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irip\OneDrive\Desktop\"/>
    </mc:Choice>
  </mc:AlternateContent>
  <xr:revisionPtr revIDLastSave="0" documentId="13_ncr:1_{D697C6A2-77FB-4918-A378-D48A9E76EF2D}" xr6:coauthVersionLast="47" xr6:coauthVersionMax="47" xr10:uidLastSave="{00000000-0000-0000-0000-000000000000}"/>
  <bookViews>
    <workbookView xWindow="-108" yWindow="-108" windowWidth="23256" windowHeight="12456" xr2:uid="{BF53A595-DCCF-4B3E-8829-0E5781F70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R18" i="1" s="1"/>
  <c r="C19" i="1"/>
  <c r="D23" i="1" s="1"/>
  <c r="D36" i="1"/>
  <c r="D35" i="1"/>
  <c r="D34" i="1"/>
  <c r="D33" i="1"/>
  <c r="D31" i="1"/>
  <c r="D27" i="1"/>
  <c r="D26" i="1"/>
  <c r="D25" i="1"/>
  <c r="D37" i="1" l="1"/>
  <c r="D38" i="1" s="1"/>
  <c r="R9" i="1" l="1"/>
  <c r="R11" i="1" s="1"/>
  <c r="S11" i="1" s="1"/>
  <c r="R23" i="1"/>
  <c r="S23" i="1" s="1"/>
  <c r="R24" i="1"/>
  <c r="S24" i="1" s="1"/>
  <c r="R22" i="1"/>
  <c r="S22" i="1" s="1"/>
  <c r="R21" i="1"/>
  <c r="S21" i="1" s="1"/>
  <c r="R20" i="1"/>
  <c r="S20" i="1" s="1"/>
  <c r="R25" i="1"/>
  <c r="S25" i="1" s="1"/>
  <c r="R14" i="1" l="1"/>
  <c r="S14" i="1" s="1"/>
  <c r="R12" i="1"/>
  <c r="S12" i="1" s="1"/>
  <c r="R13" i="1"/>
  <c r="S13" i="1" s="1"/>
  <c r="S26" i="1"/>
  <c r="S27" i="1" s="1"/>
  <c r="S28" i="1" s="1"/>
  <c r="I11" i="1" s="1"/>
  <c r="S15" i="1" l="1"/>
  <c r="I8" i="1" s="1"/>
</calcChain>
</file>

<file path=xl/sharedStrings.xml><?xml version="1.0" encoding="utf-8"?>
<sst xmlns="http://schemas.openxmlformats.org/spreadsheetml/2006/main" count="58" uniqueCount="53">
  <si>
    <t>NAME</t>
  </si>
  <si>
    <t>AGE</t>
  </si>
  <si>
    <t xml:space="preserve">TOTAL </t>
  </si>
  <si>
    <t>DEDUCTIONS</t>
  </si>
  <si>
    <t>LIFE INSURANCE PREMIUM</t>
  </si>
  <si>
    <t>ELSS</t>
  </si>
  <si>
    <t>CHILD'S TUTION FEES</t>
  </si>
  <si>
    <t>PPF</t>
  </si>
  <si>
    <t>TAX SAVING FD</t>
  </si>
  <si>
    <t>UNDER SECTION 80</t>
  </si>
  <si>
    <t>NSC</t>
  </si>
  <si>
    <t>PRINCIPAL ON HOME LOAN</t>
  </si>
  <si>
    <t>UNDER SECTION 80©</t>
  </si>
  <si>
    <t>GROSS TOTAL         (B)</t>
  </si>
  <si>
    <t>NPS 80CCD(1B)      (C)</t>
  </si>
  <si>
    <t>NET DEDUCTION UNDER SEC 80C (B+C)</t>
  </si>
  <si>
    <t>SECTION 80(D)</t>
  </si>
  <si>
    <t>SECTION 80CG HRA                  (D)</t>
  </si>
  <si>
    <t>SECTION 80E INTEREST ON EDUCATION LOAN   (E)</t>
  </si>
  <si>
    <t>SECTION 80EEA INTEREST ON HOME LOAN     (F)</t>
  </si>
  <si>
    <t>HEALTH INSURANCE</t>
  </si>
  <si>
    <t>SECTION 24(B) HOME LOAN INTEREST   (H)</t>
  </si>
  <si>
    <t>SECTION 80(EEB) INTEREST ON EV          (I)</t>
  </si>
  <si>
    <t>LTA SECTION 10(5)                                       (J)</t>
  </si>
  <si>
    <t>OTHERS                                                           (K)</t>
  </si>
  <si>
    <t>TOTAL DEDUCTIONS (A+B+C+D+E+F+G+H+I+J+K)</t>
  </si>
  <si>
    <t>TAX SLABS</t>
  </si>
  <si>
    <t>RATE</t>
  </si>
  <si>
    <t>SLAB VALUE</t>
  </si>
  <si>
    <t>TAX</t>
  </si>
  <si>
    <t>1 To 250000</t>
  </si>
  <si>
    <t>250001 To 500000</t>
  </si>
  <si>
    <t>500001 To 1000000</t>
  </si>
  <si>
    <t>Above 1000000</t>
  </si>
  <si>
    <t>GROSS PAYABLE TAX</t>
  </si>
  <si>
    <t>TAX CALCULATION AS PER NEW REGIME</t>
  </si>
  <si>
    <t>1 To 300000</t>
  </si>
  <si>
    <t>300001 To 700000</t>
  </si>
  <si>
    <t>700001 To 1000000</t>
  </si>
  <si>
    <t>1000001 To 1200000</t>
  </si>
  <si>
    <t>1200001 To 1500000</t>
  </si>
  <si>
    <t>Above 1500000</t>
  </si>
  <si>
    <t>EDUCATION CESS(4%)</t>
  </si>
  <si>
    <t>TAX AS PER OLD REGIME</t>
  </si>
  <si>
    <t>TAX AS PER NEW REGIME(JULY-2024)</t>
  </si>
  <si>
    <t>NOTE:Please click on the yellow cells to fill details</t>
  </si>
  <si>
    <t>TAXABLE INCOME AFTER DEDUCTIONS</t>
  </si>
  <si>
    <t>TOTAL ANNUAL INCOME(A)</t>
  </si>
  <si>
    <t>GROSS PAYABLE TAX(INCL CESS)</t>
  </si>
  <si>
    <t>TAX CALCULATION AS PER OLD REGIME FOR AGE BELOW 60 YEARS</t>
  </si>
  <si>
    <t>TAXABLE AMOUNT AFTER STANDARD DEDUCTION</t>
  </si>
  <si>
    <t>NET DEDUCTION UNDER 80(D)          (G)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</si>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</sst>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indexed="64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indexed="64"/>
      </top>
      <bottom style="thin">
        <color rgb="FF002060"/>
      </bottom>
      <diagonal/>
    </border>
    <border>
      <left style="thin">
        <color indexed="64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indexed="64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164" fontId="0" fillId="0" borderId="5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9" fontId="0" fillId="0" borderId="6" xfId="0" applyNumberFormat="1" applyBorder="1"/>
    <xf numFmtId="0" fontId="0" fillId="0" borderId="14" xfId="0" applyBorder="1"/>
    <xf numFmtId="0" fontId="0" fillId="0" borderId="15" xfId="0" applyBorder="1"/>
    <xf numFmtId="9" fontId="0" fillId="0" borderId="22" xfId="0" applyNumberFormat="1" applyBorder="1"/>
    <xf numFmtId="0" fontId="0" fillId="0" borderId="22" xfId="0" applyBorder="1"/>
    <xf numFmtId="0" fontId="0" fillId="0" borderId="23" xfId="0" applyBorder="1"/>
    <xf numFmtId="9" fontId="0" fillId="0" borderId="14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0" fontId="0" fillId="0" borderId="21" xfId="0" applyBorder="1"/>
    <xf numFmtId="0" fontId="0" fillId="3" borderId="13" xfId="0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164" fontId="0" fillId="3" borderId="15" xfId="0" applyNumberFormat="1" applyFill="1" applyBorder="1"/>
    <xf numFmtId="0" fontId="1" fillId="4" borderId="16" xfId="0" applyFont="1" applyFill="1" applyBorder="1"/>
    <xf numFmtId="0" fontId="1" fillId="5" borderId="16" xfId="0" applyFont="1" applyFill="1" applyBorder="1"/>
    <xf numFmtId="0" fontId="0" fillId="5" borderId="23" xfId="0" applyFill="1" applyBorder="1"/>
    <xf numFmtId="0" fontId="1" fillId="6" borderId="16" xfId="0" applyFont="1" applyFill="1" applyBorder="1"/>
    <xf numFmtId="0" fontId="1" fillId="5" borderId="24" xfId="0" applyFont="1" applyFill="1" applyBorder="1"/>
    <xf numFmtId="0" fontId="1" fillId="4" borderId="23" xfId="0" applyFont="1" applyFill="1" applyBorder="1"/>
    <xf numFmtId="0" fontId="1" fillId="7" borderId="16" xfId="0" applyFont="1" applyFill="1" applyBorder="1"/>
    <xf numFmtId="0" fontId="1" fillId="8" borderId="16" xfId="0" applyFont="1" applyFill="1" applyBorder="1"/>
    <xf numFmtId="0" fontId="1" fillId="9" borderId="16" xfId="0" applyFont="1" applyFill="1" applyBorder="1"/>
    <xf numFmtId="0" fontId="1" fillId="10" borderId="22" xfId="0" applyFont="1" applyFill="1" applyBorder="1"/>
    <xf numFmtId="0" fontId="1" fillId="12" borderId="10" xfId="0" applyFont="1" applyFill="1" applyBorder="1"/>
    <xf numFmtId="0" fontId="0" fillId="12" borderId="8" xfId="0" applyFill="1" applyBorder="1"/>
    <xf numFmtId="0" fontId="0" fillId="12" borderId="9" xfId="0" applyFill="1" applyBorder="1"/>
    <xf numFmtId="0" fontId="1" fillId="13" borderId="10" xfId="0" applyFont="1" applyFill="1" applyBorder="1"/>
    <xf numFmtId="0" fontId="0" fillId="13" borderId="8" xfId="0" applyFill="1" applyBorder="1"/>
    <xf numFmtId="164" fontId="0" fillId="13" borderId="8" xfId="0" applyNumberFormat="1" applyFill="1" applyBorder="1"/>
    <xf numFmtId="0" fontId="0" fillId="13" borderId="9" xfId="0" applyFill="1" applyBorder="1"/>
    <xf numFmtId="0" fontId="1" fillId="14" borderId="10" xfId="0" applyFont="1" applyFill="1" applyBorder="1"/>
    <xf numFmtId="0" fontId="0" fillId="14" borderId="9" xfId="0" applyFill="1" applyBorder="1"/>
    <xf numFmtId="0" fontId="1" fillId="16" borderId="17" xfId="0" applyFont="1" applyFill="1" applyBorder="1"/>
    <xf numFmtId="0" fontId="0" fillId="16" borderId="18" xfId="0" applyFill="1" applyBorder="1"/>
    <xf numFmtId="0" fontId="0" fillId="16" borderId="19" xfId="0" applyFill="1" applyBorder="1"/>
    <xf numFmtId="0" fontId="1" fillId="13" borderId="24" xfId="0" applyFont="1" applyFill="1" applyBorder="1"/>
    <xf numFmtId="0" fontId="0" fillId="13" borderId="13" xfId="0" applyFill="1" applyBorder="1"/>
    <xf numFmtId="0" fontId="1" fillId="17" borderId="24" xfId="0" applyFont="1" applyFill="1" applyBorder="1"/>
    <xf numFmtId="0" fontId="0" fillId="17" borderId="13" xfId="0" applyFill="1" applyBorder="1"/>
    <xf numFmtId="0" fontId="0" fillId="17" borderId="16" xfId="0" applyFill="1" applyBorder="1"/>
    <xf numFmtId="0" fontId="0" fillId="18" borderId="21" xfId="0" applyFill="1" applyBorder="1"/>
    <xf numFmtId="0" fontId="0" fillId="18" borderId="14" xfId="0" applyFill="1" applyBorder="1"/>
    <xf numFmtId="0" fontId="0" fillId="18" borderId="20" xfId="0" applyFill="1" applyBorder="1"/>
    <xf numFmtId="0" fontId="0" fillId="18" borderId="15" xfId="0" applyFill="1" applyBorder="1"/>
    <xf numFmtId="0" fontId="0" fillId="18" borderId="2" xfId="0" applyFill="1" applyBorder="1"/>
    <xf numFmtId="0" fontId="0" fillId="18" borderId="5" xfId="0" applyFill="1" applyBorder="1"/>
    <xf numFmtId="0" fontId="0" fillId="18" borderId="3" xfId="0" applyFill="1" applyBorder="1"/>
    <xf numFmtId="0" fontId="0" fillId="18" borderId="6" xfId="0" applyFill="1" applyBorder="1"/>
    <xf numFmtId="0" fontId="1" fillId="19" borderId="24" xfId="0" applyFont="1" applyFill="1" applyBorder="1"/>
    <xf numFmtId="0" fontId="0" fillId="19" borderId="13" xfId="0" applyFill="1" applyBorder="1"/>
    <xf numFmtId="0" fontId="0" fillId="19" borderId="16" xfId="0" applyFill="1" applyBorder="1"/>
    <xf numFmtId="164" fontId="0" fillId="19" borderId="13" xfId="0" applyNumberFormat="1" applyFill="1" applyBorder="1"/>
    <xf numFmtId="0" fontId="1" fillId="5" borderId="20" xfId="0" applyFont="1" applyFill="1" applyBorder="1"/>
    <xf numFmtId="0" fontId="0" fillId="5" borderId="15" xfId="0" applyFill="1" applyBorder="1"/>
    <xf numFmtId="164" fontId="0" fillId="15" borderId="16" xfId="0" applyNumberFormat="1" applyFill="1" applyBorder="1"/>
    <xf numFmtId="0" fontId="0" fillId="10" borderId="24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20" borderId="24" xfId="0" applyFill="1" applyBorder="1"/>
    <xf numFmtId="0" fontId="0" fillId="20" borderId="11" xfId="0" applyFill="1" applyBorder="1"/>
    <xf numFmtId="0" fontId="0" fillId="20" borderId="13" xfId="0" applyFill="1" applyBorder="1"/>
    <xf numFmtId="164" fontId="0" fillId="21" borderId="13" xfId="0" applyNumberFormat="1" applyFill="1" applyBorder="1"/>
    <xf numFmtId="164" fontId="0" fillId="21" borderId="16" xfId="0" applyNumberFormat="1" applyFill="1" applyBorder="1"/>
    <xf numFmtId="164" fontId="0" fillId="13" borderId="11" xfId="0" applyNumberFormat="1" applyFill="1" applyBorder="1"/>
    <xf numFmtId="0" fontId="1" fillId="13" borderId="16" xfId="0" applyFont="1" applyFill="1" applyBorder="1"/>
    <xf numFmtId="0" fontId="1" fillId="13" borderId="23" xfId="0" applyFont="1" applyFill="1" applyBorder="1"/>
    <xf numFmtId="0" fontId="0" fillId="2" borderId="11" xfId="0" applyFill="1" applyBorder="1"/>
    <xf numFmtId="164" fontId="0" fillId="11" borderId="13" xfId="0" applyNumberFormat="1" applyFill="1" applyBorder="1"/>
    <xf numFmtId="0" fontId="0" fillId="5" borderId="16" xfId="0" applyFill="1" applyBorder="1"/>
    <xf numFmtId="164" fontId="0" fillId="2" borderId="16" xfId="0" applyNumberFormat="1" applyFill="1" applyBorder="1"/>
    <xf numFmtId="0" fontId="1" fillId="13" borderId="17" xfId="0" applyFont="1" applyFill="1" applyBorder="1"/>
    <xf numFmtId="0" fontId="0" fillId="2" borderId="16" xfId="0" applyFill="1" applyBorder="1"/>
    <xf numFmtId="164" fontId="0" fillId="2" borderId="23" xfId="0" applyNumberFormat="1" applyFill="1" applyBorder="1"/>
    <xf numFmtId="164" fontId="2" fillId="2" borderId="16" xfId="0" applyNumberFormat="1" applyFont="1" applyFill="1" applyBorder="1"/>
    <xf numFmtId="0" fontId="0" fillId="2" borderId="13" xfId="0" applyFill="1" applyBorder="1"/>
    <xf numFmtId="0" fontId="0" fillId="2" borderId="24" xfId="0" applyFill="1" applyBorder="1"/>
    <xf numFmtId="0" fontId="0" fillId="18" borderId="0" xfId="0" applyFill="1"/>
    <xf numFmtId="0" fontId="0" fillId="13" borderId="18" xfId="0" applyFill="1" applyBorder="1"/>
    <xf numFmtId="0" fontId="0" fillId="14" borderId="8" xfId="0" applyFill="1" applyBorder="1"/>
    <xf numFmtId="0" fontId="0" fillId="12" borderId="1" xfId="0" applyFill="1" applyBorder="1"/>
    <xf numFmtId="0" fontId="0" fillId="13" borderId="25" xfId="0" applyFill="1" applyBorder="1"/>
    <xf numFmtId="0" fontId="0" fillId="14" borderId="26" xfId="0" applyFill="1" applyBorder="1"/>
    <xf numFmtId="0" fontId="0" fillId="5" borderId="12" xfId="0" applyFill="1" applyBorder="1"/>
    <xf numFmtId="0" fontId="0" fillId="5" borderId="27" xfId="0" applyFill="1" applyBorder="1"/>
    <xf numFmtId="164" fontId="0" fillId="15" borderId="13" xfId="0" applyNumberFormat="1" applyFill="1" applyBorder="1"/>
    <xf numFmtId="164" fontId="0" fillId="22" borderId="16" xfId="0" applyNumberFormat="1" applyFill="1" applyBorder="1"/>
    <xf numFmtId="164" fontId="0" fillId="22" borderId="13" xfId="0" applyNumberFormat="1" applyFill="1" applyBorder="1"/>
    <xf numFmtId="0" fontId="0" fillId="22" borderId="13" xfId="0" applyFill="1" applyBorder="1"/>
    <xf numFmtId="164" fontId="0" fillId="3" borderId="2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229341</xdr:colOff>
      <xdr:row>0</xdr:row>
      <xdr:rowOff>0</xdr:rowOff>
    </xdr:from>
    <xdr:to>
      <xdr:col>10</xdr:col>
      <xdr:colOff>318118</xdr:colOff>
      <xdr:row>2</xdr:row>
      <xdr:rowOff>133164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13E7058-5EF4-1860-DB96-938F0982D5E0}"/>
            </a:ext>
          </a:extLst>
        </xdr:cNvPr>
        <xdr:cNvSpPr/>
      </xdr:nvSpPr>
      <xdr:spPr>
        <a:xfrm>
          <a:off x="6702642" y="0"/>
          <a:ext cx="4335262" cy="503067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995794</xdr:colOff>
      <xdr:row>0</xdr:row>
      <xdr:rowOff>1</xdr:rowOff>
    </xdr:from>
    <xdr:to>
      <xdr:col>9</xdr:col>
      <xdr:colOff>225137</xdr:colOff>
      <xdr:row>2</xdr:row>
      <xdr:rowOff>129887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BF8FA2-7645-9188-25E2-5CD482D33956}"/>
            </a:ext>
          </a:extLst>
        </xdr:cNvPr>
        <xdr:cNvSpPr txBox="1"/>
      </xdr:nvSpPr>
      <xdr:spPr>
        <a:xfrm>
          <a:off x="7472794" y="1"/>
          <a:ext cx="2866161" cy="49356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/>
            <a:t>TAX</a:t>
          </a:r>
          <a:r>
            <a:rPr lang="en-IN" sz="2800" b="1" baseline="0"/>
            <a:t> CALCULATOR</a:t>
          </a:r>
          <a:endParaRPr lang="en-IN" sz="2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0E0D-70A5-49C2-82DD-EC38CFFBA2A9}">
  <dimension ref="A4:S38"/>
  <sheetViews>
    <sheetView tabSelected="1" topLeftCell="A13" zoomScale="82" workbookViewId="0">
      <selection activeCell="D21" sqref="D21"/>
    </sheetView>
  </sheetViews>
  <sheetFormatPr defaultRowHeight="14.4" x14ac:dyDescent="0.3"/>
  <cols>
    <col min="2" max="2" width="44.33203125" customWidth="1"/>
    <col min="3" max="3" width="15.21875" customWidth="1"/>
    <col min="4" max="4" width="17.109375" customWidth="1"/>
    <col min="6" max="6" width="18.88671875" customWidth="1"/>
    <col min="7" max="7" width="7.109375" customWidth="1"/>
    <col min="9" max="9" width="18.21875" customWidth="1"/>
    <col min="15" max="15" width="20.33203125" customWidth="1"/>
    <col min="17" max="17" width="22" customWidth="1"/>
    <col min="18" max="18" width="16.109375" customWidth="1"/>
    <col min="19" max="19" width="14.6640625" customWidth="1"/>
    <col min="21" max="21" width="0.21875" customWidth="1"/>
    <col min="22" max="22" width="28.88671875" customWidth="1"/>
  </cols>
  <sheetData>
    <row r="4" spans="1:19" x14ac:dyDescent="0.3">
      <c r="B4" s="26" t="s">
        <v>0</v>
      </c>
      <c r="C4" s="76" t="s">
        <v>52</v>
      </c>
      <c r="D4" s="16" t="str">
        <f>C4</f>
        <v>Rahul</v>
      </c>
      <c r="E4" s="15"/>
    </row>
    <row r="5" spans="1:19" x14ac:dyDescent="0.3">
      <c r="B5" s="27" t="s">
        <v>1</v>
      </c>
      <c r="C5" s="78">
        <v>21</v>
      </c>
      <c r="D5" s="16">
        <f>C5</f>
        <v>21</v>
      </c>
    </row>
    <row r="6" spans="1:19" x14ac:dyDescent="0.3">
      <c r="B6" s="28" t="s">
        <v>47</v>
      </c>
      <c r="C6" s="76">
        <v>1000000</v>
      </c>
      <c r="D6" s="17">
        <f>C6</f>
        <v>1000000</v>
      </c>
    </row>
    <row r="7" spans="1:19" x14ac:dyDescent="0.3">
      <c r="B7" s="9"/>
      <c r="C7" s="92"/>
      <c r="D7" s="18"/>
    </row>
    <row r="8" spans="1:19" x14ac:dyDescent="0.3">
      <c r="B8" s="29" t="s">
        <v>3</v>
      </c>
      <c r="C8" s="92"/>
      <c r="D8" s="18"/>
      <c r="F8" s="62" t="s">
        <v>43</v>
      </c>
      <c r="G8" s="63"/>
      <c r="H8" s="64"/>
      <c r="I8" s="68">
        <f>IF(R9&lt;=500000,0,S15)</f>
        <v>106600</v>
      </c>
      <c r="O8" s="30" t="s">
        <v>49</v>
      </c>
      <c r="P8" s="31"/>
      <c r="Q8" s="86"/>
      <c r="R8" s="31"/>
      <c r="S8" s="32"/>
    </row>
    <row r="9" spans="1:19" x14ac:dyDescent="0.3">
      <c r="B9" s="10"/>
      <c r="C9" s="92"/>
      <c r="D9" s="19"/>
      <c r="O9" s="33" t="s">
        <v>50</v>
      </c>
      <c r="P9" s="34"/>
      <c r="Q9" s="87"/>
      <c r="R9" s="35">
        <f>(D38-50000)</f>
        <v>950000</v>
      </c>
      <c r="S9" s="36"/>
    </row>
    <row r="10" spans="1:19" x14ac:dyDescent="0.3">
      <c r="B10" s="20" t="s">
        <v>9</v>
      </c>
      <c r="C10" s="76"/>
      <c r="D10" s="17"/>
      <c r="O10" s="37" t="s">
        <v>26</v>
      </c>
      <c r="P10" s="85"/>
      <c r="Q10" s="88" t="s">
        <v>27</v>
      </c>
      <c r="R10" s="38" t="s">
        <v>28</v>
      </c>
      <c r="S10" s="38" t="s">
        <v>29</v>
      </c>
    </row>
    <row r="11" spans="1:19" x14ac:dyDescent="0.3">
      <c r="B11" s="21" t="s">
        <v>12</v>
      </c>
      <c r="C11" s="76"/>
      <c r="D11" s="17"/>
      <c r="F11" s="65" t="s">
        <v>44</v>
      </c>
      <c r="G11" s="66"/>
      <c r="H11" s="67"/>
      <c r="I11" s="69">
        <f>IF(R18&lt;=700000,0,S28)</f>
        <v>44200</v>
      </c>
      <c r="O11" s="51" t="s">
        <v>30</v>
      </c>
      <c r="P11" s="52"/>
      <c r="Q11" s="5">
        <v>0</v>
      </c>
      <c r="R11" s="3">
        <f>IF(R9&gt;250000,250000,R9)</f>
        <v>250000</v>
      </c>
      <c r="S11" s="2">
        <f>(Q11*R11)</f>
        <v>0</v>
      </c>
    </row>
    <row r="12" spans="1:19" x14ac:dyDescent="0.3">
      <c r="B12" s="75" t="s">
        <v>4</v>
      </c>
      <c r="C12" s="76"/>
      <c r="D12" s="17"/>
      <c r="O12" s="53" t="s">
        <v>31</v>
      </c>
      <c r="P12" s="54"/>
      <c r="Q12" s="5">
        <v>0.05</v>
      </c>
      <c r="R12" s="1">
        <f>IF(R9&lt;=250000,0,IF(R9&gt;500000,250000,R9-250000))</f>
        <v>250000</v>
      </c>
      <c r="S12" s="4">
        <f>(Q12*R12)</f>
        <v>12500</v>
      </c>
    </row>
    <row r="13" spans="1:19" x14ac:dyDescent="0.3">
      <c r="B13" s="75" t="s">
        <v>5</v>
      </c>
      <c r="C13" s="79">
        <v>0</v>
      </c>
      <c r="D13" s="18"/>
      <c r="O13" s="53" t="s">
        <v>32</v>
      </c>
      <c r="P13" s="54"/>
      <c r="Q13" s="5">
        <v>0.2</v>
      </c>
      <c r="R13" s="1">
        <f>IF(R9&lt;=500000,0,IF(R9&gt;1000000,500000,R9-500000))</f>
        <v>450000</v>
      </c>
      <c r="S13" s="4">
        <f>(Q13*R13)</f>
        <v>90000</v>
      </c>
    </row>
    <row r="14" spans="1:19" x14ac:dyDescent="0.3">
      <c r="A14" s="6"/>
      <c r="B14" s="75" t="s">
        <v>6</v>
      </c>
      <c r="C14" s="76">
        <v>0</v>
      </c>
      <c r="D14" s="95"/>
      <c r="O14" s="53" t="s">
        <v>33</v>
      </c>
      <c r="P14" s="54"/>
      <c r="Q14" s="5">
        <v>0.3</v>
      </c>
      <c r="R14" s="1">
        <f>IF(R9&lt;=1000000,0,R9-1000000)</f>
        <v>0</v>
      </c>
      <c r="S14" s="4">
        <f>(Q14*R14)</f>
        <v>0</v>
      </c>
    </row>
    <row r="15" spans="1:19" x14ac:dyDescent="0.3">
      <c r="B15" s="75" t="s">
        <v>7</v>
      </c>
      <c r="C15" s="76">
        <v>0</v>
      </c>
      <c r="D15" s="95"/>
      <c r="O15" s="24" t="s">
        <v>48</v>
      </c>
      <c r="P15" s="89"/>
      <c r="Q15" s="89"/>
      <c r="R15" s="90"/>
      <c r="S15" s="91">
        <f>(SUM(S11:S14))+(SUM(S11:S14)*4%)</f>
        <v>106600</v>
      </c>
    </row>
    <row r="16" spans="1:19" x14ac:dyDescent="0.3">
      <c r="B16" s="75" t="s">
        <v>8</v>
      </c>
      <c r="C16" s="76">
        <v>0</v>
      </c>
      <c r="D16" s="95"/>
    </row>
    <row r="17" spans="2:19" x14ac:dyDescent="0.3">
      <c r="B17" s="75" t="s">
        <v>10</v>
      </c>
      <c r="C17" s="76">
        <v>0</v>
      </c>
      <c r="D17" s="18"/>
      <c r="O17" s="39" t="s">
        <v>35</v>
      </c>
      <c r="P17" s="40"/>
      <c r="Q17" s="40"/>
      <c r="R17" s="40"/>
      <c r="S17" s="41"/>
    </row>
    <row r="18" spans="2:19" x14ac:dyDescent="0.3">
      <c r="B18" s="22" t="s">
        <v>11</v>
      </c>
      <c r="C18" s="76"/>
      <c r="D18" s="17"/>
      <c r="O18" s="77" t="s">
        <v>50</v>
      </c>
      <c r="P18" s="84"/>
      <c r="Q18" s="43"/>
      <c r="R18" s="70">
        <f>(D6-75000)</f>
        <v>925000</v>
      </c>
      <c r="S18" s="43"/>
    </row>
    <row r="19" spans="2:19" x14ac:dyDescent="0.3">
      <c r="B19" s="23" t="s">
        <v>13</v>
      </c>
      <c r="C19" s="80">
        <f>IF(SUM(C12:C18)&lt;=150000,SUM(C12:C18),150000)</f>
        <v>0</v>
      </c>
      <c r="D19" s="17"/>
      <c r="F19" s="82" t="s">
        <v>45</v>
      </c>
      <c r="G19" s="73"/>
      <c r="H19" s="73"/>
      <c r="I19" s="81"/>
      <c r="N19" s="6"/>
      <c r="O19" s="44" t="s">
        <v>26</v>
      </c>
      <c r="P19" s="45"/>
      <c r="Q19" s="46" t="s">
        <v>27</v>
      </c>
      <c r="R19" s="45" t="s">
        <v>28</v>
      </c>
      <c r="S19" s="45" t="s">
        <v>29</v>
      </c>
    </row>
    <row r="20" spans="2:19" x14ac:dyDescent="0.3">
      <c r="B20" s="9"/>
      <c r="C20" s="92"/>
      <c r="D20" s="18"/>
      <c r="N20" s="6"/>
      <c r="O20" s="83" t="s">
        <v>36</v>
      </c>
      <c r="P20" s="48"/>
      <c r="Q20" s="8">
        <v>0</v>
      </c>
      <c r="R20" s="14">
        <f>IF(R18&gt;300000,300000,R18)</f>
        <v>300000</v>
      </c>
      <c r="S20" s="12">
        <f t="shared" ref="S20:S25" si="0">(Q20*R20)</f>
        <v>0</v>
      </c>
    </row>
    <row r="21" spans="2:19" x14ac:dyDescent="0.3">
      <c r="B21" s="20" t="s">
        <v>14</v>
      </c>
      <c r="C21" s="76">
        <v>0</v>
      </c>
      <c r="D21" s="17"/>
      <c r="O21" s="47" t="s">
        <v>37</v>
      </c>
      <c r="P21" s="48"/>
      <c r="Q21" s="11">
        <v>0.05</v>
      </c>
      <c r="R21" s="14">
        <f>IF(R18&lt;=300000,0,IF(R18&gt;700000,400000,R18-300000))</f>
        <v>400000</v>
      </c>
      <c r="S21" s="12">
        <f t="shared" si="0"/>
        <v>20000</v>
      </c>
    </row>
    <row r="22" spans="2:19" x14ac:dyDescent="0.3">
      <c r="B22" s="9"/>
      <c r="C22" s="92"/>
      <c r="D22" s="18"/>
      <c r="O22" s="47" t="s">
        <v>38</v>
      </c>
      <c r="P22" s="48"/>
      <c r="Q22" s="11">
        <v>0.1</v>
      </c>
      <c r="R22" s="14">
        <f>IF(R18&lt;=700000,0,IF(R18&gt;1000000,300000,R18-700000))</f>
        <v>225000</v>
      </c>
      <c r="S22" s="12">
        <f t="shared" si="0"/>
        <v>22500</v>
      </c>
    </row>
    <row r="23" spans="2:19" x14ac:dyDescent="0.3">
      <c r="B23" s="20" t="s">
        <v>15</v>
      </c>
      <c r="C23" s="92"/>
      <c r="D23" s="17">
        <f>C19+IF(C21&lt;=50000,C21,50000)</f>
        <v>0</v>
      </c>
      <c r="O23" s="47" t="s">
        <v>39</v>
      </c>
      <c r="P23" s="48"/>
      <c r="Q23" s="11">
        <v>0.15</v>
      </c>
      <c r="R23" s="14">
        <f>IF(R18&lt;=1000000,0,IF(R18&gt;1200000,200000,R18-1000000))</f>
        <v>0</v>
      </c>
      <c r="S23" s="12">
        <f t="shared" si="0"/>
        <v>0</v>
      </c>
    </row>
    <row r="24" spans="2:19" x14ac:dyDescent="0.3">
      <c r="B24" s="9"/>
      <c r="C24" s="92"/>
      <c r="D24" s="18"/>
      <c r="O24" s="47" t="s">
        <v>40</v>
      </c>
      <c r="P24" s="48"/>
      <c r="Q24" s="11">
        <v>0.2</v>
      </c>
      <c r="R24" s="14">
        <f>IF(R18&lt;=1200000,0,IF(R18&gt;1500000,300000,R18-1200000))</f>
        <v>0</v>
      </c>
      <c r="S24" s="12">
        <f t="shared" si="0"/>
        <v>0</v>
      </c>
    </row>
    <row r="25" spans="2:19" x14ac:dyDescent="0.3">
      <c r="B25" s="21" t="s">
        <v>17</v>
      </c>
      <c r="C25" s="76">
        <v>0</v>
      </c>
      <c r="D25" s="17">
        <f>C25</f>
        <v>0</v>
      </c>
      <c r="O25" s="47" t="s">
        <v>41</v>
      </c>
      <c r="P25" s="48"/>
      <c r="Q25" s="11">
        <v>0.3</v>
      </c>
      <c r="R25" s="14">
        <f>IF(R18&lt;=1500000,0,R18-1500000)</f>
        <v>0</v>
      </c>
      <c r="S25" s="12">
        <f t="shared" si="0"/>
        <v>0</v>
      </c>
    </row>
    <row r="26" spans="2:19" x14ac:dyDescent="0.3">
      <c r="B26" s="21" t="s">
        <v>18</v>
      </c>
      <c r="C26" s="76">
        <v>0</v>
      </c>
      <c r="D26" s="17">
        <f>C26</f>
        <v>0</v>
      </c>
      <c r="O26" s="49" t="s">
        <v>2</v>
      </c>
      <c r="P26" s="50"/>
      <c r="Q26" s="7"/>
      <c r="R26" s="10"/>
      <c r="S26" s="13">
        <f>SUM(S20:S25)</f>
        <v>42500</v>
      </c>
    </row>
    <row r="27" spans="2:19" x14ac:dyDescent="0.3">
      <c r="B27" s="24" t="s">
        <v>19</v>
      </c>
      <c r="C27" s="76">
        <v>0</v>
      </c>
      <c r="D27" s="17">
        <f>IF(C27&lt;=150000,C27,150000)</f>
        <v>0</v>
      </c>
      <c r="N27" s="6"/>
      <c r="O27" s="55" t="s">
        <v>42</v>
      </c>
      <c r="P27" s="56"/>
      <c r="Q27" s="56"/>
      <c r="R27" s="57"/>
      <c r="S27" s="58">
        <f>(S26*4%)</f>
        <v>1700</v>
      </c>
    </row>
    <row r="28" spans="2:19" x14ac:dyDescent="0.3">
      <c r="B28" s="9"/>
      <c r="C28" s="92"/>
      <c r="D28" s="18"/>
      <c r="O28" s="59" t="s">
        <v>34</v>
      </c>
      <c r="P28" s="60"/>
      <c r="Q28" s="60"/>
      <c r="R28" s="22"/>
      <c r="S28" s="61">
        <f>SUM(S26:S27)</f>
        <v>44200</v>
      </c>
    </row>
    <row r="29" spans="2:19" x14ac:dyDescent="0.3">
      <c r="B29" s="21" t="s">
        <v>16</v>
      </c>
      <c r="C29" s="92"/>
      <c r="D29" s="17"/>
    </row>
    <row r="30" spans="2:19" x14ac:dyDescent="0.3">
      <c r="B30" s="25" t="s">
        <v>20</v>
      </c>
      <c r="C30" s="76">
        <v>0</v>
      </c>
      <c r="D30" s="19"/>
    </row>
    <row r="31" spans="2:19" x14ac:dyDescent="0.3">
      <c r="B31" s="23" t="s">
        <v>51</v>
      </c>
      <c r="C31" s="92"/>
      <c r="D31" s="17">
        <f>IF(C30&lt;=25000,C30,25000)</f>
        <v>0</v>
      </c>
    </row>
    <row r="32" spans="2:19" x14ac:dyDescent="0.3">
      <c r="B32" s="9"/>
      <c r="C32" s="92"/>
      <c r="D32" s="18"/>
    </row>
    <row r="33" spans="2:4" x14ac:dyDescent="0.3">
      <c r="B33" s="71" t="s">
        <v>21</v>
      </c>
      <c r="C33" s="76">
        <v>0</v>
      </c>
      <c r="D33" s="17">
        <f>IF(C33&lt;=200000,C33,200000)</f>
        <v>0</v>
      </c>
    </row>
    <row r="34" spans="2:4" x14ac:dyDescent="0.3">
      <c r="B34" s="71" t="s">
        <v>22</v>
      </c>
      <c r="C34" s="76">
        <v>0</v>
      </c>
      <c r="D34" s="17">
        <f>IF(C34&lt;=150000,C34,150000)</f>
        <v>0</v>
      </c>
    </row>
    <row r="35" spans="2:4" x14ac:dyDescent="0.3">
      <c r="B35" s="72" t="s">
        <v>23</v>
      </c>
      <c r="C35" s="76">
        <v>0</v>
      </c>
      <c r="D35" s="19">
        <f>C35</f>
        <v>0</v>
      </c>
    </row>
    <row r="36" spans="2:4" x14ac:dyDescent="0.3">
      <c r="B36" s="42" t="s">
        <v>24</v>
      </c>
      <c r="C36" s="76">
        <v>0</v>
      </c>
      <c r="D36" s="17">
        <f>C36</f>
        <v>0</v>
      </c>
    </row>
    <row r="37" spans="2:4" x14ac:dyDescent="0.3">
      <c r="B37" s="71" t="s">
        <v>25</v>
      </c>
      <c r="C37" s="93"/>
      <c r="D37" s="19">
        <f>SUM(D19:D36)</f>
        <v>0</v>
      </c>
    </row>
    <row r="38" spans="2:4" x14ac:dyDescent="0.3">
      <c r="B38" s="23" t="s">
        <v>46</v>
      </c>
      <c r="C38" s="94"/>
      <c r="D38" s="74">
        <f>(D6-D37)</f>
        <v>1000000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siripuram rahul</dc:creator>
  <cp:lastModifiedBy>siripuram rahul</cp:lastModifiedBy>
  <dcterms:created xsi:type="dcterms:W3CDTF">2024-07-24T16:45:12Z</dcterms:created>
  <dcterms:modified xsi:type="dcterms:W3CDTF">2024-07-26T17:36:25Z</dcterms:modified>
</cp:coreProperties>
</file>