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y Tang\Desktop\Data Analytics Program\Project#1\Team-6\"/>
    </mc:Choice>
  </mc:AlternateContent>
  <xr:revisionPtr revIDLastSave="0" documentId="8_{64C75BC9-1481-4671-B5C2-C20AABC48546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TMDb_Data" sheetId="1" r:id="rId1"/>
    <sheet name="TMDb_Data (version 1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4" i="2"/>
  <c r="E7" i="2"/>
  <c r="E10" i="2"/>
  <c r="I8" i="2"/>
  <c r="E8" i="2" s="1"/>
  <c r="I3" i="2"/>
  <c r="E3" i="2" s="1"/>
  <c r="I5" i="2"/>
  <c r="E5" i="2" s="1"/>
  <c r="I6" i="2"/>
  <c r="E6" i="2" s="1"/>
  <c r="I9" i="2"/>
  <c r="E9" i="2" s="1"/>
  <c r="D9" i="2"/>
  <c r="B9" i="2" s="1"/>
  <c r="D5" i="2"/>
  <c r="B5" i="2" s="1"/>
  <c r="D6" i="2"/>
  <c r="B6" i="2" s="1"/>
  <c r="D3" i="2"/>
  <c r="B3" i="2" s="1"/>
  <c r="D8" i="2"/>
  <c r="B8" i="2" s="1"/>
  <c r="B10" i="2"/>
  <c r="B4" i="2"/>
  <c r="B7" i="2"/>
  <c r="B2" i="2"/>
  <c r="I2" i="1"/>
  <c r="I3" i="1" s="1"/>
  <c r="E5" i="1"/>
  <c r="F5" i="1" s="1"/>
  <c r="E7" i="1"/>
  <c r="F7" i="1" s="1"/>
  <c r="E3" i="1"/>
  <c r="F3" i="1" s="1"/>
  <c r="E18" i="1"/>
  <c r="F18" i="1" s="1"/>
  <c r="E6" i="1"/>
  <c r="F6" i="1" s="1"/>
  <c r="E11" i="1"/>
  <c r="F11" i="1" s="1"/>
  <c r="E4" i="1"/>
  <c r="F4" i="1" s="1"/>
  <c r="E10" i="1"/>
  <c r="F10" i="1" s="1"/>
  <c r="E9" i="1"/>
  <c r="F9" i="1" s="1"/>
  <c r="E16" i="1"/>
  <c r="F16" i="1" s="1"/>
  <c r="E13" i="1"/>
  <c r="F13" i="1" s="1"/>
  <c r="E12" i="1"/>
  <c r="F12" i="1" s="1"/>
  <c r="E14" i="1"/>
  <c r="F14" i="1" s="1"/>
  <c r="E8" i="1"/>
  <c r="F8" i="1" s="1"/>
  <c r="E22" i="1"/>
  <c r="F22" i="1" s="1"/>
  <c r="E20" i="1"/>
  <c r="F20" i="1" s="1"/>
  <c r="E17" i="1"/>
  <c r="F17" i="1" s="1"/>
  <c r="E21" i="1"/>
  <c r="F21" i="1" s="1"/>
  <c r="E15" i="1"/>
  <c r="F15" i="1" s="1"/>
  <c r="E19" i="1"/>
  <c r="F19" i="1" s="1"/>
  <c r="E2" i="1"/>
  <c r="F2" i="1" s="1"/>
</calcChain>
</file>

<file path=xl/sharedStrings.xml><?xml version="1.0" encoding="utf-8"?>
<sst xmlns="http://schemas.openxmlformats.org/spreadsheetml/2006/main" count="57" uniqueCount="47">
  <si>
    <t>Films</t>
  </si>
  <si>
    <t>Film ID</t>
  </si>
  <si>
    <t>Budget</t>
  </si>
  <si>
    <t>Box Office Sales (Global)</t>
  </si>
  <si>
    <t>Rating</t>
  </si>
  <si>
    <t>Iron Man</t>
  </si>
  <si>
    <t>The Incredible Hulk</t>
  </si>
  <si>
    <t>Iron Man 2</t>
  </si>
  <si>
    <t>Thor</t>
  </si>
  <si>
    <t>Captain America  The First Avenger</t>
  </si>
  <si>
    <t>The Avengers</t>
  </si>
  <si>
    <t>Iron Man 3</t>
  </si>
  <si>
    <t>Thor  The Dark World</t>
  </si>
  <si>
    <t>Captain America  The Winter Soldier</t>
  </si>
  <si>
    <t>Guardians of the Galaxy</t>
  </si>
  <si>
    <t>Avengers  Age of Ultron</t>
  </si>
  <si>
    <t>Ant Man</t>
  </si>
  <si>
    <t>Captain America  Civil War</t>
  </si>
  <si>
    <t>Doctor Strange</t>
  </si>
  <si>
    <t>Guardians of the Galaxy Vol  2</t>
  </si>
  <si>
    <t>Spider Man  Homecoming</t>
  </si>
  <si>
    <t>Thor  Ragnarok</t>
  </si>
  <si>
    <t>Black Panther</t>
  </si>
  <si>
    <t>Avengers  Infinity War</t>
  </si>
  <si>
    <t>Ant Man and the Wasp</t>
  </si>
  <si>
    <t>Captain Marvel</t>
  </si>
  <si>
    <t>Profit $</t>
  </si>
  <si>
    <t>Profit %</t>
  </si>
  <si>
    <t>Main Character</t>
  </si>
  <si>
    <t>Captain America</t>
  </si>
  <si>
    <t xml:space="preserve">Black Panther      </t>
  </si>
  <si>
    <t># of Movies</t>
  </si>
  <si>
    <t>Total Sales</t>
  </si>
  <si>
    <t>Avg Sales/Movie</t>
  </si>
  <si>
    <t xml:space="preserve">Iron Man           </t>
  </si>
  <si>
    <t xml:space="preserve">Spider-Man    </t>
  </si>
  <si>
    <t xml:space="preserve">Starlord        </t>
  </si>
  <si>
    <t xml:space="preserve">Doctor Strange   </t>
  </si>
  <si>
    <t xml:space="preserve">Thor     </t>
  </si>
  <si>
    <t xml:space="preserve">Ant-Man     </t>
  </si>
  <si>
    <t xml:space="preserve">The Hulk     </t>
  </si>
  <si>
    <t>Salary</t>
  </si>
  <si>
    <t>Avg Salary</t>
  </si>
  <si>
    <t>1st Salary</t>
  </si>
  <si>
    <t>2nd Salary</t>
  </si>
  <si>
    <t>3rd Salary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</si>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</sst>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0" applyNumberFormat="1"/>
    <xf numFmtId="9" fontId="0" fillId="0" borderId="0" xfId="43" applyFont="1"/>
    <xf numFmtId="164" fontId="0" fillId="0" borderId="0" xfId="42" applyNumberFormat="1" applyFont="1"/>
    <xf numFmtId="0" fontId="18" fillId="0" borderId="0" xfId="0" applyFont="1"/>
    <xf numFmtId="164" fontId="18" fillId="0" borderId="0" xfId="42" applyNumberFormat="1" applyFont="1"/>
    <xf numFmtId="43" fontId="0" fillId="0" borderId="0" xfId="42" applyFont="1"/>
    <xf numFmtId="164" fontId="0" fillId="0" borderId="0" xfId="0" applyNumberFormat="1"/>
    <xf numFmtId="0" fontId="18" fillId="33" borderId="10" xfId="0" applyFont="1" applyFill="1" applyBorder="1"/>
    <xf numFmtId="0" fontId="0" fillId="33" borderId="10" xfId="0" applyFill="1" applyBorder="1"/>
    <xf numFmtId="38" fontId="0" fillId="33" borderId="10" xfId="42" applyNumberFormat="1" applyFont="1" applyFill="1" applyBorder="1"/>
    <xf numFmtId="0" fontId="16" fillId="33" borderId="10" xfId="0" applyFont="1" applyFill="1" applyBorder="1"/>
    <xf numFmtId="164" fontId="16" fillId="33" borderId="10" xfId="42" applyNumberFormat="1" applyFont="1" applyFill="1" applyBorder="1"/>
    <xf numFmtId="164" fontId="18" fillId="33" borderId="10" xfId="42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F1" sqref="F1:F1048576"/>
    </sheetView>
  </sheetViews>
  <sheetFormatPr defaultRowHeight="14.4" x14ac:dyDescent="0.3"/>
  <cols>
    <col min="1" max="1" width="30.6640625" bestFit="1" customWidth="1"/>
    <col min="2" max="2" width="14.6640625" style="3" bestFit="1" customWidth="1"/>
    <col min="3" max="3" width="21.109375" style="3" bestFit="1" customWidth="1"/>
    <col min="4" max="4" width="6.109375" bestFit="1" customWidth="1"/>
    <col min="5" max="5" width="21.109375" style="3" bestFit="1" customWidth="1"/>
    <col min="7" max="7" width="7" bestFit="1" customWidth="1"/>
    <col min="9" max="9" width="14.6640625" bestFit="1" customWidth="1"/>
  </cols>
  <sheetData>
    <row r="1" spans="1:9" s="4" customFormat="1" x14ac:dyDescent="0.3">
      <c r="A1" s="4" t="s">
        <v>0</v>
      </c>
      <c r="B1" s="5" t="s">
        <v>2</v>
      </c>
      <c r="C1" s="5" t="s">
        <v>3</v>
      </c>
      <c r="D1" s="4" t="s">
        <v>4</v>
      </c>
      <c r="E1" s="5" t="s">
        <v>26</v>
      </c>
      <c r="F1" s="4" t="s">
        <v>27</v>
      </c>
      <c r="G1" s="4" t="s">
        <v>1</v>
      </c>
    </row>
    <row r="2" spans="1:9" x14ac:dyDescent="0.3">
      <c r="A2" t="s">
        <v>23</v>
      </c>
      <c r="B2" s="3">
        <v>300000000</v>
      </c>
      <c r="C2" s="3">
        <v>2046239637</v>
      </c>
      <c r="D2">
        <v>8.3000000000000007</v>
      </c>
      <c r="E2" s="3">
        <f t="shared" ref="E2:E22" si="0">C2-B2</f>
        <v>1746239637</v>
      </c>
      <c r="F2" s="2">
        <f t="shared" ref="F2:F22" si="1">E2/C2</f>
        <v>0.85338960570628419</v>
      </c>
      <c r="G2">
        <v>299536</v>
      </c>
      <c r="I2" s="7">
        <f>SUM(E6,E17,E18)</f>
        <v>1884547547</v>
      </c>
    </row>
    <row r="3" spans="1:9" x14ac:dyDescent="0.3">
      <c r="A3" t="s">
        <v>10</v>
      </c>
      <c r="B3" s="3">
        <v>220000000</v>
      </c>
      <c r="C3" s="3">
        <v>1519557910</v>
      </c>
      <c r="D3">
        <v>7.6</v>
      </c>
      <c r="E3" s="3">
        <f t="shared" si="0"/>
        <v>1299557910</v>
      </c>
      <c r="F3" s="2">
        <f t="shared" si="1"/>
        <v>0.85522104912737418</v>
      </c>
      <c r="G3">
        <v>24428</v>
      </c>
      <c r="I3" s="1">
        <f>I2/3</f>
        <v>628182515.66666663</v>
      </c>
    </row>
    <row r="4" spans="1:9" x14ac:dyDescent="0.3">
      <c r="A4" t="s">
        <v>22</v>
      </c>
      <c r="B4" s="3">
        <v>200000000</v>
      </c>
      <c r="C4" s="3">
        <v>1346739107</v>
      </c>
      <c r="D4">
        <v>7.4</v>
      </c>
      <c r="E4" s="3">
        <f t="shared" si="0"/>
        <v>1146739107</v>
      </c>
      <c r="F4" s="2">
        <f t="shared" si="1"/>
        <v>0.85149313704454566</v>
      </c>
      <c r="G4">
        <v>284054</v>
      </c>
    </row>
    <row r="5" spans="1:9" x14ac:dyDescent="0.3">
      <c r="A5" t="s">
        <v>15</v>
      </c>
      <c r="B5" s="3">
        <v>280000000</v>
      </c>
      <c r="C5" s="3">
        <v>1405403694</v>
      </c>
      <c r="D5">
        <v>7.3</v>
      </c>
      <c r="E5" s="3">
        <f t="shared" si="0"/>
        <v>1125403694</v>
      </c>
      <c r="F5" s="2">
        <f t="shared" si="1"/>
        <v>0.80076898815949749</v>
      </c>
      <c r="G5">
        <v>99861</v>
      </c>
    </row>
    <row r="6" spans="1:9" x14ac:dyDescent="0.3">
      <c r="A6" t="s">
        <v>11</v>
      </c>
      <c r="B6" s="3">
        <v>200000000</v>
      </c>
      <c r="C6" s="3">
        <v>1215439994</v>
      </c>
      <c r="D6">
        <v>6.9</v>
      </c>
      <c r="E6" s="3">
        <f t="shared" si="0"/>
        <v>1015439994</v>
      </c>
      <c r="F6" s="2">
        <f t="shared" si="1"/>
        <v>0.83545053561895544</v>
      </c>
      <c r="G6">
        <v>68721</v>
      </c>
    </row>
    <row r="7" spans="1:9" x14ac:dyDescent="0.3">
      <c r="A7" t="s">
        <v>17</v>
      </c>
      <c r="B7" s="3">
        <v>240000000</v>
      </c>
      <c r="C7" s="3">
        <v>1153304495</v>
      </c>
      <c r="D7">
        <v>7.3</v>
      </c>
      <c r="E7" s="3">
        <f t="shared" si="0"/>
        <v>913304495</v>
      </c>
      <c r="F7" s="2">
        <f t="shared" si="1"/>
        <v>0.79190231110648712</v>
      </c>
      <c r="G7">
        <v>271110</v>
      </c>
    </row>
    <row r="8" spans="1:9" x14ac:dyDescent="0.3">
      <c r="A8" t="s">
        <v>25</v>
      </c>
      <c r="B8" s="3">
        <v>152000000</v>
      </c>
      <c r="C8" s="3">
        <v>910298835</v>
      </c>
      <c r="D8">
        <v>7.2</v>
      </c>
      <c r="E8" s="3">
        <f t="shared" si="0"/>
        <v>758298835</v>
      </c>
      <c r="F8" s="2">
        <f t="shared" si="1"/>
        <v>0.83302186693449964</v>
      </c>
      <c r="G8">
        <v>299537</v>
      </c>
    </row>
    <row r="9" spans="1:9" x14ac:dyDescent="0.3">
      <c r="A9" t="s">
        <v>20</v>
      </c>
      <c r="B9" s="3">
        <v>175000000</v>
      </c>
      <c r="C9" s="3">
        <v>880166924</v>
      </c>
      <c r="D9">
        <v>7.4</v>
      </c>
      <c r="E9" s="3">
        <f t="shared" si="0"/>
        <v>705166924</v>
      </c>
      <c r="F9" s="2">
        <f t="shared" si="1"/>
        <v>0.80117407820246611</v>
      </c>
      <c r="G9">
        <v>315635</v>
      </c>
    </row>
    <row r="10" spans="1:9" x14ac:dyDescent="0.3">
      <c r="A10" t="s">
        <v>21</v>
      </c>
      <c r="B10" s="3">
        <v>180000000</v>
      </c>
      <c r="C10" s="3">
        <v>853977126</v>
      </c>
      <c r="D10">
        <v>7.5</v>
      </c>
      <c r="E10" s="3">
        <f t="shared" si="0"/>
        <v>673977126</v>
      </c>
      <c r="F10" s="2">
        <f t="shared" si="1"/>
        <v>0.7892215206710349</v>
      </c>
      <c r="G10">
        <v>284053</v>
      </c>
    </row>
    <row r="11" spans="1:9" x14ac:dyDescent="0.3">
      <c r="A11" t="s">
        <v>19</v>
      </c>
      <c r="B11" s="3">
        <v>200000000</v>
      </c>
      <c r="C11" s="3">
        <v>863756051</v>
      </c>
      <c r="D11">
        <v>7.7</v>
      </c>
      <c r="E11" s="3">
        <f t="shared" si="0"/>
        <v>663756051</v>
      </c>
      <c r="F11" s="2">
        <f t="shared" si="1"/>
        <v>0.76845314163825174</v>
      </c>
      <c r="G11">
        <v>283995</v>
      </c>
    </row>
    <row r="12" spans="1:9" x14ac:dyDescent="0.3">
      <c r="A12" t="s">
        <v>14</v>
      </c>
      <c r="B12" s="3">
        <v>170000000</v>
      </c>
      <c r="C12" s="3">
        <v>773328629</v>
      </c>
      <c r="D12">
        <v>7.9</v>
      </c>
      <c r="E12" s="3">
        <f t="shared" si="0"/>
        <v>603328629</v>
      </c>
      <c r="F12" s="2">
        <f t="shared" si="1"/>
        <v>0.7801710765320703</v>
      </c>
      <c r="G12">
        <v>118340</v>
      </c>
    </row>
    <row r="13" spans="1:9" x14ac:dyDescent="0.3">
      <c r="A13" t="s">
        <v>13</v>
      </c>
      <c r="B13" s="3">
        <v>170000000</v>
      </c>
      <c r="C13" s="3">
        <v>714766572</v>
      </c>
      <c r="D13">
        <v>7.7</v>
      </c>
      <c r="E13" s="3">
        <f t="shared" si="0"/>
        <v>544766572</v>
      </c>
      <c r="F13" s="2">
        <f t="shared" si="1"/>
        <v>0.76216011400152606</v>
      </c>
      <c r="G13">
        <v>100402</v>
      </c>
    </row>
    <row r="14" spans="1:9" x14ac:dyDescent="0.3">
      <c r="A14" t="s">
        <v>18</v>
      </c>
      <c r="B14" s="3">
        <v>166000000</v>
      </c>
      <c r="C14" s="3">
        <v>677718395</v>
      </c>
      <c r="D14">
        <v>7.3</v>
      </c>
      <c r="E14" s="3">
        <f t="shared" si="0"/>
        <v>511718395</v>
      </c>
      <c r="F14" s="2">
        <f t="shared" si="1"/>
        <v>0.75506050710044548</v>
      </c>
      <c r="G14">
        <v>284052</v>
      </c>
    </row>
    <row r="15" spans="1:9" x14ac:dyDescent="0.3">
      <c r="A15" t="s">
        <v>24</v>
      </c>
      <c r="B15" s="3">
        <v>140000000</v>
      </c>
      <c r="C15" s="3">
        <v>622379576</v>
      </c>
      <c r="D15">
        <v>7</v>
      </c>
      <c r="E15" s="3">
        <f t="shared" si="0"/>
        <v>482379576</v>
      </c>
      <c r="F15" s="2">
        <f t="shared" si="1"/>
        <v>0.77505688586413379</v>
      </c>
      <c r="G15">
        <v>363088</v>
      </c>
    </row>
    <row r="16" spans="1:9" x14ac:dyDescent="0.3">
      <c r="A16" t="s">
        <v>12</v>
      </c>
      <c r="B16" s="3">
        <v>170000000</v>
      </c>
      <c r="C16" s="3">
        <v>644571402</v>
      </c>
      <c r="D16">
        <v>6.7</v>
      </c>
      <c r="E16" s="3">
        <f t="shared" si="0"/>
        <v>474571402</v>
      </c>
      <c r="F16" s="2">
        <f t="shared" si="1"/>
        <v>0.73625885437591909</v>
      </c>
      <c r="G16">
        <v>76338</v>
      </c>
    </row>
    <row r="17" spans="1:7" x14ac:dyDescent="0.3">
      <c r="A17" t="s">
        <v>5</v>
      </c>
      <c r="B17" s="3">
        <v>140000000</v>
      </c>
      <c r="C17" s="3">
        <v>585174222</v>
      </c>
      <c r="D17">
        <v>7.5</v>
      </c>
      <c r="E17" s="3">
        <f t="shared" si="0"/>
        <v>445174222</v>
      </c>
      <c r="F17" s="2">
        <f t="shared" si="1"/>
        <v>0.76075501152202152</v>
      </c>
      <c r="G17">
        <v>1726</v>
      </c>
    </row>
    <row r="18" spans="1:7" x14ac:dyDescent="0.3">
      <c r="A18" t="s">
        <v>7</v>
      </c>
      <c r="B18" s="3">
        <v>200000000</v>
      </c>
      <c r="C18" s="3">
        <v>623933331</v>
      </c>
      <c r="D18">
        <v>6.8</v>
      </c>
      <c r="E18" s="3">
        <f t="shared" si="0"/>
        <v>423933331</v>
      </c>
      <c r="F18" s="2">
        <f t="shared" si="1"/>
        <v>0.67945293180690802</v>
      </c>
      <c r="G18">
        <v>10138</v>
      </c>
    </row>
    <row r="19" spans="1:7" x14ac:dyDescent="0.3">
      <c r="A19" t="s">
        <v>16</v>
      </c>
      <c r="B19" s="3">
        <v>130000000</v>
      </c>
      <c r="C19" s="3">
        <v>519311965</v>
      </c>
      <c r="D19">
        <v>7.1</v>
      </c>
      <c r="E19" s="3">
        <f t="shared" si="0"/>
        <v>389311965</v>
      </c>
      <c r="F19" s="2">
        <f t="shared" si="1"/>
        <v>0.74966877568476586</v>
      </c>
      <c r="G19">
        <v>102899</v>
      </c>
    </row>
    <row r="20" spans="1:7" x14ac:dyDescent="0.3">
      <c r="A20" t="s">
        <v>8</v>
      </c>
      <c r="B20" s="3">
        <v>150000000</v>
      </c>
      <c r="C20" s="3">
        <v>449326618</v>
      </c>
      <c r="D20">
        <v>6.7</v>
      </c>
      <c r="E20" s="3">
        <f t="shared" si="0"/>
        <v>299326618</v>
      </c>
      <c r="F20" s="2">
        <f t="shared" si="1"/>
        <v>0.6661671176578281</v>
      </c>
      <c r="G20">
        <v>10195</v>
      </c>
    </row>
    <row r="21" spans="1:7" x14ac:dyDescent="0.3">
      <c r="A21" t="s">
        <v>9</v>
      </c>
      <c r="B21" s="3">
        <v>140000000</v>
      </c>
      <c r="C21" s="3">
        <v>370569774</v>
      </c>
      <c r="D21">
        <v>6.8</v>
      </c>
      <c r="E21" s="3">
        <f t="shared" si="0"/>
        <v>230569774</v>
      </c>
      <c r="F21" s="2">
        <f t="shared" si="1"/>
        <v>0.62220340183492673</v>
      </c>
      <c r="G21">
        <v>1771</v>
      </c>
    </row>
    <row r="22" spans="1:7" x14ac:dyDescent="0.3">
      <c r="A22" t="s">
        <v>6</v>
      </c>
      <c r="B22" s="3">
        <v>150000000</v>
      </c>
      <c r="C22" s="3">
        <v>163712074</v>
      </c>
      <c r="D22">
        <v>6.2</v>
      </c>
      <c r="E22" s="3">
        <f t="shared" si="0"/>
        <v>13712074</v>
      </c>
      <c r="F22" s="2">
        <f t="shared" si="1"/>
        <v>8.375725543615066E-2</v>
      </c>
      <c r="G22">
        <v>1724</v>
      </c>
    </row>
    <row r="24" spans="1:7" x14ac:dyDescent="0.3">
      <c r="B24" s="6"/>
    </row>
  </sheetData>
  <sortState xmlns:xlrd2="http://schemas.microsoft.com/office/spreadsheetml/2017/richdata2" ref="A2:H25">
    <sortCondition descending="1" ref="E2:E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tabSelected="1" workbookViewId="0">
      <selection activeCell="A10" sqref="A1:B10"/>
    </sheetView>
  </sheetViews>
  <sheetFormatPr defaultRowHeight="14.4" x14ac:dyDescent="0.3"/>
  <cols>
    <col min="1" max="1" width="17.33203125" bestFit="1" customWidth="1"/>
    <col min="2" max="2" width="15.6640625" style="3" bestFit="1" customWidth="1"/>
    <col min="3" max="3" width="10.5546875" bestFit="1" customWidth="1"/>
    <col min="4" max="5" width="15.6640625" style="3" bestFit="1" customWidth="1"/>
    <col min="6" max="8" width="12" style="3" customWidth="1"/>
    <col min="9" max="9" width="13.6640625" style="3" bestFit="1" customWidth="1"/>
  </cols>
  <sheetData>
    <row r="1" spans="1:9" x14ac:dyDescent="0.3">
      <c r="A1" s="8" t="s">
        <v>28</v>
      </c>
      <c r="B1" s="13" t="s">
        <v>33</v>
      </c>
      <c r="C1" s="11" t="s">
        <v>31</v>
      </c>
      <c r="D1" s="13" t="s">
        <v>32</v>
      </c>
      <c r="E1" s="13" t="s">
        <v>42</v>
      </c>
      <c r="F1" s="12" t="s">
        <v>43</v>
      </c>
      <c r="G1" s="12" t="s">
        <v>44</v>
      </c>
      <c r="H1" s="12" t="s">
        <v>45</v>
      </c>
      <c r="I1" s="3" t="s">
        <v>41</v>
      </c>
    </row>
    <row r="2" spans="1:9" x14ac:dyDescent="0.3">
      <c r="A2" s="9" t="s">
        <v>30</v>
      </c>
      <c r="B2" s="10">
        <f>D2/C2</f>
        <v>301105037</v>
      </c>
      <c r="C2" s="9">
        <v>1</v>
      </c>
      <c r="D2" s="10">
        <v>301105037</v>
      </c>
      <c r="E2" s="10">
        <f>I2/C2</f>
        <v>2000000</v>
      </c>
      <c r="F2" s="10">
        <v>2000000</v>
      </c>
      <c r="G2" s="10" t="s">
        <v>46</v>
      </c>
      <c r="H2" s="10" t="s">
        <v>46</v>
      </c>
      <c r="I2" s="3">
        <v>2000000</v>
      </c>
    </row>
    <row r="3" spans="1:9" x14ac:dyDescent="0.3">
      <c r="A3" s="9" t="s">
        <v>34</v>
      </c>
      <c r="B3" s="10">
        <f>D3/C3</f>
        <v>166449295</v>
      </c>
      <c r="C3" s="9">
        <v>3</v>
      </c>
      <c r="D3" s="10">
        <f>178298180+112057433+208992272</f>
        <v>499347885</v>
      </c>
      <c r="E3" s="10">
        <f>I3/C3</f>
        <v>10166666.666666666</v>
      </c>
      <c r="F3" s="10">
        <v>500000</v>
      </c>
      <c r="G3" s="10">
        <v>10000000</v>
      </c>
      <c r="H3" s="10">
        <v>20000000</v>
      </c>
      <c r="I3" s="3">
        <f>500000+10000000+20000000</f>
        <v>30500000</v>
      </c>
    </row>
    <row r="4" spans="1:9" x14ac:dyDescent="0.3">
      <c r="A4" s="9" t="s">
        <v>35</v>
      </c>
      <c r="B4" s="10">
        <f>D4/C4</f>
        <v>159166825</v>
      </c>
      <c r="C4" s="9">
        <v>1</v>
      </c>
      <c r="D4" s="10">
        <v>159166825</v>
      </c>
      <c r="E4" s="10">
        <f>I4/C4</f>
        <v>2000000</v>
      </c>
      <c r="F4" s="10">
        <v>2000000</v>
      </c>
      <c r="G4" s="10" t="s">
        <v>46</v>
      </c>
      <c r="H4" s="10" t="s">
        <v>46</v>
      </c>
      <c r="I4" s="3">
        <v>2000000</v>
      </c>
    </row>
    <row r="5" spans="1:9" x14ac:dyDescent="0.3">
      <c r="A5" s="9" t="s">
        <v>36</v>
      </c>
      <c r="B5" s="10">
        <f>D5/C5</f>
        <v>145198360.5</v>
      </c>
      <c r="C5" s="9">
        <v>2</v>
      </c>
      <c r="D5" s="10">
        <f>100592504+189804217</f>
        <v>290396721</v>
      </c>
      <c r="E5" s="10">
        <f>I5/C5</f>
        <v>4050000</v>
      </c>
      <c r="F5" s="10">
        <v>1500000</v>
      </c>
      <c r="G5" s="10">
        <v>6600000</v>
      </c>
      <c r="H5" s="10" t="s">
        <v>46</v>
      </c>
      <c r="I5" s="3">
        <f>1500000+6600000</f>
        <v>8100000</v>
      </c>
    </row>
    <row r="6" spans="1:9" x14ac:dyDescent="0.3">
      <c r="A6" s="9" t="s">
        <v>29</v>
      </c>
      <c r="B6" s="10">
        <f>D6/C6</f>
        <v>84451151</v>
      </c>
      <c r="C6" s="9">
        <v>3</v>
      </c>
      <c r="D6" s="10">
        <f>36636816+58636083+158080554</f>
        <v>253353453</v>
      </c>
      <c r="E6" s="10">
        <f>I6/C6</f>
        <v>3700000</v>
      </c>
      <c r="F6" s="10">
        <v>1000000</v>
      </c>
      <c r="G6" s="10">
        <v>3200000</v>
      </c>
      <c r="H6" s="10">
        <v>6900000</v>
      </c>
      <c r="I6" s="3">
        <f>1000000+3200000+6900000</f>
        <v>11100000</v>
      </c>
    </row>
    <row r="7" spans="1:9" x14ac:dyDescent="0.3">
      <c r="A7" s="9" t="s">
        <v>37</v>
      </c>
      <c r="B7" s="10">
        <f>D7/C7</f>
        <v>67630718</v>
      </c>
      <c r="C7" s="9">
        <v>1</v>
      </c>
      <c r="D7" s="10">
        <v>67630718</v>
      </c>
      <c r="E7" s="10">
        <f>I7/C7</f>
        <v>5513655</v>
      </c>
      <c r="F7" s="10">
        <v>5513655</v>
      </c>
      <c r="G7" s="10" t="s">
        <v>46</v>
      </c>
      <c r="H7" s="10" t="s">
        <v>46</v>
      </c>
      <c r="I7" s="3">
        <v>5513655</v>
      </c>
    </row>
    <row r="8" spans="1:9" x14ac:dyDescent="0.3">
      <c r="A8" s="9" t="s">
        <v>38</v>
      </c>
      <c r="B8" s="10">
        <f>D8/C8</f>
        <v>67448801.333333328</v>
      </c>
      <c r="C8" s="9">
        <v>3</v>
      </c>
      <c r="D8" s="10">
        <f>31015141+36360018+134971245</f>
        <v>202346404</v>
      </c>
      <c r="E8" s="10">
        <f>I8/C8</f>
        <v>5400000</v>
      </c>
      <c r="F8" s="10">
        <v>200000</v>
      </c>
      <c r="G8" s="10">
        <v>6000000</v>
      </c>
      <c r="H8" s="10">
        <v>10000000</v>
      </c>
      <c r="I8" s="3">
        <f>200000+6000000+10000000</f>
        <v>16200000</v>
      </c>
    </row>
    <row r="9" spans="1:9" x14ac:dyDescent="0.3">
      <c r="A9" s="9" t="s">
        <v>39</v>
      </c>
      <c r="B9" s="10">
        <f>D9/C9</f>
        <v>31325481.5</v>
      </c>
      <c r="C9" s="9">
        <v>2</v>
      </c>
      <c r="D9" s="10">
        <f>54648740+8002223</f>
        <v>62650963</v>
      </c>
      <c r="E9" s="10">
        <f>I9/C9</f>
        <v>5750000</v>
      </c>
      <c r="F9" s="10">
        <v>1500000</v>
      </c>
      <c r="G9" s="10">
        <v>10000000</v>
      </c>
      <c r="H9" s="10" t="s">
        <v>46</v>
      </c>
      <c r="I9" s="3">
        <f>1500000+10000000</f>
        <v>11500000</v>
      </c>
    </row>
    <row r="10" spans="1:9" x14ac:dyDescent="0.3">
      <c r="A10" s="9" t="s">
        <v>40</v>
      </c>
      <c r="B10" s="10">
        <f>D10/C10</f>
        <v>-15481610</v>
      </c>
      <c r="C10" s="9">
        <v>1</v>
      </c>
      <c r="D10" s="10">
        <v>-15481610</v>
      </c>
      <c r="E10" s="10">
        <f>I10/C10</f>
        <v>0</v>
      </c>
      <c r="F10" s="10" t="s">
        <v>46</v>
      </c>
      <c r="G10" s="10" t="s">
        <v>46</v>
      </c>
      <c r="H10" s="1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TMDb_Data</vt:lpstr>
      <vt:lpstr>TMDb_Data (version 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Nary Tang</dc:creator>
  <cp:lastModifiedBy>Nary Tang</cp:lastModifiedBy>
  <dcterms:created xsi:type="dcterms:W3CDTF">2019-04-06T15:25:00Z</dcterms:created>
  <dcterms:modified xsi:type="dcterms:W3CDTF">2019-04-14T22:11:00Z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9f7c91d6-06c7-41d0-8f66-f55773bee227</vt:lpwstr>
  </property>
</Properties>
</file>