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s\2021\November\"/>
    </mc:Choice>
  </mc:AlternateContent>
  <bookViews>
    <workbookView xWindow="0" yWindow="0" windowWidth="13620" windowHeight="82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5" i="2" l="1"/>
  <c r="F186" i="2" s="1"/>
  <c r="E185" i="2"/>
  <c r="E186" i="2" s="1"/>
  <c r="D185" i="2"/>
  <c r="D186" i="2" s="1"/>
  <c r="D184" i="2"/>
  <c r="E184" i="2" s="1"/>
  <c r="F184" i="2" s="1"/>
  <c r="H179" i="2"/>
  <c r="H180" i="2" s="1"/>
  <c r="G179" i="2"/>
  <c r="G180" i="2" s="1"/>
  <c r="F179" i="2"/>
  <c r="F180" i="2" s="1"/>
  <c r="E179" i="2"/>
  <c r="E180" i="2" s="1"/>
  <c r="D179" i="2"/>
  <c r="D180" i="2" s="1"/>
  <c r="D178" i="2"/>
  <c r="E178" i="2" s="1"/>
  <c r="F178" i="2" s="1"/>
  <c r="G178" i="2" s="1"/>
  <c r="H178" i="2" s="1"/>
  <c r="F173" i="2"/>
  <c r="F174" i="2" s="1"/>
  <c r="E173" i="2"/>
  <c r="E174" i="2" s="1"/>
  <c r="D173" i="2"/>
  <c r="D174" i="2" s="1"/>
  <c r="D172" i="2"/>
  <c r="E172" i="2" s="1"/>
  <c r="F172" i="2" s="1"/>
  <c r="F167" i="2"/>
  <c r="F168" i="2" s="1"/>
  <c r="E167" i="2"/>
  <c r="E168" i="2" s="1"/>
  <c r="D167" i="2"/>
  <c r="D168" i="2" s="1"/>
  <c r="D166" i="2"/>
  <c r="E166" i="2" s="1"/>
  <c r="F166" i="2" s="1"/>
  <c r="G166" i="2" s="1"/>
  <c r="G161" i="2"/>
  <c r="F161" i="2"/>
  <c r="F162" i="2" s="1"/>
  <c r="E161" i="2"/>
  <c r="E162" i="2" s="1"/>
  <c r="D161" i="2"/>
  <c r="D162" i="2" s="1"/>
  <c r="D160" i="2"/>
  <c r="E160" i="2" s="1"/>
  <c r="F160" i="2" s="1"/>
  <c r="G160" i="2" s="1"/>
  <c r="H160" i="2" s="1"/>
  <c r="I160" i="2" s="1"/>
  <c r="F155" i="2"/>
  <c r="F156" i="2" s="1"/>
  <c r="E155" i="2"/>
  <c r="E156" i="2" s="1"/>
  <c r="D155" i="2"/>
  <c r="D156" i="2" s="1"/>
  <c r="D154" i="2"/>
  <c r="E154" i="2" s="1"/>
  <c r="F154" i="2" s="1"/>
  <c r="F149" i="2"/>
  <c r="F150" i="2" s="1"/>
  <c r="E149" i="2"/>
  <c r="E150" i="2" s="1"/>
  <c r="D149" i="2"/>
  <c r="D150" i="2" s="1"/>
  <c r="D148" i="2"/>
  <c r="E148" i="2" s="1"/>
  <c r="F148" i="2" s="1"/>
  <c r="G148" i="2" s="1"/>
  <c r="O143" i="2"/>
  <c r="N143" i="2"/>
  <c r="M143" i="2"/>
  <c r="L143" i="2"/>
  <c r="K143" i="2"/>
  <c r="J143" i="2"/>
  <c r="I143" i="2"/>
  <c r="H143" i="2"/>
  <c r="G143" i="2"/>
  <c r="F143" i="2"/>
  <c r="F144" i="2" s="1"/>
  <c r="E143" i="2"/>
  <c r="E144" i="2" s="1"/>
  <c r="D143" i="2"/>
  <c r="D144" i="2" s="1"/>
  <c r="D142" i="2"/>
  <c r="E142" i="2" s="1"/>
  <c r="F142" i="2" s="1"/>
  <c r="G142" i="2" s="1"/>
  <c r="H142" i="2" s="1"/>
  <c r="I142" i="2" s="1"/>
  <c r="J142" i="2" s="1"/>
  <c r="K142" i="2" s="1"/>
  <c r="L142" i="2" s="1"/>
  <c r="M142" i="2" s="1"/>
  <c r="N142" i="2" s="1"/>
  <c r="G137" i="2"/>
  <c r="G138" i="2" s="1"/>
  <c r="F137" i="2"/>
  <c r="F138" i="2" s="1"/>
  <c r="E137" i="2"/>
  <c r="E138" i="2" s="1"/>
  <c r="D137" i="2"/>
  <c r="D138" i="2" s="1"/>
  <c r="D136" i="2"/>
  <c r="E136" i="2" s="1"/>
  <c r="F136" i="2" s="1"/>
  <c r="G136" i="2" s="1"/>
  <c r="F131" i="2"/>
  <c r="F132" i="2" s="1"/>
  <c r="E131" i="2"/>
  <c r="E132" i="2" s="1"/>
  <c r="D131" i="2"/>
  <c r="D132" i="2" s="1"/>
  <c r="D130" i="2"/>
  <c r="E130" i="2" s="1"/>
  <c r="F130" i="2" s="1"/>
  <c r="G130" i="2" s="1"/>
  <c r="F125" i="2"/>
  <c r="F126" i="2" s="1"/>
  <c r="E125" i="2"/>
  <c r="E126" i="2" s="1"/>
  <c r="D125" i="2"/>
  <c r="D126" i="2" s="1"/>
  <c r="D124" i="2"/>
  <c r="E124" i="2" s="1"/>
  <c r="F124" i="2" s="1"/>
  <c r="E120" i="2"/>
  <c r="D120" i="2"/>
  <c r="O119" i="2"/>
  <c r="N119" i="2"/>
  <c r="M119" i="2"/>
  <c r="L119" i="2"/>
  <c r="K119" i="2"/>
  <c r="J119" i="2"/>
  <c r="I119" i="2"/>
  <c r="H119" i="2"/>
  <c r="G119" i="2"/>
  <c r="F119" i="2"/>
  <c r="F120" i="2" s="1"/>
  <c r="E119" i="2"/>
  <c r="D119" i="2"/>
  <c r="D118" i="2"/>
  <c r="E118" i="2" s="1"/>
  <c r="F118" i="2" s="1"/>
  <c r="G118" i="2" s="1"/>
  <c r="H118" i="2" s="1"/>
  <c r="I118" i="2" s="1"/>
  <c r="J118" i="2" s="1"/>
  <c r="K118" i="2" s="1"/>
  <c r="L118" i="2" s="1"/>
  <c r="M118" i="2" s="1"/>
  <c r="N118" i="2" s="1"/>
  <c r="O118" i="2" s="1"/>
  <c r="G113" i="2"/>
  <c r="G114" i="2" s="1"/>
  <c r="F113" i="2"/>
  <c r="F114" i="2" s="1"/>
  <c r="E113" i="2"/>
  <c r="E114" i="2" s="1"/>
  <c r="D113" i="2"/>
  <c r="D114" i="2" s="1"/>
  <c r="D112" i="2"/>
  <c r="E112" i="2" s="1"/>
  <c r="F112" i="2" s="1"/>
  <c r="G112" i="2" s="1"/>
  <c r="G107" i="2"/>
  <c r="G108" i="2" s="1"/>
  <c r="F107" i="2"/>
  <c r="F108" i="2" s="1"/>
  <c r="E107" i="2"/>
  <c r="E108" i="2" s="1"/>
  <c r="D107" i="2"/>
  <c r="D108" i="2" s="1"/>
  <c r="D106" i="2"/>
  <c r="E106" i="2" s="1"/>
  <c r="F106" i="2" s="1"/>
  <c r="G106" i="2" s="1"/>
  <c r="E101" i="2"/>
  <c r="E102" i="2" s="1"/>
  <c r="D101" i="2"/>
  <c r="D102" i="2" s="1"/>
  <c r="D100" i="2"/>
  <c r="E100" i="2" s="1"/>
  <c r="F100" i="2" s="1"/>
  <c r="G100" i="2" s="1"/>
  <c r="H100" i="2" s="1"/>
  <c r="F95" i="2"/>
  <c r="F96" i="2" s="1"/>
  <c r="E95" i="2"/>
  <c r="E96" i="2" s="1"/>
  <c r="D95" i="2"/>
  <c r="D96" i="2" s="1"/>
  <c r="D94" i="2"/>
  <c r="E94" i="2" s="1"/>
  <c r="F94" i="2" s="1"/>
  <c r="G94" i="2" s="1"/>
  <c r="F89" i="2"/>
  <c r="F90" i="2" s="1"/>
  <c r="E89" i="2"/>
  <c r="E90" i="2" s="1"/>
  <c r="D89" i="2"/>
  <c r="D90" i="2" s="1"/>
  <c r="D88" i="2"/>
  <c r="E88" i="2" s="1"/>
  <c r="F88" i="2" s="1"/>
  <c r="F83" i="2"/>
  <c r="F84" i="2" s="1"/>
  <c r="E83" i="2"/>
  <c r="E84" i="2" s="1"/>
  <c r="D83" i="2"/>
  <c r="D84" i="2" s="1"/>
  <c r="D82" i="2"/>
  <c r="E82" i="2" s="1"/>
  <c r="F82" i="2" s="1"/>
  <c r="F77" i="2"/>
  <c r="F78" i="2" s="1"/>
  <c r="E77" i="2"/>
  <c r="E78" i="2" s="1"/>
  <c r="D77" i="2"/>
  <c r="D78" i="2" s="1"/>
  <c r="D76" i="2"/>
  <c r="E76" i="2" s="1"/>
  <c r="F76" i="2" s="1"/>
  <c r="G76" i="2" s="1"/>
  <c r="H76" i="2" s="1"/>
  <c r="I76" i="2" s="1"/>
  <c r="J76" i="2" s="1"/>
  <c r="F71" i="2"/>
  <c r="F72" i="2" s="1"/>
  <c r="E71" i="2"/>
  <c r="E72" i="2" s="1"/>
  <c r="D71" i="2"/>
  <c r="D72" i="2" s="1"/>
  <c r="D70" i="2"/>
  <c r="E70" i="2" s="1"/>
  <c r="F70" i="2" s="1"/>
  <c r="G70" i="2" s="1"/>
  <c r="H70" i="2" s="1"/>
  <c r="I70" i="2" s="1"/>
  <c r="J70" i="2" s="1"/>
  <c r="K70" i="2" s="1"/>
  <c r="L70" i="2" s="1"/>
  <c r="M70" i="2" s="1"/>
  <c r="N69" i="2" s="1"/>
  <c r="N71" i="2" s="1"/>
  <c r="F65" i="2"/>
  <c r="F66" i="2" s="1"/>
  <c r="E65" i="2"/>
  <c r="E66" i="2" s="1"/>
  <c r="D65" i="2"/>
  <c r="D66" i="2" s="1"/>
  <c r="D64" i="2"/>
  <c r="E64" i="2" s="1"/>
  <c r="F64" i="2" s="1"/>
  <c r="G64" i="2" s="1"/>
  <c r="H64" i="2" s="1"/>
  <c r="I64" i="2" s="1"/>
  <c r="J64" i="2" s="1"/>
  <c r="K64" i="2" s="1"/>
  <c r="L64" i="2" s="1"/>
  <c r="M64" i="2" s="1"/>
  <c r="N63" i="2" s="1"/>
  <c r="N65" i="2" s="1"/>
  <c r="F59" i="2"/>
  <c r="F60" i="2" s="1"/>
  <c r="E59" i="2"/>
  <c r="E60" i="2" s="1"/>
  <c r="D59" i="2"/>
  <c r="D60" i="2" s="1"/>
  <c r="D58" i="2"/>
  <c r="E58" i="2" s="1"/>
  <c r="F58" i="2" s="1"/>
  <c r="G58" i="2" s="1"/>
  <c r="H58" i="2" s="1"/>
  <c r="I58" i="2" s="1"/>
  <c r="J58" i="2" s="1"/>
  <c r="K58" i="2" s="1"/>
  <c r="L58" i="2" s="1"/>
  <c r="M58" i="2" s="1"/>
  <c r="N57" i="2" s="1"/>
  <c r="N59" i="2" s="1"/>
  <c r="F53" i="2"/>
  <c r="F54" i="2" s="1"/>
  <c r="E53" i="2"/>
  <c r="E54" i="2" s="1"/>
  <c r="D53" i="2"/>
  <c r="D54" i="2" s="1"/>
  <c r="D52" i="2"/>
  <c r="E52" i="2" s="1"/>
  <c r="F52" i="2" s="1"/>
  <c r="G52" i="2" s="1"/>
  <c r="H52" i="2" s="1"/>
  <c r="I52" i="2" s="1"/>
  <c r="J52" i="2" s="1"/>
  <c r="K52" i="2" s="1"/>
  <c r="L52" i="2" s="1"/>
  <c r="M52" i="2" s="1"/>
  <c r="N51" i="2" s="1"/>
  <c r="N53" i="2" s="1"/>
  <c r="E47" i="2"/>
  <c r="E48" i="2" s="1"/>
  <c r="D47" i="2"/>
  <c r="D48" i="2" s="1"/>
  <c r="D46" i="2"/>
  <c r="E46" i="2" s="1"/>
  <c r="F46" i="2" s="1"/>
  <c r="G46" i="2" s="1"/>
  <c r="H46" i="2" s="1"/>
  <c r="I46" i="2" s="1"/>
  <c r="J46" i="2" s="1"/>
  <c r="K46" i="2" s="1"/>
  <c r="L46" i="2" s="1"/>
  <c r="M46" i="2" s="1"/>
  <c r="N45" i="2" s="1"/>
  <c r="N47" i="2" s="1"/>
  <c r="F41" i="2"/>
  <c r="F42" i="2" s="1"/>
  <c r="E41" i="2"/>
  <c r="E42" i="2" s="1"/>
  <c r="D41" i="2"/>
  <c r="D42" i="2" s="1"/>
  <c r="D40" i="2"/>
  <c r="E40" i="2" s="1"/>
  <c r="F40" i="2" s="1"/>
  <c r="G40" i="2" s="1"/>
  <c r="H40" i="2" s="1"/>
  <c r="I40" i="2" s="1"/>
  <c r="J40" i="2" s="1"/>
  <c r="K40" i="2" s="1"/>
  <c r="L40" i="2" s="1"/>
  <c r="M40" i="2" s="1"/>
  <c r="N39" i="2" s="1"/>
  <c r="N41" i="2" s="1"/>
  <c r="E35" i="2"/>
  <c r="E36" i="2" s="1"/>
  <c r="D35" i="2"/>
  <c r="D36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3" i="2" s="1"/>
  <c r="N35" i="2" s="1"/>
  <c r="H29" i="2"/>
  <c r="G29" i="2"/>
  <c r="G30" i="2" s="1"/>
  <c r="F29" i="2"/>
  <c r="F30" i="2" s="1"/>
  <c r="E29" i="2"/>
  <c r="E30" i="2" s="1"/>
  <c r="D29" i="2"/>
  <c r="D30" i="2" s="1"/>
  <c r="D28" i="2"/>
  <c r="E28" i="2" s="1"/>
  <c r="F28" i="2" s="1"/>
  <c r="G28" i="2" s="1"/>
  <c r="H28" i="2" s="1"/>
  <c r="I28" i="2" s="1"/>
  <c r="J28" i="2" s="1"/>
  <c r="K28" i="2" s="1"/>
  <c r="L28" i="2" s="1"/>
  <c r="M28" i="2" s="1"/>
  <c r="N27" i="2" s="1"/>
  <c r="N29" i="2" s="1"/>
  <c r="I23" i="2"/>
  <c r="H23" i="2"/>
  <c r="G23" i="2"/>
  <c r="G24" i="2" s="1"/>
  <c r="F23" i="2"/>
  <c r="F24" i="2" s="1"/>
  <c r="E23" i="2"/>
  <c r="E24" i="2" s="1"/>
  <c r="D23" i="2"/>
  <c r="D24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1" i="2" s="1"/>
  <c r="N23" i="2" s="1"/>
  <c r="I18" i="2"/>
  <c r="H18" i="2"/>
  <c r="K17" i="2"/>
  <c r="J17" i="2"/>
  <c r="I17" i="2"/>
  <c r="H17" i="2"/>
  <c r="G17" i="2"/>
  <c r="G18" i="2" s="1"/>
  <c r="F17" i="2"/>
  <c r="F18" i="2" s="1"/>
  <c r="E17" i="2"/>
  <c r="E18" i="2" s="1"/>
  <c r="D17" i="2"/>
  <c r="D18" i="2" s="1"/>
  <c r="D16" i="2"/>
  <c r="E16" i="2" s="1"/>
  <c r="F16" i="2" s="1"/>
  <c r="G16" i="2" s="1"/>
  <c r="H16" i="2" s="1"/>
  <c r="I16" i="2" s="1"/>
  <c r="J16" i="2" s="1"/>
  <c r="K16" i="2" s="1"/>
  <c r="L16" i="2" s="1"/>
  <c r="M16" i="2" s="1"/>
  <c r="N15" i="2" s="1"/>
  <c r="N17" i="2" s="1"/>
  <c r="E12" i="2"/>
  <c r="M11" i="2"/>
  <c r="L11" i="2"/>
  <c r="K11" i="2"/>
  <c r="J11" i="2"/>
  <c r="I11" i="2"/>
  <c r="H11" i="2"/>
  <c r="G11" i="2"/>
  <c r="F11" i="2"/>
  <c r="F12" i="2" s="1"/>
  <c r="E11" i="2"/>
  <c r="D11" i="2"/>
  <c r="D12" i="2" s="1"/>
  <c r="H10" i="2"/>
  <c r="I10" i="2" s="1"/>
  <c r="J10" i="2" s="1"/>
  <c r="K10" i="2" s="1"/>
  <c r="L10" i="2" s="1"/>
  <c r="M10" i="2" s="1"/>
  <c r="D10" i="2"/>
  <c r="E10" i="2" s="1"/>
  <c r="F10" i="2" s="1"/>
  <c r="N9" i="2"/>
  <c r="N11" i="2" s="1"/>
  <c r="M5" i="2"/>
  <c r="L5" i="2"/>
  <c r="K5" i="2"/>
  <c r="J5" i="2"/>
  <c r="I5" i="2"/>
  <c r="H5" i="2"/>
  <c r="H6" i="2" s="1"/>
  <c r="G5" i="2"/>
  <c r="G6" i="2" s="1"/>
  <c r="F5" i="2"/>
  <c r="F6" i="2" s="1"/>
  <c r="E5" i="2"/>
  <c r="E6" i="2" s="1"/>
  <c r="D5" i="2"/>
  <c r="D6" i="2" s="1"/>
  <c r="D4" i="2"/>
  <c r="E4" i="2" s="1"/>
  <c r="F4" i="2" s="1"/>
  <c r="G4" i="2" s="1"/>
  <c r="H4" i="2" s="1"/>
  <c r="I4" i="2" s="1"/>
  <c r="J4" i="2" s="1"/>
  <c r="K4" i="2" s="1"/>
  <c r="L4" i="2" s="1"/>
  <c r="M4" i="2" s="1"/>
  <c r="N3" i="2" l="1"/>
  <c r="N5" i="2" s="1"/>
  <c r="I26" i="1"/>
  <c r="I25" i="1"/>
  <c r="I24" i="1"/>
  <c r="I22" i="1"/>
  <c r="J22" i="1" s="1"/>
  <c r="I21" i="1"/>
  <c r="I20" i="1"/>
  <c r="I19" i="1"/>
  <c r="I18" i="1"/>
  <c r="I6" i="1"/>
  <c r="I16" i="1"/>
  <c r="J16" i="1" s="1"/>
  <c r="I15" i="1"/>
  <c r="J15" i="1" s="1"/>
  <c r="I14" i="1"/>
  <c r="J14" i="1" s="1"/>
  <c r="I13" i="1"/>
  <c r="J13" i="1" s="1"/>
  <c r="I11" i="1"/>
  <c r="I10" i="1"/>
  <c r="I9" i="1"/>
  <c r="I8" i="1"/>
  <c r="I7" i="1"/>
  <c r="H26" i="1"/>
  <c r="H25" i="1"/>
  <c r="J25" i="1" s="1"/>
  <c r="H24" i="1"/>
  <c r="J21" i="1"/>
  <c r="J20" i="1"/>
  <c r="J19" i="1"/>
  <c r="J18" i="1"/>
  <c r="H11" i="1"/>
  <c r="H10" i="1"/>
  <c r="H9" i="1"/>
  <c r="J9" i="1" s="1"/>
  <c r="H8" i="1"/>
  <c r="J8" i="1" s="1"/>
  <c r="H7" i="1"/>
  <c r="J7" i="1" s="1"/>
  <c r="H6" i="1"/>
  <c r="N4" i="2" l="1"/>
  <c r="J26" i="1"/>
  <c r="J10" i="1"/>
  <c r="J24" i="1"/>
  <c r="J6" i="1"/>
  <c r="J11" i="1"/>
  <c r="J27" i="1" l="1"/>
  <c r="B36" i="1" l="1"/>
</calcChain>
</file>

<file path=xl/sharedStrings.xml><?xml version="1.0" encoding="utf-8"?>
<sst xmlns="http://schemas.openxmlformats.org/spreadsheetml/2006/main" count="321" uniqueCount="62">
  <si>
    <t>Mother-Coil Width (mm)</t>
  </si>
  <si>
    <t>Mother-Coil Weight (kg)</t>
  </si>
  <si>
    <t>Model 12</t>
  </si>
  <si>
    <t>L</t>
  </si>
  <si>
    <t>W</t>
  </si>
  <si>
    <t>Handle</t>
  </si>
  <si>
    <t>Electrical Board</t>
  </si>
  <si>
    <t>Left side panel</t>
  </si>
  <si>
    <t>Right panel</t>
  </si>
  <si>
    <t>Partition</t>
  </si>
  <si>
    <t>Front Panel</t>
  </si>
  <si>
    <t>Model 190</t>
  </si>
  <si>
    <t>Electrical board</t>
  </si>
  <si>
    <t>Front panel</t>
  </si>
  <si>
    <t>Model 210</t>
  </si>
  <si>
    <t>Right side of the board 2</t>
  </si>
  <si>
    <t>Support plate</t>
  </si>
  <si>
    <t>Electric control board</t>
  </si>
  <si>
    <t>Diamond front panel</t>
  </si>
  <si>
    <t>Model 60</t>
  </si>
  <si>
    <t>Electrical Box</t>
  </si>
  <si>
    <t>Condenser Holder</t>
  </si>
  <si>
    <t>Weight per piece</t>
  </si>
  <si>
    <t>Target Pieces</t>
  </si>
  <si>
    <t>Total Weight of Materials</t>
  </si>
  <si>
    <t>Dimensions</t>
  </si>
  <si>
    <t>12 RIGHT</t>
  </si>
  <si>
    <t>12 HNDL</t>
  </si>
  <si>
    <t>12 ECB</t>
  </si>
  <si>
    <t>12 LEFT</t>
  </si>
  <si>
    <t>24 CLMP1</t>
  </si>
  <si>
    <t>Scrap</t>
  </si>
  <si>
    <t>Consumption</t>
  </si>
  <si>
    <t>Width</t>
  </si>
  <si>
    <t>Rest</t>
  </si>
  <si>
    <t>Roll Weight</t>
  </si>
  <si>
    <t>Pieces</t>
  </si>
  <si>
    <t>18 FRONT</t>
  </si>
  <si>
    <t>12 FRONT</t>
  </si>
  <si>
    <t>18 ECB</t>
  </si>
  <si>
    <t>18 RIGHT</t>
  </si>
  <si>
    <t>24 SP</t>
  </si>
  <si>
    <t>24 ECB</t>
  </si>
  <si>
    <t>24 PRT</t>
  </si>
  <si>
    <t>60 ECBD</t>
  </si>
  <si>
    <t>60 CH</t>
  </si>
  <si>
    <t>24 FRONT</t>
  </si>
  <si>
    <t>60 ECBX</t>
  </si>
  <si>
    <t>18 PRT</t>
  </si>
  <si>
    <t>12 PRT</t>
  </si>
  <si>
    <t>18 CLMP2</t>
  </si>
  <si>
    <t>18 CLMP1</t>
  </si>
  <si>
    <t>24 CLMP2</t>
  </si>
  <si>
    <t>12  ECB</t>
  </si>
  <si>
    <t>Needed weight with 10% tolerance (kg)</t>
  </si>
  <si>
    <t>Requirements:</t>
  </si>
  <si>
    <t>1. Mother coil should be fragmented in such way that it fulfills the target at I column.</t>
  </si>
  <si>
    <t>2. 20 kg per coil should be deducted from each coil for installation loss and outer layer damage adjustment.</t>
  </si>
  <si>
    <t>3. Not more than 15 mm should go to scrap in fragmentation.</t>
  </si>
  <si>
    <t>4. During the piece wise calculation all the rounding number should be rounding down method.</t>
  </si>
  <si>
    <t>After slitting coil weight formula</t>
  </si>
  <si>
    <r>
      <rPr>
        <sz val="11"/>
        <color rgb="FFFF0000"/>
        <rFont val="Calibri"/>
        <family val="2"/>
        <scheme val="minor"/>
      </rPr>
      <t>(</t>
    </r>
    <r>
      <rPr>
        <sz val="11"/>
        <color theme="1"/>
        <rFont val="Calibri"/>
        <family val="2"/>
        <scheme val="minor"/>
      </rPr>
      <t>(Mother coil weight-20)</t>
    </r>
    <r>
      <rPr>
        <sz val="11"/>
        <color theme="1"/>
        <rFont val="Calibri"/>
        <family val="2"/>
      </rPr>
      <t>÷</t>
    </r>
    <r>
      <rPr>
        <sz val="11"/>
        <color theme="1"/>
        <rFont val="Calibri"/>
        <family val="2"/>
        <scheme val="minor"/>
      </rPr>
      <t>Mother coil width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x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Slitting width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</si>
</sst>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Alignment="1"/>
    <xf numFmtId="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top"/>
    </xf>
    <xf numFmtId="0" fontId="2" fillId="0" borderId="5" xfId="0" applyFont="1" applyFill="1" applyBorder="1" applyAlignment="1">
      <alignment horizontal="right"/>
    </xf>
    <xf numFmtId="0" fontId="0" fillId="0" borderId="3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top"/>
    </xf>
    <xf numFmtId="0" fontId="0" fillId="0" borderId="8" xfId="0" applyBorder="1"/>
    <xf numFmtId="0" fontId="0" fillId="0" borderId="6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top"/>
    </xf>
    <xf numFmtId="0" fontId="0" fillId="0" borderId="11" xfId="0" applyBorder="1"/>
    <xf numFmtId="0" fontId="0" fillId="0" borderId="9" xfId="0" applyNumberFormat="1" applyFill="1" applyBorder="1" applyAlignment="1">
      <alignment horizont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0" fillId="0" borderId="10" xfId="0" applyNumberFormat="1" applyFill="1" applyBorder="1" applyAlignment="1">
      <alignment horizontal="center"/>
    </xf>
    <xf numFmtId="0" fontId="2" fillId="0" borderId="11" xfId="0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right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right" vertical="center"/>
    </xf>
    <xf numFmtId="0" fontId="0" fillId="0" borderId="14" xfId="0" applyNumberForma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1" fillId="0" borderId="15" xfId="0" applyFont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0" fillId="0" borderId="14" xfId="0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7" fillId="0" borderId="0" xfId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9" xfId="0" applyFill="1" applyBorder="1" applyAlignment="1">
      <alignment horizontal="right"/>
    </xf>
    <xf numFmtId="0" fontId="0" fillId="0" borderId="20" xfId="0" applyBorder="1" applyAlignment="1">
      <alignment horizontal="right" vertical="center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20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/>
    <xf numFmtId="0" fontId="0" fillId="0" borderId="25" xfId="0" applyBorder="1" applyAlignment="1">
      <alignment horizontal="center" wrapText="1"/>
    </xf>
    <xf numFmtId="0" fontId="0" fillId="0" borderId="2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4" xfId="0" applyBorder="1"/>
    <xf numFmtId="0" fontId="0" fillId="0" borderId="7" xfId="0" applyBorder="1"/>
    <xf numFmtId="0" fontId="0" fillId="0" borderId="10" xfId="0" applyBorder="1" applyAlignment="1"/>
    <xf numFmtId="0" fontId="0" fillId="0" borderId="3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abSelected="1" workbookViewId="0">
      <selection activeCell="L26" sqref="L26"/>
    </sheetView>
  </sheetViews>
  <sheetFormatPr defaultRowHeight="15" x14ac:dyDescent="0.25"/>
  <cols>
    <col min="1" max="1" width="23.7109375" style="2" bestFit="1" customWidth="1"/>
    <col min="2" max="2" width="23.28515625" style="4" bestFit="1" customWidth="1"/>
    <col min="5" max="5" width="22.85546875" bestFit="1" customWidth="1"/>
    <col min="8" max="8" width="16.42578125" bestFit="1" customWidth="1"/>
    <col min="9" max="9" width="12.7109375" bestFit="1" customWidth="1"/>
    <col min="10" max="10" width="36.7109375" bestFit="1" customWidth="1"/>
    <col min="13" max="13" width="10.140625" style="39" bestFit="1" customWidth="1"/>
  </cols>
  <sheetData>
    <row r="1" spans="1:52" x14ac:dyDescent="0.25">
      <c r="A1" s="47" t="s">
        <v>0</v>
      </c>
      <c r="B1" s="50" t="s">
        <v>1</v>
      </c>
    </row>
    <row r="2" spans="1:52" x14ac:dyDescent="0.25">
      <c r="A2" s="3">
        <v>980</v>
      </c>
      <c r="B2" s="6">
        <v>2260</v>
      </c>
      <c r="AZ2" s="1"/>
    </row>
    <row r="3" spans="1:52" ht="15.75" thickBot="1" x14ac:dyDescent="0.3">
      <c r="A3" s="3">
        <v>1290</v>
      </c>
      <c r="B3" s="6">
        <v>6065</v>
      </c>
    </row>
    <row r="4" spans="1:52" ht="15.75" thickBot="1" x14ac:dyDescent="0.3">
      <c r="A4" s="3">
        <v>1290</v>
      </c>
      <c r="B4" s="6">
        <v>6065</v>
      </c>
      <c r="E4" s="7">
        <v>0.6</v>
      </c>
      <c r="F4" s="67" t="s">
        <v>25</v>
      </c>
      <c r="G4" s="68"/>
      <c r="H4" s="49"/>
      <c r="I4" s="9"/>
    </row>
    <row r="5" spans="1:52" s="5" customFormat="1" ht="15.75" thickBot="1" x14ac:dyDescent="0.3">
      <c r="A5" s="3">
        <v>1470</v>
      </c>
      <c r="B5" s="6">
        <v>3465</v>
      </c>
      <c r="E5" s="10" t="s">
        <v>2</v>
      </c>
      <c r="F5" s="11" t="s">
        <v>3</v>
      </c>
      <c r="G5" s="11" t="s">
        <v>4</v>
      </c>
      <c r="H5" s="11" t="s">
        <v>22</v>
      </c>
      <c r="I5" s="12" t="s">
        <v>23</v>
      </c>
      <c r="J5" s="11" t="s">
        <v>54</v>
      </c>
      <c r="M5" s="39"/>
    </row>
    <row r="6" spans="1:52" x14ac:dyDescent="0.25">
      <c r="A6" s="3">
        <v>950</v>
      </c>
      <c r="B6" s="6">
        <v>1510</v>
      </c>
      <c r="E6" s="40" t="s">
        <v>5</v>
      </c>
      <c r="F6" s="13">
        <v>160</v>
      </c>
      <c r="G6" s="13">
        <v>150</v>
      </c>
      <c r="H6" s="14">
        <f>ROUNDDOWN((F6*G6)*4.89304658529781E-06,3)</f>
        <v>0.11700000000000001</v>
      </c>
      <c r="I6" s="15">
        <f>N9+N10+N11</f>
        <v>24000</v>
      </c>
      <c r="J6" s="16">
        <f>H6*I6*1.1</f>
        <v>3088.8</v>
      </c>
    </row>
    <row r="7" spans="1:52" ht="15.75" thickBot="1" x14ac:dyDescent="0.3">
      <c r="A7" s="3">
        <v>830</v>
      </c>
      <c r="B7" s="6">
        <v>2660</v>
      </c>
      <c r="E7" s="41" t="s">
        <v>6</v>
      </c>
      <c r="F7" s="17">
        <v>348</v>
      </c>
      <c r="G7" s="17">
        <v>138</v>
      </c>
      <c r="H7" s="18">
        <f t="shared" ref="H7:H11" si="0">ROUNDDOWN((F7*G7)*4.89304658529781E-06,3)</f>
        <v>0.23400000000000001</v>
      </c>
      <c r="I7" s="19">
        <f>N9</f>
        <v>3000</v>
      </c>
      <c r="J7" s="20">
        <f t="shared" ref="J7:J16" si="1">H7*I7*1.1</f>
        <v>772.2</v>
      </c>
    </row>
    <row r="8" spans="1:52" ht="15.75" thickBot="1" x14ac:dyDescent="0.3">
      <c r="A8" s="3">
        <v>1290</v>
      </c>
      <c r="B8" s="6">
        <v>6210</v>
      </c>
      <c r="E8" s="41" t="s">
        <v>7</v>
      </c>
      <c r="F8" s="17">
        <v>531</v>
      </c>
      <c r="G8" s="17">
        <v>278</v>
      </c>
      <c r="H8" s="18">
        <f t="shared" si="0"/>
        <v>0.72199999999999998</v>
      </c>
      <c r="I8" s="19">
        <f>N9</f>
        <v>3000</v>
      </c>
      <c r="J8" s="20">
        <f t="shared" si="1"/>
        <v>2382.6000000000004</v>
      </c>
      <c r="M8" s="69" t="s">
        <v>23</v>
      </c>
      <c r="N8" s="70"/>
    </row>
    <row r="9" spans="1:52" x14ac:dyDescent="0.25">
      <c r="A9" s="3">
        <v>1290</v>
      </c>
      <c r="B9" s="6">
        <v>6210</v>
      </c>
      <c r="E9" s="41" t="s">
        <v>8</v>
      </c>
      <c r="F9" s="17">
        <v>537</v>
      </c>
      <c r="G9" s="17">
        <v>377</v>
      </c>
      <c r="H9" s="18">
        <f t="shared" si="0"/>
        <v>0.99</v>
      </c>
      <c r="I9" s="19">
        <f>N9</f>
        <v>3000</v>
      </c>
      <c r="J9" s="20">
        <f t="shared" si="1"/>
        <v>3267.0000000000005</v>
      </c>
      <c r="M9" s="99" t="s">
        <v>2</v>
      </c>
      <c r="N9" s="96">
        <v>3000</v>
      </c>
    </row>
    <row r="10" spans="1:52" x14ac:dyDescent="0.25">
      <c r="A10" s="3">
        <v>1290</v>
      </c>
      <c r="B10" s="6">
        <v>6220</v>
      </c>
      <c r="E10" s="41" t="s">
        <v>9</v>
      </c>
      <c r="F10" s="17">
        <v>550</v>
      </c>
      <c r="G10" s="17">
        <v>360</v>
      </c>
      <c r="H10" s="18">
        <f t="shared" si="0"/>
        <v>0.96799999999999997</v>
      </c>
      <c r="I10" s="19">
        <f>N9</f>
        <v>3000</v>
      </c>
      <c r="J10" s="20">
        <f t="shared" si="1"/>
        <v>3194.4</v>
      </c>
      <c r="M10" s="100" t="s">
        <v>11</v>
      </c>
      <c r="N10" s="97">
        <v>14000</v>
      </c>
    </row>
    <row r="11" spans="1:52" ht="15.75" thickBot="1" x14ac:dyDescent="0.3">
      <c r="A11" s="3">
        <v>1290</v>
      </c>
      <c r="B11" s="6">
        <v>6240</v>
      </c>
      <c r="E11" s="42" t="s">
        <v>10</v>
      </c>
      <c r="F11" s="21">
        <v>915</v>
      </c>
      <c r="G11" s="21">
        <v>615</v>
      </c>
      <c r="H11" s="22">
        <f t="shared" si="0"/>
        <v>2.7530000000000001</v>
      </c>
      <c r="I11" s="23">
        <f>N9+N9*0.1</f>
        <v>3300</v>
      </c>
      <c r="J11" s="24">
        <f t="shared" si="1"/>
        <v>9993.3900000000012</v>
      </c>
      <c r="M11" s="100" t="s">
        <v>14</v>
      </c>
      <c r="N11" s="97">
        <v>7000</v>
      </c>
    </row>
    <row r="12" spans="1:52" s="5" customFormat="1" ht="15.75" thickBot="1" x14ac:dyDescent="0.3">
      <c r="A12" s="3">
        <v>860</v>
      </c>
      <c r="B12" s="6">
        <v>1370</v>
      </c>
      <c r="E12" s="25" t="s">
        <v>11</v>
      </c>
      <c r="F12" s="26" t="s">
        <v>3</v>
      </c>
      <c r="G12" s="26" t="s">
        <v>4</v>
      </c>
      <c r="H12" s="11" t="s">
        <v>22</v>
      </c>
      <c r="I12" s="12" t="s">
        <v>23</v>
      </c>
      <c r="J12" s="26"/>
      <c r="M12" s="101" t="s">
        <v>19</v>
      </c>
      <c r="N12" s="98">
        <v>3000</v>
      </c>
    </row>
    <row r="13" spans="1:52" x14ac:dyDescent="0.25">
      <c r="A13" s="3">
        <v>1470</v>
      </c>
      <c r="B13" s="6">
        <v>5100</v>
      </c>
      <c r="E13" s="40" t="s">
        <v>12</v>
      </c>
      <c r="F13" s="27">
        <v>345</v>
      </c>
      <c r="G13" s="27">
        <v>105</v>
      </c>
      <c r="H13" s="14">
        <v>0.17499999999999999</v>
      </c>
      <c r="I13" s="15">
        <f>N10</f>
        <v>14000</v>
      </c>
      <c r="J13" s="16">
        <f t="shared" si="1"/>
        <v>2695</v>
      </c>
    </row>
    <row r="14" spans="1:52" ht="15.75" thickBot="1" x14ac:dyDescent="0.3">
      <c r="A14" s="3">
        <v>1470</v>
      </c>
      <c r="B14" s="6">
        <v>6450</v>
      </c>
      <c r="E14" s="41" t="s">
        <v>8</v>
      </c>
      <c r="F14" s="28">
        <v>575</v>
      </c>
      <c r="G14" s="28">
        <v>365</v>
      </c>
      <c r="H14" s="18">
        <v>1</v>
      </c>
      <c r="I14" s="29">
        <f>N10</f>
        <v>14000</v>
      </c>
      <c r="J14" s="20">
        <f t="shared" si="1"/>
        <v>15400.000000000002</v>
      </c>
      <c r="N14" s="86"/>
      <c r="O14" s="86"/>
      <c r="P14" s="86"/>
    </row>
    <row r="15" spans="1:52" ht="15" customHeight="1" x14ac:dyDescent="0.25">
      <c r="A15" s="3">
        <v>1470</v>
      </c>
      <c r="B15" s="6">
        <v>6310</v>
      </c>
      <c r="E15" s="41" t="s">
        <v>9</v>
      </c>
      <c r="F15" s="28">
        <v>580</v>
      </c>
      <c r="G15" s="28">
        <v>428</v>
      </c>
      <c r="H15" s="18">
        <v>1.175</v>
      </c>
      <c r="I15" s="29">
        <f>N10</f>
        <v>14000</v>
      </c>
      <c r="J15" s="20">
        <f t="shared" si="1"/>
        <v>18095</v>
      </c>
      <c r="L15" s="80" t="s">
        <v>60</v>
      </c>
      <c r="M15" s="81"/>
      <c r="N15" s="90" t="s">
        <v>61</v>
      </c>
      <c r="O15" s="91"/>
      <c r="P15" s="92"/>
    </row>
    <row r="16" spans="1:52" ht="15.75" thickBot="1" x14ac:dyDescent="0.3">
      <c r="A16" s="3">
        <v>1470</v>
      </c>
      <c r="B16" s="6">
        <v>6310</v>
      </c>
      <c r="E16" s="42" t="s">
        <v>13</v>
      </c>
      <c r="F16" s="30">
        <v>980</v>
      </c>
      <c r="G16" s="30">
        <v>752</v>
      </c>
      <c r="H16" s="22">
        <v>3.46</v>
      </c>
      <c r="I16" s="31">
        <f>N10</f>
        <v>14000</v>
      </c>
      <c r="J16" s="24">
        <f t="shared" si="1"/>
        <v>53284.000000000007</v>
      </c>
      <c r="L16" s="88"/>
      <c r="M16" s="89"/>
      <c r="N16" s="87"/>
      <c r="O16" s="84"/>
      <c r="P16" s="93"/>
    </row>
    <row r="17" spans="1:16" ht="15.75" thickBot="1" x14ac:dyDescent="0.3">
      <c r="A17" s="3">
        <v>1470</v>
      </c>
      <c r="B17" s="6">
        <v>6310</v>
      </c>
      <c r="E17" s="25" t="s">
        <v>14</v>
      </c>
      <c r="F17" s="26" t="s">
        <v>3</v>
      </c>
      <c r="G17" s="26" t="s">
        <v>4</v>
      </c>
      <c r="H17" s="11" t="s">
        <v>22</v>
      </c>
      <c r="I17" s="12" t="s">
        <v>23</v>
      </c>
      <c r="J17" s="26"/>
      <c r="K17" s="5"/>
      <c r="L17" s="82"/>
      <c r="M17" s="83"/>
      <c r="N17" s="94"/>
      <c r="O17" s="85"/>
      <c r="P17" s="95"/>
    </row>
    <row r="18" spans="1:16" x14ac:dyDescent="0.25">
      <c r="A18" s="3">
        <v>1055</v>
      </c>
      <c r="B18" s="6">
        <v>4700</v>
      </c>
      <c r="E18" s="40" t="s">
        <v>15</v>
      </c>
      <c r="F18" s="13">
        <v>666</v>
      </c>
      <c r="G18" s="13">
        <v>74</v>
      </c>
      <c r="H18" s="14">
        <v>0.12</v>
      </c>
      <c r="I18" s="15">
        <f>N11</f>
        <v>7000</v>
      </c>
      <c r="J18" s="16">
        <f>H18*I18*1.1</f>
        <v>924.00000000000011</v>
      </c>
    </row>
    <row r="19" spans="1:16" x14ac:dyDescent="0.25">
      <c r="A19" s="3">
        <v>1055</v>
      </c>
      <c r="B19" s="6">
        <v>5010</v>
      </c>
      <c r="E19" s="41" t="s">
        <v>16</v>
      </c>
      <c r="F19" s="17">
        <v>116</v>
      </c>
      <c r="G19" s="17">
        <v>107</v>
      </c>
      <c r="H19" s="18">
        <v>0.06</v>
      </c>
      <c r="I19" s="29">
        <f>N11</f>
        <v>7000</v>
      </c>
      <c r="J19" s="20">
        <f t="shared" ref="J19:J22" si="2">H19*I19*1.1</f>
        <v>462.00000000000006</v>
      </c>
    </row>
    <row r="20" spans="1:16" x14ac:dyDescent="0.25">
      <c r="A20" s="3">
        <v>1590</v>
      </c>
      <c r="B20" s="6">
        <v>3240</v>
      </c>
      <c r="E20" s="41" t="s">
        <v>9</v>
      </c>
      <c r="F20" s="17">
        <v>695</v>
      </c>
      <c r="G20" s="17">
        <v>340</v>
      </c>
      <c r="H20" s="18">
        <v>1.31</v>
      </c>
      <c r="I20" s="29">
        <f>N11</f>
        <v>7000</v>
      </c>
      <c r="J20" s="20">
        <f t="shared" si="2"/>
        <v>10087</v>
      </c>
    </row>
    <row r="21" spans="1:16" x14ac:dyDescent="0.25">
      <c r="A21" s="3">
        <v>1590</v>
      </c>
      <c r="B21" s="6">
        <v>2680</v>
      </c>
      <c r="E21" s="41" t="s">
        <v>17</v>
      </c>
      <c r="F21" s="17">
        <v>547</v>
      </c>
      <c r="G21" s="17">
        <v>374</v>
      </c>
      <c r="H21" s="18">
        <v>0.97499999999999998</v>
      </c>
      <c r="I21" s="29">
        <f>N11</f>
        <v>7000</v>
      </c>
      <c r="J21" s="20">
        <f t="shared" si="2"/>
        <v>7507.5000000000009</v>
      </c>
    </row>
    <row r="22" spans="1:16" ht="15.75" thickBot="1" x14ac:dyDescent="0.3">
      <c r="A22" s="3">
        <v>1470</v>
      </c>
      <c r="B22" s="6">
        <v>6370</v>
      </c>
      <c r="E22" s="42" t="s">
        <v>18</v>
      </c>
      <c r="F22" s="21">
        <v>1020</v>
      </c>
      <c r="G22" s="21">
        <v>800</v>
      </c>
      <c r="H22" s="22">
        <v>4.08</v>
      </c>
      <c r="I22" s="31">
        <f>N11</f>
        <v>7000</v>
      </c>
      <c r="J22" s="24">
        <f t="shared" si="2"/>
        <v>31416.000000000004</v>
      </c>
    </row>
    <row r="23" spans="1:16" ht="15.75" thickBot="1" x14ac:dyDescent="0.3">
      <c r="A23" s="3">
        <v>1470</v>
      </c>
      <c r="B23" s="6">
        <v>6450</v>
      </c>
      <c r="E23" s="26" t="s">
        <v>19</v>
      </c>
      <c r="F23" s="43" t="s">
        <v>3</v>
      </c>
      <c r="G23" s="26" t="s">
        <v>4</v>
      </c>
      <c r="H23" s="11" t="s">
        <v>22</v>
      </c>
      <c r="I23" s="12" t="s">
        <v>23</v>
      </c>
      <c r="J23" s="26"/>
    </row>
    <row r="24" spans="1:16" x14ac:dyDescent="0.25">
      <c r="A24" s="3">
        <v>1470</v>
      </c>
      <c r="B24" s="6">
        <v>6830</v>
      </c>
      <c r="E24" s="44" t="s">
        <v>6</v>
      </c>
      <c r="F24" s="32">
        <v>330</v>
      </c>
      <c r="G24" s="32">
        <v>118</v>
      </c>
      <c r="H24" s="14">
        <f>ROUNDDOWN((F24*G24)*4.89304658529781E-06,3)</f>
        <v>0.19</v>
      </c>
      <c r="I24" s="33">
        <f>N12</f>
        <v>3000</v>
      </c>
      <c r="J24" s="16">
        <f>H24*I24*1.1</f>
        <v>627</v>
      </c>
    </row>
    <row r="25" spans="1:16" x14ac:dyDescent="0.25">
      <c r="A25" s="3">
        <v>1470</v>
      </c>
      <c r="B25" s="6">
        <v>6470</v>
      </c>
      <c r="E25" s="45" t="s">
        <v>20</v>
      </c>
      <c r="F25" s="34">
        <v>341</v>
      </c>
      <c r="G25" s="34">
        <v>320</v>
      </c>
      <c r="H25" s="18">
        <f t="shared" ref="H25" si="3">ROUNDDOWN((F25*G25)*4.89304658529781E-06,3)</f>
        <v>0.53300000000000003</v>
      </c>
      <c r="I25" s="35">
        <f>N12</f>
        <v>3000</v>
      </c>
      <c r="J25" s="20">
        <f t="shared" ref="J25:J26" si="4">H25*I25*1.1</f>
        <v>1758.9</v>
      </c>
    </row>
    <row r="26" spans="1:16" ht="15.75" thickBot="1" x14ac:dyDescent="0.3">
      <c r="A26" s="3">
        <v>1470</v>
      </c>
      <c r="B26" s="6">
        <v>6360</v>
      </c>
      <c r="E26" s="46" t="s">
        <v>21</v>
      </c>
      <c r="F26" s="36">
        <v>247</v>
      </c>
      <c r="G26" s="36">
        <v>79</v>
      </c>
      <c r="H26" s="22">
        <f>ROUNDDOWN(((F26*G26)*4.89304658529781E-06)/3,3)</f>
        <v>3.1E-2</v>
      </c>
      <c r="I26" s="37">
        <f>N12</f>
        <v>3000</v>
      </c>
      <c r="J26" s="24">
        <f t="shared" si="4"/>
        <v>102.30000000000001</v>
      </c>
    </row>
    <row r="27" spans="1:16" ht="15.75" thickBot="1" x14ac:dyDescent="0.3">
      <c r="A27" s="3">
        <v>1470</v>
      </c>
      <c r="B27" s="6">
        <v>6370</v>
      </c>
      <c r="H27" s="8"/>
      <c r="I27" s="9"/>
      <c r="J27" s="38">
        <f>SUM(J6:J26)</f>
        <v>165057.09</v>
      </c>
    </row>
    <row r="28" spans="1:16" x14ac:dyDescent="0.25">
      <c r="A28" s="3">
        <v>1470</v>
      </c>
      <c r="B28" s="6">
        <v>6360</v>
      </c>
    </row>
    <row r="29" spans="1:16" x14ac:dyDescent="0.25">
      <c r="A29" s="3">
        <v>1470</v>
      </c>
      <c r="B29" s="6">
        <v>6810</v>
      </c>
    </row>
    <row r="30" spans="1:16" x14ac:dyDescent="0.25">
      <c r="A30" s="3">
        <v>1470</v>
      </c>
      <c r="B30" s="6">
        <v>6785</v>
      </c>
    </row>
    <row r="31" spans="1:16" x14ac:dyDescent="0.25">
      <c r="A31" s="3">
        <v>1470</v>
      </c>
      <c r="B31" s="6">
        <v>6460</v>
      </c>
      <c r="E31" t="s">
        <v>55</v>
      </c>
    </row>
    <row r="32" spans="1:16" x14ac:dyDescent="0.25">
      <c r="A32" s="3">
        <v>1470</v>
      </c>
      <c r="B32" s="6">
        <v>6310</v>
      </c>
      <c r="E32" s="78" t="s">
        <v>56</v>
      </c>
      <c r="F32" s="78"/>
      <c r="G32" s="78"/>
      <c r="H32" s="78"/>
      <c r="I32" s="78"/>
      <c r="J32" s="78"/>
    </row>
    <row r="33" spans="1:10" x14ac:dyDescent="0.25">
      <c r="E33" s="79" t="s">
        <v>57</v>
      </c>
      <c r="F33" s="79"/>
      <c r="G33" s="79"/>
      <c r="H33" s="79"/>
      <c r="I33" s="79"/>
      <c r="J33" s="79"/>
    </row>
    <row r="34" spans="1:10" x14ac:dyDescent="0.25">
      <c r="E34" s="79" t="s">
        <v>58</v>
      </c>
      <c r="F34" s="79"/>
      <c r="G34" s="79"/>
      <c r="H34" s="79"/>
      <c r="I34" s="79"/>
      <c r="J34" s="79"/>
    </row>
    <row r="35" spans="1:10" ht="15.75" thickBot="1" x14ac:dyDescent="0.3">
      <c r="E35" s="79" t="s">
        <v>59</v>
      </c>
      <c r="F35" s="79"/>
      <c r="G35" s="79"/>
      <c r="H35" s="79"/>
      <c r="I35" s="79"/>
      <c r="J35" s="79"/>
    </row>
    <row r="36" spans="1:10" ht="15.75" thickBot="1" x14ac:dyDescent="0.3">
      <c r="A36" s="48" t="s">
        <v>24</v>
      </c>
      <c r="B36" s="7">
        <f>SUM(B2:B35)</f>
        <v>165960</v>
      </c>
      <c r="E36" s="77"/>
      <c r="F36" s="77"/>
      <c r="G36" s="77"/>
      <c r="H36" s="77"/>
      <c r="I36" s="77"/>
      <c r="J36" s="77"/>
    </row>
  </sheetData>
  <mergeCells count="9">
    <mergeCell ref="E35:J35"/>
    <mergeCell ref="E36:J36"/>
    <mergeCell ref="L15:M17"/>
    <mergeCell ref="N15:P17"/>
    <mergeCell ref="F4:G4"/>
    <mergeCell ref="M8:N8"/>
    <mergeCell ref="E32:J32"/>
    <mergeCell ref="E33:J33"/>
    <mergeCell ref="E34:J34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6"/>
  <sheetViews>
    <sheetView workbookViewId="0">
      <selection activeCell="V18" sqref="V18"/>
    </sheetView>
  </sheetViews>
  <sheetFormatPr defaultRowHeight="15" x14ac:dyDescent="0.25"/>
  <cols>
    <col min="1" max="1" width="3" bestFit="1" customWidth="1"/>
    <col min="2" max="2" width="12.85546875" bestFit="1" customWidth="1"/>
    <col min="4" max="4" width="9.85546875" bestFit="1" customWidth="1"/>
    <col min="5" max="5" width="9.42578125" customWidth="1"/>
    <col min="23" max="23" width="9.42578125" bestFit="1" customWidth="1"/>
    <col min="24" max="24" width="9.42578125" customWidth="1"/>
  </cols>
  <sheetData>
    <row r="1" spans="1:24" s="4" customFormat="1" x14ac:dyDescent="0.25">
      <c r="A1" s="74">
        <v>13</v>
      </c>
      <c r="B1" s="6"/>
      <c r="C1" s="51">
        <v>0.6</v>
      </c>
      <c r="D1" s="39" t="s">
        <v>26</v>
      </c>
      <c r="E1" s="39" t="s">
        <v>27</v>
      </c>
      <c r="F1" s="39" t="s">
        <v>28</v>
      </c>
      <c r="G1" s="39" t="s">
        <v>29</v>
      </c>
      <c r="H1" s="39" t="s">
        <v>30</v>
      </c>
      <c r="I1" s="39"/>
      <c r="J1" s="52"/>
      <c r="K1" s="52"/>
      <c r="L1" s="52"/>
      <c r="M1" s="52"/>
      <c r="N1" s="6" t="s">
        <v>31</v>
      </c>
      <c r="O1" s="6"/>
    </row>
    <row r="2" spans="1:24" s="4" customFormat="1" x14ac:dyDescent="0.25">
      <c r="A2" s="74"/>
      <c r="B2" s="6" t="s">
        <v>32</v>
      </c>
      <c r="C2" s="53"/>
      <c r="D2" s="39">
        <v>0.99</v>
      </c>
      <c r="E2" s="39">
        <v>0.11700000000000001</v>
      </c>
      <c r="F2" s="39">
        <v>0.23400000000000001</v>
      </c>
      <c r="G2" s="39">
        <v>0.72199999999999998</v>
      </c>
      <c r="H2" s="39">
        <v>0.12</v>
      </c>
      <c r="I2" s="39"/>
      <c r="J2" s="52"/>
      <c r="K2" s="52"/>
      <c r="L2" s="52"/>
      <c r="M2" s="52"/>
      <c r="N2" s="52"/>
      <c r="O2" s="52"/>
    </row>
    <row r="3" spans="1:24" x14ac:dyDescent="0.25">
      <c r="A3" s="74"/>
      <c r="B3" s="6" t="s">
        <v>33</v>
      </c>
      <c r="C3" s="1"/>
      <c r="D3" s="54">
        <v>377</v>
      </c>
      <c r="E3" s="54">
        <v>150</v>
      </c>
      <c r="F3" s="54">
        <v>138</v>
      </c>
      <c r="G3" s="54">
        <v>278</v>
      </c>
      <c r="H3" s="54">
        <v>37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5">
        <f>M4</f>
        <v>0</v>
      </c>
      <c r="O3" s="55"/>
    </row>
    <row r="4" spans="1:24" x14ac:dyDescent="0.25">
      <c r="A4" s="74"/>
      <c r="B4" s="6" t="s">
        <v>34</v>
      </c>
      <c r="C4" s="1">
        <v>980</v>
      </c>
      <c r="D4" s="54">
        <f>C4-D3</f>
        <v>603</v>
      </c>
      <c r="E4" s="54">
        <f t="shared" ref="E4:M4" si="0">D4-E3</f>
        <v>453</v>
      </c>
      <c r="F4" s="54">
        <f t="shared" si="0"/>
        <v>315</v>
      </c>
      <c r="G4" s="54">
        <f t="shared" si="0"/>
        <v>37</v>
      </c>
      <c r="H4" s="54">
        <f t="shared" si="0"/>
        <v>0</v>
      </c>
      <c r="I4" s="54">
        <f t="shared" si="0"/>
        <v>0</v>
      </c>
      <c r="J4" s="54">
        <f t="shared" si="0"/>
        <v>0</v>
      </c>
      <c r="K4" s="54">
        <f t="shared" si="0"/>
        <v>0</v>
      </c>
      <c r="L4" s="54">
        <f t="shared" si="0"/>
        <v>0</v>
      </c>
      <c r="M4" s="54">
        <f t="shared" si="0"/>
        <v>0</v>
      </c>
      <c r="N4" s="54">
        <f>M4-N3</f>
        <v>0</v>
      </c>
      <c r="O4" s="55"/>
    </row>
    <row r="5" spans="1:24" x14ac:dyDescent="0.25">
      <c r="A5" s="74"/>
      <c r="B5" s="6" t="s">
        <v>35</v>
      </c>
      <c r="C5" s="1">
        <v>2260</v>
      </c>
      <c r="D5" s="54">
        <f>(2260-20)/980*D3</f>
        <v>861.71428571428567</v>
      </c>
      <c r="E5" s="54">
        <f>(2260-20)/980*E3</f>
        <v>342.85714285714283</v>
      </c>
      <c r="F5" s="54">
        <f>(2260-20)/980*F3</f>
        <v>315.42857142857139</v>
      </c>
      <c r="G5" s="54">
        <f>(2260-20)/980*G3</f>
        <v>635.42857142857144</v>
      </c>
      <c r="H5" s="54">
        <f>(2260-20)/980*H3</f>
        <v>84.571428571428569</v>
      </c>
      <c r="I5" s="54">
        <f>(1510-20)/950*I3</f>
        <v>0</v>
      </c>
      <c r="J5" s="55">
        <f>(1510-20)/950*J3</f>
        <v>0</v>
      </c>
      <c r="K5" s="55">
        <f>(6065-20)/1290*K3</f>
        <v>0</v>
      </c>
      <c r="L5" s="55">
        <f>(6065-20)/1290*L3</f>
        <v>0</v>
      </c>
      <c r="M5" s="55">
        <f>(6065-20)/1290*M3</f>
        <v>0</v>
      </c>
      <c r="N5" s="55">
        <f>(C5-20)/C4*N3</f>
        <v>0</v>
      </c>
      <c r="O5" s="55"/>
    </row>
    <row r="6" spans="1:24" x14ac:dyDescent="0.25">
      <c r="A6" s="75"/>
      <c r="B6" s="56" t="s">
        <v>36</v>
      </c>
      <c r="C6" s="57"/>
      <c r="D6" s="58">
        <f>ROUNDDOWN((D5/D2),0)</f>
        <v>870</v>
      </c>
      <c r="E6" s="58">
        <f>ROUNDDOWN((E5/E2),0)</f>
        <v>2930</v>
      </c>
      <c r="F6" s="58">
        <f>ROUNDDOWN((F5/F2),0)</f>
        <v>1347</v>
      </c>
      <c r="G6" s="58">
        <f>ROUNDDOWN((G5/G2),0)</f>
        <v>880</v>
      </c>
      <c r="H6" s="55">
        <f>ROUNDDOWN((H5/H2),0)</f>
        <v>704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8">
        <v>0</v>
      </c>
      <c r="O6" s="58"/>
    </row>
    <row r="7" spans="1:24" s="4" customFormat="1" x14ac:dyDescent="0.25">
      <c r="A7" s="74">
        <v>12</v>
      </c>
      <c r="B7" s="6"/>
      <c r="C7" s="51">
        <v>0.6</v>
      </c>
      <c r="D7" s="39" t="s">
        <v>37</v>
      </c>
      <c r="E7" s="39" t="s">
        <v>26</v>
      </c>
      <c r="F7" s="39" t="s">
        <v>28</v>
      </c>
      <c r="G7" s="39"/>
      <c r="H7" s="39"/>
      <c r="I7" s="39"/>
      <c r="J7" s="52"/>
      <c r="K7" s="52"/>
      <c r="L7" s="52"/>
      <c r="M7" s="52"/>
      <c r="N7" s="6" t="s">
        <v>31</v>
      </c>
      <c r="O7" s="52"/>
      <c r="T7" s="59"/>
      <c r="V7" s="59"/>
      <c r="X7" s="59"/>
    </row>
    <row r="8" spans="1:24" s="4" customFormat="1" x14ac:dyDescent="0.25">
      <c r="A8" s="74"/>
      <c r="B8" s="6" t="s">
        <v>32</v>
      </c>
      <c r="C8" s="53"/>
      <c r="D8" s="39">
        <v>3.4</v>
      </c>
      <c r="E8" s="39">
        <v>0.99</v>
      </c>
      <c r="F8" s="39">
        <v>0.23400000000000001</v>
      </c>
      <c r="G8" s="39"/>
      <c r="H8" s="39"/>
      <c r="I8" s="39"/>
      <c r="J8" s="52"/>
      <c r="K8" s="52"/>
      <c r="L8" s="52"/>
      <c r="M8" s="52"/>
      <c r="N8" s="52">
        <v>0</v>
      </c>
      <c r="O8" s="52"/>
      <c r="T8" s="59"/>
      <c r="V8" s="59"/>
      <c r="X8" s="59"/>
    </row>
    <row r="9" spans="1:24" x14ac:dyDescent="0.25">
      <c r="A9" s="74"/>
      <c r="B9" s="6" t="s">
        <v>33</v>
      </c>
      <c r="C9" s="1"/>
      <c r="D9" s="54">
        <v>752</v>
      </c>
      <c r="E9" s="54">
        <v>377</v>
      </c>
      <c r="F9" s="54">
        <v>138</v>
      </c>
      <c r="G9" s="54"/>
      <c r="H9" s="54"/>
      <c r="I9" s="54"/>
      <c r="J9" s="55"/>
      <c r="K9" s="55"/>
      <c r="L9" s="55"/>
      <c r="M9" s="55"/>
      <c r="N9" s="55">
        <f>M10</f>
        <v>0</v>
      </c>
      <c r="O9" s="55"/>
      <c r="T9" s="60"/>
      <c r="V9" s="60"/>
      <c r="X9" s="60"/>
    </row>
    <row r="10" spans="1:24" x14ac:dyDescent="0.25">
      <c r="A10" s="74"/>
      <c r="B10" s="6" t="s">
        <v>34</v>
      </c>
      <c r="C10" s="1">
        <v>1290</v>
      </c>
      <c r="D10" s="54">
        <f>C10-D9</f>
        <v>538</v>
      </c>
      <c r="E10" s="54">
        <f t="shared" ref="E10:M10" si="1">D10-E9</f>
        <v>161</v>
      </c>
      <c r="F10" s="54">
        <f t="shared" si="1"/>
        <v>23</v>
      </c>
      <c r="G10" s="54">
        <v>0</v>
      </c>
      <c r="H10" s="54">
        <f t="shared" si="1"/>
        <v>0</v>
      </c>
      <c r="I10" s="54">
        <f t="shared" si="1"/>
        <v>0</v>
      </c>
      <c r="J10" s="54">
        <f t="shared" si="1"/>
        <v>0</v>
      </c>
      <c r="K10" s="54">
        <f t="shared" si="1"/>
        <v>0</v>
      </c>
      <c r="L10" s="54">
        <f t="shared" si="1"/>
        <v>0</v>
      </c>
      <c r="M10" s="54">
        <f t="shared" si="1"/>
        <v>0</v>
      </c>
      <c r="N10" s="55">
        <v>0</v>
      </c>
      <c r="O10" s="55"/>
      <c r="T10" s="60"/>
      <c r="V10" s="60"/>
      <c r="X10" s="60"/>
    </row>
    <row r="11" spans="1:24" x14ac:dyDescent="0.25">
      <c r="A11" s="74"/>
      <c r="B11" s="6" t="s">
        <v>35</v>
      </c>
      <c r="C11" s="1">
        <v>6065</v>
      </c>
      <c r="D11" s="54">
        <f>(6065-20)/1290*D9</f>
        <v>3523.9069767441861</v>
      </c>
      <c r="E11" s="54">
        <f t="shared" ref="E11:N11" si="2">(6065-20)/1290*E9</f>
        <v>1766.6395348837211</v>
      </c>
      <c r="F11" s="54">
        <f>(6065-20)/1290*F9</f>
        <v>646.67441860465124</v>
      </c>
      <c r="G11" s="54">
        <f>(6065-20)/1290*G9</f>
        <v>0</v>
      </c>
      <c r="H11" s="54">
        <f t="shared" si="2"/>
        <v>0</v>
      </c>
      <c r="I11" s="54">
        <f t="shared" si="2"/>
        <v>0</v>
      </c>
      <c r="J11" s="54">
        <f t="shared" si="2"/>
        <v>0</v>
      </c>
      <c r="K11" s="54">
        <f t="shared" si="2"/>
        <v>0</v>
      </c>
      <c r="L11" s="54">
        <f t="shared" si="2"/>
        <v>0</v>
      </c>
      <c r="M11" s="54">
        <f t="shared" si="2"/>
        <v>0</v>
      </c>
      <c r="N11" s="54">
        <f t="shared" si="2"/>
        <v>0</v>
      </c>
      <c r="O11" s="55"/>
      <c r="T11" s="60"/>
      <c r="V11" s="60"/>
      <c r="X11" s="60"/>
    </row>
    <row r="12" spans="1:24" x14ac:dyDescent="0.25">
      <c r="A12" s="75"/>
      <c r="B12" s="56" t="s">
        <v>36</v>
      </c>
      <c r="C12" s="57"/>
      <c r="D12" s="58">
        <f>ROUNDDOWN((D11/D8),0)</f>
        <v>1036</v>
      </c>
      <c r="E12" s="58">
        <f>ROUNDDOWN((E11/E8),0)</f>
        <v>1784</v>
      </c>
      <c r="F12" s="58">
        <f>ROUNDDOWN((F11/F8),0)</f>
        <v>2763</v>
      </c>
      <c r="G12" s="58"/>
      <c r="H12" s="58"/>
      <c r="I12" s="58"/>
      <c r="J12" s="58"/>
      <c r="K12" s="61"/>
      <c r="L12" s="58"/>
      <c r="M12" s="58"/>
      <c r="N12" s="58"/>
      <c r="O12" s="58"/>
      <c r="T12" s="60"/>
      <c r="V12" s="60"/>
      <c r="X12" s="60"/>
    </row>
    <row r="13" spans="1:24" s="4" customFormat="1" x14ac:dyDescent="0.25">
      <c r="A13" s="74">
        <v>14</v>
      </c>
      <c r="B13" s="6"/>
      <c r="C13" s="51">
        <v>0.6</v>
      </c>
      <c r="D13" s="39" t="s">
        <v>38</v>
      </c>
      <c r="E13" s="39" t="s">
        <v>27</v>
      </c>
      <c r="F13" s="39" t="s">
        <v>39</v>
      </c>
      <c r="G13" s="39" t="s">
        <v>39</v>
      </c>
      <c r="H13" s="39" t="s">
        <v>29</v>
      </c>
      <c r="I13" s="39" t="s">
        <v>30</v>
      </c>
      <c r="J13" s="39"/>
      <c r="K13" s="52"/>
      <c r="L13" s="52"/>
      <c r="M13" s="52"/>
      <c r="N13" s="6" t="s">
        <v>31</v>
      </c>
      <c r="O13" s="52"/>
      <c r="T13" s="59"/>
      <c r="V13" s="59"/>
      <c r="X13" s="59"/>
    </row>
    <row r="14" spans="1:24" s="4" customFormat="1" x14ac:dyDescent="0.25">
      <c r="A14" s="74"/>
      <c r="B14" s="6" t="s">
        <v>32</v>
      </c>
      <c r="C14" s="53"/>
      <c r="D14" s="39">
        <v>2.7530000000000001</v>
      </c>
      <c r="E14" s="39">
        <v>0.17499999999999999</v>
      </c>
      <c r="F14" s="39">
        <v>0.12</v>
      </c>
      <c r="G14" s="39">
        <v>0.17499999999999999</v>
      </c>
      <c r="H14" s="39">
        <v>0.53300000000000003</v>
      </c>
      <c r="I14" s="39">
        <v>0.12</v>
      </c>
      <c r="J14" s="39"/>
      <c r="K14" s="52"/>
      <c r="L14" s="52"/>
      <c r="M14" s="52"/>
      <c r="N14" s="52">
        <v>0</v>
      </c>
      <c r="O14" s="52"/>
      <c r="T14" s="59"/>
      <c r="V14" s="59"/>
      <c r="X14" s="59"/>
    </row>
    <row r="15" spans="1:24" x14ac:dyDescent="0.25">
      <c r="A15" s="74"/>
      <c r="B15" s="6" t="s">
        <v>33</v>
      </c>
      <c r="C15" s="1"/>
      <c r="D15" s="54">
        <v>615</v>
      </c>
      <c r="E15" s="54">
        <v>150</v>
      </c>
      <c r="F15" s="54">
        <v>105</v>
      </c>
      <c r="G15" s="54">
        <v>105</v>
      </c>
      <c r="H15" s="54">
        <v>275</v>
      </c>
      <c r="I15" s="54">
        <v>37</v>
      </c>
      <c r="J15" s="54"/>
      <c r="K15" s="55"/>
      <c r="L15" s="55"/>
      <c r="M15" s="55"/>
      <c r="N15" s="55">
        <f>M16</f>
        <v>3</v>
      </c>
      <c r="O15" s="55"/>
      <c r="T15" s="60"/>
      <c r="V15" s="60"/>
      <c r="X15" s="60"/>
    </row>
    <row r="16" spans="1:24" x14ac:dyDescent="0.25">
      <c r="A16" s="74"/>
      <c r="B16" s="6" t="s">
        <v>34</v>
      </c>
      <c r="C16" s="1">
        <v>1290</v>
      </c>
      <c r="D16" s="54">
        <f>C16-D15</f>
        <v>675</v>
      </c>
      <c r="E16" s="54">
        <f>D16-E15</f>
        <v>525</v>
      </c>
      <c r="F16" s="54">
        <f t="shared" ref="F16:K16" si="3">E16-F15</f>
        <v>420</v>
      </c>
      <c r="G16" s="54">
        <f t="shared" si="3"/>
        <v>315</v>
      </c>
      <c r="H16" s="54">
        <f t="shared" si="3"/>
        <v>40</v>
      </c>
      <c r="I16" s="54">
        <f t="shared" si="3"/>
        <v>3</v>
      </c>
      <c r="J16" s="54">
        <f t="shared" si="3"/>
        <v>3</v>
      </c>
      <c r="K16" s="54">
        <f t="shared" si="3"/>
        <v>3</v>
      </c>
      <c r="L16" s="54">
        <f>K16-L15</f>
        <v>3</v>
      </c>
      <c r="M16" s="54">
        <f>L16-M15</f>
        <v>3</v>
      </c>
      <c r="N16" s="55">
        <v>0</v>
      </c>
      <c r="O16" s="55"/>
      <c r="T16" s="60"/>
      <c r="V16" s="60"/>
      <c r="X16" s="60"/>
    </row>
    <row r="17" spans="1:24" x14ac:dyDescent="0.25">
      <c r="A17" s="74"/>
      <c r="B17" s="6" t="s">
        <v>35</v>
      </c>
      <c r="C17" s="1">
        <v>6065</v>
      </c>
      <c r="D17" s="54">
        <f t="shared" ref="D17:K17" si="4">(6065-20)/1290*D15</f>
        <v>2881.9186046511632</v>
      </c>
      <c r="E17" s="54">
        <f t="shared" si="4"/>
        <v>702.90697674418607</v>
      </c>
      <c r="F17" s="54">
        <f t="shared" si="4"/>
        <v>492.03488372093028</v>
      </c>
      <c r="G17" s="54">
        <f t="shared" si="4"/>
        <v>492.03488372093028</v>
      </c>
      <c r="H17" s="54">
        <f t="shared" si="4"/>
        <v>1288.6627906976746</v>
      </c>
      <c r="I17" s="54">
        <f t="shared" si="4"/>
        <v>173.38372093023258</v>
      </c>
      <c r="J17" s="54">
        <f t="shared" si="4"/>
        <v>0</v>
      </c>
      <c r="K17" s="54">
        <f t="shared" si="4"/>
        <v>0</v>
      </c>
      <c r="L17" s="55"/>
      <c r="M17" s="55"/>
      <c r="N17" s="54">
        <f>(7005-20)/1100*N15</f>
        <v>19.049999999999997</v>
      </c>
      <c r="O17" s="55"/>
      <c r="T17" s="60"/>
      <c r="V17" s="60"/>
      <c r="X17" s="60"/>
    </row>
    <row r="18" spans="1:24" x14ac:dyDescent="0.25">
      <c r="A18" s="75"/>
      <c r="B18" s="56" t="s">
        <v>36</v>
      </c>
      <c r="C18" s="57"/>
      <c r="D18" s="58">
        <f t="shared" ref="D18:I18" si="5">ROUNDDOWN((D17/D14),0)</f>
        <v>1046</v>
      </c>
      <c r="E18" s="58">
        <f t="shared" si="5"/>
        <v>4016</v>
      </c>
      <c r="F18" s="58">
        <f t="shared" si="5"/>
        <v>4100</v>
      </c>
      <c r="G18" s="58">
        <f t="shared" si="5"/>
        <v>2811</v>
      </c>
      <c r="H18" s="58">
        <f t="shared" si="5"/>
        <v>2417</v>
      </c>
      <c r="I18" s="58">
        <f t="shared" si="5"/>
        <v>1444</v>
      </c>
      <c r="J18" s="58"/>
      <c r="K18" s="58"/>
      <c r="L18" s="58"/>
      <c r="M18" s="58"/>
      <c r="N18" s="58"/>
      <c r="O18" s="58"/>
      <c r="T18" s="60"/>
      <c r="V18" s="60"/>
      <c r="X18" s="60"/>
    </row>
    <row r="19" spans="1:24" s="4" customFormat="1" x14ac:dyDescent="0.25">
      <c r="A19" s="74">
        <v>15</v>
      </c>
      <c r="B19" s="6"/>
      <c r="C19" s="51">
        <v>0.6</v>
      </c>
      <c r="D19" s="39" t="s">
        <v>38</v>
      </c>
      <c r="E19" s="39" t="s">
        <v>40</v>
      </c>
      <c r="F19" s="39" t="s">
        <v>40</v>
      </c>
      <c r="G19" s="39" t="s">
        <v>41</v>
      </c>
      <c r="H19" s="39"/>
      <c r="I19" s="39"/>
      <c r="J19" s="52"/>
      <c r="K19" s="52"/>
      <c r="L19" s="52"/>
      <c r="M19" s="52"/>
      <c r="N19" s="6" t="s">
        <v>31</v>
      </c>
      <c r="O19" s="52"/>
      <c r="T19" s="59"/>
      <c r="V19" s="59"/>
      <c r="X19" s="59"/>
    </row>
    <row r="20" spans="1:24" s="4" customFormat="1" x14ac:dyDescent="0.25">
      <c r="A20" s="74"/>
      <c r="B20" s="6" t="s">
        <v>32</v>
      </c>
      <c r="C20" s="53"/>
      <c r="D20" s="39">
        <v>2.7530000000000001</v>
      </c>
      <c r="E20" s="39">
        <v>1</v>
      </c>
      <c r="F20" s="39">
        <v>1</v>
      </c>
      <c r="G20" s="39">
        <v>0.06</v>
      </c>
      <c r="H20" s="39"/>
      <c r="I20" s="39"/>
      <c r="J20" s="52"/>
      <c r="K20" s="52"/>
      <c r="L20" s="52"/>
      <c r="M20" s="52"/>
      <c r="N20" s="52">
        <v>0</v>
      </c>
      <c r="O20" s="52"/>
      <c r="T20" s="59"/>
      <c r="V20" s="59"/>
      <c r="X20" s="59"/>
    </row>
    <row r="21" spans="1:24" x14ac:dyDescent="0.25">
      <c r="A21" s="74"/>
      <c r="B21" s="6" t="s">
        <v>33</v>
      </c>
      <c r="C21" s="1"/>
      <c r="D21" s="54">
        <v>615</v>
      </c>
      <c r="E21" s="54">
        <v>365</v>
      </c>
      <c r="F21" s="54">
        <v>365</v>
      </c>
      <c r="G21" s="54">
        <v>116</v>
      </c>
      <c r="H21" s="54"/>
      <c r="I21" s="54"/>
      <c r="J21" s="55"/>
      <c r="K21" s="55"/>
      <c r="L21" s="55"/>
      <c r="M21" s="55"/>
      <c r="N21" s="55">
        <f>M22</f>
        <v>9</v>
      </c>
      <c r="O21" s="55"/>
      <c r="T21" s="60"/>
      <c r="V21" s="60"/>
      <c r="X21" s="60"/>
    </row>
    <row r="22" spans="1:24" x14ac:dyDescent="0.25">
      <c r="A22" s="74"/>
      <c r="B22" s="6" t="s">
        <v>34</v>
      </c>
      <c r="C22" s="1">
        <v>1470</v>
      </c>
      <c r="D22" s="54">
        <f>C22-D21</f>
        <v>855</v>
      </c>
      <c r="E22" s="54">
        <f>D22-E21</f>
        <v>490</v>
      </c>
      <c r="F22" s="54">
        <f>E22-F21</f>
        <v>125</v>
      </c>
      <c r="G22" s="54">
        <f t="shared" ref="G22:M22" si="6">F22-G21</f>
        <v>9</v>
      </c>
      <c r="H22" s="54">
        <f t="shared" si="6"/>
        <v>9</v>
      </c>
      <c r="I22" s="54">
        <f t="shared" si="6"/>
        <v>9</v>
      </c>
      <c r="J22" s="54">
        <f t="shared" si="6"/>
        <v>9</v>
      </c>
      <c r="K22" s="54">
        <f t="shared" si="6"/>
        <v>9</v>
      </c>
      <c r="L22" s="54">
        <f t="shared" si="6"/>
        <v>9</v>
      </c>
      <c r="M22" s="54">
        <f t="shared" si="6"/>
        <v>9</v>
      </c>
      <c r="N22" s="55">
        <v>0</v>
      </c>
      <c r="O22" s="55"/>
      <c r="T22" s="60"/>
      <c r="V22" s="60"/>
      <c r="X22" s="60"/>
    </row>
    <row r="23" spans="1:24" x14ac:dyDescent="0.25">
      <c r="A23" s="74"/>
      <c r="B23" s="6" t="s">
        <v>35</v>
      </c>
      <c r="C23" s="1">
        <v>3465</v>
      </c>
      <c r="D23" s="54">
        <f t="shared" ref="D23:I23" si="7">(3465-20)/1470*D21</f>
        <v>1441.2755102040817</v>
      </c>
      <c r="E23" s="54">
        <f t="shared" si="7"/>
        <v>855.39115646258506</v>
      </c>
      <c r="F23" s="54">
        <f t="shared" si="7"/>
        <v>855.39115646258506</v>
      </c>
      <c r="G23" s="54">
        <f t="shared" si="7"/>
        <v>271.85034013605446</v>
      </c>
      <c r="H23" s="54">
        <f t="shared" si="7"/>
        <v>0</v>
      </c>
      <c r="I23" s="54">
        <f t="shared" si="7"/>
        <v>0</v>
      </c>
      <c r="J23" s="55"/>
      <c r="K23" s="55"/>
      <c r="L23" s="55"/>
      <c r="M23" s="55"/>
      <c r="N23" s="54">
        <f>(7005-20)/1100*N21</f>
        <v>57.15</v>
      </c>
      <c r="O23" s="55"/>
      <c r="T23" s="60"/>
      <c r="V23" s="60"/>
      <c r="X23" s="60"/>
    </row>
    <row r="24" spans="1:24" x14ac:dyDescent="0.25">
      <c r="A24" s="75"/>
      <c r="B24" s="56" t="s">
        <v>36</v>
      </c>
      <c r="C24" s="57"/>
      <c r="D24" s="58">
        <f>ROUNDDOWN((D23/D20),0)</f>
        <v>523</v>
      </c>
      <c r="E24" s="61">
        <f>ROUNDDOWN((E23/E20),0)</f>
        <v>855</v>
      </c>
      <c r="F24" s="61">
        <f>ROUNDDOWN((F23/F20),0)</f>
        <v>855</v>
      </c>
      <c r="G24" s="58">
        <f>ROUNDDOWN((G23/G20),0)</f>
        <v>4530</v>
      </c>
      <c r="H24" s="58"/>
      <c r="I24" s="58"/>
      <c r="J24" s="58"/>
      <c r="K24" s="61"/>
      <c r="L24" s="58"/>
      <c r="M24" s="58"/>
      <c r="N24" s="58"/>
      <c r="O24" s="58"/>
      <c r="T24" s="60"/>
      <c r="V24" s="60"/>
      <c r="X24" s="60"/>
    </row>
    <row r="25" spans="1:24" s="4" customFormat="1" x14ac:dyDescent="0.25">
      <c r="A25" s="74">
        <v>16</v>
      </c>
      <c r="B25" s="6"/>
      <c r="C25" s="51">
        <v>0.6</v>
      </c>
      <c r="D25" s="39" t="s">
        <v>42</v>
      </c>
      <c r="E25" s="39" t="s">
        <v>43</v>
      </c>
      <c r="F25" s="39" t="s">
        <v>44</v>
      </c>
      <c r="G25" s="39" t="s">
        <v>44</v>
      </c>
      <c r="H25" s="39"/>
      <c r="I25" s="39"/>
      <c r="J25" s="52"/>
      <c r="K25" s="52"/>
      <c r="L25" s="52"/>
      <c r="M25" s="52"/>
      <c r="N25" s="6" t="s">
        <v>31</v>
      </c>
      <c r="O25" s="52"/>
      <c r="T25" s="59"/>
      <c r="V25" s="59"/>
      <c r="X25" s="59"/>
    </row>
    <row r="26" spans="1:24" s="4" customFormat="1" x14ac:dyDescent="0.25">
      <c r="A26" s="74"/>
      <c r="B26" s="6" t="s">
        <v>32</v>
      </c>
      <c r="C26" s="53"/>
      <c r="D26" s="39">
        <v>0.97499999999999998</v>
      </c>
      <c r="E26" s="39">
        <v>1.31</v>
      </c>
      <c r="F26" s="39">
        <v>0.19</v>
      </c>
      <c r="G26" s="39">
        <v>0.19</v>
      </c>
      <c r="H26" s="39"/>
      <c r="I26" s="39"/>
      <c r="J26" s="52"/>
      <c r="K26" s="52"/>
      <c r="L26" s="52"/>
      <c r="M26" s="52"/>
      <c r="N26" s="52">
        <v>0</v>
      </c>
      <c r="O26" s="52"/>
      <c r="T26" s="59"/>
      <c r="V26" s="59"/>
      <c r="X26" s="59"/>
    </row>
    <row r="27" spans="1:24" x14ac:dyDescent="0.25">
      <c r="A27" s="74"/>
      <c r="B27" s="6" t="s">
        <v>33</v>
      </c>
      <c r="C27" s="1"/>
      <c r="D27" s="54">
        <v>374</v>
      </c>
      <c r="E27" s="54">
        <v>340</v>
      </c>
      <c r="F27" s="54">
        <v>118</v>
      </c>
      <c r="G27" s="54">
        <v>118</v>
      </c>
      <c r="H27" s="54"/>
      <c r="I27" s="54"/>
      <c r="J27" s="55"/>
      <c r="K27" s="55"/>
      <c r="L27" s="55"/>
      <c r="M27" s="55"/>
      <c r="N27" s="55">
        <f>M28</f>
        <v>0</v>
      </c>
      <c r="O27" s="55"/>
      <c r="T27" s="60"/>
      <c r="V27" s="60"/>
      <c r="X27" s="60"/>
    </row>
    <row r="28" spans="1:24" x14ac:dyDescent="0.25">
      <c r="A28" s="74"/>
      <c r="B28" s="6" t="s">
        <v>34</v>
      </c>
      <c r="C28" s="1">
        <v>950</v>
      </c>
      <c r="D28" s="54">
        <f t="shared" ref="D28:M28" si="8">C28-D27</f>
        <v>576</v>
      </c>
      <c r="E28" s="54">
        <f t="shared" si="8"/>
        <v>236</v>
      </c>
      <c r="F28" s="54">
        <f t="shared" si="8"/>
        <v>118</v>
      </c>
      <c r="G28" s="54">
        <f t="shared" si="8"/>
        <v>0</v>
      </c>
      <c r="H28" s="54">
        <f t="shared" si="8"/>
        <v>0</v>
      </c>
      <c r="I28" s="54">
        <f t="shared" si="8"/>
        <v>0</v>
      </c>
      <c r="J28" s="54">
        <f t="shared" si="8"/>
        <v>0</v>
      </c>
      <c r="K28" s="54">
        <f t="shared" si="8"/>
        <v>0</v>
      </c>
      <c r="L28" s="54">
        <f t="shared" si="8"/>
        <v>0</v>
      </c>
      <c r="M28" s="54">
        <f t="shared" si="8"/>
        <v>0</v>
      </c>
      <c r="N28" s="55">
        <v>0</v>
      </c>
      <c r="O28" s="55"/>
      <c r="T28" s="60"/>
      <c r="V28" s="60"/>
      <c r="X28" s="60"/>
    </row>
    <row r="29" spans="1:24" x14ac:dyDescent="0.25">
      <c r="A29" s="74"/>
      <c r="B29" s="6" t="s">
        <v>35</v>
      </c>
      <c r="C29" s="1">
        <v>1510</v>
      </c>
      <c r="D29" s="54">
        <f>(1510-20)/950*D27</f>
        <v>586.58947368421047</v>
      </c>
      <c r="E29" s="54">
        <f>(1510-20)/950*E27</f>
        <v>533.26315789473688</v>
      </c>
      <c r="F29" s="54">
        <f>(1510-20)/950*F27</f>
        <v>185.07368421052632</v>
      </c>
      <c r="G29" s="54">
        <f>(1510-20)/950*G27</f>
        <v>185.07368421052632</v>
      </c>
      <c r="H29" s="54">
        <f>(1510-20)/950*H27</f>
        <v>0</v>
      </c>
      <c r="I29" s="54"/>
      <c r="J29" s="55"/>
      <c r="K29" s="55"/>
      <c r="L29" s="55"/>
      <c r="M29" s="55"/>
      <c r="N29" s="54">
        <f>(7005-20)/1100*N27</f>
        <v>0</v>
      </c>
      <c r="O29" s="55"/>
      <c r="T29" s="60"/>
      <c r="V29" s="60"/>
      <c r="X29" s="60"/>
    </row>
    <row r="30" spans="1:24" x14ac:dyDescent="0.25">
      <c r="A30" s="75"/>
      <c r="B30" s="56" t="s">
        <v>36</v>
      </c>
      <c r="C30" s="57"/>
      <c r="D30" s="58">
        <f>ROUNDDOWN((D29/D26),0)</f>
        <v>601</v>
      </c>
      <c r="E30" s="58">
        <f>ROUNDDOWN((E29/E26),0)</f>
        <v>407</v>
      </c>
      <c r="F30" s="58">
        <f>ROUNDDOWN((F29/F26),0)</f>
        <v>974</v>
      </c>
      <c r="G30" s="55">
        <f>ROUNDDOWN((G29/G26),0)</f>
        <v>974</v>
      </c>
      <c r="H30" s="58"/>
      <c r="I30" s="58"/>
      <c r="J30" s="58"/>
      <c r="K30" s="61"/>
      <c r="L30" s="58"/>
      <c r="M30" s="58"/>
      <c r="N30" s="58"/>
      <c r="O30" s="58"/>
      <c r="T30" s="60"/>
      <c r="V30" s="60"/>
      <c r="X30" s="60"/>
    </row>
    <row r="31" spans="1:24" s="4" customFormat="1" x14ac:dyDescent="0.25">
      <c r="A31" s="74">
        <v>17</v>
      </c>
      <c r="B31" s="6"/>
      <c r="C31" s="51">
        <v>0.6</v>
      </c>
      <c r="D31" s="62" t="s">
        <v>37</v>
      </c>
      <c r="E31" s="39" t="s">
        <v>45</v>
      </c>
      <c r="F31" s="63"/>
      <c r="G31" s="62"/>
      <c r="H31" s="39"/>
      <c r="I31" s="39"/>
      <c r="J31" s="52"/>
      <c r="K31" s="52"/>
      <c r="L31" s="52"/>
      <c r="M31" s="52"/>
      <c r="N31" s="6" t="s">
        <v>31</v>
      </c>
      <c r="O31" s="52"/>
      <c r="T31" s="59"/>
      <c r="V31" s="59"/>
      <c r="X31" s="59"/>
    </row>
    <row r="32" spans="1:24" s="4" customFormat="1" x14ac:dyDescent="0.25">
      <c r="A32" s="74"/>
      <c r="B32" s="6" t="s">
        <v>32</v>
      </c>
      <c r="C32" s="53"/>
      <c r="D32" s="39">
        <v>3.46</v>
      </c>
      <c r="E32" s="39">
        <v>3.1E-2</v>
      </c>
      <c r="F32" s="39"/>
      <c r="G32" s="39"/>
      <c r="H32" s="39"/>
      <c r="I32" s="39"/>
      <c r="J32" s="52"/>
      <c r="K32" s="52"/>
      <c r="L32" s="52"/>
      <c r="M32" s="52"/>
      <c r="N32" s="52">
        <v>0</v>
      </c>
      <c r="O32" s="52"/>
      <c r="T32" s="59"/>
      <c r="V32" s="59"/>
      <c r="X32" s="59"/>
    </row>
    <row r="33" spans="1:24" x14ac:dyDescent="0.25">
      <c r="A33" s="74"/>
      <c r="B33" s="6" t="s">
        <v>33</v>
      </c>
      <c r="C33" s="1"/>
      <c r="D33" s="54">
        <v>752</v>
      </c>
      <c r="E33" s="54">
        <v>78</v>
      </c>
      <c r="F33" s="54"/>
      <c r="G33" s="54"/>
      <c r="H33" s="54"/>
      <c r="I33" s="54"/>
      <c r="J33" s="55"/>
      <c r="K33" s="55"/>
      <c r="L33" s="55"/>
      <c r="M33" s="55"/>
      <c r="N33" s="55">
        <f>M34</f>
        <v>0</v>
      </c>
      <c r="O33" s="55"/>
      <c r="T33" s="60"/>
      <c r="V33" s="60"/>
      <c r="X33" s="60"/>
    </row>
    <row r="34" spans="1:24" x14ac:dyDescent="0.25">
      <c r="A34" s="74"/>
      <c r="B34" s="6" t="s">
        <v>34</v>
      </c>
      <c r="C34" s="1">
        <v>830</v>
      </c>
      <c r="D34" s="54">
        <f>C34-D33</f>
        <v>78</v>
      </c>
      <c r="E34" s="54">
        <f>D34-E33</f>
        <v>0</v>
      </c>
      <c r="F34" s="54">
        <f>E34-F33</f>
        <v>0</v>
      </c>
      <c r="G34" s="54">
        <f t="shared" ref="G34:M34" si="9">F34-G33</f>
        <v>0</v>
      </c>
      <c r="H34" s="54">
        <f t="shared" si="9"/>
        <v>0</v>
      </c>
      <c r="I34" s="54">
        <f t="shared" si="9"/>
        <v>0</v>
      </c>
      <c r="J34" s="54">
        <f t="shared" si="9"/>
        <v>0</v>
      </c>
      <c r="K34" s="54">
        <f t="shared" si="9"/>
        <v>0</v>
      </c>
      <c r="L34" s="54">
        <f t="shared" si="9"/>
        <v>0</v>
      </c>
      <c r="M34" s="54">
        <f t="shared" si="9"/>
        <v>0</v>
      </c>
      <c r="N34" s="55">
        <v>0</v>
      </c>
      <c r="O34" s="55"/>
      <c r="T34" s="60"/>
      <c r="V34" s="60"/>
      <c r="X34" s="60"/>
    </row>
    <row r="35" spans="1:24" x14ac:dyDescent="0.25">
      <c r="A35" s="74"/>
      <c r="B35" s="6" t="s">
        <v>35</v>
      </c>
      <c r="C35" s="1">
        <v>2660</v>
      </c>
      <c r="D35" s="54">
        <f>(2660-20)/830*D33</f>
        <v>2391.9036144578313</v>
      </c>
      <c r="E35" s="54">
        <f>(2660-20)/830*E33</f>
        <v>248.09638554216869</v>
      </c>
      <c r="F35" s="54"/>
      <c r="G35" s="54"/>
      <c r="H35" s="54"/>
      <c r="I35" s="54"/>
      <c r="J35" s="55"/>
      <c r="K35" s="55"/>
      <c r="L35" s="55"/>
      <c r="M35" s="55"/>
      <c r="N35" s="54">
        <f>(7005-20)/1100*N33</f>
        <v>0</v>
      </c>
      <c r="O35" s="55"/>
      <c r="T35" s="60"/>
      <c r="V35" s="60"/>
      <c r="X35" s="60"/>
    </row>
    <row r="36" spans="1:24" x14ac:dyDescent="0.25">
      <c r="A36" s="75"/>
      <c r="B36" s="56" t="s">
        <v>36</v>
      </c>
      <c r="C36" s="57"/>
      <c r="D36" s="58">
        <f>ROUNDDOWN((D35/D32),0)</f>
        <v>691</v>
      </c>
      <c r="E36" s="58">
        <f>ROUNDDOWN((E35/E32),0)</f>
        <v>8003</v>
      </c>
      <c r="F36" s="58"/>
      <c r="G36" s="58"/>
      <c r="H36" s="58"/>
      <c r="I36" s="58"/>
      <c r="J36" s="58"/>
      <c r="K36" s="61"/>
      <c r="L36" s="58"/>
      <c r="M36" s="58"/>
      <c r="N36" s="58"/>
      <c r="O36" s="58"/>
      <c r="T36" s="60"/>
      <c r="V36" s="60"/>
      <c r="X36" s="60"/>
    </row>
    <row r="37" spans="1:24" s="4" customFormat="1" x14ac:dyDescent="0.25">
      <c r="A37" s="74">
        <v>18</v>
      </c>
      <c r="B37" s="6"/>
      <c r="C37" s="51">
        <v>0.6</v>
      </c>
      <c r="D37" s="39" t="s">
        <v>46</v>
      </c>
      <c r="E37" s="39" t="s">
        <v>40</v>
      </c>
      <c r="F37" s="39" t="s">
        <v>39</v>
      </c>
      <c r="G37" s="39"/>
      <c r="H37" s="39"/>
      <c r="I37" s="39"/>
      <c r="J37" s="52"/>
      <c r="K37" s="52"/>
      <c r="L37" s="52"/>
      <c r="M37" s="52"/>
      <c r="N37" s="6" t="s">
        <v>31</v>
      </c>
      <c r="O37" s="52"/>
      <c r="T37" s="59"/>
      <c r="V37" s="59"/>
      <c r="X37" s="59"/>
    </row>
    <row r="38" spans="1:24" s="4" customFormat="1" x14ac:dyDescent="0.25">
      <c r="A38" s="74"/>
      <c r="B38" s="6" t="s">
        <v>32</v>
      </c>
      <c r="C38" s="53"/>
      <c r="D38" s="39">
        <v>3.46</v>
      </c>
      <c r="E38" s="39">
        <v>1</v>
      </c>
      <c r="F38" s="39">
        <v>0.17499999999999999</v>
      </c>
      <c r="G38" s="39"/>
      <c r="H38" s="39"/>
      <c r="I38" s="39"/>
      <c r="J38" s="52"/>
      <c r="K38" s="52"/>
      <c r="L38" s="52"/>
      <c r="M38" s="52"/>
      <c r="N38" s="52">
        <v>0</v>
      </c>
      <c r="O38" s="52"/>
      <c r="T38" s="59"/>
      <c r="V38" s="59"/>
      <c r="X38" s="59"/>
    </row>
    <row r="39" spans="1:24" x14ac:dyDescent="0.25">
      <c r="A39" s="74"/>
      <c r="B39" s="6" t="s">
        <v>33</v>
      </c>
      <c r="C39" s="1"/>
      <c r="D39" s="54">
        <v>800</v>
      </c>
      <c r="E39" s="54">
        <v>365</v>
      </c>
      <c r="F39" s="54">
        <v>105</v>
      </c>
      <c r="G39" s="54"/>
      <c r="H39" s="54"/>
      <c r="I39" s="54"/>
      <c r="J39" s="55"/>
      <c r="K39" s="55"/>
      <c r="L39" s="55"/>
      <c r="M39" s="55"/>
      <c r="N39" s="55">
        <f>M40</f>
        <v>20</v>
      </c>
      <c r="O39" s="55"/>
      <c r="T39" s="60"/>
      <c r="V39" s="60"/>
      <c r="X39" s="60"/>
    </row>
    <row r="40" spans="1:24" x14ac:dyDescent="0.25">
      <c r="A40" s="74"/>
      <c r="B40" s="6" t="s">
        <v>34</v>
      </c>
      <c r="C40" s="1">
        <v>1290</v>
      </c>
      <c r="D40" s="54">
        <f>C40-D39</f>
        <v>490</v>
      </c>
      <c r="E40" s="54">
        <f>D40-E39</f>
        <v>125</v>
      </c>
      <c r="F40" s="54">
        <f>E40-F39</f>
        <v>20</v>
      </c>
      <c r="G40" s="54">
        <f t="shared" ref="G40:M40" si="10">F40-G39</f>
        <v>20</v>
      </c>
      <c r="H40" s="54">
        <f t="shared" si="10"/>
        <v>20</v>
      </c>
      <c r="I40" s="54">
        <f t="shared" si="10"/>
        <v>20</v>
      </c>
      <c r="J40" s="54">
        <f t="shared" si="10"/>
        <v>20</v>
      </c>
      <c r="K40" s="54">
        <f t="shared" si="10"/>
        <v>20</v>
      </c>
      <c r="L40" s="54">
        <f t="shared" si="10"/>
        <v>20</v>
      </c>
      <c r="M40" s="54">
        <f t="shared" si="10"/>
        <v>20</v>
      </c>
      <c r="N40" s="55">
        <v>0</v>
      </c>
      <c r="O40" s="55"/>
      <c r="T40" s="60"/>
      <c r="V40" s="60"/>
      <c r="X40" s="60"/>
    </row>
    <row r="41" spans="1:24" x14ac:dyDescent="0.25">
      <c r="A41" s="74"/>
      <c r="B41" s="6" t="s">
        <v>35</v>
      </c>
      <c r="C41" s="1">
        <v>6210</v>
      </c>
      <c r="D41" s="54">
        <f>(6210-20)/1290*D39</f>
        <v>3838.7596899224804</v>
      </c>
      <c r="E41" s="54">
        <f>(6210-20)/1290*E39</f>
        <v>1751.4341085271317</v>
      </c>
      <c r="F41" s="54">
        <f>(6210-20)/1290*F39</f>
        <v>503.83720930232556</v>
      </c>
      <c r="G41" s="54"/>
      <c r="H41" s="54"/>
      <c r="I41" s="54"/>
      <c r="J41" s="55"/>
      <c r="K41" s="55"/>
      <c r="L41" s="55"/>
      <c r="M41" s="55"/>
      <c r="N41" s="54">
        <f>(7005-20)/1100*N39</f>
        <v>127</v>
      </c>
      <c r="O41" s="55"/>
      <c r="T41" s="60"/>
      <c r="V41" s="60"/>
      <c r="X41" s="60"/>
    </row>
    <row r="42" spans="1:24" x14ac:dyDescent="0.25">
      <c r="A42" s="75"/>
      <c r="B42" s="56" t="s">
        <v>36</v>
      </c>
      <c r="C42" s="57"/>
      <c r="D42" s="58">
        <f>ROUNDDOWN((D41/D38),0)</f>
        <v>1109</v>
      </c>
      <c r="E42" s="58">
        <f>ROUNDDOWN((E41/E38),0)</f>
        <v>1751</v>
      </c>
      <c r="F42" s="58">
        <f>ROUNDDOWN((F41/F38),0)</f>
        <v>2879</v>
      </c>
      <c r="G42" s="58"/>
      <c r="H42" s="58"/>
      <c r="I42" s="58"/>
      <c r="J42" s="58"/>
      <c r="K42" s="61"/>
      <c r="L42" s="58"/>
      <c r="M42" s="58"/>
      <c r="N42" s="58"/>
      <c r="O42" s="58"/>
      <c r="T42" s="60"/>
      <c r="V42" s="60"/>
      <c r="X42" s="60"/>
    </row>
    <row r="43" spans="1:24" s="4" customFormat="1" x14ac:dyDescent="0.25">
      <c r="A43" s="74">
        <v>19</v>
      </c>
      <c r="B43" s="6"/>
      <c r="C43" s="51">
        <v>0.6</v>
      </c>
      <c r="D43" s="39" t="s">
        <v>37</v>
      </c>
      <c r="E43" s="39" t="s">
        <v>47</v>
      </c>
      <c r="F43" s="39"/>
      <c r="G43" s="39"/>
      <c r="H43" s="39"/>
      <c r="I43" s="39"/>
      <c r="J43" s="52"/>
      <c r="K43" s="52"/>
      <c r="L43" s="52"/>
      <c r="M43" s="52"/>
      <c r="N43" s="6" t="s">
        <v>31</v>
      </c>
      <c r="O43" s="52"/>
      <c r="T43" s="59"/>
      <c r="V43" s="59"/>
      <c r="X43" s="59"/>
    </row>
    <row r="44" spans="1:24" s="4" customFormat="1" x14ac:dyDescent="0.25">
      <c r="A44" s="74"/>
      <c r="B44" s="6" t="s">
        <v>32</v>
      </c>
      <c r="C44" s="53"/>
      <c r="D44" s="39">
        <v>3.46</v>
      </c>
      <c r="E44" s="39">
        <v>0.53300000000000003</v>
      </c>
      <c r="F44" s="39"/>
      <c r="G44" s="39"/>
      <c r="H44" s="39"/>
      <c r="I44" s="39"/>
      <c r="J44" s="52"/>
      <c r="K44" s="52"/>
      <c r="L44" s="52"/>
      <c r="M44" s="52"/>
      <c r="N44" s="52">
        <v>0</v>
      </c>
      <c r="O44" s="52"/>
      <c r="T44" s="59"/>
      <c r="V44" s="59"/>
      <c r="X44" s="59"/>
    </row>
    <row r="45" spans="1:24" x14ac:dyDescent="0.25">
      <c r="A45" s="74"/>
      <c r="B45" s="6" t="s">
        <v>33</v>
      </c>
      <c r="C45" s="1"/>
      <c r="D45" s="54">
        <v>970</v>
      </c>
      <c r="E45" s="54">
        <v>320</v>
      </c>
      <c r="F45" s="54"/>
      <c r="G45" s="54"/>
      <c r="H45" s="54"/>
      <c r="I45" s="54"/>
      <c r="J45" s="55"/>
      <c r="K45" s="55"/>
      <c r="L45" s="55"/>
      <c r="M45" s="55"/>
      <c r="N45" s="55">
        <f>M46</f>
        <v>0</v>
      </c>
      <c r="O45" s="55"/>
      <c r="T45" s="60"/>
      <c r="V45" s="60"/>
      <c r="X45" s="60"/>
    </row>
    <row r="46" spans="1:24" x14ac:dyDescent="0.25">
      <c r="A46" s="74"/>
      <c r="B46" s="6" t="s">
        <v>34</v>
      </c>
      <c r="C46" s="1">
        <v>1290</v>
      </c>
      <c r="D46" s="54">
        <f>C46-D45</f>
        <v>320</v>
      </c>
      <c r="E46" s="54">
        <f>D46-E45</f>
        <v>0</v>
      </c>
      <c r="F46" s="54">
        <f>E46-F45</f>
        <v>0</v>
      </c>
      <c r="G46" s="54">
        <f t="shared" ref="G46:M46" si="11">F46-G45</f>
        <v>0</v>
      </c>
      <c r="H46" s="54">
        <f t="shared" si="11"/>
        <v>0</v>
      </c>
      <c r="I46" s="54">
        <f t="shared" si="11"/>
        <v>0</v>
      </c>
      <c r="J46" s="54">
        <f t="shared" si="11"/>
        <v>0</v>
      </c>
      <c r="K46" s="54">
        <f t="shared" si="11"/>
        <v>0</v>
      </c>
      <c r="L46" s="54">
        <f t="shared" si="11"/>
        <v>0</v>
      </c>
      <c r="M46" s="54">
        <f t="shared" si="11"/>
        <v>0</v>
      </c>
      <c r="N46" s="55">
        <v>0</v>
      </c>
      <c r="O46" s="55"/>
      <c r="T46" s="60"/>
      <c r="V46" s="60"/>
      <c r="X46" s="60"/>
    </row>
    <row r="47" spans="1:24" x14ac:dyDescent="0.25">
      <c r="A47" s="74"/>
      <c r="B47" s="6" t="s">
        <v>35</v>
      </c>
      <c r="C47" s="1">
        <v>6210</v>
      </c>
      <c r="D47" s="54">
        <f>(6210-20)/1290*D45</f>
        <v>4654.4961240310076</v>
      </c>
      <c r="E47" s="54">
        <f>(6210-20)/1290*E45</f>
        <v>1535.5038759689921</v>
      </c>
      <c r="F47" s="54"/>
      <c r="G47" s="54"/>
      <c r="H47" s="54"/>
      <c r="I47" s="54"/>
      <c r="J47" s="55"/>
      <c r="K47" s="55"/>
      <c r="L47" s="55"/>
      <c r="M47" s="55"/>
      <c r="N47" s="54">
        <f>(7005-20)/1100*N45</f>
        <v>0</v>
      </c>
      <c r="O47" s="55"/>
      <c r="T47" s="60"/>
      <c r="V47" s="60"/>
      <c r="X47" s="60"/>
    </row>
    <row r="48" spans="1:24" x14ac:dyDescent="0.25">
      <c r="A48" s="75"/>
      <c r="B48" s="56" t="s">
        <v>36</v>
      </c>
      <c r="C48" s="57"/>
      <c r="D48" s="58">
        <f>ROUNDDOWN((D47/D44),0)</f>
        <v>1345</v>
      </c>
      <c r="E48" s="58">
        <f>ROUNDDOWN((E47/E44),0)</f>
        <v>2880</v>
      </c>
      <c r="F48" s="58"/>
      <c r="G48" s="58"/>
      <c r="H48" s="58"/>
      <c r="I48" s="58"/>
      <c r="J48" s="58"/>
      <c r="K48" s="61"/>
      <c r="L48" s="58"/>
      <c r="M48" s="58"/>
      <c r="N48" s="58"/>
      <c r="O48" s="58"/>
      <c r="T48" s="60"/>
      <c r="V48" s="60"/>
      <c r="X48" s="60"/>
    </row>
    <row r="49" spans="1:24" s="4" customFormat="1" x14ac:dyDescent="0.25">
      <c r="A49" s="74">
        <v>20</v>
      </c>
      <c r="B49" s="6"/>
      <c r="C49" s="51">
        <v>0.6</v>
      </c>
      <c r="D49" s="39" t="s">
        <v>48</v>
      </c>
      <c r="E49" s="39" t="s">
        <v>48</v>
      </c>
      <c r="F49" s="39" t="s">
        <v>44</v>
      </c>
      <c r="G49" s="39"/>
      <c r="H49" s="39"/>
      <c r="I49" s="39"/>
      <c r="J49" s="52"/>
      <c r="K49" s="52"/>
      <c r="L49" s="52"/>
      <c r="M49" s="52"/>
      <c r="N49" s="6" t="s">
        <v>31</v>
      </c>
      <c r="O49" s="52"/>
      <c r="T49" s="59"/>
      <c r="V49" s="59"/>
      <c r="X49" s="59"/>
    </row>
    <row r="50" spans="1:24" s="4" customFormat="1" x14ac:dyDescent="0.25">
      <c r="A50" s="74"/>
      <c r="B50" s="6" t="s">
        <v>32</v>
      </c>
      <c r="C50" s="53"/>
      <c r="D50" s="39">
        <v>1.175</v>
      </c>
      <c r="E50" s="39">
        <v>1.175</v>
      </c>
      <c r="F50" s="39">
        <v>0.19</v>
      </c>
      <c r="G50" s="39"/>
      <c r="H50" s="39"/>
      <c r="I50" s="39"/>
      <c r="J50" s="52"/>
      <c r="K50" s="52"/>
      <c r="L50" s="52"/>
      <c r="M50" s="52"/>
      <c r="N50" s="52">
        <v>0</v>
      </c>
      <c r="O50" s="52"/>
      <c r="T50" s="59"/>
      <c r="V50" s="59"/>
      <c r="X50" s="59"/>
    </row>
    <row r="51" spans="1:24" x14ac:dyDescent="0.25">
      <c r="A51" s="74"/>
      <c r="B51" s="6" t="s">
        <v>33</v>
      </c>
      <c r="C51" s="1"/>
      <c r="D51" s="54">
        <v>580</v>
      </c>
      <c r="E51" s="54">
        <v>580</v>
      </c>
      <c r="F51" s="54">
        <v>118</v>
      </c>
      <c r="G51" s="54"/>
      <c r="H51" s="54"/>
      <c r="I51" s="54"/>
      <c r="J51" s="55"/>
      <c r="K51" s="55"/>
      <c r="L51" s="55"/>
      <c r="M51" s="55"/>
      <c r="N51" s="55">
        <f>M52</f>
        <v>12</v>
      </c>
      <c r="O51" s="55"/>
      <c r="T51" s="60"/>
      <c r="V51" s="60"/>
      <c r="X51" s="60"/>
    </row>
    <row r="52" spans="1:24" x14ac:dyDescent="0.25">
      <c r="A52" s="74"/>
      <c r="B52" s="6" t="s">
        <v>34</v>
      </c>
      <c r="C52" s="1">
        <v>1290</v>
      </c>
      <c r="D52" s="54">
        <f>C52-D51</f>
        <v>710</v>
      </c>
      <c r="E52" s="54">
        <f>D52-E51</f>
        <v>130</v>
      </c>
      <c r="F52" s="54">
        <f>E52-F51</f>
        <v>12</v>
      </c>
      <c r="G52" s="54">
        <f t="shared" ref="G52:M52" si="12">F52-G51</f>
        <v>12</v>
      </c>
      <c r="H52" s="54">
        <f t="shared" si="12"/>
        <v>12</v>
      </c>
      <c r="I52" s="54">
        <f t="shared" si="12"/>
        <v>12</v>
      </c>
      <c r="J52" s="54">
        <f t="shared" si="12"/>
        <v>12</v>
      </c>
      <c r="K52" s="54">
        <f t="shared" si="12"/>
        <v>12</v>
      </c>
      <c r="L52" s="54">
        <f t="shared" si="12"/>
        <v>12</v>
      </c>
      <c r="M52" s="54">
        <f t="shared" si="12"/>
        <v>12</v>
      </c>
      <c r="N52" s="55">
        <v>0</v>
      </c>
      <c r="O52" s="55"/>
      <c r="T52" s="60"/>
      <c r="V52" s="60"/>
      <c r="X52" s="60"/>
    </row>
    <row r="53" spans="1:24" x14ac:dyDescent="0.25">
      <c r="A53" s="74"/>
      <c r="B53" s="6" t="s">
        <v>35</v>
      </c>
      <c r="C53" s="1">
        <v>6220</v>
      </c>
      <c r="D53" s="54">
        <f>(6220-20)/1290*D51</f>
        <v>2787.5968992248058</v>
      </c>
      <c r="E53" s="54">
        <f>(6220-20)/1290*E51</f>
        <v>2787.5968992248058</v>
      </c>
      <c r="F53" s="54">
        <f>(6220-20)/1290*F51</f>
        <v>567.1317829457364</v>
      </c>
      <c r="G53" s="54"/>
      <c r="H53" s="54"/>
      <c r="I53" s="54"/>
      <c r="J53" s="55"/>
      <c r="K53" s="55"/>
      <c r="L53" s="55"/>
      <c r="M53" s="55"/>
      <c r="N53" s="54">
        <f>(7005-20)/1100*N51</f>
        <v>76.199999999999989</v>
      </c>
      <c r="O53" s="55"/>
      <c r="T53" s="60"/>
      <c r="V53" s="60"/>
      <c r="X53" s="60"/>
    </row>
    <row r="54" spans="1:24" x14ac:dyDescent="0.25">
      <c r="A54" s="75"/>
      <c r="B54" s="56" t="s">
        <v>36</v>
      </c>
      <c r="C54" s="57"/>
      <c r="D54" s="58">
        <f>ROUNDDOWN((D53/D50),0)</f>
        <v>2372</v>
      </c>
      <c r="E54" s="58">
        <f>ROUNDDOWN((E53/E50),0)</f>
        <v>2372</v>
      </c>
      <c r="F54" s="58">
        <f>ROUNDDOWN((F53/F50),0)</f>
        <v>2984</v>
      </c>
      <c r="G54" s="58"/>
      <c r="H54" s="58"/>
      <c r="I54" s="58"/>
      <c r="J54" s="58"/>
      <c r="K54" s="61"/>
      <c r="L54" s="58"/>
      <c r="M54" s="58"/>
      <c r="N54" s="58"/>
      <c r="O54" s="58"/>
      <c r="T54" s="60"/>
      <c r="V54" s="60"/>
      <c r="X54" s="60"/>
    </row>
    <row r="55" spans="1:24" s="4" customFormat="1" x14ac:dyDescent="0.25">
      <c r="A55" s="74">
        <v>28</v>
      </c>
      <c r="B55" s="6"/>
      <c r="C55" s="51">
        <v>0.6</v>
      </c>
      <c r="D55" s="39" t="s">
        <v>37</v>
      </c>
      <c r="E55" s="39" t="s">
        <v>49</v>
      </c>
      <c r="F55" s="39" t="s">
        <v>27</v>
      </c>
      <c r="G55" s="39"/>
      <c r="H55" s="39"/>
      <c r="I55" s="39"/>
      <c r="J55" s="52"/>
      <c r="K55" s="52"/>
      <c r="L55" s="52"/>
      <c r="M55" s="52"/>
      <c r="N55" s="6" t="s">
        <v>31</v>
      </c>
      <c r="O55" s="52"/>
      <c r="T55" s="59"/>
      <c r="V55" s="59"/>
      <c r="X55" s="59"/>
    </row>
    <row r="56" spans="1:24" s="4" customFormat="1" x14ac:dyDescent="0.25">
      <c r="A56" s="74"/>
      <c r="B56" s="6" t="s">
        <v>32</v>
      </c>
      <c r="C56" s="53"/>
      <c r="D56" s="39">
        <v>3.46</v>
      </c>
      <c r="E56" s="39">
        <v>0.96799999999999997</v>
      </c>
      <c r="F56" s="39">
        <v>0.17499999999999999</v>
      </c>
      <c r="G56" s="39"/>
      <c r="H56" s="39"/>
      <c r="I56" s="39"/>
      <c r="J56" s="52"/>
      <c r="K56" s="52"/>
      <c r="L56" s="52"/>
      <c r="M56" s="52"/>
      <c r="N56" s="52">
        <v>0</v>
      </c>
      <c r="O56" s="52"/>
      <c r="T56" s="59"/>
      <c r="V56" s="59"/>
      <c r="X56" s="59"/>
    </row>
    <row r="57" spans="1:24" x14ac:dyDescent="0.25">
      <c r="A57" s="74"/>
      <c r="B57" s="6" t="s">
        <v>33</v>
      </c>
      <c r="C57" s="64"/>
      <c r="D57" s="54">
        <v>752</v>
      </c>
      <c r="E57" s="54">
        <v>360</v>
      </c>
      <c r="F57" s="54">
        <v>160</v>
      </c>
      <c r="G57" s="54"/>
      <c r="H57" s="54"/>
      <c r="I57" s="54"/>
      <c r="J57" s="55"/>
      <c r="K57" s="55"/>
      <c r="L57" s="55"/>
      <c r="M57" s="55"/>
      <c r="N57" s="55">
        <f>M58</f>
        <v>18</v>
      </c>
      <c r="O57" s="55"/>
      <c r="T57" s="60"/>
      <c r="V57" s="60"/>
      <c r="X57" s="60"/>
    </row>
    <row r="58" spans="1:24" x14ac:dyDescent="0.25">
      <c r="A58" s="74"/>
      <c r="B58" s="6" t="s">
        <v>34</v>
      </c>
      <c r="C58" s="1">
        <v>1290</v>
      </c>
      <c r="D58" s="54">
        <f>C58-D57</f>
        <v>538</v>
      </c>
      <c r="E58" s="54">
        <f>D58-E57</f>
        <v>178</v>
      </c>
      <c r="F58" s="54">
        <f>E58-F57</f>
        <v>18</v>
      </c>
      <c r="G58" s="54">
        <f t="shared" ref="G58:M58" si="13">F58-G57</f>
        <v>18</v>
      </c>
      <c r="H58" s="54">
        <f t="shared" si="13"/>
        <v>18</v>
      </c>
      <c r="I58" s="54">
        <f t="shared" si="13"/>
        <v>18</v>
      </c>
      <c r="J58" s="54">
        <f t="shared" si="13"/>
        <v>18</v>
      </c>
      <c r="K58" s="54">
        <f t="shared" si="13"/>
        <v>18</v>
      </c>
      <c r="L58" s="54">
        <f t="shared" si="13"/>
        <v>18</v>
      </c>
      <c r="M58" s="54">
        <f t="shared" si="13"/>
        <v>18</v>
      </c>
      <c r="N58" s="55">
        <v>0</v>
      </c>
      <c r="O58" s="55"/>
      <c r="T58" s="60"/>
      <c r="V58" s="60"/>
      <c r="X58" s="60"/>
    </row>
    <row r="59" spans="1:24" x14ac:dyDescent="0.25">
      <c r="A59" s="74"/>
      <c r="B59" s="6" t="s">
        <v>35</v>
      </c>
      <c r="C59" s="1">
        <v>6240</v>
      </c>
      <c r="D59" s="54">
        <f>(6220-20)/1290*D57</f>
        <v>3614.2635658914728</v>
      </c>
      <c r="E59" s="54">
        <f>(6220-20)/1290*E57</f>
        <v>1730.2325581395348</v>
      </c>
      <c r="F59" s="54">
        <f>(6220-20)/1290*F57</f>
        <v>768.99224806201551</v>
      </c>
      <c r="G59" s="54"/>
      <c r="H59" s="54"/>
      <c r="I59" s="54"/>
      <c r="J59" s="55"/>
      <c r="K59" s="55"/>
      <c r="L59" s="55"/>
      <c r="M59" s="55"/>
      <c r="N59" s="54">
        <f>(7005-20)/1100*N57</f>
        <v>114.3</v>
      </c>
      <c r="O59" s="55"/>
      <c r="T59" s="60"/>
      <c r="V59" s="60"/>
      <c r="X59" s="60"/>
    </row>
    <row r="60" spans="1:24" x14ac:dyDescent="0.25">
      <c r="A60" s="75"/>
      <c r="B60" s="56" t="s">
        <v>36</v>
      </c>
      <c r="C60" s="1"/>
      <c r="D60" s="58">
        <f>ROUNDDOWN((D59/D56),0)</f>
        <v>1044</v>
      </c>
      <c r="E60" s="58">
        <f>ROUNDDOWN((E59/E56),0)</f>
        <v>1787</v>
      </c>
      <c r="F60" s="58">
        <f>ROUNDDOWN((F59/F56),0)</f>
        <v>4394</v>
      </c>
      <c r="G60" s="58"/>
      <c r="H60" s="58"/>
      <c r="I60" s="58"/>
      <c r="J60" s="58"/>
      <c r="K60" s="61"/>
      <c r="L60" s="58"/>
      <c r="M60" s="58"/>
      <c r="N60" s="58"/>
      <c r="O60" s="58"/>
      <c r="T60" s="60"/>
      <c r="V60" s="60"/>
      <c r="X60" s="60"/>
    </row>
    <row r="61" spans="1:24" s="4" customFormat="1" x14ac:dyDescent="0.25">
      <c r="A61" s="74">
        <v>40</v>
      </c>
      <c r="B61" s="6"/>
      <c r="C61" s="51">
        <v>0.6</v>
      </c>
      <c r="D61" s="39" t="s">
        <v>42</v>
      </c>
      <c r="E61" s="39" t="s">
        <v>42</v>
      </c>
      <c r="F61" s="63" t="s">
        <v>27</v>
      </c>
      <c r="G61" s="39"/>
      <c r="H61" s="39"/>
      <c r="I61" s="39"/>
      <c r="J61" s="52"/>
      <c r="K61" s="52"/>
      <c r="L61" s="52"/>
      <c r="M61" s="52"/>
      <c r="N61" s="6" t="s">
        <v>31</v>
      </c>
      <c r="O61" s="52"/>
      <c r="T61" s="59"/>
      <c r="V61" s="59"/>
      <c r="X61" s="59"/>
    </row>
    <row r="62" spans="1:24" s="4" customFormat="1" x14ac:dyDescent="0.25">
      <c r="A62" s="74"/>
      <c r="B62" s="6" t="s">
        <v>32</v>
      </c>
      <c r="C62" s="53"/>
      <c r="D62" s="39">
        <v>0.97499999999999998</v>
      </c>
      <c r="E62" s="39">
        <v>0.97499999999999998</v>
      </c>
      <c r="F62" s="39">
        <v>0.11700000000000001</v>
      </c>
      <c r="G62" s="39"/>
      <c r="H62" s="39"/>
      <c r="I62" s="39"/>
      <c r="J62" s="52"/>
      <c r="K62" s="52"/>
      <c r="L62" s="52"/>
      <c r="M62" s="52"/>
      <c r="N62" s="52">
        <v>0</v>
      </c>
      <c r="O62" s="52"/>
      <c r="T62" s="59"/>
      <c r="V62" s="59"/>
      <c r="X62" s="59"/>
    </row>
    <row r="63" spans="1:24" x14ac:dyDescent="0.25">
      <c r="A63" s="74"/>
      <c r="B63" s="6" t="s">
        <v>33</v>
      </c>
      <c r="C63" s="1"/>
      <c r="D63" s="54">
        <v>347</v>
      </c>
      <c r="E63" s="54">
        <v>347</v>
      </c>
      <c r="F63" s="54">
        <v>160</v>
      </c>
      <c r="G63" s="54"/>
      <c r="H63" s="54"/>
      <c r="I63" s="54"/>
      <c r="J63" s="55"/>
      <c r="K63" s="55"/>
      <c r="L63" s="55"/>
      <c r="M63" s="55"/>
      <c r="N63" s="55">
        <f>M64</f>
        <v>6</v>
      </c>
      <c r="O63" s="55"/>
      <c r="T63" s="60"/>
      <c r="V63" s="60"/>
      <c r="X63" s="60"/>
    </row>
    <row r="64" spans="1:24" x14ac:dyDescent="0.25">
      <c r="A64" s="74"/>
      <c r="B64" s="6" t="s">
        <v>34</v>
      </c>
      <c r="C64" s="1">
        <v>860</v>
      </c>
      <c r="D64" s="54">
        <f>C64-D63</f>
        <v>513</v>
      </c>
      <c r="E64" s="54">
        <f>D64-E63</f>
        <v>166</v>
      </c>
      <c r="F64" s="54">
        <f>E64-F63</f>
        <v>6</v>
      </c>
      <c r="G64" s="54">
        <f t="shared" ref="G64:M64" si="14">F64-G63</f>
        <v>6</v>
      </c>
      <c r="H64" s="54">
        <f t="shared" si="14"/>
        <v>6</v>
      </c>
      <c r="I64" s="54">
        <f t="shared" si="14"/>
        <v>6</v>
      </c>
      <c r="J64" s="54">
        <f t="shared" si="14"/>
        <v>6</v>
      </c>
      <c r="K64" s="54">
        <f t="shared" si="14"/>
        <v>6</v>
      </c>
      <c r="L64" s="54">
        <f t="shared" si="14"/>
        <v>6</v>
      </c>
      <c r="M64" s="54">
        <f t="shared" si="14"/>
        <v>6</v>
      </c>
      <c r="N64" s="55">
        <v>0</v>
      </c>
      <c r="O64" s="55"/>
      <c r="T64" s="60"/>
      <c r="V64" s="60"/>
      <c r="X64" s="60"/>
    </row>
    <row r="65" spans="1:25" x14ac:dyDescent="0.25">
      <c r="A65" s="74"/>
      <c r="B65" s="6" t="s">
        <v>35</v>
      </c>
      <c r="C65" s="1">
        <v>1370</v>
      </c>
      <c r="D65" s="54">
        <f>(1370-20)/860*D63</f>
        <v>544.70930232558135</v>
      </c>
      <c r="E65" s="54">
        <f>(1370-20)/860*E63</f>
        <v>544.70930232558135</v>
      </c>
      <c r="F65" s="54">
        <f>(1370-20)/860*F63</f>
        <v>251.16279069767441</v>
      </c>
      <c r="G65" s="54"/>
      <c r="H65" s="54"/>
      <c r="I65" s="54"/>
      <c r="J65" s="55"/>
      <c r="K65" s="55"/>
      <c r="L65" s="55"/>
      <c r="M65" s="55"/>
      <c r="N65" s="54">
        <f>(7005-20)/1100*N63</f>
        <v>38.099999999999994</v>
      </c>
      <c r="O65" s="55"/>
      <c r="T65" s="60"/>
      <c r="V65" s="60"/>
      <c r="X65" s="60"/>
    </row>
    <row r="66" spans="1:25" x14ac:dyDescent="0.25">
      <c r="A66" s="75"/>
      <c r="B66" s="56" t="s">
        <v>36</v>
      </c>
      <c r="C66" s="57"/>
      <c r="D66" s="58">
        <f>ROUNDDOWN((D65/D62),0)</f>
        <v>558</v>
      </c>
      <c r="E66" s="58">
        <f>ROUNDDOWN((E65/E62),0)</f>
        <v>558</v>
      </c>
      <c r="F66" s="58">
        <f>ROUNDDOWN((F65/F62),0)</f>
        <v>2146</v>
      </c>
      <c r="G66" s="58"/>
      <c r="H66" s="58"/>
      <c r="I66" s="58"/>
      <c r="J66" s="58"/>
      <c r="K66" s="61"/>
      <c r="L66" s="58"/>
      <c r="M66" s="58"/>
      <c r="N66" s="58"/>
      <c r="O66" s="58"/>
      <c r="T66" s="60"/>
      <c r="V66" s="60"/>
      <c r="X66" s="60"/>
    </row>
    <row r="67" spans="1:25" x14ac:dyDescent="0.25">
      <c r="A67" s="74">
        <v>46</v>
      </c>
      <c r="B67" s="6"/>
      <c r="C67" s="51">
        <v>0.6</v>
      </c>
      <c r="D67" s="39" t="s">
        <v>37</v>
      </c>
      <c r="E67" s="55" t="s">
        <v>48</v>
      </c>
      <c r="F67" s="55" t="s">
        <v>30</v>
      </c>
      <c r="G67" s="39"/>
      <c r="H67" s="39"/>
      <c r="I67" s="39"/>
      <c r="J67" s="52"/>
      <c r="K67" s="52"/>
      <c r="L67" s="52"/>
      <c r="M67" s="52"/>
      <c r="N67" s="6" t="s">
        <v>31</v>
      </c>
      <c r="O67" s="52"/>
      <c r="U67" s="4"/>
      <c r="V67" s="59"/>
      <c r="W67" s="4"/>
      <c r="X67" s="59"/>
      <c r="Y67" s="4"/>
    </row>
    <row r="68" spans="1:25" x14ac:dyDescent="0.25">
      <c r="A68" s="74"/>
      <c r="B68" s="6" t="s">
        <v>32</v>
      </c>
      <c r="C68" s="53"/>
      <c r="D68" s="39">
        <v>3.46</v>
      </c>
      <c r="E68" s="55">
        <v>1.175</v>
      </c>
      <c r="F68" s="55">
        <v>0.12</v>
      </c>
      <c r="G68" s="39"/>
      <c r="H68" s="39"/>
      <c r="I68" s="39"/>
      <c r="J68" s="52"/>
      <c r="K68" s="52"/>
      <c r="L68" s="52"/>
      <c r="M68" s="52"/>
      <c r="N68" s="52">
        <v>0</v>
      </c>
      <c r="O68" s="52"/>
      <c r="U68" s="4"/>
      <c r="V68" s="59"/>
      <c r="W68" s="4"/>
      <c r="X68" s="59"/>
      <c r="Y68" s="4"/>
    </row>
    <row r="69" spans="1:25" x14ac:dyDescent="0.25">
      <c r="A69" s="74"/>
      <c r="B69" s="6" t="s">
        <v>33</v>
      </c>
      <c r="C69" s="1"/>
      <c r="D69" s="54">
        <v>980</v>
      </c>
      <c r="E69" s="54">
        <v>428</v>
      </c>
      <c r="F69" s="54">
        <v>37</v>
      </c>
      <c r="G69" s="54"/>
      <c r="H69" s="54"/>
      <c r="I69" s="54"/>
      <c r="J69" s="55"/>
      <c r="K69" s="55"/>
      <c r="L69" s="55"/>
      <c r="M69" s="55"/>
      <c r="N69" s="55">
        <f>M70</f>
        <v>25</v>
      </c>
      <c r="O69" s="55"/>
      <c r="V69" s="60"/>
      <c r="X69" s="60"/>
    </row>
    <row r="70" spans="1:25" x14ac:dyDescent="0.25">
      <c r="A70" s="74"/>
      <c r="B70" s="6" t="s">
        <v>34</v>
      </c>
      <c r="C70" s="1">
        <v>1470</v>
      </c>
      <c r="D70" s="54">
        <f t="shared" ref="D70:M70" si="15">C70-D69</f>
        <v>490</v>
      </c>
      <c r="E70" s="54">
        <f t="shared" si="15"/>
        <v>62</v>
      </c>
      <c r="F70" s="54">
        <f t="shared" si="15"/>
        <v>25</v>
      </c>
      <c r="G70" s="54">
        <f t="shared" si="15"/>
        <v>25</v>
      </c>
      <c r="H70" s="54">
        <f t="shared" si="15"/>
        <v>25</v>
      </c>
      <c r="I70" s="54">
        <f t="shared" si="15"/>
        <v>25</v>
      </c>
      <c r="J70" s="54">
        <f t="shared" si="15"/>
        <v>25</v>
      </c>
      <c r="K70" s="54">
        <f t="shared" si="15"/>
        <v>25</v>
      </c>
      <c r="L70" s="54">
        <f t="shared" si="15"/>
        <v>25</v>
      </c>
      <c r="M70" s="54">
        <f t="shared" si="15"/>
        <v>25</v>
      </c>
      <c r="N70" s="55">
        <v>0</v>
      </c>
      <c r="O70" s="55"/>
      <c r="V70" s="60"/>
      <c r="X70" s="60"/>
    </row>
    <row r="71" spans="1:25" x14ac:dyDescent="0.25">
      <c r="A71" s="74"/>
      <c r="B71" s="6" t="s">
        <v>35</v>
      </c>
      <c r="C71" s="1">
        <v>5100</v>
      </c>
      <c r="D71" s="54">
        <f>(5100-20)/1470*D69</f>
        <v>3386.6666666666665</v>
      </c>
      <c r="E71" s="54">
        <f>(5100-20)/1470*E69</f>
        <v>1479.0748299319728</v>
      </c>
      <c r="F71" s="54">
        <f>(5100-20)/1470*F69</f>
        <v>127.86394557823128</v>
      </c>
      <c r="G71" s="54"/>
      <c r="H71" s="54"/>
      <c r="I71" s="54"/>
      <c r="J71" s="55"/>
      <c r="K71" s="55"/>
      <c r="L71" s="55"/>
      <c r="M71" s="55"/>
      <c r="N71" s="54">
        <f>(5100-20)/1470*N69</f>
        <v>86.394557823129247</v>
      </c>
      <c r="O71" s="55"/>
      <c r="V71" s="60"/>
      <c r="X71" s="60"/>
    </row>
    <row r="72" spans="1:25" x14ac:dyDescent="0.25">
      <c r="A72" s="75"/>
      <c r="B72" s="56" t="s">
        <v>36</v>
      </c>
      <c r="C72" s="57"/>
      <c r="D72" s="58">
        <f>ROUNDDOWN((D71/D68),0)</f>
        <v>978</v>
      </c>
      <c r="E72" s="58">
        <f>ROUNDDOWN((E71/E68),0)</f>
        <v>1258</v>
      </c>
      <c r="F72" s="58">
        <f>ROUNDDOWN((F71/F68),0)</f>
        <v>1065</v>
      </c>
      <c r="G72" s="58"/>
      <c r="H72" s="58"/>
      <c r="I72" s="58"/>
      <c r="J72" s="58"/>
      <c r="K72" s="61"/>
      <c r="L72" s="58"/>
      <c r="M72" s="58"/>
      <c r="N72" s="58"/>
      <c r="O72" s="58"/>
      <c r="V72" s="60"/>
      <c r="X72" s="60"/>
    </row>
    <row r="73" spans="1:25" s="66" customFormat="1" x14ac:dyDescent="0.25">
      <c r="A73" s="76">
        <v>1</v>
      </c>
      <c r="B73" s="6"/>
      <c r="C73" s="51">
        <v>0.6</v>
      </c>
      <c r="D73" s="39" t="s">
        <v>37</v>
      </c>
      <c r="E73" s="55" t="s">
        <v>40</v>
      </c>
      <c r="F73" s="55" t="s">
        <v>43</v>
      </c>
      <c r="G73" s="39"/>
      <c r="H73" s="39"/>
      <c r="I73" s="39"/>
      <c r="J73" s="52"/>
      <c r="K73" s="52"/>
      <c r="L73" s="52"/>
      <c r="M73" s="52"/>
      <c r="N73" s="6"/>
      <c r="O73" s="52"/>
      <c r="P73"/>
      <c r="Q73"/>
      <c r="R73"/>
      <c r="S73"/>
      <c r="T73"/>
      <c r="U73" s="4"/>
      <c r="V73" s="4"/>
      <c r="W73" s="4"/>
      <c r="X73" s="4"/>
      <c r="Y73" s="4"/>
    </row>
    <row r="74" spans="1:25" s="4" customFormat="1" x14ac:dyDescent="0.25">
      <c r="A74" s="74"/>
      <c r="B74" s="6" t="s">
        <v>32</v>
      </c>
      <c r="C74" s="53"/>
      <c r="D74" s="39">
        <v>3.46</v>
      </c>
      <c r="E74" s="55">
        <v>1</v>
      </c>
      <c r="F74" s="55">
        <v>1.31</v>
      </c>
      <c r="G74" s="39"/>
      <c r="H74" s="39"/>
      <c r="I74" s="39"/>
      <c r="J74" s="52"/>
      <c r="K74" s="52"/>
      <c r="L74" s="52"/>
      <c r="M74" s="52"/>
      <c r="N74" s="52"/>
      <c r="O74" s="52"/>
      <c r="P74"/>
      <c r="Q74"/>
      <c r="R74"/>
      <c r="S74"/>
      <c r="T74"/>
    </row>
    <row r="75" spans="1:25" x14ac:dyDescent="0.25">
      <c r="A75" s="74"/>
      <c r="B75" s="6" t="s">
        <v>33</v>
      </c>
      <c r="C75" s="1"/>
      <c r="D75" s="54">
        <v>752</v>
      </c>
      <c r="E75" s="55">
        <v>365</v>
      </c>
      <c r="F75" s="54">
        <v>340</v>
      </c>
      <c r="G75" s="54"/>
      <c r="H75" s="54"/>
      <c r="I75" s="54"/>
      <c r="J75" s="55"/>
      <c r="K75" s="55"/>
      <c r="L75" s="55"/>
      <c r="M75" s="55"/>
      <c r="N75" s="55"/>
      <c r="O75" s="55"/>
    </row>
    <row r="76" spans="1:25" x14ac:dyDescent="0.25">
      <c r="A76" s="74"/>
      <c r="B76" s="6" t="s">
        <v>34</v>
      </c>
      <c r="C76" s="1">
        <v>1470</v>
      </c>
      <c r="D76" s="54">
        <f>C76-D75</f>
        <v>718</v>
      </c>
      <c r="E76" s="54">
        <f t="shared" ref="E76:J76" si="16">D76-E75</f>
        <v>353</v>
      </c>
      <c r="F76" s="54">
        <f t="shared" si="16"/>
        <v>13</v>
      </c>
      <c r="G76" s="54">
        <f t="shared" si="16"/>
        <v>13</v>
      </c>
      <c r="H76" s="54">
        <f t="shared" si="16"/>
        <v>13</v>
      </c>
      <c r="I76" s="54">
        <f t="shared" si="16"/>
        <v>13</v>
      </c>
      <c r="J76" s="54">
        <f t="shared" si="16"/>
        <v>13</v>
      </c>
      <c r="K76" s="54"/>
      <c r="L76" s="54"/>
      <c r="M76" s="54"/>
      <c r="N76" s="55"/>
      <c r="O76" s="55"/>
    </row>
    <row r="77" spans="1:25" x14ac:dyDescent="0.25">
      <c r="A77" s="74"/>
      <c r="B77" s="6" t="s">
        <v>35</v>
      </c>
      <c r="C77" s="1">
        <v>6310</v>
      </c>
      <c r="D77" s="54">
        <f>(6310-20)/1470*D75</f>
        <v>3217.7414965986391</v>
      </c>
      <c r="E77" s="54">
        <f>(6310-20)/1470*E75</f>
        <v>1561.8027210884352</v>
      </c>
      <c r="F77" s="54">
        <f>(6310-20)/1470*F75</f>
        <v>1454.8299319727889</v>
      </c>
      <c r="G77" s="54"/>
      <c r="H77" s="54"/>
      <c r="I77" s="54"/>
      <c r="J77" s="55"/>
      <c r="K77" s="55"/>
      <c r="L77" s="55"/>
      <c r="M77" s="55"/>
      <c r="N77" s="54"/>
      <c r="O77" s="55"/>
      <c r="V77" s="60"/>
      <c r="X77" s="60"/>
    </row>
    <row r="78" spans="1:25" x14ac:dyDescent="0.25">
      <c r="A78" s="75"/>
      <c r="B78" s="56" t="s">
        <v>36</v>
      </c>
      <c r="C78" s="57"/>
      <c r="D78" s="58">
        <f>ROUNDDOWN((D77/D74),0)</f>
        <v>929</v>
      </c>
      <c r="E78" s="58">
        <f>ROUNDDOWN((E77/E74),0)</f>
        <v>1561</v>
      </c>
      <c r="F78" s="58">
        <f>ROUNDDOWN((F77/F74),0)</f>
        <v>1110</v>
      </c>
      <c r="G78" s="58"/>
      <c r="H78" s="58"/>
      <c r="I78" s="58"/>
      <c r="J78" s="58"/>
      <c r="K78" s="61"/>
      <c r="L78" s="58"/>
      <c r="M78" s="58"/>
      <c r="N78" s="58"/>
      <c r="O78" s="58"/>
      <c r="V78" s="60"/>
      <c r="X78" s="60"/>
    </row>
    <row r="79" spans="1:25" s="4" customFormat="1" x14ac:dyDescent="0.25">
      <c r="A79" s="74">
        <v>2</v>
      </c>
      <c r="B79" s="6"/>
      <c r="C79" s="51">
        <v>0.6</v>
      </c>
      <c r="D79" s="39" t="s">
        <v>37</v>
      </c>
      <c r="E79" s="55" t="s">
        <v>40</v>
      </c>
      <c r="F79" s="55" t="s">
        <v>43</v>
      </c>
      <c r="G79" s="39"/>
      <c r="H79" s="39"/>
      <c r="I79" s="39"/>
      <c r="J79" s="52"/>
      <c r="K79" s="52"/>
      <c r="L79" s="52"/>
      <c r="M79" s="52"/>
      <c r="N79" s="6"/>
      <c r="O79" s="52"/>
      <c r="P79"/>
      <c r="Q79"/>
      <c r="R79"/>
      <c r="S79"/>
      <c r="T79"/>
      <c r="V79" s="59"/>
      <c r="X79" s="59"/>
    </row>
    <row r="80" spans="1:25" s="4" customFormat="1" x14ac:dyDescent="0.25">
      <c r="A80" s="74"/>
      <c r="B80" s="6" t="s">
        <v>32</v>
      </c>
      <c r="C80" s="53"/>
      <c r="D80" s="39">
        <v>3.46</v>
      </c>
      <c r="E80" s="55">
        <v>1</v>
      </c>
      <c r="F80" s="55">
        <v>1.31</v>
      </c>
      <c r="G80" s="39"/>
      <c r="H80" s="39"/>
      <c r="I80" s="39"/>
      <c r="J80" s="52"/>
      <c r="K80" s="52"/>
      <c r="L80" s="52"/>
      <c r="M80" s="52"/>
      <c r="N80" s="52"/>
      <c r="O80" s="52"/>
      <c r="P80"/>
      <c r="Q80"/>
      <c r="R80"/>
      <c r="S80"/>
      <c r="T80"/>
      <c r="V80" s="59"/>
      <c r="X80" s="59"/>
    </row>
    <row r="81" spans="1:24" x14ac:dyDescent="0.25">
      <c r="A81" s="74"/>
      <c r="B81" s="6" t="s">
        <v>33</v>
      </c>
      <c r="C81" s="1"/>
      <c r="D81" s="54">
        <v>752</v>
      </c>
      <c r="E81" s="55">
        <v>365</v>
      </c>
      <c r="F81" s="54">
        <v>340</v>
      </c>
      <c r="G81" s="54"/>
      <c r="H81" s="54"/>
      <c r="I81" s="54"/>
      <c r="J81" s="55"/>
      <c r="K81" s="55"/>
      <c r="L81" s="55"/>
      <c r="M81" s="55"/>
      <c r="N81" s="55"/>
      <c r="O81" s="55"/>
      <c r="V81" s="60"/>
      <c r="X81" s="60"/>
    </row>
    <row r="82" spans="1:24" x14ac:dyDescent="0.25">
      <c r="A82" s="74"/>
      <c r="B82" s="6" t="s">
        <v>34</v>
      </c>
      <c r="C82" s="1">
        <v>1470</v>
      </c>
      <c r="D82" s="54">
        <f>C82-D81</f>
        <v>718</v>
      </c>
      <c r="E82" s="54">
        <f>D82-E81</f>
        <v>353</v>
      </c>
      <c r="F82" s="54">
        <f>E82-F81</f>
        <v>13</v>
      </c>
      <c r="G82" s="54"/>
      <c r="H82" s="54"/>
      <c r="I82" s="54"/>
      <c r="J82" s="54"/>
      <c r="K82" s="54"/>
      <c r="L82" s="54"/>
      <c r="M82" s="54"/>
      <c r="N82" s="55"/>
      <c r="O82" s="55"/>
      <c r="V82" s="60"/>
      <c r="X82" s="60"/>
    </row>
    <row r="83" spans="1:24" x14ac:dyDescent="0.25">
      <c r="A83" s="74"/>
      <c r="B83" s="6" t="s">
        <v>35</v>
      </c>
      <c r="C83" s="1">
        <v>6310</v>
      </c>
      <c r="D83" s="54">
        <f>(6310-20)/1470*D81</f>
        <v>3217.7414965986391</v>
      </c>
      <c r="E83" s="54">
        <f>(6310-20)/1470*E81</f>
        <v>1561.8027210884352</v>
      </c>
      <c r="F83" s="54">
        <f>(6310-20)/1470*F81</f>
        <v>1454.8299319727889</v>
      </c>
      <c r="G83" s="54"/>
      <c r="H83" s="54"/>
      <c r="I83" s="54"/>
      <c r="J83" s="55"/>
      <c r="K83" s="55"/>
      <c r="L83" s="55"/>
      <c r="M83" s="55"/>
      <c r="N83" s="54"/>
      <c r="O83" s="55"/>
      <c r="V83" s="60"/>
      <c r="X83" s="60"/>
    </row>
    <row r="84" spans="1:24" x14ac:dyDescent="0.25">
      <c r="A84" s="75"/>
      <c r="B84" s="56" t="s">
        <v>36</v>
      </c>
      <c r="C84" s="57"/>
      <c r="D84" s="58">
        <f>ROUNDDOWN((D83/D80),0)</f>
        <v>929</v>
      </c>
      <c r="E84" s="58">
        <f>ROUNDDOWN((E83/E80),0)</f>
        <v>1561</v>
      </c>
      <c r="F84" s="58">
        <f>ROUNDDOWN((F83/F80),0)</f>
        <v>1110</v>
      </c>
      <c r="G84" s="58"/>
      <c r="H84" s="58"/>
      <c r="I84" s="58"/>
      <c r="J84" s="58"/>
      <c r="K84" s="61"/>
      <c r="L84" s="58"/>
      <c r="M84" s="58"/>
      <c r="N84" s="58"/>
      <c r="O84" s="58"/>
      <c r="V84" s="60"/>
      <c r="X84" s="60"/>
    </row>
    <row r="85" spans="1:24" s="4" customFormat="1" x14ac:dyDescent="0.25">
      <c r="A85" s="76">
        <v>3</v>
      </c>
      <c r="B85" s="6"/>
      <c r="C85" s="51">
        <v>0.6</v>
      </c>
      <c r="D85" s="39" t="s">
        <v>37</v>
      </c>
      <c r="E85" s="55" t="s">
        <v>40</v>
      </c>
      <c r="F85" s="55" t="s">
        <v>43</v>
      </c>
      <c r="G85" s="55"/>
      <c r="H85" s="55"/>
      <c r="I85" s="55"/>
      <c r="J85" s="55"/>
      <c r="K85" s="65"/>
      <c r="L85" s="55"/>
      <c r="M85" s="55"/>
      <c r="N85" s="55"/>
      <c r="O85" s="55"/>
      <c r="P85"/>
      <c r="Q85"/>
      <c r="R85"/>
      <c r="S85"/>
      <c r="T85"/>
      <c r="V85" s="59"/>
      <c r="X85" s="59"/>
    </row>
    <row r="86" spans="1:24" s="4" customFormat="1" x14ac:dyDescent="0.25">
      <c r="A86" s="74"/>
      <c r="B86" s="6" t="s">
        <v>32</v>
      </c>
      <c r="C86" s="53"/>
      <c r="D86" s="39">
        <v>3.46</v>
      </c>
      <c r="E86" s="55">
        <v>1</v>
      </c>
      <c r="F86" s="55">
        <v>1.31</v>
      </c>
      <c r="G86" s="55"/>
      <c r="H86" s="55"/>
      <c r="I86" s="55"/>
      <c r="J86" s="55"/>
      <c r="K86" s="65"/>
      <c r="L86" s="55"/>
      <c r="M86" s="55"/>
      <c r="N86" s="55"/>
      <c r="O86" s="55"/>
      <c r="P86"/>
      <c r="Q86"/>
      <c r="R86"/>
      <c r="S86"/>
      <c r="T86"/>
      <c r="V86" s="59"/>
      <c r="X86" s="59"/>
    </row>
    <row r="87" spans="1:24" x14ac:dyDescent="0.25">
      <c r="A87" s="74"/>
      <c r="B87" s="6" t="s">
        <v>33</v>
      </c>
      <c r="C87" s="1"/>
      <c r="D87" s="54">
        <v>752</v>
      </c>
      <c r="E87" s="55">
        <v>365</v>
      </c>
      <c r="F87" s="54">
        <v>340</v>
      </c>
      <c r="G87" s="55"/>
      <c r="H87" s="55"/>
      <c r="I87" s="55"/>
      <c r="J87" s="55"/>
      <c r="K87" s="65"/>
      <c r="L87" s="55"/>
      <c r="M87" s="55"/>
      <c r="N87" s="55"/>
      <c r="O87" s="55"/>
      <c r="V87" s="60"/>
      <c r="X87" s="60"/>
    </row>
    <row r="88" spans="1:24" x14ac:dyDescent="0.25">
      <c r="A88" s="74"/>
      <c r="B88" s="6" t="s">
        <v>34</v>
      </c>
      <c r="C88" s="1">
        <v>1470</v>
      </c>
      <c r="D88" s="54">
        <f>C88-D87</f>
        <v>718</v>
      </c>
      <c r="E88" s="54">
        <f>D88-E87</f>
        <v>353</v>
      </c>
      <c r="F88" s="54">
        <f>E88-F87</f>
        <v>13</v>
      </c>
      <c r="G88" s="55"/>
      <c r="H88" s="55"/>
      <c r="I88" s="55"/>
      <c r="J88" s="55"/>
      <c r="K88" s="65"/>
      <c r="L88" s="55"/>
      <c r="M88" s="55"/>
      <c r="N88" s="55"/>
      <c r="O88" s="55"/>
      <c r="V88" s="60"/>
      <c r="X88" s="60"/>
    </row>
    <row r="89" spans="1:24" x14ac:dyDescent="0.25">
      <c r="A89" s="74"/>
      <c r="B89" s="6" t="s">
        <v>35</v>
      </c>
      <c r="C89" s="1">
        <v>6310</v>
      </c>
      <c r="D89" s="54">
        <f>(6310-20)/1470*D87</f>
        <v>3217.7414965986391</v>
      </c>
      <c r="E89" s="54">
        <f>(6310-20)/1470*E87</f>
        <v>1561.8027210884352</v>
      </c>
      <c r="F89" s="54">
        <f>(6310-20)/1470*F87</f>
        <v>1454.8299319727889</v>
      </c>
      <c r="G89" s="55"/>
      <c r="H89" s="55"/>
      <c r="I89" s="55"/>
      <c r="J89" s="55"/>
      <c r="K89" s="65"/>
      <c r="L89" s="55"/>
      <c r="M89" s="55"/>
      <c r="N89" s="55"/>
      <c r="O89" s="55"/>
      <c r="V89" s="60"/>
      <c r="X89" s="60"/>
    </row>
    <row r="90" spans="1:24" x14ac:dyDescent="0.25">
      <c r="A90" s="75"/>
      <c r="B90" s="56" t="s">
        <v>36</v>
      </c>
      <c r="C90" s="57"/>
      <c r="D90" s="58">
        <f>ROUNDDOWN((D89/D86),0)</f>
        <v>929</v>
      </c>
      <c r="E90" s="58">
        <f>ROUNDDOWN((E89/E86),0)</f>
        <v>1561</v>
      </c>
      <c r="F90" s="58">
        <f>ROUNDDOWN((F89/F86),0)</f>
        <v>1110</v>
      </c>
      <c r="G90" s="58"/>
      <c r="H90" s="58"/>
      <c r="I90" s="58"/>
      <c r="J90" s="58"/>
      <c r="K90" s="61"/>
      <c r="L90" s="58"/>
      <c r="M90" s="58"/>
      <c r="N90" s="58"/>
      <c r="O90" s="58"/>
      <c r="V90" s="60"/>
      <c r="X90" s="60"/>
    </row>
    <row r="91" spans="1:24" s="4" customFormat="1" x14ac:dyDescent="0.25">
      <c r="A91" s="74">
        <v>4</v>
      </c>
      <c r="B91" s="6"/>
      <c r="C91" s="51">
        <v>0.6</v>
      </c>
      <c r="D91" s="39" t="s">
        <v>38</v>
      </c>
      <c r="E91" s="55" t="s">
        <v>29</v>
      </c>
      <c r="F91" s="55" t="s">
        <v>53</v>
      </c>
      <c r="G91" s="39"/>
      <c r="H91" s="39"/>
      <c r="I91" s="39"/>
      <c r="J91" s="52"/>
      <c r="K91" s="52"/>
      <c r="L91" s="52"/>
      <c r="M91" s="52"/>
      <c r="N91" s="6"/>
      <c r="O91" s="52"/>
      <c r="P91"/>
      <c r="Q91"/>
      <c r="R91"/>
      <c r="S91"/>
      <c r="T91"/>
      <c r="V91" s="59"/>
      <c r="X91" s="59"/>
    </row>
    <row r="92" spans="1:24" s="4" customFormat="1" x14ac:dyDescent="0.25">
      <c r="A92" s="74"/>
      <c r="B92" s="6" t="s">
        <v>32</v>
      </c>
      <c r="C92" s="53"/>
      <c r="D92" s="39">
        <v>2.7530000000000001</v>
      </c>
      <c r="E92" s="55">
        <v>0.72199999999999998</v>
      </c>
      <c r="F92" s="55">
        <v>0.23400000000000001</v>
      </c>
      <c r="G92" s="39"/>
      <c r="H92" s="39"/>
      <c r="I92" s="39"/>
      <c r="J92" s="52"/>
      <c r="K92" s="52"/>
      <c r="L92" s="52"/>
      <c r="M92" s="52"/>
      <c r="N92" s="52"/>
      <c r="O92" s="52"/>
      <c r="P92"/>
      <c r="Q92"/>
      <c r="R92"/>
      <c r="S92"/>
      <c r="T92"/>
      <c r="V92" s="59"/>
      <c r="X92" s="59"/>
    </row>
    <row r="93" spans="1:24" x14ac:dyDescent="0.25">
      <c r="A93" s="74"/>
      <c r="B93" s="6" t="s">
        <v>33</v>
      </c>
      <c r="C93" s="1"/>
      <c r="D93" s="54">
        <v>615</v>
      </c>
      <c r="E93" s="55">
        <v>278</v>
      </c>
      <c r="F93" s="54">
        <v>138</v>
      </c>
      <c r="G93" s="54"/>
      <c r="H93" s="54"/>
      <c r="I93" s="54"/>
      <c r="J93" s="55"/>
      <c r="K93" s="55"/>
      <c r="L93" s="55"/>
      <c r="M93" s="55"/>
      <c r="N93" s="55"/>
      <c r="O93" s="55"/>
      <c r="V93" s="60"/>
      <c r="X93" s="60"/>
    </row>
    <row r="94" spans="1:24" x14ac:dyDescent="0.25">
      <c r="A94" s="74"/>
      <c r="B94" s="6" t="s">
        <v>34</v>
      </c>
      <c r="C94" s="1">
        <v>1055</v>
      </c>
      <c r="D94" s="54">
        <f>C94-D93</f>
        <v>440</v>
      </c>
      <c r="E94" s="54">
        <f>D94-E93</f>
        <v>162</v>
      </c>
      <c r="F94" s="54">
        <f>E94-F93</f>
        <v>24</v>
      </c>
      <c r="G94" s="54">
        <f>F94-G93</f>
        <v>24</v>
      </c>
      <c r="H94" s="54"/>
      <c r="I94" s="54"/>
      <c r="J94" s="54"/>
      <c r="K94" s="54"/>
      <c r="L94" s="54"/>
      <c r="M94" s="54"/>
      <c r="N94" s="55"/>
      <c r="O94" s="55"/>
      <c r="V94" s="60"/>
      <c r="X94" s="60"/>
    </row>
    <row r="95" spans="1:24" x14ac:dyDescent="0.25">
      <c r="A95" s="74"/>
      <c r="B95" s="6" t="s">
        <v>35</v>
      </c>
      <c r="C95" s="1">
        <v>4700</v>
      </c>
      <c r="D95" s="54">
        <f>(4700-20)/1065*D93</f>
        <v>2702.535211267606</v>
      </c>
      <c r="E95" s="54">
        <f>(4700-20)/1065*E93</f>
        <v>1221.6338028169016</v>
      </c>
      <c r="F95" s="54">
        <f>(4700-20)/1065*F93</f>
        <v>606.4225352112677</v>
      </c>
      <c r="G95" s="54"/>
      <c r="H95" s="54"/>
      <c r="I95" s="54"/>
      <c r="J95" s="55"/>
      <c r="K95" s="55"/>
      <c r="L95" s="55"/>
      <c r="M95" s="55"/>
      <c r="N95" s="54"/>
      <c r="O95" s="55"/>
      <c r="V95" s="60"/>
      <c r="X95" s="60"/>
    </row>
    <row r="96" spans="1:24" x14ac:dyDescent="0.25">
      <c r="A96" s="75"/>
      <c r="B96" s="56" t="s">
        <v>36</v>
      </c>
      <c r="C96" s="57"/>
      <c r="D96" s="58">
        <f>ROUNDDOWN((D95/D92),0)</f>
        <v>981</v>
      </c>
      <c r="E96" s="58">
        <f>ROUNDDOWN((E95/E92),0)</f>
        <v>1692</v>
      </c>
      <c r="F96" s="58">
        <f>ROUNDDOWN((F95/F92),0)</f>
        <v>2591</v>
      </c>
      <c r="G96" s="58"/>
      <c r="H96" s="58"/>
      <c r="I96" s="58"/>
      <c r="J96" s="58"/>
      <c r="K96" s="61"/>
      <c r="L96" s="58"/>
      <c r="M96" s="58"/>
      <c r="N96" s="58"/>
      <c r="O96" s="58"/>
      <c r="V96" s="60"/>
      <c r="X96" s="60"/>
    </row>
    <row r="97" spans="1:24" s="4" customFormat="1" x14ac:dyDescent="0.25">
      <c r="A97" s="76">
        <v>5</v>
      </c>
      <c r="B97" s="6"/>
      <c r="C97" s="51">
        <v>0.6</v>
      </c>
      <c r="D97" s="55" t="s">
        <v>38</v>
      </c>
      <c r="E97" s="55" t="s">
        <v>48</v>
      </c>
      <c r="F97" s="55"/>
      <c r="G97" s="39"/>
      <c r="H97" s="39"/>
      <c r="I97" s="39"/>
      <c r="J97" s="52"/>
      <c r="K97" s="52"/>
      <c r="L97" s="52"/>
      <c r="M97" s="52"/>
      <c r="N97" s="6"/>
      <c r="O97" s="52"/>
      <c r="P97"/>
      <c r="Q97"/>
      <c r="R97"/>
      <c r="S97"/>
      <c r="T97"/>
      <c r="V97" s="59"/>
      <c r="X97" s="59"/>
    </row>
    <row r="98" spans="1:24" s="4" customFormat="1" x14ac:dyDescent="0.25">
      <c r="A98" s="74"/>
      <c r="B98" s="6" t="s">
        <v>32</v>
      </c>
      <c r="C98" s="53"/>
      <c r="D98" s="55">
        <v>2.7530000000000001</v>
      </c>
      <c r="E98" s="55">
        <v>1.175</v>
      </c>
      <c r="F98" s="55"/>
      <c r="G98" s="39"/>
      <c r="H98" s="39"/>
      <c r="I98" s="39"/>
      <c r="J98" s="52"/>
      <c r="K98" s="52"/>
      <c r="L98" s="52"/>
      <c r="M98" s="52"/>
      <c r="N98" s="52"/>
      <c r="O98" s="52"/>
      <c r="P98"/>
      <c r="Q98"/>
      <c r="R98"/>
      <c r="S98"/>
      <c r="T98"/>
      <c r="V98" s="59"/>
      <c r="X98" s="59"/>
    </row>
    <row r="99" spans="1:24" x14ac:dyDescent="0.25">
      <c r="A99" s="74"/>
      <c r="B99" s="6" t="s">
        <v>33</v>
      </c>
      <c r="C99" s="1"/>
      <c r="D99" s="55">
        <v>615</v>
      </c>
      <c r="E99" s="54">
        <v>428</v>
      </c>
      <c r="F99" s="54"/>
      <c r="G99" s="54"/>
      <c r="H99" s="54"/>
      <c r="I99" s="54"/>
      <c r="J99" s="55"/>
      <c r="K99" s="55"/>
      <c r="L99" s="55"/>
      <c r="M99" s="55"/>
      <c r="N99" s="55"/>
      <c r="O99" s="55"/>
      <c r="V99" s="60"/>
      <c r="X99" s="60"/>
    </row>
    <row r="100" spans="1:24" x14ac:dyDescent="0.25">
      <c r="A100" s="74"/>
      <c r="B100" s="6" t="s">
        <v>34</v>
      </c>
      <c r="C100" s="1">
        <v>1055</v>
      </c>
      <c r="D100" s="54">
        <f>C100-D99</f>
        <v>440</v>
      </c>
      <c r="E100" s="54">
        <f>D100-E99</f>
        <v>12</v>
      </c>
      <c r="F100" s="54">
        <f>E100-F99</f>
        <v>12</v>
      </c>
      <c r="G100" s="54">
        <f>F100-G99</f>
        <v>12</v>
      </c>
      <c r="H100" s="54">
        <f>G100-H99</f>
        <v>12</v>
      </c>
      <c r="I100" s="54"/>
      <c r="J100" s="54"/>
      <c r="K100" s="54"/>
      <c r="L100" s="54"/>
      <c r="M100" s="54"/>
      <c r="N100" s="55"/>
      <c r="O100" s="55"/>
      <c r="V100" s="60"/>
      <c r="X100" s="60"/>
    </row>
    <row r="101" spans="1:24" x14ac:dyDescent="0.25">
      <c r="A101" s="74"/>
      <c r="B101" s="6" t="s">
        <v>35</v>
      </c>
      <c r="C101" s="1">
        <v>5010</v>
      </c>
      <c r="D101" s="54">
        <f>(5010-20)/1065*D99</f>
        <v>2881.5492957746478</v>
      </c>
      <c r="E101" s="54">
        <f>(5010-20)/1065*E99</f>
        <v>2005.3708920187792</v>
      </c>
      <c r="F101" s="54"/>
      <c r="G101" s="54"/>
      <c r="H101" s="54"/>
      <c r="I101" s="54"/>
      <c r="J101" s="55"/>
      <c r="K101" s="55"/>
      <c r="L101" s="55"/>
      <c r="M101" s="55"/>
      <c r="N101" s="54"/>
      <c r="O101" s="55"/>
      <c r="V101" s="60"/>
      <c r="X101" s="60"/>
    </row>
    <row r="102" spans="1:24" x14ac:dyDescent="0.25">
      <c r="A102" s="75"/>
      <c r="B102" s="56" t="s">
        <v>36</v>
      </c>
      <c r="C102" s="57"/>
      <c r="D102" s="58">
        <f>ROUNDDOWN((D101/D98),0)</f>
        <v>1046</v>
      </c>
      <c r="E102" s="58">
        <f>ROUNDDOWN((E101/E98),0)</f>
        <v>1706</v>
      </c>
      <c r="F102" s="58"/>
      <c r="G102" s="58"/>
      <c r="H102" s="58"/>
      <c r="I102" s="58"/>
      <c r="J102" s="58"/>
      <c r="K102" s="61"/>
      <c r="L102" s="58"/>
      <c r="M102" s="58"/>
      <c r="N102" s="58"/>
      <c r="O102" s="58"/>
      <c r="V102" s="60"/>
      <c r="X102" s="60"/>
    </row>
    <row r="103" spans="1:24" s="4" customFormat="1" x14ac:dyDescent="0.25">
      <c r="A103" s="74">
        <v>6</v>
      </c>
      <c r="B103" s="6"/>
      <c r="C103" s="51">
        <v>0.6</v>
      </c>
      <c r="D103" s="39" t="s">
        <v>37</v>
      </c>
      <c r="E103" s="39" t="s">
        <v>37</v>
      </c>
      <c r="F103" s="55" t="s">
        <v>30</v>
      </c>
      <c r="G103" s="55" t="s">
        <v>30</v>
      </c>
      <c r="H103" s="39"/>
      <c r="I103" s="39"/>
      <c r="J103" s="52"/>
      <c r="K103" s="52"/>
      <c r="L103" s="52"/>
      <c r="M103" s="52"/>
      <c r="N103" s="6"/>
      <c r="O103" s="52"/>
      <c r="P103"/>
      <c r="Q103"/>
      <c r="R103"/>
      <c r="S103"/>
      <c r="T103"/>
      <c r="V103" s="59"/>
      <c r="X103" s="59"/>
    </row>
    <row r="104" spans="1:24" s="4" customFormat="1" x14ac:dyDescent="0.25">
      <c r="A104" s="74"/>
      <c r="B104" s="6" t="s">
        <v>32</v>
      </c>
      <c r="C104" s="53"/>
      <c r="D104" s="39">
        <v>3.46</v>
      </c>
      <c r="E104" s="39">
        <v>3.46</v>
      </c>
      <c r="F104" s="55">
        <v>0.12</v>
      </c>
      <c r="G104" s="55">
        <v>0.12</v>
      </c>
      <c r="H104" s="39"/>
      <c r="I104" s="39"/>
      <c r="J104" s="52"/>
      <c r="K104" s="52"/>
      <c r="L104" s="52"/>
      <c r="M104" s="52"/>
      <c r="N104" s="52"/>
      <c r="O104" s="52"/>
      <c r="P104"/>
      <c r="Q104"/>
      <c r="R104"/>
      <c r="S104"/>
      <c r="T104"/>
      <c r="V104" s="59"/>
      <c r="X104" s="59"/>
    </row>
    <row r="105" spans="1:24" x14ac:dyDescent="0.25">
      <c r="A105" s="74"/>
      <c r="B105" s="6" t="s">
        <v>33</v>
      </c>
      <c r="C105" s="1"/>
      <c r="D105" s="54">
        <v>752</v>
      </c>
      <c r="E105" s="55">
        <v>752</v>
      </c>
      <c r="F105" s="54">
        <v>37</v>
      </c>
      <c r="G105" s="54">
        <v>37</v>
      </c>
      <c r="H105" s="54"/>
      <c r="I105" s="54"/>
      <c r="J105" s="55"/>
      <c r="K105" s="55"/>
      <c r="L105" s="55"/>
      <c r="M105" s="55"/>
      <c r="N105" s="55"/>
      <c r="O105" s="55"/>
      <c r="V105" s="60"/>
      <c r="X105" s="60"/>
    </row>
    <row r="106" spans="1:24" x14ac:dyDescent="0.25">
      <c r="A106" s="74"/>
      <c r="B106" s="6" t="s">
        <v>34</v>
      </c>
      <c r="C106" s="1">
        <v>1590</v>
      </c>
      <c r="D106" s="54">
        <f>C106-D105</f>
        <v>838</v>
      </c>
      <c r="E106" s="54">
        <f>D106-E105</f>
        <v>86</v>
      </c>
      <c r="F106" s="54">
        <f>E106-F105</f>
        <v>49</v>
      </c>
      <c r="G106" s="54">
        <f>F106-G105</f>
        <v>12</v>
      </c>
      <c r="H106" s="54">
        <v>12</v>
      </c>
      <c r="I106" s="54"/>
      <c r="J106" s="54"/>
      <c r="K106" s="54"/>
      <c r="L106" s="54"/>
      <c r="M106" s="54"/>
      <c r="N106" s="55"/>
      <c r="O106" s="55"/>
      <c r="V106" s="60"/>
      <c r="X106" s="60"/>
    </row>
    <row r="107" spans="1:24" x14ac:dyDescent="0.25">
      <c r="A107" s="74"/>
      <c r="B107" s="6" t="s">
        <v>35</v>
      </c>
      <c r="C107" s="1">
        <v>3240</v>
      </c>
      <c r="D107" s="54">
        <f>(3240-20)/1590*D105</f>
        <v>1522.9182389937107</v>
      </c>
      <c r="E107" s="54">
        <f>(3240-20)/1590*E105</f>
        <v>1522.9182389937107</v>
      </c>
      <c r="F107" s="54">
        <f>(3240-20)/1590*F105</f>
        <v>74.930817610062888</v>
      </c>
      <c r="G107" s="54">
        <f>(3240-20)/1590*G105</f>
        <v>74.930817610062888</v>
      </c>
      <c r="H107" s="54"/>
      <c r="I107" s="54"/>
      <c r="J107" s="55"/>
      <c r="K107" s="55"/>
      <c r="L107" s="55"/>
      <c r="M107" s="55"/>
      <c r="N107" s="54"/>
      <c r="O107" s="55"/>
      <c r="V107" s="60"/>
      <c r="X107" s="60"/>
    </row>
    <row r="108" spans="1:24" x14ac:dyDescent="0.25">
      <c r="A108" s="75"/>
      <c r="B108" s="56" t="s">
        <v>36</v>
      </c>
      <c r="C108" s="57"/>
      <c r="D108" s="58">
        <f>ROUNDDOWN((D107/D104),0)</f>
        <v>440</v>
      </c>
      <c r="E108" s="58">
        <f>ROUNDDOWN((E107/E104),0)</f>
        <v>440</v>
      </c>
      <c r="F108" s="58">
        <f>ROUNDDOWN((F107/F104),0)</f>
        <v>624</v>
      </c>
      <c r="G108" s="58">
        <f>ROUNDDOWN((G107/G104),0)</f>
        <v>624</v>
      </c>
      <c r="H108" s="58"/>
      <c r="I108" s="58"/>
      <c r="J108" s="58"/>
      <c r="K108" s="61"/>
      <c r="L108" s="58"/>
      <c r="M108" s="58"/>
      <c r="N108" s="58"/>
      <c r="O108" s="58"/>
      <c r="V108" s="60"/>
      <c r="X108" s="60"/>
    </row>
    <row r="109" spans="1:24" s="4" customFormat="1" x14ac:dyDescent="0.25">
      <c r="A109" s="76">
        <v>7</v>
      </c>
      <c r="B109" s="6"/>
      <c r="C109" s="51">
        <v>0.6</v>
      </c>
      <c r="D109" s="39" t="s">
        <v>37</v>
      </c>
      <c r="E109" s="39" t="s">
        <v>37</v>
      </c>
      <c r="F109" s="55" t="s">
        <v>30</v>
      </c>
      <c r="G109" s="55" t="s">
        <v>30</v>
      </c>
      <c r="H109" s="39"/>
      <c r="I109" s="39"/>
      <c r="J109" s="52"/>
      <c r="K109" s="52"/>
      <c r="L109" s="52"/>
      <c r="M109" s="52"/>
      <c r="N109" s="6"/>
      <c r="O109" s="52"/>
      <c r="P109"/>
      <c r="Q109"/>
      <c r="R109"/>
      <c r="S109"/>
      <c r="T109"/>
      <c r="V109" s="59"/>
      <c r="X109" s="59"/>
    </row>
    <row r="110" spans="1:24" s="4" customFormat="1" x14ac:dyDescent="0.25">
      <c r="A110" s="74"/>
      <c r="B110" s="6" t="s">
        <v>32</v>
      </c>
      <c r="C110" s="53"/>
      <c r="D110" s="39">
        <v>3.46</v>
      </c>
      <c r="E110" s="39">
        <v>3.46</v>
      </c>
      <c r="F110" s="55">
        <v>0.12</v>
      </c>
      <c r="G110" s="55">
        <v>0.12</v>
      </c>
      <c r="H110" s="39"/>
      <c r="I110" s="39"/>
      <c r="J110" s="52"/>
      <c r="K110" s="52"/>
      <c r="L110" s="52"/>
      <c r="M110" s="52"/>
      <c r="N110" s="52"/>
      <c r="O110" s="52"/>
      <c r="P110"/>
      <c r="Q110"/>
      <c r="R110"/>
      <c r="S110"/>
      <c r="T110"/>
      <c r="V110" s="59"/>
      <c r="X110" s="59"/>
    </row>
    <row r="111" spans="1:24" x14ac:dyDescent="0.25">
      <c r="A111" s="74"/>
      <c r="B111" s="6" t="s">
        <v>33</v>
      </c>
      <c r="C111" s="1"/>
      <c r="D111" s="54">
        <v>752</v>
      </c>
      <c r="E111" s="55">
        <v>752</v>
      </c>
      <c r="F111" s="54">
        <v>37</v>
      </c>
      <c r="G111" s="54">
        <v>37</v>
      </c>
      <c r="H111" s="54"/>
      <c r="I111" s="54"/>
      <c r="J111" s="55"/>
      <c r="K111" s="55"/>
      <c r="L111" s="55"/>
      <c r="M111" s="55"/>
      <c r="N111" s="55"/>
      <c r="O111" s="55"/>
      <c r="V111" s="60"/>
      <c r="X111" s="60"/>
    </row>
    <row r="112" spans="1:24" x14ac:dyDescent="0.25">
      <c r="A112" s="74"/>
      <c r="B112" s="6" t="s">
        <v>34</v>
      </c>
      <c r="C112" s="1">
        <v>1590</v>
      </c>
      <c r="D112" s="54">
        <f>C112-D111</f>
        <v>838</v>
      </c>
      <c r="E112" s="54">
        <f>D112-E111</f>
        <v>86</v>
      </c>
      <c r="F112" s="54">
        <f>E112-F111</f>
        <v>49</v>
      </c>
      <c r="G112" s="54">
        <f>F112-G111</f>
        <v>12</v>
      </c>
      <c r="H112" s="54">
        <v>12</v>
      </c>
      <c r="I112" s="54"/>
      <c r="J112" s="54"/>
      <c r="K112" s="54"/>
      <c r="L112" s="54"/>
      <c r="M112" s="54"/>
      <c r="N112" s="55"/>
      <c r="O112" s="55"/>
      <c r="V112" s="60"/>
      <c r="X112" s="60"/>
    </row>
    <row r="113" spans="1:24" x14ac:dyDescent="0.25">
      <c r="A113" s="74"/>
      <c r="B113" s="6" t="s">
        <v>35</v>
      </c>
      <c r="C113" s="1">
        <v>2680</v>
      </c>
      <c r="D113" s="54">
        <f>(2680-20)/1590*D111</f>
        <v>1258.0628930817611</v>
      </c>
      <c r="E113" s="54">
        <f>(2680-20)/1590*E111</f>
        <v>1258.0628930817611</v>
      </c>
      <c r="F113" s="54">
        <f>(2680-20)/1590*F111</f>
        <v>61.899371069182394</v>
      </c>
      <c r="G113" s="54">
        <f>(2680-20)/1590*G111</f>
        <v>61.899371069182394</v>
      </c>
      <c r="H113" s="54"/>
      <c r="I113" s="54"/>
      <c r="J113" s="55"/>
      <c r="K113" s="55"/>
      <c r="L113" s="55"/>
      <c r="M113" s="55"/>
      <c r="N113" s="54"/>
      <c r="O113" s="55"/>
      <c r="V113" s="60"/>
      <c r="X113" s="60"/>
    </row>
    <row r="114" spans="1:24" x14ac:dyDescent="0.25">
      <c r="A114" s="75"/>
      <c r="B114" s="56" t="s">
        <v>36</v>
      </c>
      <c r="C114" s="57"/>
      <c r="D114" s="58">
        <f>ROUNDDOWN((D113/D110),0)</f>
        <v>363</v>
      </c>
      <c r="E114" s="58">
        <f>ROUNDDOWN((E113/E110),0)</f>
        <v>363</v>
      </c>
      <c r="F114" s="58">
        <f>ROUNDDOWN((F113/F110),0)</f>
        <v>515</v>
      </c>
      <c r="G114" s="58">
        <f>ROUNDDOWN((G113/G110),0)</f>
        <v>515</v>
      </c>
      <c r="H114" s="58"/>
      <c r="I114" s="58"/>
      <c r="J114" s="58"/>
      <c r="K114" s="61"/>
      <c r="L114" s="58"/>
      <c r="M114" s="58"/>
      <c r="N114" s="58"/>
      <c r="O114" s="58"/>
      <c r="V114" s="60"/>
      <c r="X114" s="60"/>
    </row>
    <row r="115" spans="1:24" s="4" customFormat="1" x14ac:dyDescent="0.25">
      <c r="A115" s="74">
        <v>8</v>
      </c>
      <c r="B115" s="6"/>
      <c r="C115" s="51">
        <v>0.6</v>
      </c>
      <c r="D115" s="55" t="s">
        <v>46</v>
      </c>
      <c r="E115" s="55" t="s">
        <v>42</v>
      </c>
      <c r="F115" s="55" t="s">
        <v>29</v>
      </c>
      <c r="G115" s="39"/>
      <c r="H115" s="39"/>
      <c r="I115" s="39"/>
      <c r="J115" s="52"/>
      <c r="K115" s="52"/>
      <c r="L115" s="52"/>
      <c r="M115" s="52"/>
      <c r="N115" s="6"/>
      <c r="O115" s="52"/>
      <c r="P115"/>
      <c r="Q115"/>
      <c r="R115"/>
      <c r="S115"/>
      <c r="T115"/>
      <c r="U115" s="59"/>
      <c r="W115" s="59"/>
    </row>
    <row r="116" spans="1:24" s="4" customFormat="1" x14ac:dyDescent="0.25">
      <c r="A116" s="74"/>
      <c r="B116" s="6" t="s">
        <v>32</v>
      </c>
      <c r="C116" s="53"/>
      <c r="D116" s="55">
        <v>4.08</v>
      </c>
      <c r="E116" s="55">
        <v>0.97499999999999998</v>
      </c>
      <c r="F116" s="55">
        <v>0.72199999999999998</v>
      </c>
      <c r="G116" s="39"/>
      <c r="H116" s="39"/>
      <c r="I116" s="39"/>
      <c r="J116" s="52"/>
      <c r="K116" s="52"/>
      <c r="L116" s="52"/>
      <c r="M116" s="52"/>
      <c r="N116" s="52"/>
      <c r="O116" s="52"/>
      <c r="P116"/>
      <c r="Q116"/>
      <c r="R116"/>
      <c r="S116"/>
      <c r="T116"/>
      <c r="U116" s="59"/>
      <c r="W116" s="59"/>
    </row>
    <row r="117" spans="1:24" x14ac:dyDescent="0.25">
      <c r="A117" s="74"/>
      <c r="B117" s="6" t="s">
        <v>33</v>
      </c>
      <c r="C117" s="1"/>
      <c r="D117" s="55">
        <v>800</v>
      </c>
      <c r="E117" s="55">
        <v>374</v>
      </c>
      <c r="F117" s="54">
        <v>278</v>
      </c>
      <c r="G117" s="54"/>
      <c r="H117" s="54"/>
      <c r="I117" s="54"/>
      <c r="J117" s="55"/>
      <c r="K117" s="55"/>
      <c r="L117" s="55"/>
      <c r="M117" s="55"/>
      <c r="N117" s="55"/>
      <c r="O117" s="54">
        <v>18</v>
      </c>
      <c r="U117" s="60"/>
      <c r="W117" s="60"/>
    </row>
    <row r="118" spans="1:24" x14ac:dyDescent="0.25">
      <c r="A118" s="74"/>
      <c r="B118" s="6" t="s">
        <v>34</v>
      </c>
      <c r="C118" s="1">
        <v>1470</v>
      </c>
      <c r="D118" s="54">
        <f t="shared" ref="D118:O118" si="17">C118-D117</f>
        <v>670</v>
      </c>
      <c r="E118" s="54">
        <f t="shared" si="17"/>
        <v>296</v>
      </c>
      <c r="F118" s="54">
        <f t="shared" si="17"/>
        <v>18</v>
      </c>
      <c r="G118" s="54">
        <f t="shared" si="17"/>
        <v>18</v>
      </c>
      <c r="H118" s="54">
        <f t="shared" si="17"/>
        <v>18</v>
      </c>
      <c r="I118" s="54">
        <f t="shared" si="17"/>
        <v>18</v>
      </c>
      <c r="J118" s="54">
        <f t="shared" si="17"/>
        <v>18</v>
      </c>
      <c r="K118" s="54">
        <f t="shared" si="17"/>
        <v>18</v>
      </c>
      <c r="L118" s="54">
        <f t="shared" si="17"/>
        <v>18</v>
      </c>
      <c r="M118" s="54">
        <f t="shared" si="17"/>
        <v>18</v>
      </c>
      <c r="N118" s="54">
        <f t="shared" si="17"/>
        <v>18</v>
      </c>
      <c r="O118" s="54">
        <f t="shared" si="17"/>
        <v>0</v>
      </c>
      <c r="U118" s="60"/>
      <c r="W118" s="60"/>
    </row>
    <row r="119" spans="1:24" x14ac:dyDescent="0.25">
      <c r="A119" s="74"/>
      <c r="B119" s="6" t="s">
        <v>35</v>
      </c>
      <c r="C119" s="1">
        <v>6370</v>
      </c>
      <c r="D119" s="54">
        <f>(6370-20)/1470*D117</f>
        <v>3455.7823129251701</v>
      </c>
      <c r="E119" s="54">
        <f t="shared" ref="E119:O119" si="18">(6370-20)/1470*E117</f>
        <v>1615.5782312925171</v>
      </c>
      <c r="F119" s="54">
        <f t="shared" si="18"/>
        <v>1200.8843537414966</v>
      </c>
      <c r="G119" s="54">
        <f t="shared" si="18"/>
        <v>0</v>
      </c>
      <c r="H119" s="54">
        <f t="shared" si="18"/>
        <v>0</v>
      </c>
      <c r="I119" s="54">
        <f t="shared" si="18"/>
        <v>0</v>
      </c>
      <c r="J119" s="54">
        <f t="shared" si="18"/>
        <v>0</v>
      </c>
      <c r="K119" s="54">
        <f t="shared" si="18"/>
        <v>0</v>
      </c>
      <c r="L119" s="54">
        <f t="shared" si="18"/>
        <v>0</v>
      </c>
      <c r="M119" s="54">
        <f t="shared" si="18"/>
        <v>0</v>
      </c>
      <c r="N119" s="54">
        <f t="shared" si="18"/>
        <v>0</v>
      </c>
      <c r="O119" s="54">
        <f t="shared" si="18"/>
        <v>77.755102040816325</v>
      </c>
      <c r="V119" s="60"/>
      <c r="X119" s="60"/>
    </row>
    <row r="120" spans="1:24" x14ac:dyDescent="0.25">
      <c r="A120" s="75"/>
      <c r="B120" s="56" t="s">
        <v>36</v>
      </c>
      <c r="C120" s="57"/>
      <c r="D120" s="58">
        <f>ROUNDDOWN((D119/D116),0)</f>
        <v>847</v>
      </c>
      <c r="E120" s="58">
        <f>ROUNDDOWN((E119/E116),0)</f>
        <v>1657</v>
      </c>
      <c r="F120" s="58">
        <f>ROUNDDOWN((F119/F116),0)</f>
        <v>1663</v>
      </c>
      <c r="G120" s="58"/>
      <c r="H120" s="58"/>
      <c r="I120" s="58"/>
      <c r="J120" s="58"/>
      <c r="K120" s="58"/>
      <c r="L120" s="58"/>
      <c r="M120" s="58"/>
      <c r="N120" s="58"/>
      <c r="O120" s="58"/>
      <c r="V120" s="60"/>
      <c r="X120" s="60"/>
    </row>
    <row r="121" spans="1:24" s="4" customFormat="1" x14ac:dyDescent="0.25">
      <c r="A121" s="76">
        <v>9</v>
      </c>
      <c r="B121" s="6"/>
      <c r="C121" s="51">
        <v>0.6</v>
      </c>
      <c r="D121" s="55" t="s">
        <v>48</v>
      </c>
      <c r="E121" s="55" t="s">
        <v>48</v>
      </c>
      <c r="F121" s="55" t="s">
        <v>38</v>
      </c>
      <c r="G121" s="39"/>
      <c r="H121" s="39"/>
      <c r="I121" s="39"/>
      <c r="J121" s="52"/>
      <c r="K121" s="52"/>
      <c r="L121" s="52"/>
      <c r="M121" s="52"/>
      <c r="N121" s="6"/>
      <c r="O121" s="52"/>
      <c r="P121"/>
      <c r="Q121"/>
      <c r="R121"/>
      <c r="S121"/>
      <c r="T121"/>
    </row>
    <row r="122" spans="1:24" s="4" customFormat="1" x14ac:dyDescent="0.25">
      <c r="A122" s="74"/>
      <c r="B122" s="6" t="s">
        <v>32</v>
      </c>
      <c r="C122" s="53"/>
      <c r="D122" s="55">
        <v>1.175</v>
      </c>
      <c r="E122" s="55">
        <v>1.175</v>
      </c>
      <c r="F122" s="55">
        <v>2.7530000000000001</v>
      </c>
      <c r="G122" s="39"/>
      <c r="H122" s="39"/>
      <c r="I122" s="39"/>
      <c r="J122" s="52"/>
      <c r="K122" s="52"/>
      <c r="L122" s="52"/>
      <c r="M122" s="52"/>
      <c r="N122" s="52"/>
      <c r="O122" s="52"/>
      <c r="P122"/>
      <c r="Q122"/>
      <c r="R122"/>
      <c r="S122"/>
      <c r="T122"/>
    </row>
    <row r="123" spans="1:24" x14ac:dyDescent="0.25">
      <c r="A123" s="74"/>
      <c r="B123" s="6" t="s">
        <v>33</v>
      </c>
      <c r="C123" s="1"/>
      <c r="D123" s="55">
        <v>428</v>
      </c>
      <c r="E123" s="55">
        <v>428</v>
      </c>
      <c r="F123" s="55">
        <v>614</v>
      </c>
      <c r="G123" s="54"/>
      <c r="H123" s="54"/>
      <c r="I123" s="54"/>
      <c r="J123" s="55"/>
      <c r="K123" s="55"/>
      <c r="L123" s="55"/>
      <c r="M123" s="55"/>
      <c r="N123" s="55"/>
      <c r="O123" s="55"/>
    </row>
    <row r="124" spans="1:24" x14ac:dyDescent="0.25">
      <c r="A124" s="74"/>
      <c r="B124" s="6" t="s">
        <v>34</v>
      </c>
      <c r="C124" s="1">
        <v>1470</v>
      </c>
      <c r="D124" s="54">
        <f>C124-D123</f>
        <v>1042</v>
      </c>
      <c r="E124" s="54">
        <f>D124-E123</f>
        <v>614</v>
      </c>
      <c r="F124" s="54">
        <f>E124-F123</f>
        <v>0</v>
      </c>
      <c r="G124" s="54"/>
      <c r="H124" s="54"/>
      <c r="I124" s="54"/>
      <c r="J124" s="54"/>
      <c r="K124" s="54"/>
      <c r="L124" s="54"/>
      <c r="M124" s="54"/>
      <c r="N124" s="55"/>
      <c r="O124" s="55"/>
    </row>
    <row r="125" spans="1:24" x14ac:dyDescent="0.25">
      <c r="A125" s="74"/>
      <c r="B125" s="6" t="s">
        <v>35</v>
      </c>
      <c r="C125" s="1">
        <v>6450</v>
      </c>
      <c r="D125" s="54">
        <f>(6450-20)/1470*D123</f>
        <v>1872.1360544217687</v>
      </c>
      <c r="E125" s="54">
        <f>(6450-20)/1470*E123</f>
        <v>1872.1360544217687</v>
      </c>
      <c r="F125" s="54">
        <f>(6450-20)/1470*F123</f>
        <v>2685.7278911564626</v>
      </c>
      <c r="G125" s="54"/>
      <c r="H125" s="54"/>
      <c r="I125" s="54"/>
      <c r="J125" s="55"/>
      <c r="K125" s="55"/>
      <c r="L125" s="55"/>
      <c r="M125" s="55"/>
      <c r="N125" s="54"/>
      <c r="O125" s="55"/>
    </row>
    <row r="126" spans="1:24" x14ac:dyDescent="0.25">
      <c r="A126" s="75"/>
      <c r="B126" s="56" t="s">
        <v>36</v>
      </c>
      <c r="C126" s="57"/>
      <c r="D126" s="58">
        <f>ROUNDDOWN((D125/D122),0)</f>
        <v>1593</v>
      </c>
      <c r="E126" s="58">
        <f>ROUNDDOWN((E125/E122),0)</f>
        <v>1593</v>
      </c>
      <c r="F126" s="58">
        <f>ROUNDDOWN((F125/F122),0)</f>
        <v>975</v>
      </c>
      <c r="G126" s="58"/>
      <c r="H126" s="58"/>
      <c r="I126" s="58"/>
      <c r="J126" s="58"/>
      <c r="K126" s="61"/>
      <c r="L126" s="58"/>
      <c r="M126" s="58"/>
      <c r="N126" s="58"/>
      <c r="O126" s="58"/>
    </row>
    <row r="127" spans="1:24" s="4" customFormat="1" x14ac:dyDescent="0.25">
      <c r="A127" s="74">
        <v>10</v>
      </c>
      <c r="B127" s="6"/>
      <c r="C127" s="51">
        <v>0.6</v>
      </c>
      <c r="D127" s="39" t="s">
        <v>37</v>
      </c>
      <c r="E127" s="55" t="s">
        <v>49</v>
      </c>
      <c r="F127" s="55" t="s">
        <v>28</v>
      </c>
      <c r="G127" s="39"/>
      <c r="H127" s="39"/>
      <c r="I127" s="39"/>
      <c r="J127" s="52"/>
      <c r="K127" s="52"/>
      <c r="L127" s="52"/>
      <c r="M127" s="52"/>
      <c r="N127" s="6"/>
      <c r="O127" s="52"/>
      <c r="P127"/>
      <c r="Q127"/>
      <c r="R127"/>
      <c r="S127"/>
      <c r="T127"/>
      <c r="V127" s="59"/>
      <c r="X127" s="59"/>
    </row>
    <row r="128" spans="1:24" s="4" customFormat="1" x14ac:dyDescent="0.25">
      <c r="A128" s="74"/>
      <c r="B128" s="6" t="s">
        <v>32</v>
      </c>
      <c r="C128" s="53"/>
      <c r="D128" s="39">
        <v>3.46</v>
      </c>
      <c r="E128" s="55">
        <v>0.96799999999999997</v>
      </c>
      <c r="F128" s="55">
        <v>0.23400000000000001</v>
      </c>
      <c r="G128" s="39"/>
      <c r="H128" s="39"/>
      <c r="I128" s="39"/>
      <c r="J128" s="52"/>
      <c r="K128" s="52"/>
      <c r="L128" s="52"/>
      <c r="M128" s="52"/>
      <c r="N128" s="52"/>
      <c r="O128" s="52"/>
      <c r="P128"/>
      <c r="Q128"/>
      <c r="R128"/>
      <c r="S128"/>
      <c r="T128"/>
      <c r="V128" s="59"/>
      <c r="X128" s="59"/>
    </row>
    <row r="129" spans="1:24" x14ac:dyDescent="0.25">
      <c r="A129" s="74"/>
      <c r="B129" s="6" t="s">
        <v>33</v>
      </c>
      <c r="C129" s="1"/>
      <c r="D129" s="54">
        <v>975</v>
      </c>
      <c r="E129" s="55">
        <v>360</v>
      </c>
      <c r="F129" s="54">
        <v>135</v>
      </c>
      <c r="G129" s="54"/>
      <c r="H129" s="54"/>
      <c r="I129" s="54"/>
      <c r="J129" s="55"/>
      <c r="K129" s="55"/>
      <c r="L129" s="55"/>
      <c r="M129" s="55"/>
      <c r="N129" s="55"/>
      <c r="O129" s="55"/>
      <c r="V129" s="60"/>
      <c r="X129" s="60"/>
    </row>
    <row r="130" spans="1:24" x14ac:dyDescent="0.25">
      <c r="A130" s="74"/>
      <c r="B130" s="6" t="s">
        <v>34</v>
      </c>
      <c r="C130" s="1">
        <v>1470</v>
      </c>
      <c r="D130" s="54">
        <f>C130-D129</f>
        <v>495</v>
      </c>
      <c r="E130" s="54">
        <f>D130-E129</f>
        <v>135</v>
      </c>
      <c r="F130" s="54">
        <f>E130-F129</f>
        <v>0</v>
      </c>
      <c r="G130" s="54">
        <f>F130-G129</f>
        <v>0</v>
      </c>
      <c r="H130" s="54"/>
      <c r="I130" s="54"/>
      <c r="J130" s="54"/>
      <c r="K130" s="54"/>
      <c r="L130" s="54"/>
      <c r="M130" s="54"/>
      <c r="N130" s="55"/>
      <c r="O130" s="55"/>
      <c r="V130" s="60"/>
      <c r="X130" s="60"/>
    </row>
    <row r="131" spans="1:24" x14ac:dyDescent="0.25">
      <c r="A131" s="74"/>
      <c r="B131" s="6" t="s">
        <v>35</v>
      </c>
      <c r="C131" s="1">
        <v>6830</v>
      </c>
      <c r="D131" s="54">
        <f>(6830-20)/1470*D129</f>
        <v>4516.8367346938776</v>
      </c>
      <c r="E131" s="54">
        <f>(6830-20)/1470*E129</f>
        <v>1667.7551020408164</v>
      </c>
      <c r="F131" s="54">
        <f>(6830-20)/1470*F129</f>
        <v>625.40816326530614</v>
      </c>
      <c r="G131" s="54"/>
      <c r="H131" s="54"/>
      <c r="I131" s="54"/>
      <c r="J131" s="55"/>
      <c r="K131" s="55"/>
      <c r="L131" s="55"/>
      <c r="M131" s="55"/>
      <c r="N131" s="54"/>
      <c r="O131" s="55"/>
      <c r="V131" s="60"/>
      <c r="X131" s="60"/>
    </row>
    <row r="132" spans="1:24" x14ac:dyDescent="0.25">
      <c r="A132" s="75"/>
      <c r="B132" s="56" t="s">
        <v>36</v>
      </c>
      <c r="C132" s="57"/>
      <c r="D132" s="58">
        <f>ROUNDDOWN((D131/D128),0)</f>
        <v>1305</v>
      </c>
      <c r="E132" s="58">
        <f>ROUNDDOWN((E131/E128),0)</f>
        <v>1722</v>
      </c>
      <c r="F132" s="58">
        <f>ROUNDDOWN((F131/F128),0)</f>
        <v>2672</v>
      </c>
      <c r="G132" s="58"/>
      <c r="H132" s="58"/>
      <c r="I132" s="58"/>
      <c r="J132" s="58"/>
      <c r="K132" s="61"/>
      <c r="L132" s="58"/>
      <c r="M132" s="58"/>
      <c r="N132" s="58"/>
      <c r="O132" s="58"/>
      <c r="V132" s="60"/>
      <c r="X132" s="60"/>
    </row>
    <row r="133" spans="1:24" s="4" customFormat="1" x14ac:dyDescent="0.25">
      <c r="A133" s="74">
        <v>11</v>
      </c>
      <c r="B133" s="6"/>
      <c r="C133" s="51">
        <v>0.6</v>
      </c>
      <c r="D133" s="55" t="s">
        <v>46</v>
      </c>
      <c r="E133" s="55" t="s">
        <v>40</v>
      </c>
      <c r="F133" s="55" t="s">
        <v>50</v>
      </c>
      <c r="G133" s="55" t="s">
        <v>51</v>
      </c>
      <c r="H133" s="39"/>
      <c r="I133" s="39"/>
      <c r="J133" s="52"/>
      <c r="K133" s="52"/>
      <c r="L133" s="52"/>
      <c r="M133" s="52"/>
      <c r="N133" s="6"/>
      <c r="O133" s="52"/>
      <c r="P133"/>
      <c r="Q133"/>
      <c r="R133"/>
      <c r="S133"/>
      <c r="T133"/>
      <c r="V133" s="59"/>
      <c r="X133" s="59"/>
    </row>
    <row r="134" spans="1:24" s="4" customFormat="1" x14ac:dyDescent="0.25">
      <c r="A134" s="74"/>
      <c r="B134" s="6" t="s">
        <v>32</v>
      </c>
      <c r="C134" s="53"/>
      <c r="D134" s="55">
        <v>4.08</v>
      </c>
      <c r="E134" s="55">
        <v>1</v>
      </c>
      <c r="F134" s="55">
        <v>0.18</v>
      </c>
      <c r="G134" s="39">
        <v>0.13</v>
      </c>
      <c r="H134" s="39"/>
      <c r="I134" s="39"/>
      <c r="J134" s="52"/>
      <c r="K134" s="52"/>
      <c r="L134" s="52"/>
      <c r="M134" s="52"/>
      <c r="N134" s="52"/>
      <c r="O134" s="52"/>
      <c r="P134"/>
      <c r="Q134"/>
      <c r="R134"/>
      <c r="S134"/>
      <c r="T134"/>
      <c r="V134" s="59"/>
      <c r="X134" s="59"/>
    </row>
    <row r="135" spans="1:24" x14ac:dyDescent="0.25">
      <c r="A135" s="74"/>
      <c r="B135" s="6" t="s">
        <v>33</v>
      </c>
      <c r="C135" s="1"/>
      <c r="D135" s="55">
        <v>800</v>
      </c>
      <c r="E135" s="55">
        <v>575</v>
      </c>
      <c r="F135" s="54">
        <v>50</v>
      </c>
      <c r="G135" s="54">
        <v>36</v>
      </c>
      <c r="H135" s="54"/>
      <c r="I135" s="54"/>
      <c r="J135" s="55"/>
      <c r="K135" s="55"/>
      <c r="L135" s="55"/>
      <c r="M135" s="55"/>
      <c r="N135" s="55"/>
      <c r="O135" s="55"/>
      <c r="V135" s="60"/>
      <c r="X135" s="60"/>
    </row>
    <row r="136" spans="1:24" x14ac:dyDescent="0.25">
      <c r="A136" s="74"/>
      <c r="B136" s="6" t="s">
        <v>34</v>
      </c>
      <c r="C136" s="1">
        <v>1470</v>
      </c>
      <c r="D136" s="54">
        <f>C136-D135</f>
        <v>670</v>
      </c>
      <c r="E136" s="54">
        <f>D136-E135</f>
        <v>95</v>
      </c>
      <c r="F136" s="54">
        <f>E136-F135</f>
        <v>45</v>
      </c>
      <c r="G136" s="54">
        <f>F136-G135</f>
        <v>9</v>
      </c>
      <c r="H136" s="54"/>
      <c r="I136" s="54"/>
      <c r="J136" s="54"/>
      <c r="K136" s="54"/>
      <c r="L136" s="54"/>
      <c r="M136" s="54"/>
      <c r="N136" s="55"/>
      <c r="O136" s="55"/>
      <c r="V136" s="60"/>
      <c r="X136" s="60"/>
    </row>
    <row r="137" spans="1:24" x14ac:dyDescent="0.25">
      <c r="A137" s="74"/>
      <c r="B137" s="6" t="s">
        <v>35</v>
      </c>
      <c r="C137" s="1">
        <v>6470</v>
      </c>
      <c r="D137" s="54">
        <f>(6470-20)/1470*D135</f>
        <v>3510.204081632653</v>
      </c>
      <c r="E137" s="54">
        <f>(6470-20)/1470*E135</f>
        <v>2522.9591836734694</v>
      </c>
      <c r="F137" s="54">
        <f>(6470-20)/1470*F135</f>
        <v>219.38775510204081</v>
      </c>
      <c r="G137" s="54">
        <f>(6470-20)/1470*G135</f>
        <v>157.95918367346937</v>
      </c>
      <c r="H137" s="54"/>
      <c r="I137" s="54"/>
      <c r="J137" s="55"/>
      <c r="K137" s="55"/>
      <c r="L137" s="55"/>
      <c r="M137" s="55"/>
      <c r="N137" s="54"/>
      <c r="O137" s="55"/>
      <c r="V137" s="60"/>
      <c r="X137" s="60"/>
    </row>
    <row r="138" spans="1:24" x14ac:dyDescent="0.25">
      <c r="A138" s="75"/>
      <c r="B138" s="56" t="s">
        <v>36</v>
      </c>
      <c r="C138" s="57"/>
      <c r="D138" s="58">
        <f>ROUNDDOWN((D137/D134),0)</f>
        <v>860</v>
      </c>
      <c r="E138" s="58">
        <f>ROUNDDOWN((E137/E134),0)</f>
        <v>2522</v>
      </c>
      <c r="F138" s="58">
        <f>ROUNDDOWN((F137/F134),0)</f>
        <v>1218</v>
      </c>
      <c r="G138" s="58">
        <f>ROUNDDOWN((G137/G134),0)</f>
        <v>1215</v>
      </c>
      <c r="H138" s="58"/>
      <c r="I138" s="58"/>
      <c r="J138" s="58"/>
      <c r="K138" s="61"/>
      <c r="L138" s="58"/>
      <c r="M138" s="58"/>
      <c r="N138" s="58"/>
      <c r="O138" s="58"/>
      <c r="V138" s="60"/>
      <c r="X138" s="60"/>
    </row>
    <row r="139" spans="1:24" s="4" customFormat="1" x14ac:dyDescent="0.25">
      <c r="A139" s="74">
        <v>12</v>
      </c>
      <c r="B139" s="6"/>
      <c r="C139" s="51">
        <v>0.6</v>
      </c>
      <c r="D139" s="55" t="s">
        <v>46</v>
      </c>
      <c r="E139" s="55" t="s">
        <v>42</v>
      </c>
      <c r="F139" s="55" t="s">
        <v>29</v>
      </c>
      <c r="G139" s="39"/>
      <c r="H139" s="39"/>
      <c r="I139" s="39"/>
      <c r="J139" s="52"/>
      <c r="K139" s="52"/>
      <c r="L139" s="52"/>
      <c r="M139" s="52"/>
      <c r="N139" s="6"/>
      <c r="O139" s="52"/>
      <c r="P139"/>
      <c r="Q139"/>
      <c r="R139"/>
      <c r="S139"/>
      <c r="T139"/>
      <c r="V139" s="59"/>
      <c r="X139" s="59"/>
    </row>
    <row r="140" spans="1:24" s="4" customFormat="1" x14ac:dyDescent="0.25">
      <c r="A140" s="74"/>
      <c r="B140" s="6" t="s">
        <v>32</v>
      </c>
      <c r="C140" s="53"/>
      <c r="D140" s="55">
        <v>4.08</v>
      </c>
      <c r="E140" s="55">
        <v>0.97499999999999998</v>
      </c>
      <c r="F140" s="55">
        <v>0.72199999999999998</v>
      </c>
      <c r="G140" s="39"/>
      <c r="H140" s="39"/>
      <c r="I140" s="39"/>
      <c r="J140" s="52"/>
      <c r="K140" s="52"/>
      <c r="L140" s="52"/>
      <c r="M140" s="52"/>
      <c r="N140" s="52"/>
      <c r="O140" s="52"/>
      <c r="P140"/>
      <c r="Q140"/>
      <c r="R140"/>
      <c r="S140"/>
      <c r="T140"/>
      <c r="V140" s="59"/>
      <c r="X140" s="59"/>
    </row>
    <row r="141" spans="1:24" x14ac:dyDescent="0.25">
      <c r="A141" s="74"/>
      <c r="B141" s="6" t="s">
        <v>33</v>
      </c>
      <c r="C141" s="1"/>
      <c r="D141" s="55">
        <v>800</v>
      </c>
      <c r="E141" s="55">
        <v>374</v>
      </c>
      <c r="F141" s="54">
        <v>278</v>
      </c>
      <c r="G141" s="54"/>
      <c r="H141" s="54"/>
      <c r="I141" s="54"/>
      <c r="J141" s="55"/>
      <c r="K141" s="55"/>
      <c r="L141" s="55"/>
      <c r="M141" s="55"/>
      <c r="N141" s="55"/>
      <c r="O141" s="55">
        <v>18</v>
      </c>
      <c r="V141" s="60"/>
      <c r="X141" s="60"/>
    </row>
    <row r="142" spans="1:24" x14ac:dyDescent="0.25">
      <c r="A142" s="74"/>
      <c r="B142" s="6" t="s">
        <v>34</v>
      </c>
      <c r="C142" s="1">
        <v>1470</v>
      </c>
      <c r="D142" s="54">
        <f t="shared" ref="D142:N142" si="19">C142-D141</f>
        <v>670</v>
      </c>
      <c r="E142" s="54">
        <f t="shared" si="19"/>
        <v>296</v>
      </c>
      <c r="F142" s="54">
        <f t="shared" si="19"/>
        <v>18</v>
      </c>
      <c r="G142" s="54">
        <f t="shared" si="19"/>
        <v>18</v>
      </c>
      <c r="H142" s="54">
        <f t="shared" si="19"/>
        <v>18</v>
      </c>
      <c r="I142" s="54">
        <f t="shared" si="19"/>
        <v>18</v>
      </c>
      <c r="J142" s="54">
        <f t="shared" si="19"/>
        <v>18</v>
      </c>
      <c r="K142" s="54">
        <f t="shared" si="19"/>
        <v>18</v>
      </c>
      <c r="L142" s="54">
        <f t="shared" si="19"/>
        <v>18</v>
      </c>
      <c r="M142" s="54">
        <f t="shared" si="19"/>
        <v>18</v>
      </c>
      <c r="N142" s="54">
        <f t="shared" si="19"/>
        <v>18</v>
      </c>
      <c r="O142" s="55"/>
      <c r="V142" s="60"/>
      <c r="X142" s="60"/>
    </row>
    <row r="143" spans="1:24" x14ac:dyDescent="0.25">
      <c r="A143" s="74"/>
      <c r="B143" s="6" t="s">
        <v>35</v>
      </c>
      <c r="C143" s="1">
        <v>6360</v>
      </c>
      <c r="D143" s="54">
        <f>(6360-20)/1470*D141</f>
        <v>3450.3401360544217</v>
      </c>
      <c r="E143" s="54">
        <f t="shared" ref="E143:O143" si="20">(6360-20)/1470*E141</f>
        <v>1613.0340136054422</v>
      </c>
      <c r="F143" s="54">
        <f t="shared" si="20"/>
        <v>1198.9931972789116</v>
      </c>
      <c r="G143" s="54">
        <f t="shared" si="20"/>
        <v>0</v>
      </c>
      <c r="H143" s="54">
        <f t="shared" si="20"/>
        <v>0</v>
      </c>
      <c r="I143" s="54">
        <f t="shared" si="20"/>
        <v>0</v>
      </c>
      <c r="J143" s="54">
        <f t="shared" si="20"/>
        <v>0</v>
      </c>
      <c r="K143" s="54">
        <f t="shared" si="20"/>
        <v>0</v>
      </c>
      <c r="L143" s="54">
        <f t="shared" si="20"/>
        <v>0</v>
      </c>
      <c r="M143" s="54">
        <f t="shared" si="20"/>
        <v>0</v>
      </c>
      <c r="N143" s="54">
        <f t="shared" si="20"/>
        <v>0</v>
      </c>
      <c r="O143" s="54">
        <f t="shared" si="20"/>
        <v>77.632653061224488</v>
      </c>
      <c r="V143" s="60"/>
      <c r="X143" s="60"/>
    </row>
    <row r="144" spans="1:24" x14ac:dyDescent="0.25">
      <c r="A144" s="75"/>
      <c r="B144" s="56" t="s">
        <v>36</v>
      </c>
      <c r="C144" s="57"/>
      <c r="D144" s="58">
        <f>ROUNDDOWN((D143/D140),0)</f>
        <v>845</v>
      </c>
      <c r="E144" s="58">
        <f>ROUNDDOWN((E143/E140),0)</f>
        <v>1654</v>
      </c>
      <c r="F144" s="58">
        <f>ROUNDDOWN((F143/F140),0)</f>
        <v>1660</v>
      </c>
      <c r="G144" s="58"/>
      <c r="H144" s="58"/>
      <c r="I144" s="58"/>
      <c r="J144" s="58"/>
      <c r="K144" s="61"/>
      <c r="L144" s="58"/>
      <c r="M144" s="58"/>
      <c r="N144" s="58"/>
      <c r="O144" s="58"/>
      <c r="V144" s="60"/>
      <c r="X144" s="60"/>
    </row>
    <row r="145" spans="1:24" s="4" customFormat="1" x14ac:dyDescent="0.25">
      <c r="A145" s="76">
        <v>13</v>
      </c>
      <c r="B145" s="6"/>
      <c r="C145" s="51">
        <v>0.6</v>
      </c>
      <c r="D145" s="55" t="s">
        <v>46</v>
      </c>
      <c r="E145" s="55" t="s">
        <v>38</v>
      </c>
      <c r="F145" s="55" t="s">
        <v>30</v>
      </c>
      <c r="G145" s="39"/>
      <c r="H145" s="39"/>
      <c r="I145" s="39"/>
      <c r="J145" s="52"/>
      <c r="K145" s="52"/>
      <c r="L145" s="52"/>
      <c r="M145" s="52"/>
      <c r="N145" s="6"/>
      <c r="O145" s="52"/>
      <c r="P145"/>
      <c r="Q145"/>
      <c r="R145"/>
      <c r="S145"/>
      <c r="T145"/>
      <c r="V145" s="59"/>
      <c r="X145" s="59"/>
    </row>
    <row r="146" spans="1:24" s="4" customFormat="1" x14ac:dyDescent="0.25">
      <c r="A146" s="74"/>
      <c r="B146" s="6" t="s">
        <v>32</v>
      </c>
      <c r="C146" s="53"/>
      <c r="D146" s="55">
        <v>4.08</v>
      </c>
      <c r="E146" s="55">
        <v>1.175</v>
      </c>
      <c r="F146" s="55">
        <v>0.12</v>
      </c>
      <c r="G146" s="39"/>
      <c r="H146" s="39"/>
      <c r="I146" s="39"/>
      <c r="J146" s="52"/>
      <c r="K146" s="52"/>
      <c r="L146" s="52"/>
      <c r="M146" s="52"/>
      <c r="N146" s="52"/>
      <c r="O146" s="52"/>
      <c r="P146"/>
      <c r="Q146"/>
      <c r="R146"/>
      <c r="S146"/>
      <c r="T146"/>
      <c r="V146" s="59"/>
      <c r="X146" s="59"/>
    </row>
    <row r="147" spans="1:24" x14ac:dyDescent="0.25">
      <c r="A147" s="74"/>
      <c r="B147" s="6" t="s">
        <v>33</v>
      </c>
      <c r="C147" s="1"/>
      <c r="D147" s="55">
        <v>800</v>
      </c>
      <c r="E147" s="55">
        <v>615</v>
      </c>
      <c r="F147" s="54">
        <v>37</v>
      </c>
      <c r="G147" s="54"/>
      <c r="H147" s="54"/>
      <c r="I147" s="54"/>
      <c r="J147" s="55"/>
      <c r="K147" s="55"/>
      <c r="L147" s="55"/>
      <c r="M147" s="55"/>
      <c r="N147" s="55"/>
      <c r="O147" s="55"/>
      <c r="V147" s="60"/>
      <c r="X147" s="60"/>
    </row>
    <row r="148" spans="1:24" x14ac:dyDescent="0.25">
      <c r="A148" s="74"/>
      <c r="B148" s="6" t="s">
        <v>34</v>
      </c>
      <c r="C148" s="1">
        <v>1470</v>
      </c>
      <c r="D148" s="54">
        <f>C148-D147</f>
        <v>670</v>
      </c>
      <c r="E148" s="54">
        <f>D148-E147</f>
        <v>55</v>
      </c>
      <c r="F148" s="54">
        <f>E148-F147</f>
        <v>18</v>
      </c>
      <c r="G148" s="54">
        <f>F148-G147</f>
        <v>18</v>
      </c>
      <c r="H148" s="54"/>
      <c r="I148" s="54"/>
      <c r="J148" s="54"/>
      <c r="K148" s="54"/>
      <c r="L148" s="54"/>
      <c r="M148" s="54"/>
      <c r="N148" s="55"/>
      <c r="O148" s="55"/>
      <c r="V148" s="60"/>
      <c r="X148" s="60"/>
    </row>
    <row r="149" spans="1:24" x14ac:dyDescent="0.25">
      <c r="A149" s="74"/>
      <c r="B149" s="6" t="s">
        <v>35</v>
      </c>
      <c r="C149" s="1">
        <v>6370</v>
      </c>
      <c r="D149" s="54">
        <f>(6370-20)/1470*D147</f>
        <v>3455.7823129251701</v>
      </c>
      <c r="E149" s="54">
        <f>(6370-20)/1470*E147</f>
        <v>2656.6326530612246</v>
      </c>
      <c r="F149" s="54">
        <f>(6370-20)/1470*F147</f>
        <v>159.82993197278913</v>
      </c>
      <c r="G149" s="54"/>
      <c r="H149" s="54"/>
      <c r="I149" s="54"/>
      <c r="J149" s="55"/>
      <c r="K149" s="55"/>
      <c r="L149" s="55"/>
      <c r="M149" s="55"/>
      <c r="N149" s="54"/>
      <c r="O149" s="55"/>
      <c r="V149" s="60"/>
      <c r="X149" s="60"/>
    </row>
    <row r="150" spans="1:24" x14ac:dyDescent="0.25">
      <c r="A150" s="75"/>
      <c r="B150" s="56" t="s">
        <v>36</v>
      </c>
      <c r="C150" s="57"/>
      <c r="D150" s="58">
        <f>ROUNDDOWN((D149/D146),0)</f>
        <v>847</v>
      </c>
      <c r="E150" s="58">
        <f>ROUNDDOWN((E149/E146),0)</f>
        <v>2260</v>
      </c>
      <c r="F150" s="58">
        <f>ROUNDDOWN((F149/F146),0)</f>
        <v>1331</v>
      </c>
      <c r="G150" s="58"/>
      <c r="H150" s="58"/>
      <c r="I150" s="58"/>
      <c r="J150" s="58"/>
      <c r="K150" s="61"/>
      <c r="L150" s="58"/>
      <c r="M150" s="58"/>
      <c r="N150" s="58"/>
      <c r="O150" s="58"/>
      <c r="V150" s="60"/>
      <c r="X150" s="60"/>
    </row>
    <row r="151" spans="1:24" s="4" customFormat="1" x14ac:dyDescent="0.25">
      <c r="A151" s="71">
        <v>14</v>
      </c>
      <c r="B151" s="6"/>
      <c r="C151" s="51">
        <v>0.6</v>
      </c>
      <c r="D151" s="55" t="s">
        <v>37</v>
      </c>
      <c r="E151" s="55" t="s">
        <v>26</v>
      </c>
      <c r="F151" s="55" t="s">
        <v>39</v>
      </c>
      <c r="G151" s="39"/>
      <c r="H151" s="39"/>
      <c r="I151" s="39"/>
      <c r="J151" s="52"/>
      <c r="K151" s="52"/>
      <c r="L151" s="52"/>
      <c r="M151" s="52"/>
      <c r="N151" s="6"/>
      <c r="O151" s="52"/>
      <c r="P151"/>
      <c r="Q151"/>
      <c r="R151"/>
      <c r="S151"/>
      <c r="T151"/>
      <c r="V151" s="59"/>
      <c r="X151" s="59"/>
    </row>
    <row r="152" spans="1:24" s="4" customFormat="1" x14ac:dyDescent="0.25">
      <c r="A152" s="71"/>
      <c r="B152" s="6" t="s">
        <v>32</v>
      </c>
      <c r="C152" s="53"/>
      <c r="D152" s="55">
        <v>3.46</v>
      </c>
      <c r="E152" s="55">
        <v>0.99</v>
      </c>
      <c r="F152" s="55">
        <v>0.17499999999999999</v>
      </c>
      <c r="G152" s="39"/>
      <c r="H152" s="39"/>
      <c r="I152" s="39"/>
      <c r="J152" s="52"/>
      <c r="K152" s="52"/>
      <c r="L152" s="52"/>
      <c r="M152" s="52"/>
      <c r="N152" s="52"/>
      <c r="O152" s="52"/>
      <c r="P152"/>
      <c r="Q152"/>
      <c r="R152"/>
      <c r="S152"/>
      <c r="T152"/>
      <c r="V152" s="59"/>
      <c r="X152" s="59"/>
    </row>
    <row r="153" spans="1:24" x14ac:dyDescent="0.25">
      <c r="A153" s="71"/>
      <c r="B153" s="6" t="s">
        <v>33</v>
      </c>
      <c r="C153" s="1"/>
      <c r="D153" s="55">
        <v>980</v>
      </c>
      <c r="E153" s="55">
        <v>377</v>
      </c>
      <c r="F153" s="54">
        <v>105</v>
      </c>
      <c r="G153" s="54"/>
      <c r="H153" s="54"/>
      <c r="I153" s="54"/>
      <c r="J153" s="55"/>
      <c r="K153" s="55"/>
      <c r="L153" s="55"/>
      <c r="M153" s="55"/>
      <c r="N153" s="55"/>
      <c r="O153" s="55"/>
      <c r="V153" s="60"/>
      <c r="X153" s="60"/>
    </row>
    <row r="154" spans="1:24" x14ac:dyDescent="0.25">
      <c r="A154" s="71"/>
      <c r="B154" s="6" t="s">
        <v>34</v>
      </c>
      <c r="C154" s="1">
        <v>1470</v>
      </c>
      <c r="D154" s="54">
        <f>C154-D153</f>
        <v>490</v>
      </c>
      <c r="E154" s="54">
        <f>D154-E153</f>
        <v>113</v>
      </c>
      <c r="F154" s="54">
        <f>E154-F153</f>
        <v>8</v>
      </c>
      <c r="G154" s="54"/>
      <c r="H154" s="54"/>
      <c r="I154" s="54"/>
      <c r="J154" s="54"/>
      <c r="K154" s="54"/>
      <c r="L154" s="54"/>
      <c r="M154" s="54"/>
      <c r="N154" s="55"/>
      <c r="O154" s="55"/>
      <c r="V154" s="60"/>
      <c r="X154" s="60"/>
    </row>
    <row r="155" spans="1:24" x14ac:dyDescent="0.25">
      <c r="A155" s="71"/>
      <c r="B155" s="6" t="s">
        <v>35</v>
      </c>
      <c r="C155" s="1">
        <v>6360</v>
      </c>
      <c r="D155" s="54">
        <f>(6360-20)/1470*D153</f>
        <v>4226.666666666667</v>
      </c>
      <c r="E155" s="54">
        <f>(6360-20)/1470*E153</f>
        <v>1625.9727891156463</v>
      </c>
      <c r="F155" s="54">
        <f>(6360-20)/1470*F153</f>
        <v>452.85714285714283</v>
      </c>
      <c r="G155" s="54"/>
      <c r="H155" s="54"/>
      <c r="I155" s="54"/>
      <c r="J155" s="55"/>
      <c r="K155" s="55"/>
      <c r="L155" s="55"/>
      <c r="M155" s="55"/>
      <c r="N155" s="54"/>
      <c r="O155" s="55"/>
      <c r="V155" s="60"/>
      <c r="X155" s="60"/>
    </row>
    <row r="156" spans="1:24" x14ac:dyDescent="0.25">
      <c r="A156" s="72"/>
      <c r="B156" s="56" t="s">
        <v>36</v>
      </c>
      <c r="C156" s="57"/>
      <c r="D156" s="58">
        <f>ROUNDDOWN((D155/D152),0)</f>
        <v>1221</v>
      </c>
      <c r="E156" s="58">
        <f>ROUNDDOWN((E155/E152),0)</f>
        <v>1642</v>
      </c>
      <c r="F156" s="58">
        <f>ROUNDDOWN((F155/F152),0)</f>
        <v>2587</v>
      </c>
      <c r="G156" s="58"/>
      <c r="H156" s="58"/>
      <c r="I156" s="58"/>
      <c r="J156" s="58"/>
      <c r="K156" s="61"/>
      <c r="L156" s="58"/>
      <c r="M156" s="58"/>
      <c r="N156" s="58"/>
      <c r="O156" s="58"/>
      <c r="V156" s="60"/>
      <c r="X156" s="60"/>
    </row>
    <row r="157" spans="1:24" s="4" customFormat="1" x14ac:dyDescent="0.25">
      <c r="A157" s="76">
        <v>15</v>
      </c>
      <c r="B157" s="6"/>
      <c r="C157" s="51">
        <v>0.6</v>
      </c>
      <c r="D157" s="39" t="s">
        <v>37</v>
      </c>
      <c r="E157" s="55" t="s">
        <v>26</v>
      </c>
      <c r="F157" s="55" t="s">
        <v>39</v>
      </c>
      <c r="G157" s="39"/>
      <c r="H157" s="39"/>
      <c r="I157" s="39"/>
      <c r="J157" s="52"/>
      <c r="K157" s="52"/>
      <c r="L157" s="52"/>
      <c r="M157" s="52"/>
      <c r="N157" s="6"/>
      <c r="O157" s="52"/>
      <c r="P157"/>
      <c r="Q157"/>
      <c r="R157"/>
      <c r="S157"/>
      <c r="T157"/>
      <c r="V157" s="59"/>
      <c r="X157" s="59"/>
    </row>
    <row r="158" spans="1:24" s="4" customFormat="1" x14ac:dyDescent="0.25">
      <c r="A158" s="74"/>
      <c r="B158" s="6" t="s">
        <v>32</v>
      </c>
      <c r="C158" s="53"/>
      <c r="D158" s="39">
        <v>3.46</v>
      </c>
      <c r="E158" s="55">
        <v>0.99</v>
      </c>
      <c r="F158" s="55">
        <v>0.17499999999999999</v>
      </c>
      <c r="G158" s="39"/>
      <c r="H158" s="39"/>
      <c r="I158" s="39"/>
      <c r="J158" s="52"/>
      <c r="K158" s="52"/>
      <c r="L158" s="52"/>
      <c r="M158" s="52"/>
      <c r="N158" s="52"/>
      <c r="O158" s="52"/>
      <c r="P158"/>
      <c r="Q158"/>
      <c r="R158"/>
      <c r="S158"/>
      <c r="T158"/>
      <c r="V158" s="59"/>
      <c r="X158" s="59"/>
    </row>
    <row r="159" spans="1:24" x14ac:dyDescent="0.25">
      <c r="A159" s="74"/>
      <c r="B159" s="6" t="s">
        <v>33</v>
      </c>
      <c r="C159" s="1"/>
      <c r="D159" s="54">
        <v>980</v>
      </c>
      <c r="E159" s="55">
        <v>377</v>
      </c>
      <c r="F159" s="54">
        <v>105</v>
      </c>
      <c r="G159" s="54"/>
      <c r="H159" s="54"/>
      <c r="I159" s="54"/>
      <c r="J159" s="55"/>
      <c r="K159" s="55"/>
      <c r="L159" s="55"/>
      <c r="M159" s="55"/>
      <c r="N159" s="55"/>
      <c r="O159" s="55"/>
      <c r="V159" s="60"/>
      <c r="X159" s="60"/>
    </row>
    <row r="160" spans="1:24" x14ac:dyDescent="0.25">
      <c r="A160" s="74"/>
      <c r="B160" s="6" t="s">
        <v>34</v>
      </c>
      <c r="C160" s="1">
        <v>1470</v>
      </c>
      <c r="D160" s="54">
        <f t="shared" ref="D160:I160" si="21">C160-D159</f>
        <v>490</v>
      </c>
      <c r="E160" s="54">
        <f t="shared" si="21"/>
        <v>113</v>
      </c>
      <c r="F160" s="54">
        <f t="shared" si="21"/>
        <v>8</v>
      </c>
      <c r="G160" s="54">
        <f t="shared" si="21"/>
        <v>8</v>
      </c>
      <c r="H160" s="54">
        <f t="shared" si="21"/>
        <v>8</v>
      </c>
      <c r="I160" s="54">
        <f t="shared" si="21"/>
        <v>8</v>
      </c>
      <c r="J160" s="54"/>
      <c r="K160" s="54"/>
      <c r="L160" s="54"/>
      <c r="M160" s="54"/>
      <c r="N160" s="55"/>
      <c r="O160" s="55"/>
      <c r="V160" s="60"/>
      <c r="X160" s="60"/>
    </row>
    <row r="161" spans="1:24" x14ac:dyDescent="0.25">
      <c r="A161" s="74"/>
      <c r="B161" s="6" t="s">
        <v>35</v>
      </c>
      <c r="C161" s="1">
        <v>6810</v>
      </c>
      <c r="D161" s="54">
        <f>(6810-20)/1470*D159</f>
        <v>4526.6666666666661</v>
      </c>
      <c r="E161" s="54">
        <f>(6810-20)/1470*E159</f>
        <v>1741.3809523809523</v>
      </c>
      <c r="F161" s="54">
        <f>(6810-20)/1470*F159</f>
        <v>484.99999999999994</v>
      </c>
      <c r="G161" s="54">
        <f>(6810-20)/1470*G159</f>
        <v>0</v>
      </c>
      <c r="H161" s="54"/>
      <c r="I161" s="54"/>
      <c r="J161" s="55"/>
      <c r="K161" s="55"/>
      <c r="L161" s="55"/>
      <c r="M161" s="55"/>
      <c r="N161" s="54"/>
      <c r="O161" s="55"/>
      <c r="V161" s="60"/>
      <c r="X161" s="60"/>
    </row>
    <row r="162" spans="1:24" x14ac:dyDescent="0.25">
      <c r="A162" s="75"/>
      <c r="B162" s="56" t="s">
        <v>36</v>
      </c>
      <c r="C162" s="57"/>
      <c r="D162" s="58">
        <f>ROUNDDOWN((D161/D158),0)</f>
        <v>1308</v>
      </c>
      <c r="E162" s="58">
        <f>ROUNDDOWN((E161/E158),0)</f>
        <v>1758</v>
      </c>
      <c r="F162" s="58">
        <f>ROUNDDOWN((F161/F158),0)</f>
        <v>2771</v>
      </c>
      <c r="G162" s="58"/>
      <c r="H162" s="58"/>
      <c r="I162" s="58"/>
      <c r="J162" s="58"/>
      <c r="K162" s="61"/>
      <c r="L162" s="58"/>
      <c r="M162" s="58"/>
      <c r="N162" s="58"/>
      <c r="O162" s="58"/>
      <c r="V162" s="60"/>
      <c r="X162" s="60"/>
    </row>
    <row r="163" spans="1:24" s="4" customFormat="1" x14ac:dyDescent="0.25">
      <c r="A163" s="74">
        <v>16</v>
      </c>
      <c r="B163" s="6"/>
      <c r="C163" s="51">
        <v>0.6</v>
      </c>
      <c r="D163" s="39" t="s">
        <v>37</v>
      </c>
      <c r="E163" s="55" t="s">
        <v>43</v>
      </c>
      <c r="F163" s="55" t="s">
        <v>49</v>
      </c>
      <c r="G163" s="39"/>
      <c r="H163" s="39"/>
      <c r="I163" s="39"/>
      <c r="J163" s="52"/>
      <c r="K163" s="52"/>
      <c r="L163" s="52"/>
      <c r="M163" s="52"/>
      <c r="N163" s="6"/>
      <c r="O163" s="52"/>
      <c r="P163"/>
      <c r="Q163"/>
      <c r="R163"/>
      <c r="S163"/>
      <c r="T163"/>
      <c r="V163" s="59"/>
      <c r="X163" s="59"/>
    </row>
    <row r="164" spans="1:24" s="4" customFormat="1" x14ac:dyDescent="0.25">
      <c r="A164" s="74"/>
      <c r="B164" s="6" t="s">
        <v>32</v>
      </c>
      <c r="C164" s="53"/>
      <c r="D164" s="39">
        <v>3.46</v>
      </c>
      <c r="E164" s="55">
        <v>1.31</v>
      </c>
      <c r="F164" s="55">
        <v>0.96799999999999997</v>
      </c>
      <c r="G164" s="39"/>
      <c r="H164" s="39"/>
      <c r="I164" s="39"/>
      <c r="J164" s="52"/>
      <c r="K164" s="52"/>
      <c r="L164" s="52"/>
      <c r="M164" s="52"/>
      <c r="N164" s="52"/>
      <c r="O164" s="52"/>
      <c r="P164"/>
      <c r="Q164"/>
      <c r="R164"/>
      <c r="S164"/>
      <c r="T164"/>
      <c r="V164" s="59"/>
      <c r="X164" s="59"/>
    </row>
    <row r="165" spans="1:24" x14ac:dyDescent="0.25">
      <c r="A165" s="74"/>
      <c r="B165" s="6" t="s">
        <v>33</v>
      </c>
      <c r="C165" s="1"/>
      <c r="D165" s="54">
        <v>752</v>
      </c>
      <c r="E165" s="55">
        <v>340</v>
      </c>
      <c r="F165" s="54">
        <v>360</v>
      </c>
      <c r="G165" s="54"/>
      <c r="H165" s="54"/>
      <c r="I165" s="54"/>
      <c r="J165" s="55"/>
      <c r="K165" s="55"/>
      <c r="L165" s="55"/>
      <c r="M165" s="55"/>
      <c r="N165" s="55"/>
      <c r="O165" s="55"/>
      <c r="V165" s="60"/>
      <c r="X165" s="60"/>
    </row>
    <row r="166" spans="1:24" x14ac:dyDescent="0.25">
      <c r="A166" s="74"/>
      <c r="B166" s="6" t="s">
        <v>34</v>
      </c>
      <c r="C166" s="1">
        <v>1470</v>
      </c>
      <c r="D166" s="54">
        <f>C166-D165</f>
        <v>718</v>
      </c>
      <c r="E166" s="54">
        <f>D166-E165</f>
        <v>378</v>
      </c>
      <c r="F166" s="54">
        <f>E166-F165</f>
        <v>18</v>
      </c>
      <c r="G166" s="54">
        <f>F166-G165</f>
        <v>18</v>
      </c>
      <c r="H166" s="54"/>
      <c r="I166" s="54"/>
      <c r="J166" s="54"/>
      <c r="K166" s="54"/>
      <c r="L166" s="54"/>
      <c r="M166" s="54"/>
      <c r="N166" s="55"/>
      <c r="O166" s="55"/>
      <c r="V166" s="60"/>
      <c r="X166" s="60"/>
    </row>
    <row r="167" spans="1:24" x14ac:dyDescent="0.25">
      <c r="A167" s="74"/>
      <c r="B167" s="6" t="s">
        <v>35</v>
      </c>
      <c r="C167" s="1">
        <v>6785</v>
      </c>
      <c r="D167" s="54">
        <f>(6785-20)/1470*D165</f>
        <v>3460.7346938775509</v>
      </c>
      <c r="E167" s="54">
        <f>(6810-20)/1470*E165</f>
        <v>1570.4761904761904</v>
      </c>
      <c r="F167" s="54">
        <f>(6810-20)/1470*F165</f>
        <v>1662.8571428571427</v>
      </c>
      <c r="G167" s="54"/>
      <c r="H167" s="54"/>
      <c r="I167" s="54"/>
      <c r="J167" s="55"/>
      <c r="K167" s="55"/>
      <c r="L167" s="55"/>
      <c r="M167" s="55"/>
      <c r="N167" s="54"/>
      <c r="O167" s="55"/>
      <c r="V167" s="60"/>
      <c r="X167" s="60"/>
    </row>
    <row r="168" spans="1:24" x14ac:dyDescent="0.25">
      <c r="A168" s="75"/>
      <c r="B168" s="56" t="s">
        <v>36</v>
      </c>
      <c r="C168" s="57"/>
      <c r="D168" s="58">
        <f>ROUNDDOWN((D167/D164),0)</f>
        <v>1000</v>
      </c>
      <c r="E168" s="58">
        <f>ROUNDDOWN((E167/E164),0)</f>
        <v>1198</v>
      </c>
      <c r="F168" s="58">
        <f>ROUNDDOWN((F167/F164),0)</f>
        <v>1717</v>
      </c>
      <c r="G168" s="58"/>
      <c r="H168" s="58"/>
      <c r="I168" s="58"/>
      <c r="J168" s="58"/>
      <c r="K168" s="61"/>
      <c r="L168" s="58"/>
      <c r="M168" s="58"/>
      <c r="N168" s="58"/>
      <c r="O168" s="58"/>
      <c r="V168" s="60"/>
      <c r="X168" s="60"/>
    </row>
    <row r="169" spans="1:24" s="4" customFormat="1" x14ac:dyDescent="0.25">
      <c r="A169" s="73">
        <v>17</v>
      </c>
      <c r="B169" s="6"/>
      <c r="C169" s="51">
        <v>0.6</v>
      </c>
      <c r="D169" s="55" t="s">
        <v>48</v>
      </c>
      <c r="E169" s="55" t="s">
        <v>46</v>
      </c>
      <c r="F169" s="55" t="s">
        <v>51</v>
      </c>
      <c r="G169" s="55"/>
      <c r="H169" s="55"/>
      <c r="I169" s="39"/>
      <c r="J169" s="52"/>
      <c r="K169" s="52"/>
      <c r="L169" s="52"/>
      <c r="M169" s="52"/>
      <c r="N169" s="6"/>
      <c r="O169" s="52"/>
      <c r="P169"/>
      <c r="Q169"/>
      <c r="R169"/>
      <c r="S169"/>
      <c r="T169"/>
      <c r="V169" s="59"/>
      <c r="X169" s="59"/>
    </row>
    <row r="170" spans="1:24" s="4" customFormat="1" x14ac:dyDescent="0.25">
      <c r="A170" s="71"/>
      <c r="B170" s="6" t="s">
        <v>32</v>
      </c>
      <c r="C170" s="53"/>
      <c r="D170" s="55">
        <v>1.175</v>
      </c>
      <c r="E170" s="55">
        <v>4.08</v>
      </c>
      <c r="F170" s="55">
        <v>0.12</v>
      </c>
      <c r="G170" s="39"/>
      <c r="H170" s="39"/>
      <c r="I170" s="39"/>
      <c r="J170" s="52"/>
      <c r="K170" s="52"/>
      <c r="L170" s="52"/>
      <c r="M170" s="52"/>
      <c r="N170" s="52"/>
      <c r="O170" s="52"/>
      <c r="P170"/>
      <c r="Q170"/>
      <c r="R170"/>
      <c r="S170"/>
      <c r="T170"/>
      <c r="V170" s="59"/>
      <c r="X170" s="59"/>
    </row>
    <row r="171" spans="1:24" x14ac:dyDescent="0.25">
      <c r="A171" s="71"/>
      <c r="B171" s="6" t="s">
        <v>33</v>
      </c>
      <c r="C171" s="1"/>
      <c r="D171" s="55">
        <v>580</v>
      </c>
      <c r="E171" s="55">
        <v>800</v>
      </c>
      <c r="F171" s="54">
        <v>74</v>
      </c>
      <c r="G171" s="54"/>
      <c r="H171" s="54"/>
      <c r="I171" s="54"/>
      <c r="J171" s="55"/>
      <c r="K171" s="55"/>
      <c r="L171" s="55"/>
      <c r="M171" s="55"/>
      <c r="N171" s="55"/>
      <c r="O171" s="55"/>
      <c r="V171" s="60"/>
      <c r="X171" s="60"/>
    </row>
    <row r="172" spans="1:24" x14ac:dyDescent="0.25">
      <c r="A172" s="71"/>
      <c r="B172" s="6" t="s">
        <v>34</v>
      </c>
      <c r="C172" s="1">
        <v>1470</v>
      </c>
      <c r="D172" s="54">
        <f>C172-D171</f>
        <v>890</v>
      </c>
      <c r="E172" s="54">
        <f>D172-E171</f>
        <v>90</v>
      </c>
      <c r="F172" s="54">
        <f>E172-F171</f>
        <v>16</v>
      </c>
      <c r="G172" s="54">
        <v>16</v>
      </c>
      <c r="H172" s="54"/>
      <c r="I172" s="54"/>
      <c r="J172" s="54"/>
      <c r="K172" s="54"/>
      <c r="L172" s="54"/>
      <c r="M172" s="54"/>
      <c r="N172" s="55"/>
      <c r="O172" s="55"/>
      <c r="V172" s="60"/>
      <c r="X172" s="60"/>
    </row>
    <row r="173" spans="1:24" x14ac:dyDescent="0.25">
      <c r="A173" s="71"/>
      <c r="B173" s="6" t="s">
        <v>35</v>
      </c>
      <c r="C173" s="1">
        <v>6460</v>
      </c>
      <c r="D173" s="54">
        <f>(6460-20)/1470*D171</f>
        <v>2540.9523809523812</v>
      </c>
      <c r="E173" s="54">
        <f>(6460-20)/1470*E171</f>
        <v>3504.761904761905</v>
      </c>
      <c r="F173" s="54">
        <f>(6460-20)/1470*F171</f>
        <v>324.1904761904762</v>
      </c>
      <c r="G173" s="54"/>
      <c r="H173" s="54"/>
      <c r="I173" s="54"/>
      <c r="J173" s="55"/>
      <c r="K173" s="55"/>
      <c r="L173" s="55"/>
      <c r="M173" s="55"/>
      <c r="N173" s="54"/>
      <c r="O173" s="55"/>
      <c r="V173" s="60"/>
      <c r="X173" s="60"/>
    </row>
    <row r="174" spans="1:24" x14ac:dyDescent="0.25">
      <c r="A174" s="72"/>
      <c r="B174" s="56" t="s">
        <v>36</v>
      </c>
      <c r="C174" s="57"/>
      <c r="D174" s="58">
        <f>ROUNDDOWN((D173/D170),0)</f>
        <v>2162</v>
      </c>
      <c r="E174" s="58">
        <f>ROUNDDOWN((E173/E170),0)</f>
        <v>859</v>
      </c>
      <c r="F174" s="58">
        <f>ROUNDDOWN((F173/F170),0)</f>
        <v>2701</v>
      </c>
      <c r="G174" s="58"/>
      <c r="H174" s="58"/>
      <c r="I174" s="58"/>
      <c r="J174" s="58"/>
      <c r="K174" s="61"/>
      <c r="L174" s="58"/>
      <c r="M174" s="58"/>
      <c r="N174" s="58"/>
      <c r="O174" s="58"/>
      <c r="V174" s="60"/>
      <c r="X174" s="60"/>
    </row>
    <row r="175" spans="1:24" s="4" customFormat="1" x14ac:dyDescent="0.25">
      <c r="A175" s="71">
        <v>18</v>
      </c>
      <c r="B175" s="6"/>
      <c r="C175" s="51">
        <v>0.6</v>
      </c>
      <c r="D175" s="55" t="s">
        <v>40</v>
      </c>
      <c r="E175" s="55" t="s">
        <v>39</v>
      </c>
      <c r="F175" s="55" t="s">
        <v>40</v>
      </c>
      <c r="G175" s="39" t="s">
        <v>42</v>
      </c>
      <c r="H175" s="39" t="s">
        <v>52</v>
      </c>
      <c r="I175" s="39"/>
      <c r="J175" s="52"/>
      <c r="K175" s="52"/>
      <c r="L175" s="52"/>
      <c r="M175" s="52"/>
      <c r="N175" s="6"/>
      <c r="O175" s="52"/>
      <c r="P175"/>
      <c r="Q175"/>
      <c r="R175"/>
      <c r="S175"/>
      <c r="T175"/>
      <c r="V175" s="59"/>
      <c r="X175" s="59"/>
    </row>
    <row r="176" spans="1:24" s="4" customFormat="1" x14ac:dyDescent="0.25">
      <c r="A176" s="71"/>
      <c r="B176" s="6" t="s">
        <v>32</v>
      </c>
      <c r="C176" s="53"/>
      <c r="D176" s="55">
        <v>1</v>
      </c>
      <c r="E176" s="55">
        <v>0.17499999999999999</v>
      </c>
      <c r="F176" s="55">
        <v>1</v>
      </c>
      <c r="G176" s="39">
        <v>0.97499999999999998</v>
      </c>
      <c r="H176" s="55">
        <v>0.12</v>
      </c>
      <c r="I176" s="39"/>
      <c r="J176" s="52"/>
      <c r="K176" s="52"/>
      <c r="L176" s="52"/>
      <c r="M176" s="52"/>
      <c r="N176" s="52"/>
      <c r="O176" s="52"/>
      <c r="P176"/>
      <c r="Q176"/>
      <c r="R176"/>
      <c r="S176"/>
      <c r="T176"/>
      <c r="V176" s="59"/>
      <c r="X176" s="59"/>
    </row>
    <row r="177" spans="1:24" x14ac:dyDescent="0.25">
      <c r="A177" s="71"/>
      <c r="B177" s="6" t="s">
        <v>33</v>
      </c>
      <c r="C177" s="1"/>
      <c r="D177" s="55">
        <v>575</v>
      </c>
      <c r="E177" s="55">
        <v>105</v>
      </c>
      <c r="F177" s="54">
        <v>365</v>
      </c>
      <c r="G177" s="54">
        <v>374</v>
      </c>
      <c r="H177" s="54">
        <v>37</v>
      </c>
      <c r="I177" s="54"/>
      <c r="J177" s="55"/>
      <c r="K177" s="55"/>
      <c r="L177" s="55"/>
      <c r="M177" s="55"/>
      <c r="N177" s="55"/>
      <c r="O177" s="55"/>
      <c r="V177" s="60"/>
      <c r="X177" s="60"/>
    </row>
    <row r="178" spans="1:24" x14ac:dyDescent="0.25">
      <c r="A178" s="71"/>
      <c r="B178" s="6" t="s">
        <v>34</v>
      </c>
      <c r="C178" s="1">
        <v>1470</v>
      </c>
      <c r="D178" s="54">
        <f>C178-D177</f>
        <v>895</v>
      </c>
      <c r="E178" s="54">
        <f t="shared" ref="E178:H178" si="22">D178-E177</f>
        <v>790</v>
      </c>
      <c r="F178" s="54">
        <f t="shared" si="22"/>
        <v>425</v>
      </c>
      <c r="G178" s="54">
        <f t="shared" si="22"/>
        <v>51</v>
      </c>
      <c r="H178" s="54">
        <f t="shared" si="22"/>
        <v>14</v>
      </c>
      <c r="I178" s="54">
        <v>14</v>
      </c>
      <c r="J178" s="54"/>
      <c r="K178" s="54"/>
      <c r="L178" s="54"/>
      <c r="M178" s="54"/>
      <c r="N178" s="55"/>
      <c r="O178" s="55"/>
      <c r="V178" s="60"/>
      <c r="X178" s="60"/>
    </row>
    <row r="179" spans="1:24" x14ac:dyDescent="0.25">
      <c r="A179" s="71"/>
      <c r="B179" s="6" t="s">
        <v>35</v>
      </c>
      <c r="C179" s="1">
        <v>6450</v>
      </c>
      <c r="D179" s="54">
        <f>(6450-20)/1470*D177</f>
        <v>2515.1360544217687</v>
      </c>
      <c r="E179" s="54">
        <f t="shared" ref="E179:H179" si="23">(6450-20)/1470*E177</f>
        <v>459.28571428571433</v>
      </c>
      <c r="F179" s="54">
        <f t="shared" si="23"/>
        <v>1596.5646258503402</v>
      </c>
      <c r="G179" s="54">
        <f t="shared" si="23"/>
        <v>1635.9319727891157</v>
      </c>
      <c r="H179" s="54">
        <f t="shared" si="23"/>
        <v>161.84353741496599</v>
      </c>
      <c r="I179" s="54"/>
      <c r="J179" s="55"/>
      <c r="K179" s="55"/>
      <c r="L179" s="55"/>
      <c r="M179" s="55"/>
      <c r="N179" s="54"/>
      <c r="O179" s="55"/>
      <c r="V179" s="60"/>
      <c r="X179" s="60"/>
    </row>
    <row r="180" spans="1:24" x14ac:dyDescent="0.25">
      <c r="A180" s="72"/>
      <c r="B180" s="56" t="s">
        <v>36</v>
      </c>
      <c r="C180" s="57"/>
      <c r="D180" s="58">
        <f>ROUNDDOWN((D179/D176),0)</f>
        <v>2515</v>
      </c>
      <c r="E180" s="58">
        <f t="shared" ref="E180:H180" si="24">ROUNDDOWN((E179/E176),0)</f>
        <v>2624</v>
      </c>
      <c r="F180" s="58">
        <f t="shared" si="24"/>
        <v>1596</v>
      </c>
      <c r="G180" s="58">
        <f t="shared" si="24"/>
        <v>1677</v>
      </c>
      <c r="H180" s="58">
        <f t="shared" si="24"/>
        <v>1348</v>
      </c>
      <c r="I180" s="58"/>
      <c r="J180" s="58"/>
      <c r="K180" s="61"/>
      <c r="L180" s="58"/>
      <c r="M180" s="58"/>
      <c r="N180" s="58"/>
      <c r="O180" s="58"/>
      <c r="V180" s="60"/>
      <c r="X180" s="60"/>
    </row>
    <row r="181" spans="1:24" s="4" customFormat="1" x14ac:dyDescent="0.25">
      <c r="A181" s="73">
        <v>19</v>
      </c>
      <c r="B181" s="6"/>
      <c r="C181" s="51">
        <v>0.6</v>
      </c>
      <c r="D181" s="55"/>
      <c r="E181" s="55"/>
      <c r="F181" s="55"/>
      <c r="G181" s="39"/>
      <c r="H181" s="39"/>
      <c r="I181" s="39"/>
      <c r="J181" s="52"/>
      <c r="K181" s="52"/>
      <c r="L181" s="52"/>
      <c r="M181" s="52"/>
      <c r="N181" s="6"/>
      <c r="O181" s="52"/>
      <c r="P181"/>
      <c r="Q181"/>
      <c r="R181"/>
      <c r="S181"/>
      <c r="T181"/>
      <c r="V181" s="59"/>
      <c r="X181" s="59"/>
    </row>
    <row r="182" spans="1:24" s="4" customFormat="1" x14ac:dyDescent="0.25">
      <c r="A182" s="71"/>
      <c r="B182" s="6" t="s">
        <v>32</v>
      </c>
      <c r="C182" s="53"/>
      <c r="D182" s="55">
        <v>3.46</v>
      </c>
      <c r="E182" s="55">
        <v>1.31</v>
      </c>
      <c r="F182" s="55"/>
      <c r="G182" s="39"/>
      <c r="H182" s="55"/>
      <c r="I182" s="39"/>
      <c r="J182" s="52"/>
      <c r="K182" s="52"/>
      <c r="L182" s="52"/>
      <c r="M182" s="52"/>
      <c r="N182" s="52"/>
      <c r="O182" s="52"/>
      <c r="P182"/>
      <c r="Q182"/>
      <c r="R182"/>
      <c r="S182"/>
      <c r="T182"/>
      <c r="V182" s="59"/>
      <c r="X182" s="59"/>
    </row>
    <row r="183" spans="1:24" x14ac:dyDescent="0.25">
      <c r="A183" s="71"/>
      <c r="B183" s="6" t="s">
        <v>33</v>
      </c>
      <c r="C183" s="1"/>
      <c r="D183" s="55">
        <v>752</v>
      </c>
      <c r="E183" s="55">
        <v>340</v>
      </c>
      <c r="F183" s="54">
        <v>365</v>
      </c>
      <c r="G183" s="54"/>
      <c r="H183" s="54"/>
      <c r="I183" s="54"/>
      <c r="J183" s="55"/>
      <c r="K183" s="55"/>
      <c r="L183" s="55"/>
      <c r="M183" s="55"/>
      <c r="N183" s="55"/>
      <c r="O183" s="55"/>
      <c r="V183" s="60"/>
      <c r="X183" s="60"/>
    </row>
    <row r="184" spans="1:24" x14ac:dyDescent="0.25">
      <c r="A184" s="71"/>
      <c r="B184" s="6" t="s">
        <v>34</v>
      </c>
      <c r="C184" s="1">
        <v>1470</v>
      </c>
      <c r="D184" s="54">
        <f>C184-D183</f>
        <v>718</v>
      </c>
      <c r="E184" s="54">
        <f t="shared" ref="E184:F184" si="25">D184-E183</f>
        <v>378</v>
      </c>
      <c r="F184" s="54">
        <f t="shared" si="25"/>
        <v>13</v>
      </c>
      <c r="G184" s="54"/>
      <c r="H184" s="54"/>
      <c r="I184" s="54"/>
      <c r="J184" s="54"/>
      <c r="K184" s="54"/>
      <c r="L184" s="54"/>
      <c r="M184" s="54"/>
      <c r="N184" s="55"/>
      <c r="O184" s="55"/>
      <c r="V184" s="60"/>
      <c r="X184" s="60"/>
    </row>
    <row r="185" spans="1:24" x14ac:dyDescent="0.25">
      <c r="A185" s="71"/>
      <c r="B185" s="6" t="s">
        <v>35</v>
      </c>
      <c r="C185" s="1">
        <v>6310</v>
      </c>
      <c r="D185" s="54">
        <f>(6310-20)/1470*D183</f>
        <v>3217.7414965986391</v>
      </c>
      <c r="E185" s="54">
        <f t="shared" ref="E185:F185" si="26">(6310-20)/1470*E183</f>
        <v>1454.8299319727889</v>
      </c>
      <c r="F185" s="54">
        <f t="shared" si="26"/>
        <v>1561.8027210884352</v>
      </c>
      <c r="G185" s="54"/>
      <c r="H185" s="54"/>
      <c r="I185" s="54"/>
      <c r="J185" s="55"/>
      <c r="K185" s="55"/>
      <c r="L185" s="55"/>
      <c r="M185" s="55"/>
      <c r="N185" s="54"/>
      <c r="O185" s="55"/>
      <c r="V185" s="60"/>
      <c r="X185" s="60"/>
    </row>
    <row r="186" spans="1:24" x14ac:dyDescent="0.25">
      <c r="A186" s="72"/>
      <c r="B186" s="56" t="s">
        <v>36</v>
      </c>
      <c r="C186" s="57"/>
      <c r="D186" s="58">
        <f>ROUNDDOWN((D185/D182),0)</f>
        <v>929</v>
      </c>
      <c r="E186" s="58">
        <f t="shared" ref="E186:F186" si="27">ROUNDDOWN((E185/E182),0)</f>
        <v>1110</v>
      </c>
      <c r="F186" s="58" t="e">
        <f t="shared" si="27"/>
        <v>#DIV/0!</v>
      </c>
      <c r="G186" s="58"/>
      <c r="H186" s="58"/>
      <c r="I186" s="58"/>
      <c r="J186" s="58"/>
      <c r="K186" s="61"/>
      <c r="L186" s="58"/>
      <c r="M186" s="58"/>
      <c r="N186" s="58"/>
      <c r="O186" s="58"/>
      <c r="V186" s="60"/>
      <c r="X186" s="60"/>
    </row>
    <row r="187" spans="1:24" s="4" customFormat="1" x14ac:dyDescent="0.25">
      <c r="B187" s="59"/>
    </row>
    <row r="188" spans="1:24" s="4" customFormat="1" x14ac:dyDescent="0.25">
      <c r="B188" s="59"/>
    </row>
    <row r="189" spans="1:24" x14ac:dyDescent="0.25">
      <c r="B189" s="60"/>
    </row>
    <row r="190" spans="1:24" x14ac:dyDescent="0.25">
      <c r="B190" s="60"/>
    </row>
    <row r="191" spans="1:24" x14ac:dyDescent="0.25">
      <c r="B191" s="60"/>
    </row>
    <row r="192" spans="1:24" x14ac:dyDescent="0.25">
      <c r="B192" s="60"/>
    </row>
    <row r="193" spans="1:3" s="4" customFormat="1" x14ac:dyDescent="0.25">
      <c r="A193"/>
      <c r="B193"/>
      <c r="C193"/>
    </row>
    <row r="194" spans="1:3" s="4" customFormat="1" x14ac:dyDescent="0.25">
      <c r="A194"/>
      <c r="B194"/>
      <c r="C194"/>
    </row>
    <row r="199" spans="1:3" s="4" customFormat="1" x14ac:dyDescent="0.25">
      <c r="A199"/>
      <c r="B199"/>
      <c r="C199"/>
    </row>
    <row r="200" spans="1:3" s="4" customFormat="1" x14ac:dyDescent="0.25">
      <c r="A200"/>
      <c r="B200"/>
      <c r="C200"/>
    </row>
    <row r="205" spans="1:3" s="4" customFormat="1" x14ac:dyDescent="0.25">
      <c r="A205"/>
      <c r="B205"/>
      <c r="C205"/>
    </row>
    <row r="206" spans="1:3" s="4" customFormat="1" x14ac:dyDescent="0.25">
      <c r="A206"/>
      <c r="B206"/>
      <c r="C206"/>
    </row>
    <row r="211" spans="1:3" s="4" customFormat="1" x14ac:dyDescent="0.25">
      <c r="A211"/>
      <c r="B211"/>
      <c r="C211"/>
    </row>
    <row r="212" spans="1:3" s="4" customFormat="1" x14ac:dyDescent="0.25">
      <c r="A212"/>
      <c r="B212"/>
      <c r="C212"/>
    </row>
    <row r="217" spans="1:3" s="4" customFormat="1" x14ac:dyDescent="0.25">
      <c r="A217"/>
      <c r="B217"/>
      <c r="C217"/>
    </row>
    <row r="218" spans="1:3" s="4" customFormat="1" x14ac:dyDescent="0.25">
      <c r="A218"/>
      <c r="B218"/>
      <c r="C218"/>
    </row>
    <row r="223" spans="1:3" s="4" customFormat="1" x14ac:dyDescent="0.25">
      <c r="A223"/>
      <c r="B223"/>
      <c r="C223"/>
    </row>
    <row r="224" spans="1:3" s="4" customFormat="1" x14ac:dyDescent="0.25">
      <c r="A224"/>
      <c r="B224"/>
      <c r="C224"/>
    </row>
    <row r="229" spans="1:3" s="4" customFormat="1" x14ac:dyDescent="0.25">
      <c r="A229"/>
      <c r="B229"/>
      <c r="C229"/>
    </row>
    <row r="230" spans="1:3" s="4" customFormat="1" x14ac:dyDescent="0.25">
      <c r="A230"/>
      <c r="B230"/>
      <c r="C230"/>
    </row>
    <row r="235" spans="1:3" s="4" customFormat="1" x14ac:dyDescent="0.25">
      <c r="A235"/>
      <c r="B235"/>
      <c r="C235"/>
    </row>
    <row r="236" spans="1:3" s="4" customFormat="1" x14ac:dyDescent="0.25">
      <c r="A236"/>
      <c r="B236"/>
      <c r="C236"/>
    </row>
    <row r="241" spans="1:3" s="4" customFormat="1" x14ac:dyDescent="0.25">
      <c r="A241"/>
      <c r="B241"/>
      <c r="C241"/>
    </row>
    <row r="242" spans="1:3" s="4" customFormat="1" x14ac:dyDescent="0.25">
      <c r="A242"/>
      <c r="B242"/>
      <c r="C242"/>
    </row>
    <row r="247" spans="1:3" s="4" customFormat="1" x14ac:dyDescent="0.25">
      <c r="A247"/>
      <c r="B247"/>
      <c r="C247"/>
    </row>
    <row r="248" spans="1:3" s="4" customFormat="1" x14ac:dyDescent="0.25">
      <c r="A248"/>
      <c r="B248"/>
      <c r="C248"/>
    </row>
    <row r="253" spans="1:3" s="4" customFormat="1" x14ac:dyDescent="0.25">
      <c r="A253"/>
      <c r="B253"/>
      <c r="C253"/>
    </row>
    <row r="254" spans="1:3" s="4" customFormat="1" x14ac:dyDescent="0.25">
      <c r="A254"/>
      <c r="B254"/>
      <c r="C254"/>
    </row>
    <row r="259" spans="1:3" s="4" customFormat="1" x14ac:dyDescent="0.25">
      <c r="A259"/>
      <c r="B259"/>
      <c r="C259"/>
    </row>
    <row r="260" spans="1:3" s="4" customFormat="1" x14ac:dyDescent="0.25">
      <c r="A260"/>
      <c r="B260"/>
      <c r="C260"/>
    </row>
    <row r="265" spans="1:3" s="4" customFormat="1" x14ac:dyDescent="0.25">
      <c r="A265"/>
      <c r="B265"/>
      <c r="C265"/>
    </row>
    <row r="266" spans="1:3" s="4" customFormat="1" x14ac:dyDescent="0.25">
      <c r="A266"/>
      <c r="B266"/>
      <c r="C266"/>
    </row>
  </sheetData>
  <mergeCells count="31">
    <mergeCell ref="A31:A36"/>
    <mergeCell ref="A1:A6"/>
    <mergeCell ref="A7:A12"/>
    <mergeCell ref="A13:A18"/>
    <mergeCell ref="A19:A24"/>
    <mergeCell ref="A25:A30"/>
    <mergeCell ref="A67:A72"/>
    <mergeCell ref="A61:A66"/>
    <mergeCell ref="A37:A42"/>
    <mergeCell ref="A43:A48"/>
    <mergeCell ref="A49:A54"/>
    <mergeCell ref="A55:A60"/>
    <mergeCell ref="A133:A138"/>
    <mergeCell ref="A73:A78"/>
    <mergeCell ref="A79:A84"/>
    <mergeCell ref="A85:A90"/>
    <mergeCell ref="A91:A96"/>
    <mergeCell ref="A97:A102"/>
    <mergeCell ref="A103:A108"/>
    <mergeCell ref="A109:A114"/>
    <mergeCell ref="A115:A120"/>
    <mergeCell ref="A121:A126"/>
    <mergeCell ref="A127:A132"/>
    <mergeCell ref="A175:A180"/>
    <mergeCell ref="A181:A186"/>
    <mergeCell ref="A139:A144"/>
    <mergeCell ref="A145:A150"/>
    <mergeCell ref="A151:A156"/>
    <mergeCell ref="A157:A162"/>
    <mergeCell ref="A163:A168"/>
    <mergeCell ref="A169:A1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 Hitech Ind Ltd</dc:creator>
  <cp:lastModifiedBy>Elite Hitech Ind Ltd</cp:lastModifiedBy>
  <dcterms:created xsi:type="dcterms:W3CDTF">2021-11-22T14:20:41Z</dcterms:created>
  <dcterms:modified xsi:type="dcterms:W3CDTF">2021-11-25T12:16:24Z</dcterms:modified>
</cp:coreProperties>
</file>