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_5125\Desktop\"/>
    </mc:Choice>
  </mc:AlternateContent>
  <xr:revisionPtr revIDLastSave="0" documentId="13_ncr:1_{6B25E286-87D8-4009-8088-A12EE6A567BF}" xr6:coauthVersionLast="36" xr6:coauthVersionMax="36" xr10:uidLastSave="{00000000-0000-0000-0000-000000000000}"/>
  <bookViews>
    <workbookView xWindow="0" yWindow="0" windowWidth="14380" windowHeight="4070" xr2:uid="{B9295FE6-10D2-4064-9C6F-16FF11B81A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32" i="1"/>
  <c r="M31" i="1"/>
  <c r="M30" i="1"/>
  <c r="M29" i="1"/>
  <c r="L30" i="1"/>
  <c r="L29" i="1"/>
  <c r="K30" i="1"/>
  <c r="K29" i="1"/>
  <c r="J30" i="1"/>
  <c r="J29" i="1"/>
  <c r="I32" i="1"/>
  <c r="I31" i="1"/>
  <c r="I30" i="1"/>
  <c r="I29" i="1"/>
  <c r="D25" i="1" l="1"/>
  <c r="D24" i="1"/>
  <c r="D23" i="1"/>
  <c r="D2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G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9" i="1"/>
  <c r="D30" i="1"/>
  <c r="E34" i="1"/>
  <c r="E33" i="1"/>
  <c r="E32" i="1"/>
  <c r="E31" i="1"/>
  <c r="E30" i="1"/>
  <c r="E29" i="1"/>
  <c r="D34" i="1"/>
  <c r="D33" i="1"/>
  <c r="D32" i="1"/>
  <c r="D31" i="1"/>
</calcChain>
</file>

<file path=xl/sharedStrings.xml><?xml version="1.0" encoding="utf-8"?>
<sst xmlns="http://schemas.openxmlformats.org/spreadsheetml/2006/main" count="67" uniqueCount="45">
  <si>
    <t>Desconto do IPI</t>
  </si>
  <si>
    <t>Parcelas 12</t>
  </si>
  <si>
    <t>Parcelas 24</t>
  </si>
  <si>
    <t>MARCA</t>
  </si>
  <si>
    <t>MODELO</t>
  </si>
  <si>
    <t>POTÊNCIA (cv)</t>
  </si>
  <si>
    <t>PREÇO BÁSICO</t>
  </si>
  <si>
    <t>PREÇO BÁS.</t>
  </si>
  <si>
    <t>C/ DESCONTO DO IPI</t>
  </si>
  <si>
    <t>Valor em 12 Parcelas</t>
  </si>
  <si>
    <t>Valor em 24 Parcelas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</si>
  <si>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</si>
  <si>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</si>
  <si>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</si>
  <si>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</si>
  <si>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</si>
  <si>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</si>
  <si>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</si>
  <si>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</si>
  <si>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</si>
  <si>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</si>
  <si>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</si>
  <si>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</si>
  <si>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</si>
  <si>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</si>
  <si>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</si>
  <si>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</si>
  <si>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</si>
  <si>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</si>
  <si>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</si>
  <si>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</si>
  <si>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</si>
  <si>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SOMA</t>
  </si>
  <si>
    <t>TOTAL</t>
  </si>
  <si>
    <t>MÉDIA</t>
  </si>
  <si>
    <t>MÁXIMO</t>
  </si>
  <si>
    <t>MAIOR VALOR</t>
  </si>
  <si>
    <t>MÍNIMO</t>
  </si>
  <si>
    <t>MENOR VALOR</t>
  </si>
  <si>
    <t>TOTAIS POR MARCA ¹</t>
  </si>
  <si>
    <t>QUANTIDADE DE</t>
  </si>
  <si>
    <t>MOTOS POR MARCA ²</t>
  </si>
  <si>
    <t>Quantidade de Motos desta MARCA: ³</t>
  </si>
  <si>
    <t>¹ Utilizar SOMASE</t>
  </si>
  <si>
    <t>² Utilizar CONT.SE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</si>
</sst>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9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8" fontId="1" fillId="0" borderId="1" xfId="0" applyNumberFormat="1" applyFont="1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" fillId="0" borderId="12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0" fillId="3" borderId="1" xfId="0" applyFill="1" applyBorder="1"/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11" xfId="0" applyFont="1" applyBorder="1" applyAlignment="1"/>
    <xf numFmtId="0" fontId="1" fillId="0" borderId="0" xfId="0" applyFont="1" applyAlignment="1"/>
    <xf numFmtId="8" fontId="1" fillId="4" borderId="1" xfId="0" applyNumberFormat="1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33B7-9634-45E6-9DA8-20074C113093}">
  <dimension ref="A1:O36"/>
  <sheetViews>
    <sheetView tabSelected="1" topLeftCell="F16" workbookViewId="0">
      <selection activeCell="H31" sqref="H31"/>
    </sheetView>
  </sheetViews>
  <sheetFormatPr defaultRowHeight="14.5" x14ac:dyDescent="0.35"/>
  <cols>
    <col min="1" max="1" width="19.08984375" customWidth="1"/>
    <col min="2" max="2" width="21.453125" customWidth="1"/>
    <col min="3" max="3" width="22.453125" customWidth="1"/>
    <col min="4" max="4" width="20.90625" customWidth="1"/>
    <col min="5" max="5" width="22.6328125" customWidth="1"/>
    <col min="6" max="6" width="19.90625" customWidth="1"/>
    <col min="7" max="7" width="29.1796875" customWidth="1"/>
    <col min="9" max="9" width="17" customWidth="1"/>
    <col min="10" max="10" width="18.08984375" customWidth="1"/>
    <col min="11" max="11" width="16.54296875" customWidth="1"/>
    <col min="12" max="12" width="18.08984375" customWidth="1"/>
    <col min="13" max="13" width="14.26953125" customWidth="1"/>
    <col min="14" max="14" width="16.6328125" customWidth="1"/>
  </cols>
  <sheetData>
    <row r="1" spans="1:9" x14ac:dyDescent="0.35">
      <c r="A1" s="1"/>
      <c r="B1" s="1"/>
      <c r="C1" s="1"/>
      <c r="D1" s="2" t="s">
        <v>0</v>
      </c>
      <c r="E1" s="3">
        <v>7.0000000000000007E-2</v>
      </c>
      <c r="F1" s="1"/>
      <c r="G1" s="1"/>
      <c r="H1" s="1"/>
      <c r="I1" s="1"/>
    </row>
    <row r="2" spans="1:9" x14ac:dyDescent="0.35">
      <c r="A2" s="1"/>
      <c r="B2" s="1"/>
      <c r="C2" s="1"/>
      <c r="D2" s="2" t="s">
        <v>1</v>
      </c>
      <c r="E2" s="3">
        <v>0.03</v>
      </c>
      <c r="F2" s="1"/>
      <c r="G2" s="1"/>
      <c r="H2" s="1"/>
      <c r="I2" s="1"/>
    </row>
    <row r="3" spans="1:9" x14ac:dyDescent="0.35">
      <c r="A3" s="1"/>
      <c r="B3" s="1"/>
      <c r="C3" s="1"/>
      <c r="D3" s="2" t="s">
        <v>2</v>
      </c>
      <c r="E3" s="4">
        <v>0.05</v>
      </c>
      <c r="F3" s="1"/>
      <c r="G3" s="1"/>
      <c r="H3" s="1"/>
      <c r="I3" s="1"/>
    </row>
    <row r="4" spans="1:9" x14ac:dyDescent="0.35">
      <c r="A4" s="21" t="s">
        <v>3</v>
      </c>
      <c r="B4" s="21" t="s">
        <v>4</v>
      </c>
      <c r="C4" s="21" t="s">
        <v>5</v>
      </c>
      <c r="D4" s="21" t="s">
        <v>6</v>
      </c>
      <c r="E4" s="5" t="s">
        <v>7</v>
      </c>
      <c r="F4" s="21" t="s">
        <v>9</v>
      </c>
      <c r="G4" s="21" t="s">
        <v>10</v>
      </c>
      <c r="H4" s="37"/>
      <c r="I4" s="38"/>
    </row>
    <row r="5" spans="1:9" x14ac:dyDescent="0.35">
      <c r="A5" s="22"/>
      <c r="B5" s="22"/>
      <c r="C5" s="22"/>
      <c r="D5" s="22"/>
      <c r="E5" s="6" t="s">
        <v>8</v>
      </c>
      <c r="F5" s="22"/>
      <c r="G5" s="22"/>
      <c r="H5" s="37"/>
      <c r="I5" s="38"/>
    </row>
    <row r="6" spans="1:9" x14ac:dyDescent="0.35">
      <c r="A6" s="2" t="s">
        <v>11</v>
      </c>
      <c r="B6" s="2" t="s">
        <v>12</v>
      </c>
      <c r="C6" s="2">
        <v>53</v>
      </c>
      <c r="D6" s="7">
        <v>37900</v>
      </c>
      <c r="E6" s="39">
        <f>D6-(D6*0.07)</f>
        <v>35247</v>
      </c>
      <c r="F6" s="39">
        <f>(E6/100*3+E6)/12</f>
        <v>3025.3675000000003</v>
      </c>
      <c r="G6" s="39">
        <f>(E6/100*5+E6)/24</f>
        <v>1542.0562499999999</v>
      </c>
      <c r="H6" s="1"/>
      <c r="I6" s="1"/>
    </row>
    <row r="7" spans="1:9" x14ac:dyDescent="0.35">
      <c r="A7" s="2" t="s">
        <v>11</v>
      </c>
      <c r="B7" s="2" t="s">
        <v>13</v>
      </c>
      <c r="C7" s="2">
        <v>100</v>
      </c>
      <c r="D7" s="7">
        <v>88900</v>
      </c>
      <c r="E7" s="39">
        <f t="shared" ref="E7:E20" si="0">D7-(D7*0.07)</f>
        <v>82677</v>
      </c>
      <c r="F7" s="39">
        <f t="shared" ref="F7:F20" si="1">(E7/100*3+E7)/12</f>
        <v>7096.4425000000001</v>
      </c>
      <c r="G7" s="39">
        <f t="shared" ref="G7:G20" si="2">(E7/100*5+E7)/24</f>
        <v>3617.1187500000001</v>
      </c>
      <c r="H7" s="1"/>
      <c r="I7" s="1"/>
    </row>
    <row r="8" spans="1:9" x14ac:dyDescent="0.35">
      <c r="A8" s="2" t="s">
        <v>14</v>
      </c>
      <c r="B8" s="2" t="s">
        <v>15</v>
      </c>
      <c r="C8" s="2">
        <v>11.5</v>
      </c>
      <c r="D8" s="7">
        <v>5490</v>
      </c>
      <c r="E8" s="39">
        <f t="shared" si="0"/>
        <v>5105.7</v>
      </c>
      <c r="F8" s="39">
        <f t="shared" si="1"/>
        <v>438.23925000000003</v>
      </c>
      <c r="G8" s="39">
        <f t="shared" si="2"/>
        <v>223.37437499999999</v>
      </c>
      <c r="H8" s="1"/>
      <c r="I8" s="1"/>
    </row>
    <row r="9" spans="1:9" x14ac:dyDescent="0.35">
      <c r="A9" s="2" t="s">
        <v>16</v>
      </c>
      <c r="B9" s="2" t="s">
        <v>17</v>
      </c>
      <c r="C9" s="2">
        <v>48</v>
      </c>
      <c r="D9" s="7">
        <v>27273</v>
      </c>
      <c r="E9" s="39">
        <f t="shared" si="0"/>
        <v>25363.89</v>
      </c>
      <c r="F9" s="39">
        <f t="shared" si="1"/>
        <v>2177.0672250000002</v>
      </c>
      <c r="G9" s="39">
        <f t="shared" si="2"/>
        <v>1109.6701875000001</v>
      </c>
      <c r="H9" s="1"/>
      <c r="I9" s="1"/>
    </row>
    <row r="10" spans="1:9" x14ac:dyDescent="0.35">
      <c r="A10" s="2" t="s">
        <v>14</v>
      </c>
      <c r="B10" s="2" t="s">
        <v>18</v>
      </c>
      <c r="C10" s="2">
        <v>13.1</v>
      </c>
      <c r="D10" s="7">
        <v>5490</v>
      </c>
      <c r="E10" s="39">
        <f t="shared" si="0"/>
        <v>5105.7</v>
      </c>
      <c r="F10" s="39">
        <f t="shared" si="1"/>
        <v>438.23925000000003</v>
      </c>
      <c r="G10" s="39">
        <f t="shared" si="2"/>
        <v>223.37437499999999</v>
      </c>
      <c r="H10" s="1"/>
      <c r="I10" s="1"/>
    </row>
    <row r="11" spans="1:9" x14ac:dyDescent="0.35">
      <c r="A11" s="2" t="s">
        <v>19</v>
      </c>
      <c r="B11" s="2" t="s">
        <v>20</v>
      </c>
      <c r="C11" s="2">
        <v>96.5</v>
      </c>
      <c r="D11" s="7">
        <v>31980</v>
      </c>
      <c r="E11" s="39">
        <f t="shared" si="0"/>
        <v>29741.4</v>
      </c>
      <c r="F11" s="39">
        <f t="shared" si="1"/>
        <v>2552.8035</v>
      </c>
      <c r="G11" s="39">
        <f t="shared" si="2"/>
        <v>1301.18625</v>
      </c>
      <c r="H11" s="1"/>
      <c r="I11" s="1"/>
    </row>
    <row r="12" spans="1:9" x14ac:dyDescent="0.35">
      <c r="A12" s="2" t="s">
        <v>21</v>
      </c>
      <c r="B12" s="2" t="s">
        <v>22</v>
      </c>
      <c r="C12" s="2">
        <v>79.5</v>
      </c>
      <c r="D12" s="7">
        <v>27900</v>
      </c>
      <c r="E12" s="39">
        <f t="shared" si="0"/>
        <v>25947</v>
      </c>
      <c r="F12" s="39">
        <f t="shared" si="1"/>
        <v>2227.1174999999998</v>
      </c>
      <c r="G12" s="39">
        <f t="shared" si="2"/>
        <v>1135.1812499999999</v>
      </c>
      <c r="H12" s="1"/>
      <c r="I12" s="1"/>
    </row>
    <row r="13" spans="1:9" x14ac:dyDescent="0.35">
      <c r="A13" s="2" t="s">
        <v>19</v>
      </c>
      <c r="B13" s="2" t="s">
        <v>23</v>
      </c>
      <c r="C13" s="2">
        <v>14.3</v>
      </c>
      <c r="D13" s="7">
        <v>6151</v>
      </c>
      <c r="E13" s="39">
        <f t="shared" si="0"/>
        <v>5720.43</v>
      </c>
      <c r="F13" s="39">
        <f t="shared" si="1"/>
        <v>491.00357500000001</v>
      </c>
      <c r="G13" s="39">
        <f t="shared" si="2"/>
        <v>250.2688125</v>
      </c>
      <c r="H13" s="1"/>
      <c r="I13" s="1"/>
    </row>
    <row r="14" spans="1:9" x14ac:dyDescent="0.35">
      <c r="A14" s="2" t="s">
        <v>24</v>
      </c>
      <c r="B14" s="2" t="s">
        <v>25</v>
      </c>
      <c r="C14" s="2">
        <v>200</v>
      </c>
      <c r="D14" s="7">
        <v>61200</v>
      </c>
      <c r="E14" s="39">
        <f t="shared" si="0"/>
        <v>56916</v>
      </c>
      <c r="F14" s="39">
        <f t="shared" si="1"/>
        <v>4885.29</v>
      </c>
      <c r="G14" s="39">
        <f t="shared" si="2"/>
        <v>2490.0750000000003</v>
      </c>
      <c r="H14" s="1"/>
      <c r="I14" s="1"/>
    </row>
    <row r="15" spans="1:9" x14ac:dyDescent="0.35">
      <c r="A15" s="2" t="s">
        <v>24</v>
      </c>
      <c r="B15" s="2" t="s">
        <v>26</v>
      </c>
      <c r="C15" s="2">
        <v>98</v>
      </c>
      <c r="D15" s="7">
        <v>39033</v>
      </c>
      <c r="E15" s="39">
        <f t="shared" si="0"/>
        <v>36300.69</v>
      </c>
      <c r="F15" s="39">
        <f t="shared" si="1"/>
        <v>3115.8092250000004</v>
      </c>
      <c r="G15" s="39">
        <f t="shared" si="2"/>
        <v>1588.1551875000002</v>
      </c>
      <c r="H15" s="1"/>
      <c r="I15" s="1"/>
    </row>
    <row r="16" spans="1:9" x14ac:dyDescent="0.35">
      <c r="A16" s="2" t="s">
        <v>16</v>
      </c>
      <c r="B16" s="2" t="s">
        <v>27</v>
      </c>
      <c r="C16" s="2">
        <v>21</v>
      </c>
      <c r="D16" s="7">
        <v>10477</v>
      </c>
      <c r="E16" s="39">
        <f t="shared" si="0"/>
        <v>9743.61</v>
      </c>
      <c r="F16" s="39">
        <f t="shared" si="1"/>
        <v>836.32652500000006</v>
      </c>
      <c r="G16" s="39">
        <f t="shared" si="2"/>
        <v>426.28293750000006</v>
      </c>
      <c r="H16" s="1"/>
      <c r="I16" s="1"/>
    </row>
    <row r="17" spans="1:15" x14ac:dyDescent="0.35">
      <c r="A17" s="2" t="s">
        <v>19</v>
      </c>
      <c r="B17" s="2" t="s">
        <v>28</v>
      </c>
      <c r="C17" s="2">
        <v>11.6</v>
      </c>
      <c r="D17" s="7">
        <v>5422</v>
      </c>
      <c r="E17" s="39">
        <f t="shared" si="0"/>
        <v>5042.46</v>
      </c>
      <c r="F17" s="39">
        <f t="shared" si="1"/>
        <v>432.81115</v>
      </c>
      <c r="G17" s="39">
        <f t="shared" si="2"/>
        <v>220.60762499999998</v>
      </c>
      <c r="H17" s="1"/>
      <c r="I17" s="1"/>
    </row>
    <row r="18" spans="1:15" x14ac:dyDescent="0.35">
      <c r="A18" s="2" t="s">
        <v>16</v>
      </c>
      <c r="B18" s="2" t="s">
        <v>29</v>
      </c>
      <c r="C18" s="2">
        <v>21</v>
      </c>
      <c r="D18" s="7">
        <v>13266</v>
      </c>
      <c r="E18" s="39">
        <f t="shared" si="0"/>
        <v>12337.38</v>
      </c>
      <c r="F18" s="39">
        <f t="shared" si="1"/>
        <v>1058.9584499999999</v>
      </c>
      <c r="G18" s="39">
        <f t="shared" si="2"/>
        <v>539.76037499999995</v>
      </c>
      <c r="H18" s="1"/>
      <c r="I18" s="1"/>
    </row>
    <row r="19" spans="1:15" x14ac:dyDescent="0.35">
      <c r="A19" s="2" t="s">
        <v>16</v>
      </c>
      <c r="B19" s="2" t="s">
        <v>30</v>
      </c>
      <c r="C19" s="2">
        <v>10.9</v>
      </c>
      <c r="D19" s="7">
        <v>7589</v>
      </c>
      <c r="E19" s="39">
        <f t="shared" si="0"/>
        <v>7057.77</v>
      </c>
      <c r="F19" s="39">
        <f t="shared" si="1"/>
        <v>605.79192500000011</v>
      </c>
      <c r="G19" s="39">
        <f t="shared" si="2"/>
        <v>308.77743750000002</v>
      </c>
      <c r="H19" s="1"/>
      <c r="I19" s="1"/>
    </row>
    <row r="20" spans="1:15" x14ac:dyDescent="0.35">
      <c r="A20" s="2" t="s">
        <v>19</v>
      </c>
      <c r="B20" s="2" t="s">
        <v>31</v>
      </c>
      <c r="C20" s="2">
        <v>14</v>
      </c>
      <c r="D20" s="7">
        <v>7361</v>
      </c>
      <c r="E20" s="39">
        <f t="shared" si="0"/>
        <v>6845.73</v>
      </c>
      <c r="F20" s="39">
        <f t="shared" si="1"/>
        <v>587.59182499999997</v>
      </c>
      <c r="G20" s="39">
        <f t="shared" si="2"/>
        <v>299.50068749999997</v>
      </c>
      <c r="H20" s="1"/>
      <c r="I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15" x14ac:dyDescent="0.35">
      <c r="A22" s="1"/>
      <c r="B22" s="8" t="s">
        <v>32</v>
      </c>
      <c r="C22" s="2" t="s">
        <v>33</v>
      </c>
      <c r="D22" s="39">
        <f>SUM(D6:D20)</f>
        <v>375432</v>
      </c>
      <c r="E22" s="2"/>
      <c r="F22" s="2"/>
      <c r="G22" s="2"/>
      <c r="H22" s="1"/>
      <c r="I22" s="1"/>
    </row>
    <row r="23" spans="1:15" x14ac:dyDescent="0.35">
      <c r="A23" s="1"/>
      <c r="B23" s="8" t="s">
        <v>34</v>
      </c>
      <c r="C23" s="2" t="s">
        <v>34</v>
      </c>
      <c r="D23" s="39">
        <f>AVERAGE(D6:D20)</f>
        <v>25028.799999999999</v>
      </c>
      <c r="E23" s="2"/>
      <c r="F23" s="2"/>
      <c r="G23" s="2"/>
      <c r="H23" s="1"/>
      <c r="I23" s="1"/>
    </row>
    <row r="24" spans="1:15" x14ac:dyDescent="0.35">
      <c r="A24" s="1"/>
      <c r="B24" s="8" t="s">
        <v>35</v>
      </c>
      <c r="C24" s="2" t="s">
        <v>36</v>
      </c>
      <c r="D24" s="39">
        <f>MAX(D6:D20)</f>
        <v>88900</v>
      </c>
      <c r="E24" s="2"/>
      <c r="F24" s="2"/>
      <c r="G24" s="2"/>
      <c r="H24" s="1"/>
      <c r="I24" s="1"/>
    </row>
    <row r="25" spans="1:15" x14ac:dyDescent="0.35">
      <c r="A25" s="1"/>
      <c r="B25" s="8" t="s">
        <v>37</v>
      </c>
      <c r="C25" s="2" t="s">
        <v>38</v>
      </c>
      <c r="D25" s="39">
        <f>MIN(D6:D20)</f>
        <v>5422</v>
      </c>
      <c r="E25" s="2"/>
      <c r="F25" s="2"/>
      <c r="G25" s="2"/>
      <c r="H25" s="1"/>
      <c r="I25" s="1"/>
    </row>
    <row r="26" spans="1:15" ht="15" thickBot="1" x14ac:dyDescent="0.4">
      <c r="A26" s="1"/>
      <c r="B26" s="1"/>
      <c r="C26" s="1"/>
      <c r="D26" s="1"/>
      <c r="E26" s="1"/>
      <c r="F26" s="1"/>
      <c r="G26" s="1"/>
      <c r="H26" s="1"/>
      <c r="I26" s="1"/>
    </row>
    <row r="27" spans="1:15" x14ac:dyDescent="0.35">
      <c r="A27" s="12"/>
      <c r="B27" s="13"/>
      <c r="C27" s="14" t="s">
        <v>39</v>
      </c>
      <c r="D27" s="15"/>
      <c r="E27" s="9" t="s">
        <v>40</v>
      </c>
      <c r="F27" s="18"/>
      <c r="G27" s="19" t="s">
        <v>42</v>
      </c>
      <c r="H27" s="20"/>
      <c r="I27" s="24" t="s">
        <v>16</v>
      </c>
      <c r="J27" s="25" t="s">
        <v>24</v>
      </c>
      <c r="K27" s="26" t="s">
        <v>11</v>
      </c>
      <c r="L27" s="26" t="s">
        <v>14</v>
      </c>
      <c r="M27" s="26" t="s">
        <v>19</v>
      </c>
      <c r="N27" s="27" t="s">
        <v>21</v>
      </c>
      <c r="O27" s="23"/>
    </row>
    <row r="28" spans="1:15" x14ac:dyDescent="0.35">
      <c r="A28" s="12"/>
      <c r="B28" s="13"/>
      <c r="C28" s="16"/>
      <c r="D28" s="17"/>
      <c r="E28" s="10" t="s">
        <v>41</v>
      </c>
      <c r="F28" s="18"/>
      <c r="G28" s="34"/>
      <c r="H28" s="35"/>
      <c r="I28" s="28"/>
      <c r="J28" s="29"/>
      <c r="K28" s="30"/>
      <c r="L28" s="30"/>
      <c r="M28" s="30"/>
      <c r="N28" s="31"/>
      <c r="O28" s="23"/>
    </row>
    <row r="29" spans="1:15" x14ac:dyDescent="0.35">
      <c r="A29" s="1"/>
      <c r="B29" s="1"/>
      <c r="C29" s="2" t="s">
        <v>11</v>
      </c>
      <c r="D29" s="40">
        <f>SUMIF(A6:A20,"BMW",D6:D20)</f>
        <v>126800</v>
      </c>
      <c r="E29" s="40">
        <f>COUNTIF(A6:A20,"BMW")</f>
        <v>2</v>
      </c>
      <c r="F29" s="1"/>
      <c r="G29" s="36"/>
      <c r="H29" s="36"/>
      <c r="I29" s="32" t="str">
        <f>VLOOKUP(I27,A14:C20,2,FALSE)</f>
        <v>Fazer 250</v>
      </c>
      <c r="J29" s="33" t="str">
        <f>VLOOKUP(J27,A6:B20,2,FALSE)</f>
        <v>GSX 1300 Hayabusa</v>
      </c>
      <c r="K29" s="33" t="str">
        <f>VLOOKUP(K27,A6:B11,2,FALSE)</f>
        <v>G 650 Xcountry Std.</v>
      </c>
      <c r="L29" s="33" t="str">
        <f>VLOOKUP(L27,A6:B20,2,FALSE)</f>
        <v>Laser 150 (Scooter)</v>
      </c>
      <c r="M29" s="33" t="str">
        <f>VLOOKUP(M27,A6:B20,2,FALSE)</f>
        <v>CB 600F Hornet</v>
      </c>
      <c r="N29" s="33" t="str">
        <f>VLOOKUP(N27,A6:B20,2,FALSE)</f>
        <v>Comet 650 (esport)</v>
      </c>
    </row>
    <row r="30" spans="1:15" x14ac:dyDescent="0.35">
      <c r="A30" s="1"/>
      <c r="B30" s="1"/>
      <c r="C30" s="2" t="s">
        <v>14</v>
      </c>
      <c r="D30" s="40">
        <f>SUMIF(A6:A20,"Dafra",D6:D20)</f>
        <v>10980</v>
      </c>
      <c r="E30" s="40">
        <f>COUNTIF(A6:A20,"Dafra")</f>
        <v>2</v>
      </c>
      <c r="F30" s="1"/>
      <c r="G30" s="1"/>
      <c r="H30" s="1"/>
      <c r="I30" s="32" t="str">
        <f>VLOOKUP(I27,A6:B20,2,FALSE)</f>
        <v>XT 660R</v>
      </c>
      <c r="J30" s="33" t="str">
        <f>VLOOKUP(J27,A15:B20,2,FALSE)</f>
        <v>Bandit</v>
      </c>
      <c r="K30" s="33" t="str">
        <f>VLOOKUP(K27,A7:B11,2,FALSE)</f>
        <v>R 1200 GS Advent.</v>
      </c>
      <c r="L30" s="33" t="str">
        <f>VLOOKUP(L27,A9:B20,2,FALSE)</f>
        <v>Kansas 150 (custom)</v>
      </c>
      <c r="M30" s="33" t="str">
        <f>VLOOKUP(M27,A12:B20,2,FALSE)</f>
        <v>CG Titan KS Mix</v>
      </c>
      <c r="N30" s="33"/>
    </row>
    <row r="31" spans="1:15" x14ac:dyDescent="0.35">
      <c r="A31" s="1"/>
      <c r="B31" s="1"/>
      <c r="C31" s="2" t="s">
        <v>19</v>
      </c>
      <c r="D31" s="40">
        <f>SUMIF(A6:A20,"Honda",D6:D20)</f>
        <v>50914</v>
      </c>
      <c r="E31" s="40">
        <f>COUNTIF(A6:A20,"Honda")</f>
        <v>4</v>
      </c>
      <c r="F31" s="1"/>
      <c r="G31" s="11"/>
      <c r="H31" s="1"/>
      <c r="I31" s="32" t="str">
        <f>VLOOKUP(I27,A17:B20,2,FALSE)</f>
        <v>XTZ 250X</v>
      </c>
      <c r="J31" s="33"/>
      <c r="K31" s="33"/>
      <c r="L31" s="33"/>
      <c r="M31" s="33" t="str">
        <f>VLOOKUP(M27,A16:B20,2,FALSE)</f>
        <v>CG 125 Fan ES</v>
      </c>
      <c r="N31" s="33"/>
    </row>
    <row r="32" spans="1:15" x14ac:dyDescent="0.35">
      <c r="A32" s="1"/>
      <c r="B32" s="1"/>
      <c r="C32" s="2" t="s">
        <v>21</v>
      </c>
      <c r="D32" s="40">
        <f>SUMIF(A6:A20,"Kasinski",D6:D20)</f>
        <v>27900</v>
      </c>
      <c r="E32" s="40">
        <f>COUNTIF(A6:A20,"Kasinski")</f>
        <v>1</v>
      </c>
      <c r="F32" s="1"/>
      <c r="G32" s="1"/>
      <c r="H32" s="1"/>
      <c r="I32" s="32" t="str">
        <f>VLOOKUP(I27,A19:B20,2,FALSE)</f>
        <v>XTZ 1250K</v>
      </c>
      <c r="J32" s="33"/>
      <c r="K32" s="33"/>
      <c r="L32" s="33"/>
      <c r="M32" s="33" t="str">
        <f>VLOOKUP(M27,A19:B20,2,FALSE)</f>
        <v>NXR 150 Bros KS</v>
      </c>
      <c r="N32" s="33"/>
    </row>
    <row r="33" spans="1:9" x14ac:dyDescent="0.35">
      <c r="A33" s="1"/>
      <c r="B33" s="1"/>
      <c r="C33" s="2" t="s">
        <v>24</v>
      </c>
      <c r="D33" s="40">
        <f>SUMIF(A6:A20,"Suzuki",D6:D20)</f>
        <v>100233</v>
      </c>
      <c r="E33" s="40">
        <f>COUNTIF(A6:A20,"Suzuki")</f>
        <v>2</v>
      </c>
      <c r="F33" s="1"/>
      <c r="G33" s="1"/>
      <c r="H33" s="1"/>
      <c r="I33" s="1"/>
    </row>
    <row r="34" spans="1:9" x14ac:dyDescent="0.35">
      <c r="A34" s="1"/>
      <c r="B34" s="1"/>
      <c r="C34" s="2" t="s">
        <v>16</v>
      </c>
      <c r="D34" s="40">
        <f>SUMIF(A6:A20,"Yamaha",D6:D20)</f>
        <v>58605</v>
      </c>
      <c r="E34" s="40">
        <f>COUNTIF(A6:A20,"Yamaha")</f>
        <v>4</v>
      </c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1"/>
      <c r="B36" s="1"/>
      <c r="C36" s="11" t="s">
        <v>43</v>
      </c>
      <c r="D36" s="1"/>
      <c r="E36" s="11" t="s">
        <v>44</v>
      </c>
      <c r="F36" s="1"/>
      <c r="G36" s="1"/>
      <c r="H36" s="1"/>
      <c r="I36" s="1"/>
    </row>
  </sheetData>
  <mergeCells count="17">
    <mergeCell ref="J27:J28"/>
    <mergeCell ref="K27:K28"/>
    <mergeCell ref="L27:L28"/>
    <mergeCell ref="M27:M28"/>
    <mergeCell ref="N27:N28"/>
    <mergeCell ref="A27:A28"/>
    <mergeCell ref="B27:B28"/>
    <mergeCell ref="C27:D28"/>
    <mergeCell ref="F27:F28"/>
    <mergeCell ref="G27:H28"/>
    <mergeCell ref="I27:I28"/>
    <mergeCell ref="A4:A5"/>
    <mergeCell ref="B4:B5"/>
    <mergeCell ref="C4:C5"/>
    <mergeCell ref="D4:D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RAI_5125</dc:creator>
  <cp:lastModifiedBy>RAI_5125</cp:lastModifiedBy>
  <dcterms:created xsi:type="dcterms:W3CDTF">2025-05-13T00:48:16Z</dcterms:created>
  <dcterms:modified xsi:type="dcterms:W3CDTF">2025-05-16T22:03:22Z</dcterms:modified>
</cp:coreProperties>
</file>