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eLivro" hidePivotFieldList="1"/>
  <mc:AlternateContent xmlns:mc="http://schemas.openxmlformats.org/markup-compatibility/2006">
    <mc:Choice Requires="x15">
      <x15ac:absPath xmlns:x15ac="http://schemas.microsoft.com/office/spreadsheetml/2010/11/ac" url="D:\DioHeinekeinDashboard\"/>
    </mc:Choice>
  </mc:AlternateContent>
  <xr:revisionPtr revIDLastSave="0" documentId="8_{880162FD-38C8-4C69-ADF7-E1ADE91A7E9B}" xr6:coauthVersionLast="47" xr6:coauthVersionMax="47" xr10:uidLastSave="{00000000-0000-0000-0000-000000000000}"/>
  <bookViews>
    <workbookView xWindow="20370" yWindow="-120" windowWidth="29040" windowHeight="15840" tabRatio="0" activeTab="1" xr2:uid="{28DD5B76-0634-4F87-BE60-8BFA7EF2E23B}"/>
  </bookViews>
  <sheets>
    <sheet name="Dashboard-1" sheetId="8" r:id="rId1"/>
    <sheet name="Dashboard-2" sheetId="11" r:id="rId2"/>
    <sheet name="Dashboard-3" sheetId="9" r:id="rId3"/>
    <sheet name="Work" sheetId="6" state="hidden" r:id="rId4"/>
    <sheet name="B̳ases" sheetId="2" state="hidden" r:id="rId5"/>
  </sheets>
  <definedNames>
    <definedName name="_xlcn.WorksheetConnection_Dashv3000.xlsxBases1" hidden="1">Bases[]</definedName>
    <definedName name="SegmentaçãodeDados_Subscription_Type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s" name="Bases" connection="WorksheetConnection_Dash v3000.xlsx!Bas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6" l="1" a="1"/>
  <c r="A2" i="6" s="1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F298" i="2"/>
  <c r="AE298" i="2"/>
  <c r="AC298" i="2"/>
  <c r="AB298" i="2"/>
  <c r="AF297" i="2"/>
  <c r="AE297" i="2"/>
  <c r="AC297" i="2"/>
  <c r="AB297" i="2"/>
  <c r="AF296" i="2"/>
  <c r="AE296" i="2"/>
  <c r="AC296" i="2"/>
  <c r="AB296" i="2"/>
  <c r="AF295" i="2"/>
  <c r="AE295" i="2"/>
  <c r="AC295" i="2"/>
  <c r="AB295" i="2"/>
  <c r="AF294" i="2"/>
  <c r="AE294" i="2"/>
  <c r="AC294" i="2"/>
  <c r="AB294" i="2"/>
  <c r="AF293" i="2"/>
  <c r="AE293" i="2"/>
  <c r="AC293" i="2"/>
  <c r="AB293" i="2"/>
  <c r="AF292" i="2"/>
  <c r="AE292" i="2"/>
  <c r="AC292" i="2"/>
  <c r="AB292" i="2"/>
  <c r="AF291" i="2"/>
  <c r="AE291" i="2"/>
  <c r="AC291" i="2"/>
  <c r="AB291" i="2"/>
  <c r="AF290" i="2"/>
  <c r="AE290" i="2"/>
  <c r="AC290" i="2"/>
  <c r="AB290" i="2"/>
  <c r="AF289" i="2"/>
  <c r="AE289" i="2"/>
  <c r="AC289" i="2"/>
  <c r="AB289" i="2"/>
  <c r="AF288" i="2"/>
  <c r="AE288" i="2"/>
  <c r="AC288" i="2"/>
  <c r="AB288" i="2"/>
  <c r="AF287" i="2"/>
  <c r="AE287" i="2"/>
  <c r="AC287" i="2"/>
  <c r="AB287" i="2"/>
  <c r="AF286" i="2"/>
  <c r="AE286" i="2"/>
  <c r="AC286" i="2"/>
  <c r="AB286" i="2"/>
  <c r="AF285" i="2"/>
  <c r="AE285" i="2"/>
  <c r="AC285" i="2"/>
  <c r="AB285" i="2"/>
  <c r="AF284" i="2"/>
  <c r="AE284" i="2"/>
  <c r="AC284" i="2"/>
  <c r="AB284" i="2"/>
  <c r="AF283" i="2"/>
  <c r="AE283" i="2"/>
  <c r="AC283" i="2"/>
  <c r="AB283" i="2"/>
  <c r="AF282" i="2"/>
  <c r="AE282" i="2"/>
  <c r="AC282" i="2"/>
  <c r="AB282" i="2"/>
  <c r="AF281" i="2"/>
  <c r="AE281" i="2"/>
  <c r="AC281" i="2"/>
  <c r="AB281" i="2"/>
  <c r="AF280" i="2"/>
  <c r="AE280" i="2"/>
  <c r="AC280" i="2"/>
  <c r="AB280" i="2"/>
  <c r="AF279" i="2"/>
  <c r="AE279" i="2"/>
  <c r="AC279" i="2"/>
  <c r="AB279" i="2"/>
  <c r="AF278" i="2"/>
  <c r="AE278" i="2"/>
  <c r="AC278" i="2"/>
  <c r="AB278" i="2"/>
  <c r="AF277" i="2"/>
  <c r="AE277" i="2"/>
  <c r="AC277" i="2"/>
  <c r="AB277" i="2"/>
  <c r="AF276" i="2"/>
  <c r="AE276" i="2"/>
  <c r="AC276" i="2"/>
  <c r="AB276" i="2"/>
  <c r="AF275" i="2"/>
  <c r="AE275" i="2"/>
  <c r="AC275" i="2"/>
  <c r="AB275" i="2"/>
  <c r="AF274" i="2"/>
  <c r="AE274" i="2"/>
  <c r="AC274" i="2"/>
  <c r="AB274" i="2"/>
  <c r="AF273" i="2"/>
  <c r="AE273" i="2"/>
  <c r="AC273" i="2"/>
  <c r="AB273" i="2"/>
  <c r="AF272" i="2"/>
  <c r="AE272" i="2"/>
  <c r="AC272" i="2"/>
  <c r="AB272" i="2"/>
  <c r="AF271" i="2"/>
  <c r="AE271" i="2"/>
  <c r="AC271" i="2"/>
  <c r="AB271" i="2"/>
  <c r="AF270" i="2"/>
  <c r="AE270" i="2"/>
  <c r="AC270" i="2"/>
  <c r="AB270" i="2"/>
  <c r="AF269" i="2"/>
  <c r="AE269" i="2"/>
  <c r="AC269" i="2"/>
  <c r="AB269" i="2"/>
  <c r="AF268" i="2"/>
  <c r="AE268" i="2"/>
  <c r="AC268" i="2"/>
  <c r="AB268" i="2"/>
  <c r="AF267" i="2"/>
  <c r="AE267" i="2"/>
  <c r="AC267" i="2"/>
  <c r="AB267" i="2"/>
  <c r="AF266" i="2"/>
  <c r="AE266" i="2"/>
  <c r="AC266" i="2"/>
  <c r="AB266" i="2"/>
  <c r="AF265" i="2"/>
  <c r="AE265" i="2"/>
  <c r="AC265" i="2"/>
  <c r="AB265" i="2"/>
  <c r="AF264" i="2"/>
  <c r="AE264" i="2"/>
  <c r="AC264" i="2"/>
  <c r="AB264" i="2"/>
  <c r="AF263" i="2"/>
  <c r="AE263" i="2"/>
  <c r="AC263" i="2"/>
  <c r="AB263" i="2"/>
  <c r="AF262" i="2"/>
  <c r="AE262" i="2"/>
  <c r="AC262" i="2"/>
  <c r="AB262" i="2"/>
  <c r="AF261" i="2"/>
  <c r="AE261" i="2"/>
  <c r="AC261" i="2"/>
  <c r="AB261" i="2"/>
  <c r="AF260" i="2"/>
  <c r="AE260" i="2"/>
  <c r="AC260" i="2"/>
  <c r="AB260" i="2"/>
  <c r="AF259" i="2"/>
  <c r="AE259" i="2"/>
  <c r="AC259" i="2"/>
  <c r="AB259" i="2"/>
  <c r="AF258" i="2"/>
  <c r="AE258" i="2"/>
  <c r="AC258" i="2"/>
  <c r="AB258" i="2"/>
  <c r="AF257" i="2"/>
  <c r="AE257" i="2"/>
  <c r="AC257" i="2"/>
  <c r="AB257" i="2"/>
  <c r="AF256" i="2"/>
  <c r="AE256" i="2"/>
  <c r="AC256" i="2"/>
  <c r="AB256" i="2"/>
  <c r="AF255" i="2"/>
  <c r="AE255" i="2"/>
  <c r="AC255" i="2"/>
  <c r="AB255" i="2"/>
  <c r="AF254" i="2"/>
  <c r="AE254" i="2"/>
  <c r="AC254" i="2"/>
  <c r="AB254" i="2"/>
  <c r="AF253" i="2"/>
  <c r="AE253" i="2"/>
  <c r="AC253" i="2"/>
  <c r="AB253" i="2"/>
  <c r="AF252" i="2"/>
  <c r="AE252" i="2"/>
  <c r="AC252" i="2"/>
  <c r="AB252" i="2"/>
  <c r="AF251" i="2"/>
  <c r="AE251" i="2"/>
  <c r="AC251" i="2"/>
  <c r="AB251" i="2"/>
  <c r="AF250" i="2"/>
  <c r="AE250" i="2"/>
  <c r="AC250" i="2"/>
  <c r="AB250" i="2"/>
  <c r="AF249" i="2"/>
  <c r="AE249" i="2"/>
  <c r="AC249" i="2"/>
  <c r="AB249" i="2"/>
  <c r="AF248" i="2"/>
  <c r="AE248" i="2"/>
  <c r="AC248" i="2"/>
  <c r="AB248" i="2"/>
  <c r="AF247" i="2"/>
  <c r="AE247" i="2"/>
  <c r="AC247" i="2"/>
  <c r="AB247" i="2"/>
  <c r="AF246" i="2"/>
  <c r="AE246" i="2"/>
  <c r="AC246" i="2"/>
  <c r="AB246" i="2"/>
  <c r="AF245" i="2"/>
  <c r="AE245" i="2"/>
  <c r="AC245" i="2"/>
  <c r="AB245" i="2"/>
  <c r="AF244" i="2"/>
  <c r="AE244" i="2"/>
  <c r="AC244" i="2"/>
  <c r="AB244" i="2"/>
  <c r="AF243" i="2"/>
  <c r="AE243" i="2"/>
  <c r="AC243" i="2"/>
  <c r="AB243" i="2"/>
  <c r="AF242" i="2"/>
  <c r="AE242" i="2"/>
  <c r="AC242" i="2"/>
  <c r="AB242" i="2"/>
  <c r="AF241" i="2"/>
  <c r="AE241" i="2"/>
  <c r="AC241" i="2"/>
  <c r="AB241" i="2"/>
  <c r="AF240" i="2"/>
  <c r="AE240" i="2"/>
  <c r="AC240" i="2"/>
  <c r="AB240" i="2"/>
  <c r="AF239" i="2"/>
  <c r="AE239" i="2"/>
  <c r="AC239" i="2"/>
  <c r="AB239" i="2"/>
  <c r="AF238" i="2"/>
  <c r="AE238" i="2"/>
  <c r="AC238" i="2"/>
  <c r="AB238" i="2"/>
  <c r="AF237" i="2"/>
  <c r="AE237" i="2"/>
  <c r="AC237" i="2"/>
  <c r="AB237" i="2"/>
  <c r="AF236" i="2"/>
  <c r="AE236" i="2"/>
  <c r="AC236" i="2"/>
  <c r="AB236" i="2"/>
  <c r="AF235" i="2"/>
  <c r="AE235" i="2"/>
  <c r="AC235" i="2"/>
  <c r="AB235" i="2"/>
  <c r="AF234" i="2"/>
  <c r="AE234" i="2"/>
  <c r="AC234" i="2"/>
  <c r="AB234" i="2"/>
  <c r="AF233" i="2"/>
  <c r="AE233" i="2"/>
  <c r="AC233" i="2"/>
  <c r="AB233" i="2"/>
  <c r="AF232" i="2"/>
  <c r="AE232" i="2"/>
  <c r="AC232" i="2"/>
  <c r="AB232" i="2"/>
  <c r="AF231" i="2"/>
  <c r="AE231" i="2"/>
  <c r="AC231" i="2"/>
  <c r="AB231" i="2"/>
  <c r="AF230" i="2"/>
  <c r="AE230" i="2"/>
  <c r="AC230" i="2"/>
  <c r="AB230" i="2"/>
  <c r="AF229" i="2"/>
  <c r="AE229" i="2"/>
  <c r="AC229" i="2"/>
  <c r="AB229" i="2"/>
  <c r="AF228" i="2"/>
  <c r="AE228" i="2"/>
  <c r="AC228" i="2"/>
  <c r="AB228" i="2"/>
  <c r="AF227" i="2"/>
  <c r="AE227" i="2"/>
  <c r="AC227" i="2"/>
  <c r="AB227" i="2"/>
  <c r="AF226" i="2"/>
  <c r="AE226" i="2"/>
  <c r="AC226" i="2"/>
  <c r="AB226" i="2"/>
  <c r="AF225" i="2"/>
  <c r="AE225" i="2"/>
  <c r="AC225" i="2"/>
  <c r="AB225" i="2"/>
  <c r="AF224" i="2"/>
  <c r="AE224" i="2"/>
  <c r="AC224" i="2"/>
  <c r="AB224" i="2"/>
  <c r="AF223" i="2"/>
  <c r="AE223" i="2"/>
  <c r="AC223" i="2"/>
  <c r="AB223" i="2"/>
  <c r="AF222" i="2"/>
  <c r="AE222" i="2"/>
  <c r="AC222" i="2"/>
  <c r="AB222" i="2"/>
  <c r="AF221" i="2"/>
  <c r="AE221" i="2"/>
  <c r="AC221" i="2"/>
  <c r="AB221" i="2"/>
  <c r="AF220" i="2"/>
  <c r="AE220" i="2"/>
  <c r="AC220" i="2"/>
  <c r="AB220" i="2"/>
  <c r="AF219" i="2"/>
  <c r="AE219" i="2"/>
  <c r="AC219" i="2"/>
  <c r="AB219" i="2"/>
  <c r="AF218" i="2"/>
  <c r="AE218" i="2"/>
  <c r="AC218" i="2"/>
  <c r="AB218" i="2"/>
  <c r="AF217" i="2"/>
  <c r="AE217" i="2"/>
  <c r="AC217" i="2"/>
  <c r="AB217" i="2"/>
  <c r="AF216" i="2"/>
  <c r="AE216" i="2"/>
  <c r="AC216" i="2"/>
  <c r="AB216" i="2"/>
  <c r="AF215" i="2"/>
  <c r="AE215" i="2"/>
  <c r="AC215" i="2"/>
  <c r="AB215" i="2"/>
  <c r="AF214" i="2"/>
  <c r="AE214" i="2"/>
  <c r="AC214" i="2"/>
  <c r="AB214" i="2"/>
  <c r="AF213" i="2"/>
  <c r="AE213" i="2"/>
  <c r="AC213" i="2"/>
  <c r="AB213" i="2"/>
  <c r="AF212" i="2"/>
  <c r="AE212" i="2"/>
  <c r="AC212" i="2"/>
  <c r="AB212" i="2"/>
  <c r="AF211" i="2"/>
  <c r="AE211" i="2"/>
  <c r="AC211" i="2"/>
  <c r="AB211" i="2"/>
  <c r="AF210" i="2"/>
  <c r="AE210" i="2"/>
  <c r="AC210" i="2"/>
  <c r="AB210" i="2"/>
  <c r="AF209" i="2"/>
  <c r="AE209" i="2"/>
  <c r="AC209" i="2"/>
  <c r="AB209" i="2"/>
  <c r="AF208" i="2"/>
  <c r="AE208" i="2"/>
  <c r="AC208" i="2"/>
  <c r="AB208" i="2"/>
  <c r="AF207" i="2"/>
  <c r="AE207" i="2"/>
  <c r="AC207" i="2"/>
  <c r="AB207" i="2"/>
  <c r="AF206" i="2"/>
  <c r="AE206" i="2"/>
  <c r="AC206" i="2"/>
  <c r="AB206" i="2"/>
  <c r="AF205" i="2"/>
  <c r="AE205" i="2"/>
  <c r="AC205" i="2"/>
  <c r="AB205" i="2"/>
  <c r="AF204" i="2"/>
  <c r="AE204" i="2"/>
  <c r="AC204" i="2"/>
  <c r="AB204" i="2"/>
  <c r="AF203" i="2"/>
  <c r="AE203" i="2"/>
  <c r="AC203" i="2"/>
  <c r="AB203" i="2"/>
  <c r="AF202" i="2"/>
  <c r="AE202" i="2"/>
  <c r="AC202" i="2"/>
  <c r="AB202" i="2"/>
  <c r="AF201" i="2"/>
  <c r="AE201" i="2"/>
  <c r="AC201" i="2"/>
  <c r="AB201" i="2"/>
  <c r="AF200" i="2"/>
  <c r="AE200" i="2"/>
  <c r="AC200" i="2"/>
  <c r="AB200" i="2"/>
  <c r="AF199" i="2"/>
  <c r="AE199" i="2"/>
  <c r="AC199" i="2"/>
  <c r="AB199" i="2"/>
  <c r="AF198" i="2"/>
  <c r="AE198" i="2"/>
  <c r="AC198" i="2"/>
  <c r="AB198" i="2"/>
  <c r="AF197" i="2"/>
  <c r="AE197" i="2"/>
  <c r="AC197" i="2"/>
  <c r="AB197" i="2"/>
  <c r="AF196" i="2"/>
  <c r="AE196" i="2"/>
  <c r="AC196" i="2"/>
  <c r="AB196" i="2"/>
  <c r="AF195" i="2"/>
  <c r="AE195" i="2"/>
  <c r="AC195" i="2"/>
  <c r="AB195" i="2"/>
  <c r="AF194" i="2"/>
  <c r="AE194" i="2"/>
  <c r="AC194" i="2"/>
  <c r="AB194" i="2"/>
  <c r="AF193" i="2"/>
  <c r="AE193" i="2"/>
  <c r="AC193" i="2"/>
  <c r="AB193" i="2"/>
  <c r="AF192" i="2"/>
  <c r="AE192" i="2"/>
  <c r="AC192" i="2"/>
  <c r="AB192" i="2"/>
  <c r="AF191" i="2"/>
  <c r="AE191" i="2"/>
  <c r="AC191" i="2"/>
  <c r="AB191" i="2"/>
  <c r="AF190" i="2"/>
  <c r="AE190" i="2"/>
  <c r="AC190" i="2"/>
  <c r="AB190" i="2"/>
  <c r="AF189" i="2"/>
  <c r="AE189" i="2"/>
  <c r="AC189" i="2"/>
  <c r="AB189" i="2"/>
  <c r="AF188" i="2"/>
  <c r="AE188" i="2"/>
  <c r="AC188" i="2"/>
  <c r="AB188" i="2"/>
  <c r="AF187" i="2"/>
  <c r="AE187" i="2"/>
  <c r="AC187" i="2"/>
  <c r="AB187" i="2"/>
  <c r="AF186" i="2"/>
  <c r="AE186" i="2"/>
  <c r="AC186" i="2"/>
  <c r="AB186" i="2"/>
  <c r="AF185" i="2"/>
  <c r="AE185" i="2"/>
  <c r="AC185" i="2"/>
  <c r="AB185" i="2"/>
  <c r="AF184" i="2"/>
  <c r="AE184" i="2"/>
  <c r="AC184" i="2"/>
  <c r="AB184" i="2"/>
  <c r="AF183" i="2"/>
  <c r="AE183" i="2"/>
  <c r="AC183" i="2"/>
  <c r="AB183" i="2"/>
  <c r="AF182" i="2"/>
  <c r="AE182" i="2"/>
  <c r="AC182" i="2"/>
  <c r="AB182" i="2"/>
  <c r="AF181" i="2"/>
  <c r="AE181" i="2"/>
  <c r="AC181" i="2"/>
  <c r="AB181" i="2"/>
  <c r="AF180" i="2"/>
  <c r="AE180" i="2"/>
  <c r="AC180" i="2"/>
  <c r="AB180" i="2"/>
  <c r="AF179" i="2"/>
  <c r="AE179" i="2"/>
  <c r="AC179" i="2"/>
  <c r="AB179" i="2"/>
  <c r="AF178" i="2"/>
  <c r="AE178" i="2"/>
  <c r="AC178" i="2"/>
  <c r="AB178" i="2"/>
  <c r="AF177" i="2"/>
  <c r="AE177" i="2"/>
  <c r="AC177" i="2"/>
  <c r="AB177" i="2"/>
  <c r="AF176" i="2"/>
  <c r="AE176" i="2"/>
  <c r="AC176" i="2"/>
  <c r="AB176" i="2"/>
  <c r="AF175" i="2"/>
  <c r="AE175" i="2"/>
  <c r="AC175" i="2"/>
  <c r="AB175" i="2"/>
  <c r="AF174" i="2"/>
  <c r="AE174" i="2"/>
  <c r="AC174" i="2"/>
  <c r="AB174" i="2"/>
  <c r="AF173" i="2"/>
  <c r="AE173" i="2"/>
  <c r="AC173" i="2"/>
  <c r="AB173" i="2"/>
  <c r="AF172" i="2"/>
  <c r="AE172" i="2"/>
  <c r="AC172" i="2"/>
  <c r="AB172" i="2"/>
  <c r="AF171" i="2"/>
  <c r="AE171" i="2"/>
  <c r="AC171" i="2"/>
  <c r="AB171" i="2"/>
  <c r="AF170" i="2"/>
  <c r="AE170" i="2"/>
  <c r="AC170" i="2"/>
  <c r="AB170" i="2"/>
  <c r="AF169" i="2"/>
  <c r="AE169" i="2"/>
  <c r="AC169" i="2"/>
  <c r="AB169" i="2"/>
  <c r="AF168" i="2"/>
  <c r="AE168" i="2"/>
  <c r="AC168" i="2"/>
  <c r="AB168" i="2"/>
  <c r="AF167" i="2"/>
  <c r="AE167" i="2"/>
  <c r="AC167" i="2"/>
  <c r="AB167" i="2"/>
  <c r="AF166" i="2"/>
  <c r="AE166" i="2"/>
  <c r="AC166" i="2"/>
  <c r="AB166" i="2"/>
  <c r="AF165" i="2"/>
  <c r="AE165" i="2"/>
  <c r="AC165" i="2"/>
  <c r="AB165" i="2"/>
  <c r="AF164" i="2"/>
  <c r="AE164" i="2"/>
  <c r="AC164" i="2"/>
  <c r="AB164" i="2"/>
  <c r="AF163" i="2"/>
  <c r="AE163" i="2"/>
  <c r="AC163" i="2"/>
  <c r="AB163" i="2"/>
  <c r="AF162" i="2"/>
  <c r="AE162" i="2"/>
  <c r="AC162" i="2"/>
  <c r="AB162" i="2"/>
  <c r="AF161" i="2"/>
  <c r="AE161" i="2"/>
  <c r="AC161" i="2"/>
  <c r="AB161" i="2"/>
  <c r="AF160" i="2"/>
  <c r="AE160" i="2"/>
  <c r="AC160" i="2"/>
  <c r="AB160" i="2"/>
  <c r="AF159" i="2"/>
  <c r="AE159" i="2"/>
  <c r="AC159" i="2"/>
  <c r="AB159" i="2"/>
  <c r="AF158" i="2"/>
  <c r="AE158" i="2"/>
  <c r="AC158" i="2"/>
  <c r="AB158" i="2"/>
  <c r="AF157" i="2"/>
  <c r="AE157" i="2"/>
  <c r="AC157" i="2"/>
  <c r="AB157" i="2"/>
  <c r="AF156" i="2"/>
  <c r="AE156" i="2"/>
  <c r="AC156" i="2"/>
  <c r="AB156" i="2"/>
  <c r="AF155" i="2"/>
  <c r="AE155" i="2"/>
  <c r="AC155" i="2"/>
  <c r="AB155" i="2"/>
  <c r="AF154" i="2"/>
  <c r="AE154" i="2"/>
  <c r="AC154" i="2"/>
  <c r="AB154" i="2"/>
  <c r="AF153" i="2"/>
  <c r="AE153" i="2"/>
  <c r="AC153" i="2"/>
  <c r="AB153" i="2"/>
  <c r="AF152" i="2"/>
  <c r="AE152" i="2"/>
  <c r="AC152" i="2"/>
  <c r="AB152" i="2"/>
  <c r="AF151" i="2"/>
  <c r="AE151" i="2"/>
  <c r="AC151" i="2"/>
  <c r="AB151" i="2"/>
  <c r="AF150" i="2"/>
  <c r="AE150" i="2"/>
  <c r="AC150" i="2"/>
  <c r="AB150" i="2"/>
  <c r="AF149" i="2"/>
  <c r="AE149" i="2"/>
  <c r="AC149" i="2"/>
  <c r="AB149" i="2"/>
  <c r="AF148" i="2"/>
  <c r="AE148" i="2"/>
  <c r="AC148" i="2"/>
  <c r="AB148" i="2"/>
  <c r="AF147" i="2"/>
  <c r="AE147" i="2"/>
  <c r="AC147" i="2"/>
  <c r="AB147" i="2"/>
  <c r="AF146" i="2"/>
  <c r="AE146" i="2"/>
  <c r="AC146" i="2"/>
  <c r="AB146" i="2"/>
  <c r="AF145" i="2"/>
  <c r="AE145" i="2"/>
  <c r="AC145" i="2"/>
  <c r="AB145" i="2"/>
  <c r="AF144" i="2"/>
  <c r="AE144" i="2"/>
  <c r="AC144" i="2"/>
  <c r="AB144" i="2"/>
  <c r="AF143" i="2"/>
  <c r="AE143" i="2"/>
  <c r="AC143" i="2"/>
  <c r="AB143" i="2"/>
  <c r="AF142" i="2"/>
  <c r="AE142" i="2"/>
  <c r="AC142" i="2"/>
  <c r="AB142" i="2"/>
  <c r="AF141" i="2"/>
  <c r="AE141" i="2"/>
  <c r="AC141" i="2"/>
  <c r="AB141" i="2"/>
  <c r="AF140" i="2"/>
  <c r="AE140" i="2"/>
  <c r="AC140" i="2"/>
  <c r="AB140" i="2"/>
  <c r="AF139" i="2"/>
  <c r="AE139" i="2"/>
  <c r="AC139" i="2"/>
  <c r="AB139" i="2"/>
  <c r="AF138" i="2"/>
  <c r="AE138" i="2"/>
  <c r="AC138" i="2"/>
  <c r="AB138" i="2"/>
  <c r="AF137" i="2"/>
  <c r="AE137" i="2"/>
  <c r="AC137" i="2"/>
  <c r="AB137" i="2"/>
  <c r="AF136" i="2"/>
  <c r="AE136" i="2"/>
  <c r="AC136" i="2"/>
  <c r="AB136" i="2"/>
  <c r="AF135" i="2"/>
  <c r="AE135" i="2"/>
  <c r="AC135" i="2"/>
  <c r="AB135" i="2"/>
  <c r="AF134" i="2"/>
  <c r="AE134" i="2"/>
  <c r="AC134" i="2"/>
  <c r="AB134" i="2"/>
  <c r="AF133" i="2"/>
  <c r="AE133" i="2"/>
  <c r="AC133" i="2"/>
  <c r="AB133" i="2"/>
  <c r="AF132" i="2"/>
  <c r="AE132" i="2"/>
  <c r="AC132" i="2"/>
  <c r="AB132" i="2"/>
  <c r="AF131" i="2"/>
  <c r="AE131" i="2"/>
  <c r="AC131" i="2"/>
  <c r="AB131" i="2"/>
  <c r="AF130" i="2"/>
  <c r="AE130" i="2"/>
  <c r="AC130" i="2"/>
  <c r="AB130" i="2"/>
  <c r="AF129" i="2"/>
  <c r="AE129" i="2"/>
  <c r="AC129" i="2"/>
  <c r="AB129" i="2"/>
  <c r="AF128" i="2"/>
  <c r="AE128" i="2"/>
  <c r="AC128" i="2"/>
  <c r="AB128" i="2"/>
  <c r="AF127" i="2"/>
  <c r="AE127" i="2"/>
  <c r="AC127" i="2"/>
  <c r="AB127" i="2"/>
  <c r="AF126" i="2"/>
  <c r="AE126" i="2"/>
  <c r="AC126" i="2"/>
  <c r="AB126" i="2"/>
  <c r="AF125" i="2"/>
  <c r="AE125" i="2"/>
  <c r="AC125" i="2"/>
  <c r="AB125" i="2"/>
  <c r="AF124" i="2"/>
  <c r="AE124" i="2"/>
  <c r="AC124" i="2"/>
  <c r="AB124" i="2"/>
  <c r="AF123" i="2"/>
  <c r="AE123" i="2"/>
  <c r="AC123" i="2"/>
  <c r="AB123" i="2"/>
  <c r="AF122" i="2"/>
  <c r="AE122" i="2"/>
  <c r="AC122" i="2"/>
  <c r="AB122" i="2"/>
  <c r="AF121" i="2"/>
  <c r="AE121" i="2"/>
  <c r="AC121" i="2"/>
  <c r="AB121" i="2"/>
  <c r="AF120" i="2"/>
  <c r="AE120" i="2"/>
  <c r="AC120" i="2"/>
  <c r="AB120" i="2"/>
  <c r="AF119" i="2"/>
  <c r="AE119" i="2"/>
  <c r="AC119" i="2"/>
  <c r="AB119" i="2"/>
  <c r="AF118" i="2"/>
  <c r="AE118" i="2"/>
  <c r="AC118" i="2"/>
  <c r="AB118" i="2"/>
  <c r="AF117" i="2"/>
  <c r="AE117" i="2"/>
  <c r="AC117" i="2"/>
  <c r="AB117" i="2"/>
  <c r="AF116" i="2"/>
  <c r="AE116" i="2"/>
  <c r="AC116" i="2"/>
  <c r="AB116" i="2"/>
  <c r="AF115" i="2"/>
  <c r="AE115" i="2"/>
  <c r="AC115" i="2"/>
  <c r="AB115" i="2"/>
  <c r="AF114" i="2"/>
  <c r="AE114" i="2"/>
  <c r="AC114" i="2"/>
  <c r="AB114" i="2"/>
  <c r="AF113" i="2"/>
  <c r="AE113" i="2"/>
  <c r="AC113" i="2"/>
  <c r="AB113" i="2"/>
  <c r="AF112" i="2"/>
  <c r="AE112" i="2"/>
  <c r="AC112" i="2"/>
  <c r="AB112" i="2"/>
  <c r="AF111" i="2"/>
  <c r="AE111" i="2"/>
  <c r="AC111" i="2"/>
  <c r="AB111" i="2"/>
  <c r="AF110" i="2"/>
  <c r="AE110" i="2"/>
  <c r="AC110" i="2"/>
  <c r="AB110" i="2"/>
  <c r="AF109" i="2"/>
  <c r="AE109" i="2"/>
  <c r="AC109" i="2"/>
  <c r="AB109" i="2"/>
  <c r="AF108" i="2"/>
  <c r="AE108" i="2"/>
  <c r="AC108" i="2"/>
  <c r="AB108" i="2"/>
  <c r="AF107" i="2"/>
  <c r="AE107" i="2"/>
  <c r="AC107" i="2"/>
  <c r="AB107" i="2"/>
  <c r="AF106" i="2"/>
  <c r="AE106" i="2"/>
  <c r="AC106" i="2"/>
  <c r="AB106" i="2"/>
  <c r="AF105" i="2"/>
  <c r="AE105" i="2"/>
  <c r="AC105" i="2"/>
  <c r="AB105" i="2"/>
  <c r="AF104" i="2"/>
  <c r="AE104" i="2"/>
  <c r="AC104" i="2"/>
  <c r="AB104" i="2"/>
  <c r="AF103" i="2"/>
  <c r="AE103" i="2"/>
  <c r="AC103" i="2"/>
  <c r="AB103" i="2"/>
  <c r="AF102" i="2"/>
  <c r="AE102" i="2"/>
  <c r="AC102" i="2"/>
  <c r="AB102" i="2"/>
  <c r="AF101" i="2"/>
  <c r="AE101" i="2"/>
  <c r="AC101" i="2"/>
  <c r="AB101" i="2"/>
  <c r="AF100" i="2"/>
  <c r="AE100" i="2"/>
  <c r="AC100" i="2"/>
  <c r="AB100" i="2"/>
  <c r="AF99" i="2"/>
  <c r="AE99" i="2"/>
  <c r="AC99" i="2"/>
  <c r="AB99" i="2"/>
  <c r="AF98" i="2"/>
  <c r="AE98" i="2"/>
  <c r="AC98" i="2"/>
  <c r="AB98" i="2"/>
  <c r="AF97" i="2"/>
  <c r="AE97" i="2"/>
  <c r="AC97" i="2"/>
  <c r="AB97" i="2"/>
  <c r="AF96" i="2"/>
  <c r="AE96" i="2"/>
  <c r="AC96" i="2"/>
  <c r="AB96" i="2"/>
  <c r="AF95" i="2"/>
  <c r="AE95" i="2"/>
  <c r="AC95" i="2"/>
  <c r="AB95" i="2"/>
  <c r="AF94" i="2"/>
  <c r="AE94" i="2"/>
  <c r="AC94" i="2"/>
  <c r="AB94" i="2"/>
  <c r="AF93" i="2"/>
  <c r="AE93" i="2"/>
  <c r="AC93" i="2"/>
  <c r="AB93" i="2"/>
  <c r="AF92" i="2"/>
  <c r="AE92" i="2"/>
  <c r="AC92" i="2"/>
  <c r="AB92" i="2"/>
  <c r="AF91" i="2"/>
  <c r="AE91" i="2"/>
  <c r="AC91" i="2"/>
  <c r="AB91" i="2"/>
  <c r="AF90" i="2"/>
  <c r="AE90" i="2"/>
  <c r="AC90" i="2"/>
  <c r="AB90" i="2"/>
  <c r="AF89" i="2"/>
  <c r="AE89" i="2"/>
  <c r="AC89" i="2"/>
  <c r="AB89" i="2"/>
  <c r="AF88" i="2"/>
  <c r="AE88" i="2"/>
  <c r="AC88" i="2"/>
  <c r="AB88" i="2"/>
  <c r="AF87" i="2"/>
  <c r="AE87" i="2"/>
  <c r="AC87" i="2"/>
  <c r="AB87" i="2"/>
  <c r="AF86" i="2"/>
  <c r="AE86" i="2"/>
  <c r="AC86" i="2"/>
  <c r="AB86" i="2"/>
  <c r="AF85" i="2"/>
  <c r="AE85" i="2"/>
  <c r="AC85" i="2"/>
  <c r="AB85" i="2"/>
  <c r="AF84" i="2"/>
  <c r="AE84" i="2"/>
  <c r="AC84" i="2"/>
  <c r="AB84" i="2"/>
  <c r="AF83" i="2"/>
  <c r="AE83" i="2"/>
  <c r="AC83" i="2"/>
  <c r="AB83" i="2"/>
  <c r="AF82" i="2"/>
  <c r="AE82" i="2"/>
  <c r="AC82" i="2"/>
  <c r="AB82" i="2"/>
  <c r="AF81" i="2"/>
  <c r="AE81" i="2"/>
  <c r="AC81" i="2"/>
  <c r="AB81" i="2"/>
  <c r="AF80" i="2"/>
  <c r="AE80" i="2"/>
  <c r="AC80" i="2"/>
  <c r="AB80" i="2"/>
  <c r="AF79" i="2"/>
  <c r="AE79" i="2"/>
  <c r="AC79" i="2"/>
  <c r="AB79" i="2"/>
  <c r="AF78" i="2"/>
  <c r="AE78" i="2"/>
  <c r="AC78" i="2"/>
  <c r="AB78" i="2"/>
  <c r="AF77" i="2"/>
  <c r="AE77" i="2"/>
  <c r="AC77" i="2"/>
  <c r="AB77" i="2"/>
  <c r="AF76" i="2"/>
  <c r="AE76" i="2"/>
  <c r="AC76" i="2"/>
  <c r="AB76" i="2"/>
  <c r="AF75" i="2"/>
  <c r="AE75" i="2"/>
  <c r="AC75" i="2"/>
  <c r="AB75" i="2"/>
  <c r="AF74" i="2"/>
  <c r="AE74" i="2"/>
  <c r="AC74" i="2"/>
  <c r="AB74" i="2"/>
  <c r="AF73" i="2"/>
  <c r="AE73" i="2"/>
  <c r="AC73" i="2"/>
  <c r="AB73" i="2"/>
  <c r="AF72" i="2"/>
  <c r="AE72" i="2"/>
  <c r="AC72" i="2"/>
  <c r="AB72" i="2"/>
  <c r="AF71" i="2"/>
  <c r="AE71" i="2"/>
  <c r="AC71" i="2"/>
  <c r="AB71" i="2"/>
  <c r="AF70" i="2"/>
  <c r="AE70" i="2"/>
  <c r="AC70" i="2"/>
  <c r="AB70" i="2"/>
  <c r="AF69" i="2"/>
  <c r="AE69" i="2"/>
  <c r="AC69" i="2"/>
  <c r="AB69" i="2"/>
  <c r="AF68" i="2"/>
  <c r="AE68" i="2"/>
  <c r="AC68" i="2"/>
  <c r="AB68" i="2"/>
  <c r="AF67" i="2"/>
  <c r="AE67" i="2"/>
  <c r="AC67" i="2"/>
  <c r="AB67" i="2"/>
  <c r="AF66" i="2"/>
  <c r="AE66" i="2"/>
  <c r="AC66" i="2"/>
  <c r="AB66" i="2"/>
  <c r="AF65" i="2"/>
  <c r="AE65" i="2"/>
  <c r="AC65" i="2"/>
  <c r="AB65" i="2"/>
  <c r="AF64" i="2"/>
  <c r="AE64" i="2"/>
  <c r="AC64" i="2"/>
  <c r="AB64" i="2"/>
  <c r="AF63" i="2"/>
  <c r="AE63" i="2"/>
  <c r="AC63" i="2"/>
  <c r="AB63" i="2"/>
  <c r="AF62" i="2"/>
  <c r="AE62" i="2"/>
  <c r="AC62" i="2"/>
  <c r="AB62" i="2"/>
  <c r="AF61" i="2"/>
  <c r="AE61" i="2"/>
  <c r="AC61" i="2"/>
  <c r="AB61" i="2"/>
  <c r="AF60" i="2"/>
  <c r="AE60" i="2"/>
  <c r="AC60" i="2"/>
  <c r="AB60" i="2"/>
  <c r="AF59" i="2"/>
  <c r="AE59" i="2"/>
  <c r="AC59" i="2"/>
  <c r="AB59" i="2"/>
  <c r="AF58" i="2"/>
  <c r="AE58" i="2"/>
  <c r="AC58" i="2"/>
  <c r="AB58" i="2"/>
  <c r="AF57" i="2"/>
  <c r="AE57" i="2"/>
  <c r="AC57" i="2"/>
  <c r="AB57" i="2"/>
  <c r="AF56" i="2"/>
  <c r="AE56" i="2"/>
  <c r="AC56" i="2"/>
  <c r="AB56" i="2"/>
  <c r="AF55" i="2"/>
  <c r="AE55" i="2"/>
  <c r="AC55" i="2"/>
  <c r="AB55" i="2"/>
  <c r="AF54" i="2"/>
  <c r="AE54" i="2"/>
  <c r="AC54" i="2"/>
  <c r="AB54" i="2"/>
  <c r="AF53" i="2"/>
  <c r="AE53" i="2"/>
  <c r="AC53" i="2"/>
  <c r="AB53" i="2"/>
  <c r="AF52" i="2"/>
  <c r="AE52" i="2"/>
  <c r="AC52" i="2"/>
  <c r="AB52" i="2"/>
  <c r="AF51" i="2"/>
  <c r="AE51" i="2"/>
  <c r="AC51" i="2"/>
  <c r="AB51" i="2"/>
  <c r="AF50" i="2"/>
  <c r="AE50" i="2"/>
  <c r="AC50" i="2"/>
  <c r="AB50" i="2"/>
  <c r="AF49" i="2"/>
  <c r="AE49" i="2"/>
  <c r="AC49" i="2"/>
  <c r="AB49" i="2"/>
  <c r="AF48" i="2"/>
  <c r="AE48" i="2"/>
  <c r="AC48" i="2"/>
  <c r="AB48" i="2"/>
  <c r="AF47" i="2"/>
  <c r="AE47" i="2"/>
  <c r="AC47" i="2"/>
  <c r="AB47" i="2"/>
  <c r="AF46" i="2"/>
  <c r="AE46" i="2"/>
  <c r="AC46" i="2"/>
  <c r="AB46" i="2"/>
  <c r="AF45" i="2"/>
  <c r="AE45" i="2"/>
  <c r="AC45" i="2"/>
  <c r="AB45" i="2"/>
  <c r="AF44" i="2"/>
  <c r="AE44" i="2"/>
  <c r="AC44" i="2"/>
  <c r="AB44" i="2"/>
  <c r="AF43" i="2"/>
  <c r="AE43" i="2"/>
  <c r="AC43" i="2"/>
  <c r="AB43" i="2"/>
  <c r="AF42" i="2"/>
  <c r="AE42" i="2"/>
  <c r="AC42" i="2"/>
  <c r="AB42" i="2"/>
  <c r="AF41" i="2"/>
  <c r="AE41" i="2"/>
  <c r="AC41" i="2"/>
  <c r="AB41" i="2"/>
  <c r="AF40" i="2"/>
  <c r="AE40" i="2"/>
  <c r="AC40" i="2"/>
  <c r="AB40" i="2"/>
  <c r="AF39" i="2"/>
  <c r="AE39" i="2"/>
  <c r="AC39" i="2"/>
  <c r="AB39" i="2"/>
  <c r="AF38" i="2"/>
  <c r="AE38" i="2"/>
  <c r="AC38" i="2"/>
  <c r="AB38" i="2"/>
  <c r="AF37" i="2"/>
  <c r="AE37" i="2"/>
  <c r="AC37" i="2"/>
  <c r="AB37" i="2"/>
  <c r="AF36" i="2"/>
  <c r="AE36" i="2"/>
  <c r="AC36" i="2"/>
  <c r="AB36" i="2"/>
  <c r="AF35" i="2"/>
  <c r="AE35" i="2"/>
  <c r="AC35" i="2"/>
  <c r="AB35" i="2"/>
  <c r="AF34" i="2"/>
  <c r="AE34" i="2"/>
  <c r="AC34" i="2"/>
  <c r="AB34" i="2"/>
  <c r="AF33" i="2"/>
  <c r="AE33" i="2"/>
  <c r="AC33" i="2"/>
  <c r="AB33" i="2"/>
  <c r="AF32" i="2"/>
  <c r="AE32" i="2"/>
  <c r="AC32" i="2"/>
  <c r="AB32" i="2"/>
  <c r="AF31" i="2"/>
  <c r="AE31" i="2"/>
  <c r="AC31" i="2"/>
  <c r="AB31" i="2"/>
  <c r="AF30" i="2"/>
  <c r="AE30" i="2"/>
  <c r="AC30" i="2"/>
  <c r="AB30" i="2"/>
  <c r="AF29" i="2"/>
  <c r="AE29" i="2"/>
  <c r="AC29" i="2"/>
  <c r="AB29" i="2"/>
  <c r="AF28" i="2"/>
  <c r="AE28" i="2"/>
  <c r="AC28" i="2"/>
  <c r="AB28" i="2"/>
  <c r="AF27" i="2"/>
  <c r="AE27" i="2"/>
  <c r="AC27" i="2"/>
  <c r="AB27" i="2"/>
  <c r="AF26" i="2"/>
  <c r="AE26" i="2"/>
  <c r="AC26" i="2"/>
  <c r="AB26" i="2"/>
  <c r="AF25" i="2"/>
  <c r="AE25" i="2"/>
  <c r="AC25" i="2"/>
  <c r="AB25" i="2"/>
  <c r="AF24" i="2"/>
  <c r="AE24" i="2"/>
  <c r="AC24" i="2"/>
  <c r="AB24" i="2"/>
  <c r="AF23" i="2"/>
  <c r="AE23" i="2"/>
  <c r="AC23" i="2"/>
  <c r="AB23" i="2"/>
  <c r="AF22" i="2"/>
  <c r="AE22" i="2"/>
  <c r="AC22" i="2"/>
  <c r="AB22" i="2"/>
  <c r="AF21" i="2"/>
  <c r="AE21" i="2"/>
  <c r="AC21" i="2"/>
  <c r="AB21" i="2"/>
  <c r="AF20" i="2"/>
  <c r="AE20" i="2"/>
  <c r="AC20" i="2"/>
  <c r="AB20" i="2"/>
  <c r="AF19" i="2"/>
  <c r="AE19" i="2"/>
  <c r="AC19" i="2"/>
  <c r="AB19" i="2"/>
  <c r="AF18" i="2"/>
  <c r="AE18" i="2"/>
  <c r="AC18" i="2"/>
  <c r="AB18" i="2"/>
  <c r="AF17" i="2"/>
  <c r="AE17" i="2"/>
  <c r="AC17" i="2"/>
  <c r="AB17" i="2"/>
  <c r="AF16" i="2"/>
  <c r="AE16" i="2"/>
  <c r="AC16" i="2"/>
  <c r="AB16" i="2"/>
  <c r="AF15" i="2"/>
  <c r="AE15" i="2"/>
  <c r="AC15" i="2"/>
  <c r="AB15" i="2"/>
  <c r="AF14" i="2"/>
  <c r="AE14" i="2"/>
  <c r="AC14" i="2"/>
  <c r="AB14" i="2"/>
  <c r="AF13" i="2"/>
  <c r="AE13" i="2"/>
  <c r="AC13" i="2"/>
  <c r="AB13" i="2"/>
  <c r="AF12" i="2"/>
  <c r="AE12" i="2"/>
  <c r="AC12" i="2"/>
  <c r="AB12" i="2"/>
  <c r="AF11" i="2"/>
  <c r="AE11" i="2"/>
  <c r="AC11" i="2"/>
  <c r="AB11" i="2"/>
  <c r="AF10" i="2"/>
  <c r="AE10" i="2"/>
  <c r="AC10" i="2"/>
  <c r="AB10" i="2"/>
  <c r="AF9" i="2"/>
  <c r="AE9" i="2"/>
  <c r="AC9" i="2"/>
  <c r="AB9" i="2"/>
  <c r="AF8" i="2"/>
  <c r="AE8" i="2"/>
  <c r="AC8" i="2"/>
  <c r="AB8" i="2"/>
  <c r="AF7" i="2"/>
  <c r="AE7" i="2"/>
  <c r="AC7" i="2"/>
  <c r="AB7" i="2"/>
  <c r="AF6" i="2"/>
  <c r="AE6" i="2"/>
  <c r="AC6" i="2"/>
  <c r="AB6" i="2"/>
  <c r="AF5" i="2"/>
  <c r="AE5" i="2"/>
  <c r="AC5" i="2"/>
  <c r="AB5" i="2"/>
  <c r="AF4" i="2"/>
  <c r="AE4" i="2"/>
  <c r="AC4" i="2"/>
  <c r="AB4" i="2"/>
  <c r="Z298" i="2"/>
  <c r="Y298" i="2"/>
  <c r="Z297" i="2"/>
  <c r="Y297" i="2"/>
  <c r="Z296" i="2"/>
  <c r="Y296" i="2"/>
  <c r="Z295" i="2"/>
  <c r="Y295" i="2"/>
  <c r="Z294" i="2"/>
  <c r="Y294" i="2"/>
  <c r="Z293" i="2"/>
  <c r="Y293" i="2"/>
  <c r="Z292" i="2"/>
  <c r="Y292" i="2"/>
  <c r="Z291" i="2"/>
  <c r="Y291" i="2"/>
  <c r="Z290" i="2"/>
  <c r="Y290" i="2"/>
  <c r="Z289" i="2"/>
  <c r="Y289" i="2"/>
  <c r="Z288" i="2"/>
  <c r="Y288" i="2"/>
  <c r="Z287" i="2"/>
  <c r="Y287" i="2"/>
  <c r="Z286" i="2"/>
  <c r="Y286" i="2"/>
  <c r="Z285" i="2"/>
  <c r="Y285" i="2"/>
  <c r="Z284" i="2"/>
  <c r="Y284" i="2"/>
  <c r="Z283" i="2"/>
  <c r="Y283" i="2"/>
  <c r="Z282" i="2"/>
  <c r="Y282" i="2"/>
  <c r="Z281" i="2"/>
  <c r="Y281" i="2"/>
  <c r="Z280" i="2"/>
  <c r="Y280" i="2"/>
  <c r="Z279" i="2"/>
  <c r="Y279" i="2"/>
  <c r="Z278" i="2"/>
  <c r="Y278" i="2"/>
  <c r="Z277" i="2"/>
  <c r="Y277" i="2"/>
  <c r="Z276" i="2"/>
  <c r="Y276" i="2"/>
  <c r="Z275" i="2"/>
  <c r="Y275" i="2"/>
  <c r="Z274" i="2"/>
  <c r="Y274" i="2"/>
  <c r="Z273" i="2"/>
  <c r="Y273" i="2"/>
  <c r="Z272" i="2"/>
  <c r="Y272" i="2"/>
  <c r="Z271" i="2"/>
  <c r="Y271" i="2"/>
  <c r="Z270" i="2"/>
  <c r="Y270" i="2"/>
  <c r="Z269" i="2"/>
  <c r="Y269" i="2"/>
  <c r="Z268" i="2"/>
  <c r="Y268" i="2"/>
  <c r="Z267" i="2"/>
  <c r="Y267" i="2"/>
  <c r="Z266" i="2"/>
  <c r="Y266" i="2"/>
  <c r="Z265" i="2"/>
  <c r="Y265" i="2"/>
  <c r="Z264" i="2"/>
  <c r="Y264" i="2"/>
  <c r="Z263" i="2"/>
  <c r="Y263" i="2"/>
  <c r="Z262" i="2"/>
  <c r="Y262" i="2"/>
  <c r="Z261" i="2"/>
  <c r="Y261" i="2"/>
  <c r="Z260" i="2"/>
  <c r="Y260" i="2"/>
  <c r="Z259" i="2"/>
  <c r="Y259" i="2"/>
  <c r="Z258" i="2"/>
  <c r="Y258" i="2"/>
  <c r="Z257" i="2"/>
  <c r="Y257" i="2"/>
  <c r="Z256" i="2"/>
  <c r="Y256" i="2"/>
  <c r="Z255" i="2"/>
  <c r="Y255" i="2"/>
  <c r="Z254" i="2"/>
  <c r="Y254" i="2"/>
  <c r="Z253" i="2"/>
  <c r="Y253" i="2"/>
  <c r="Z252" i="2"/>
  <c r="Y252" i="2"/>
  <c r="Z251" i="2"/>
  <c r="Y251" i="2"/>
  <c r="Z250" i="2"/>
  <c r="Y250" i="2"/>
  <c r="Z249" i="2"/>
  <c r="Y249" i="2"/>
  <c r="Z248" i="2"/>
  <c r="Y248" i="2"/>
  <c r="Z247" i="2"/>
  <c r="Y247" i="2"/>
  <c r="Z246" i="2"/>
  <c r="Y246" i="2"/>
  <c r="Z245" i="2"/>
  <c r="Y245" i="2"/>
  <c r="Z244" i="2"/>
  <c r="Y244" i="2"/>
  <c r="Z243" i="2"/>
  <c r="Y243" i="2"/>
  <c r="Z242" i="2"/>
  <c r="Y242" i="2"/>
  <c r="Z241" i="2"/>
  <c r="Y241" i="2"/>
  <c r="Z240" i="2"/>
  <c r="Y240" i="2"/>
  <c r="Z239" i="2"/>
  <c r="Y239" i="2"/>
  <c r="Z238" i="2"/>
  <c r="Y238" i="2"/>
  <c r="Z237" i="2"/>
  <c r="Y237" i="2"/>
  <c r="Z236" i="2"/>
  <c r="Y236" i="2"/>
  <c r="Z235" i="2"/>
  <c r="Y235" i="2"/>
  <c r="Z234" i="2"/>
  <c r="Y234" i="2"/>
  <c r="Z233" i="2"/>
  <c r="Y233" i="2"/>
  <c r="Z232" i="2"/>
  <c r="Y232" i="2"/>
  <c r="Z231" i="2"/>
  <c r="Y231" i="2"/>
  <c r="Z230" i="2"/>
  <c r="Y230" i="2"/>
  <c r="Z229" i="2"/>
  <c r="Y229" i="2"/>
  <c r="Z228" i="2"/>
  <c r="Y228" i="2"/>
  <c r="Z227" i="2"/>
  <c r="Y227" i="2"/>
  <c r="Z226" i="2"/>
  <c r="Y226" i="2"/>
  <c r="Z225" i="2"/>
  <c r="Y225" i="2"/>
  <c r="Z224" i="2"/>
  <c r="Y224" i="2"/>
  <c r="Z223" i="2"/>
  <c r="Y223" i="2"/>
  <c r="Z222" i="2"/>
  <c r="Y222" i="2"/>
  <c r="Z221" i="2"/>
  <c r="Y221" i="2"/>
  <c r="Z220" i="2"/>
  <c r="Y220" i="2"/>
  <c r="Z219" i="2"/>
  <c r="Y219" i="2"/>
  <c r="Z218" i="2"/>
  <c r="Y218" i="2"/>
  <c r="Z217" i="2"/>
  <c r="Y217" i="2"/>
  <c r="Z216" i="2"/>
  <c r="Y216" i="2"/>
  <c r="Z215" i="2"/>
  <c r="Y215" i="2"/>
  <c r="Z214" i="2"/>
  <c r="Y214" i="2"/>
  <c r="Z213" i="2"/>
  <c r="Y213" i="2"/>
  <c r="Z212" i="2"/>
  <c r="Y212" i="2"/>
  <c r="Z211" i="2"/>
  <c r="Y211" i="2"/>
  <c r="Z210" i="2"/>
  <c r="Y210" i="2"/>
  <c r="Z209" i="2"/>
  <c r="Y209" i="2"/>
  <c r="Z208" i="2"/>
  <c r="Y208" i="2"/>
  <c r="Z207" i="2"/>
  <c r="Y207" i="2"/>
  <c r="Z206" i="2"/>
  <c r="Y206" i="2"/>
  <c r="Z205" i="2"/>
  <c r="Y205" i="2"/>
  <c r="Z204" i="2"/>
  <c r="Y204" i="2"/>
  <c r="Z203" i="2"/>
  <c r="Y203" i="2"/>
  <c r="Z202" i="2"/>
  <c r="Y202" i="2"/>
  <c r="Z201" i="2"/>
  <c r="Y201" i="2"/>
  <c r="Z200" i="2"/>
  <c r="Y200" i="2"/>
  <c r="Z199" i="2"/>
  <c r="Y199" i="2"/>
  <c r="Z198" i="2"/>
  <c r="Y198" i="2"/>
  <c r="Z197" i="2"/>
  <c r="Y197" i="2"/>
  <c r="Z196" i="2"/>
  <c r="Y196" i="2"/>
  <c r="Z195" i="2"/>
  <c r="Y195" i="2"/>
  <c r="Z194" i="2"/>
  <c r="Y194" i="2"/>
  <c r="Z193" i="2"/>
  <c r="Y193" i="2"/>
  <c r="Z192" i="2"/>
  <c r="Y192" i="2"/>
  <c r="Z191" i="2"/>
  <c r="Y191" i="2"/>
  <c r="Z190" i="2"/>
  <c r="Y190" i="2"/>
  <c r="Z189" i="2"/>
  <c r="Y189" i="2"/>
  <c r="Z188" i="2"/>
  <c r="Y188" i="2"/>
  <c r="Z187" i="2"/>
  <c r="Y187" i="2"/>
  <c r="Z186" i="2"/>
  <c r="Y186" i="2"/>
  <c r="Z185" i="2"/>
  <c r="Y185" i="2"/>
  <c r="Z184" i="2"/>
  <c r="Y184" i="2"/>
  <c r="Z183" i="2"/>
  <c r="Y183" i="2"/>
  <c r="Z182" i="2"/>
  <c r="Y182" i="2"/>
  <c r="Z181" i="2"/>
  <c r="Y181" i="2"/>
  <c r="Z180" i="2"/>
  <c r="Y180" i="2"/>
  <c r="Z179" i="2"/>
  <c r="Y179" i="2"/>
  <c r="Z178" i="2"/>
  <c r="Y178" i="2"/>
  <c r="Z177" i="2"/>
  <c r="Y177" i="2"/>
  <c r="Z176" i="2"/>
  <c r="Y176" i="2"/>
  <c r="Z175" i="2"/>
  <c r="Y175" i="2"/>
  <c r="Z174" i="2"/>
  <c r="Y174" i="2"/>
  <c r="Z173" i="2"/>
  <c r="Y173" i="2"/>
  <c r="Z172" i="2"/>
  <c r="Y172" i="2"/>
  <c r="Z171" i="2"/>
  <c r="Y171" i="2"/>
  <c r="Z170" i="2"/>
  <c r="Y170" i="2"/>
  <c r="Z169" i="2"/>
  <c r="Y169" i="2"/>
  <c r="Z168" i="2"/>
  <c r="Y168" i="2"/>
  <c r="Z167" i="2"/>
  <c r="Y167" i="2"/>
  <c r="Z166" i="2"/>
  <c r="Y166" i="2"/>
  <c r="Z165" i="2"/>
  <c r="Y165" i="2"/>
  <c r="Z164" i="2"/>
  <c r="Y164" i="2"/>
  <c r="Z163" i="2"/>
  <c r="Y163" i="2"/>
  <c r="Z162" i="2"/>
  <c r="Y162" i="2"/>
  <c r="Z161" i="2"/>
  <c r="Y161" i="2"/>
  <c r="Z160" i="2"/>
  <c r="Y160" i="2"/>
  <c r="Z159" i="2"/>
  <c r="Y159" i="2"/>
  <c r="Z158" i="2"/>
  <c r="Y158" i="2"/>
  <c r="Z157" i="2"/>
  <c r="Y157" i="2"/>
  <c r="Z156" i="2"/>
  <c r="Y156" i="2"/>
  <c r="Z155" i="2"/>
  <c r="Y155" i="2"/>
  <c r="Z154" i="2"/>
  <c r="Y154" i="2"/>
  <c r="Z153" i="2"/>
  <c r="Y153" i="2"/>
  <c r="Z152" i="2"/>
  <c r="Y152" i="2"/>
  <c r="Z151" i="2"/>
  <c r="Y151" i="2"/>
  <c r="Z150" i="2"/>
  <c r="Y150" i="2"/>
  <c r="Z149" i="2"/>
  <c r="Y149" i="2"/>
  <c r="Z148" i="2"/>
  <c r="Y148" i="2"/>
  <c r="Z147" i="2"/>
  <c r="Y147" i="2"/>
  <c r="Z146" i="2"/>
  <c r="Y146" i="2"/>
  <c r="Z145" i="2"/>
  <c r="Y145" i="2"/>
  <c r="Z144" i="2"/>
  <c r="Y144" i="2"/>
  <c r="Z143" i="2"/>
  <c r="Y143" i="2"/>
  <c r="Z142" i="2"/>
  <c r="Y142" i="2"/>
  <c r="Z141" i="2"/>
  <c r="Y141" i="2"/>
  <c r="Z140" i="2"/>
  <c r="Y140" i="2"/>
  <c r="Z139" i="2"/>
  <c r="Y139" i="2"/>
  <c r="Z138" i="2"/>
  <c r="Y138" i="2"/>
  <c r="Z137" i="2"/>
  <c r="Y137" i="2"/>
  <c r="Z136" i="2"/>
  <c r="Y136" i="2"/>
  <c r="Z135" i="2"/>
  <c r="Y135" i="2"/>
  <c r="Z134" i="2"/>
  <c r="Y134" i="2"/>
  <c r="Z133" i="2"/>
  <c r="Y133" i="2"/>
  <c r="Z132" i="2"/>
  <c r="Y132" i="2"/>
  <c r="Z131" i="2"/>
  <c r="Y131" i="2"/>
  <c r="Z130" i="2"/>
  <c r="Y130" i="2"/>
  <c r="Z129" i="2"/>
  <c r="Y129" i="2"/>
  <c r="Z128" i="2"/>
  <c r="Y128" i="2"/>
  <c r="Z127" i="2"/>
  <c r="Y127" i="2"/>
  <c r="Z126" i="2"/>
  <c r="Y126" i="2"/>
  <c r="Z125" i="2"/>
  <c r="Y125" i="2"/>
  <c r="Z124" i="2"/>
  <c r="Y124" i="2"/>
  <c r="Z123" i="2"/>
  <c r="Y123" i="2"/>
  <c r="Z122" i="2"/>
  <c r="Y122" i="2"/>
  <c r="Z121" i="2"/>
  <c r="Y121" i="2"/>
  <c r="Z120" i="2"/>
  <c r="Y120" i="2"/>
  <c r="Z119" i="2"/>
  <c r="Y119" i="2"/>
  <c r="Z118" i="2"/>
  <c r="Y118" i="2"/>
  <c r="Z117" i="2"/>
  <c r="Y117" i="2"/>
  <c r="Z116" i="2"/>
  <c r="Y116" i="2"/>
  <c r="Z115" i="2"/>
  <c r="Y115" i="2"/>
  <c r="Z114" i="2"/>
  <c r="Y114" i="2"/>
  <c r="Z113" i="2"/>
  <c r="Y113" i="2"/>
  <c r="Z112" i="2"/>
  <c r="Y112" i="2"/>
  <c r="Z111" i="2"/>
  <c r="Y111" i="2"/>
  <c r="Z110" i="2"/>
  <c r="Y110" i="2"/>
  <c r="Z109" i="2"/>
  <c r="Y109" i="2"/>
  <c r="Z108" i="2"/>
  <c r="Y108" i="2"/>
  <c r="Z107" i="2"/>
  <c r="Y107" i="2"/>
  <c r="Z106" i="2"/>
  <c r="Y106" i="2"/>
  <c r="Z105" i="2"/>
  <c r="Y105" i="2"/>
  <c r="Z104" i="2"/>
  <c r="Y104" i="2"/>
  <c r="Z103" i="2"/>
  <c r="Y103" i="2"/>
  <c r="Z102" i="2"/>
  <c r="Y102" i="2"/>
  <c r="Z101" i="2"/>
  <c r="Y101" i="2"/>
  <c r="Z100" i="2"/>
  <c r="Y100" i="2"/>
  <c r="Z99" i="2"/>
  <c r="Y99" i="2"/>
  <c r="Z98" i="2"/>
  <c r="Y98" i="2"/>
  <c r="Z97" i="2"/>
  <c r="Y97" i="2"/>
  <c r="Z96" i="2"/>
  <c r="Y96" i="2"/>
  <c r="Z95" i="2"/>
  <c r="Y95" i="2"/>
  <c r="Z94" i="2"/>
  <c r="Y94" i="2"/>
  <c r="Z93" i="2"/>
  <c r="Y93" i="2"/>
  <c r="Z92" i="2"/>
  <c r="Y92" i="2"/>
  <c r="Z91" i="2"/>
  <c r="Y91" i="2"/>
  <c r="Z90" i="2"/>
  <c r="Y90" i="2"/>
  <c r="Z89" i="2"/>
  <c r="Y89" i="2"/>
  <c r="Z88" i="2"/>
  <c r="Y88" i="2"/>
  <c r="Z87" i="2"/>
  <c r="Y87" i="2"/>
  <c r="Z86" i="2"/>
  <c r="Y86" i="2"/>
  <c r="Z85" i="2"/>
  <c r="Y85" i="2"/>
  <c r="Z84" i="2"/>
  <c r="Y84" i="2"/>
  <c r="Z83" i="2"/>
  <c r="Y83" i="2"/>
  <c r="Z82" i="2"/>
  <c r="Y82" i="2"/>
  <c r="Z81" i="2"/>
  <c r="Y81" i="2"/>
  <c r="Z80" i="2"/>
  <c r="Y80" i="2"/>
  <c r="Z79" i="2"/>
  <c r="Y79" i="2"/>
  <c r="Z78" i="2"/>
  <c r="Y78" i="2"/>
  <c r="Z77" i="2"/>
  <c r="Y77" i="2"/>
  <c r="Z76" i="2"/>
  <c r="Y76" i="2"/>
  <c r="Z75" i="2"/>
  <c r="Y75" i="2"/>
  <c r="Z74" i="2"/>
  <c r="Y74" i="2"/>
  <c r="Z73" i="2"/>
  <c r="Y73" i="2"/>
  <c r="Z72" i="2"/>
  <c r="Y72" i="2"/>
  <c r="Z71" i="2"/>
  <c r="Y71" i="2"/>
  <c r="Z70" i="2"/>
  <c r="Y70" i="2"/>
  <c r="Z69" i="2"/>
  <c r="Y69" i="2"/>
  <c r="Z68" i="2"/>
  <c r="Y68" i="2"/>
  <c r="Z67" i="2"/>
  <c r="Y67" i="2"/>
  <c r="Z66" i="2"/>
  <c r="Y66" i="2"/>
  <c r="Z65" i="2"/>
  <c r="Y65" i="2"/>
  <c r="Z64" i="2"/>
  <c r="Y64" i="2"/>
  <c r="Z63" i="2"/>
  <c r="Y63" i="2"/>
  <c r="Z62" i="2"/>
  <c r="Y62" i="2"/>
  <c r="Z61" i="2"/>
  <c r="Y61" i="2"/>
  <c r="Z60" i="2"/>
  <c r="Y60" i="2"/>
  <c r="Z59" i="2"/>
  <c r="Y59" i="2"/>
  <c r="Z58" i="2"/>
  <c r="Y58" i="2"/>
  <c r="Z57" i="2"/>
  <c r="Y57" i="2"/>
  <c r="Z56" i="2"/>
  <c r="Y56" i="2"/>
  <c r="Z55" i="2"/>
  <c r="Y55" i="2"/>
  <c r="Z54" i="2"/>
  <c r="Y54" i="2"/>
  <c r="Z53" i="2"/>
  <c r="Y53" i="2"/>
  <c r="Z52" i="2"/>
  <c r="Y52" i="2"/>
  <c r="Z51" i="2"/>
  <c r="Y51" i="2"/>
  <c r="Z50" i="2"/>
  <c r="Y50" i="2"/>
  <c r="Z49" i="2"/>
  <c r="Y49" i="2"/>
  <c r="Z48" i="2"/>
  <c r="Y48" i="2"/>
  <c r="Z47" i="2"/>
  <c r="Y47" i="2"/>
  <c r="Z46" i="2"/>
  <c r="Y46" i="2"/>
  <c r="Z45" i="2"/>
  <c r="Y45" i="2"/>
  <c r="Z44" i="2"/>
  <c r="Y44" i="2"/>
  <c r="Z43" i="2"/>
  <c r="Y43" i="2"/>
  <c r="Z42" i="2"/>
  <c r="Y42" i="2"/>
  <c r="Z41" i="2"/>
  <c r="Y41" i="2"/>
  <c r="Z40" i="2"/>
  <c r="Y40" i="2"/>
  <c r="Z39" i="2"/>
  <c r="Y39" i="2"/>
  <c r="Z38" i="2"/>
  <c r="Y38" i="2"/>
  <c r="Z37" i="2"/>
  <c r="Y37" i="2"/>
  <c r="Z36" i="2"/>
  <c r="Y36" i="2"/>
  <c r="Z35" i="2"/>
  <c r="Y35" i="2"/>
  <c r="Z34" i="2"/>
  <c r="Y34" i="2"/>
  <c r="Z33" i="2"/>
  <c r="Y33" i="2"/>
  <c r="Z32" i="2"/>
  <c r="Y32" i="2"/>
  <c r="Z31" i="2"/>
  <c r="Y31" i="2"/>
  <c r="Z30" i="2"/>
  <c r="Y30" i="2"/>
  <c r="Z29" i="2"/>
  <c r="Y29" i="2"/>
  <c r="Z28" i="2"/>
  <c r="Y28" i="2"/>
  <c r="Z27" i="2"/>
  <c r="Y27" i="2"/>
  <c r="Z26" i="2"/>
  <c r="Y26" i="2"/>
  <c r="Z25" i="2"/>
  <c r="Y25" i="2"/>
  <c r="Z24" i="2"/>
  <c r="Y24" i="2"/>
  <c r="Z23" i="2"/>
  <c r="Y23" i="2"/>
  <c r="Z22" i="2"/>
  <c r="Y22" i="2"/>
  <c r="Z21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Z14" i="2"/>
  <c r="Y14" i="2"/>
  <c r="Z13" i="2"/>
  <c r="Y13" i="2"/>
  <c r="Z12" i="2"/>
  <c r="Y12" i="2"/>
  <c r="Z11" i="2"/>
  <c r="Y11" i="2"/>
  <c r="Z10" i="2"/>
  <c r="Y10" i="2"/>
  <c r="Z9" i="2"/>
  <c r="Y9" i="2"/>
  <c r="Z8" i="2"/>
  <c r="Y8" i="2"/>
  <c r="Z7" i="2"/>
  <c r="Y7" i="2"/>
  <c r="Z6" i="2"/>
  <c r="Y6" i="2"/>
  <c r="Z5" i="2"/>
  <c r="Y5" i="2"/>
  <c r="Z4" i="2"/>
  <c r="Y4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J33" i="6"/>
  <c r="I35" i="6"/>
  <c r="J35" i="6"/>
  <c r="I33" i="6"/>
  <c r="H35" i="6"/>
  <c r="H33" i="6"/>
  <c r="I18" i="6"/>
  <c r="J7" i="6"/>
  <c r="I37" i="6"/>
  <c r="H41" i="6"/>
  <c r="H39" i="6"/>
  <c r="I14" i="6"/>
  <c r="I7" i="6"/>
  <c r="H37" i="6"/>
  <c r="I41" i="6"/>
  <c r="I39" i="6"/>
  <c r="H14" i="6"/>
  <c r="J39" i="6"/>
  <c r="J37" i="6"/>
  <c r="J30" i="6"/>
  <c r="J18" i="6"/>
  <c r="H30" i="6"/>
  <c r="H7" i="6"/>
  <c r="I30" i="6"/>
  <c r="J41" i="6"/>
  <c r="B15" i="6" l="1"/>
  <c r="B12" i="6"/>
  <c r="H19" i="6"/>
  <c r="H34" i="6"/>
  <c r="I34" i="6"/>
  <c r="J34" i="6"/>
  <c r="H9" i="6"/>
  <c r="I9" i="6"/>
  <c r="J9" i="6"/>
  <c r="I40" i="6"/>
  <c r="J40" i="6"/>
  <c r="H42" i="6"/>
  <c r="H40" i="6"/>
  <c r="J42" i="6"/>
  <c r="I42" i="6"/>
  <c r="H32" i="6"/>
  <c r="I32" i="6"/>
  <c r="J32" i="6"/>
  <c r="H36" i="6"/>
  <c r="J36" i="6"/>
  <c r="I36" i="6"/>
  <c r="J12" i="6"/>
  <c r="I10" i="6"/>
  <c r="H10" i="6"/>
  <c r="J10" i="6"/>
  <c r="I16" i="6"/>
  <c r="H12" i="6"/>
  <c r="J16" i="6"/>
  <c r="I12" i="6"/>
  <c r="B13" i="6" l="1"/>
  <c r="B14" i="6"/>
  <c r="H18" i="6"/>
  <c r="H6" i="6"/>
  <c r="I6" i="6"/>
  <c r="I8" i="6" s="1"/>
  <c r="J6" i="6"/>
  <c r="J8" i="6" s="1"/>
  <c r="J38" i="6"/>
  <c r="H38" i="6"/>
  <c r="I38" i="6"/>
  <c r="H13" i="6"/>
  <c r="I13" i="6"/>
  <c r="J13" i="6"/>
  <c r="H11" i="6"/>
  <c r="I11" i="6"/>
  <c r="J11" i="6"/>
  <c r="I15" i="6"/>
  <c r="J15" i="6"/>
  <c r="I17" i="6"/>
  <c r="J17" i="6"/>
  <c r="J5" i="6"/>
  <c r="I5" i="6"/>
  <c r="H5" i="6"/>
  <c r="H16" i="6"/>
  <c r="H8" i="6" l="1"/>
  <c r="B11" i="6"/>
  <c r="H20" i="6"/>
  <c r="I20" i="6"/>
  <c r="J20" i="6"/>
  <c r="H17" i="6"/>
  <c r="H15" i="6"/>
  <c r="L2" i="2"/>
  <c r="K2" i="2"/>
  <c r="I2" i="2"/>
  <c r="F2" i="2"/>
  <c r="M2" i="2"/>
  <c r="R2" i="2"/>
  <c r="AN6" i="2"/>
  <c r="AN7" i="2"/>
  <c r="AN10" i="2"/>
  <c r="AN11" i="2"/>
  <c r="AN14" i="2"/>
  <c r="AN15" i="2"/>
  <c r="AN18" i="2"/>
  <c r="AN19" i="2"/>
  <c r="AN22" i="2"/>
  <c r="AN23" i="2"/>
  <c r="AN26" i="2"/>
  <c r="AN27" i="2"/>
  <c r="AN30" i="2"/>
  <c r="AN31" i="2"/>
  <c r="AN34" i="2"/>
  <c r="AN35" i="2"/>
  <c r="AN38" i="2"/>
  <c r="AN39" i="2"/>
  <c r="AN42" i="2"/>
  <c r="AN43" i="2"/>
  <c r="AN46" i="2"/>
  <c r="AN47" i="2"/>
  <c r="AN50" i="2"/>
  <c r="AN51" i="2"/>
  <c r="AN54" i="2"/>
  <c r="AN55" i="2"/>
  <c r="AN58" i="2"/>
  <c r="AN59" i="2"/>
  <c r="AN62" i="2"/>
  <c r="AN63" i="2"/>
  <c r="AN66" i="2"/>
  <c r="AN67" i="2"/>
  <c r="AN70" i="2"/>
  <c r="AN71" i="2"/>
  <c r="AN74" i="2"/>
  <c r="AN75" i="2"/>
  <c r="AN78" i="2"/>
  <c r="AN79" i="2"/>
  <c r="AN82" i="2"/>
  <c r="AN83" i="2"/>
  <c r="AN86" i="2"/>
  <c r="AN87" i="2"/>
  <c r="AN90" i="2"/>
  <c r="AN91" i="2"/>
  <c r="AN94" i="2"/>
  <c r="AN95" i="2"/>
  <c r="AN98" i="2"/>
  <c r="AN99" i="2"/>
  <c r="AN102" i="2"/>
  <c r="AN103" i="2"/>
  <c r="AN106" i="2"/>
  <c r="AN107" i="2"/>
  <c r="AN110" i="2"/>
  <c r="AN111" i="2"/>
  <c r="AN114" i="2"/>
  <c r="AN115" i="2"/>
  <c r="AN118" i="2"/>
  <c r="AN119" i="2"/>
  <c r="AN122" i="2"/>
  <c r="AN123" i="2"/>
  <c r="AN126" i="2"/>
  <c r="AN127" i="2"/>
  <c r="AN130" i="2"/>
  <c r="AN131" i="2"/>
  <c r="AN134" i="2"/>
  <c r="AN135" i="2"/>
  <c r="AN138" i="2"/>
  <c r="AN139" i="2"/>
  <c r="AN142" i="2"/>
  <c r="AN143" i="2"/>
  <c r="AN146" i="2"/>
  <c r="AN147" i="2"/>
  <c r="AN150" i="2"/>
  <c r="AN151" i="2"/>
  <c r="AN154" i="2"/>
  <c r="AN155" i="2"/>
  <c r="AN158" i="2"/>
  <c r="AN159" i="2"/>
  <c r="AN162" i="2"/>
  <c r="AN163" i="2"/>
  <c r="AN166" i="2"/>
  <c r="AN167" i="2"/>
  <c r="AN170" i="2"/>
  <c r="AN171" i="2"/>
  <c r="AN174" i="2"/>
  <c r="AN175" i="2"/>
  <c r="AN178" i="2"/>
  <c r="AN179" i="2"/>
  <c r="AN182" i="2"/>
  <c r="AN183" i="2"/>
  <c r="AN186" i="2"/>
  <c r="AN187" i="2"/>
  <c r="AN190" i="2"/>
  <c r="AN191" i="2"/>
  <c r="AN194" i="2"/>
  <c r="AN195" i="2"/>
  <c r="AN198" i="2"/>
  <c r="AN199" i="2"/>
  <c r="AN202" i="2"/>
  <c r="AN203" i="2"/>
  <c r="AN206" i="2"/>
  <c r="AN207" i="2"/>
  <c r="AN210" i="2"/>
  <c r="AN211" i="2"/>
  <c r="AN214" i="2"/>
  <c r="AN215" i="2"/>
  <c r="AN218" i="2"/>
  <c r="AN219" i="2"/>
  <c r="AN222" i="2"/>
  <c r="AN223" i="2"/>
  <c r="AN226" i="2"/>
  <c r="AN227" i="2"/>
  <c r="AN230" i="2"/>
  <c r="AN231" i="2"/>
  <c r="AN234" i="2"/>
  <c r="AN235" i="2"/>
  <c r="AN238" i="2"/>
  <c r="AN239" i="2"/>
  <c r="AN242" i="2"/>
  <c r="AN243" i="2"/>
  <c r="AN246" i="2"/>
  <c r="AN247" i="2"/>
  <c r="AN250" i="2"/>
  <c r="AN251" i="2"/>
  <c r="AN254" i="2"/>
  <c r="AN255" i="2"/>
  <c r="AN258" i="2"/>
  <c r="AN259" i="2"/>
  <c r="AN262" i="2"/>
  <c r="AN263" i="2"/>
  <c r="AN266" i="2"/>
  <c r="AN267" i="2"/>
  <c r="AN270" i="2"/>
  <c r="AN271" i="2"/>
  <c r="AN274" i="2"/>
  <c r="AN275" i="2"/>
  <c r="AN278" i="2"/>
  <c r="AN279" i="2"/>
  <c r="AN282" i="2"/>
  <c r="AN283" i="2"/>
  <c r="AN286" i="2"/>
  <c r="AN287" i="2"/>
  <c r="AN290" i="2"/>
  <c r="AN291" i="2"/>
  <c r="AN294" i="2"/>
  <c r="AN295" i="2"/>
  <c r="AN298" i="2"/>
  <c r="AM4" i="2"/>
  <c r="AN4" i="2" s="1"/>
  <c r="AM5" i="2"/>
  <c r="AN5" i="2" s="1"/>
  <c r="AM6" i="2"/>
  <c r="AM7" i="2"/>
  <c r="AM8" i="2"/>
  <c r="AN8" i="2" s="1"/>
  <c r="AM9" i="2"/>
  <c r="AN9" i="2" s="1"/>
  <c r="AM10" i="2"/>
  <c r="AM11" i="2"/>
  <c r="AM12" i="2"/>
  <c r="AN12" i="2" s="1"/>
  <c r="AM13" i="2"/>
  <c r="AN13" i="2" s="1"/>
  <c r="AM14" i="2"/>
  <c r="AM15" i="2"/>
  <c r="AM16" i="2"/>
  <c r="AN16" i="2" s="1"/>
  <c r="AM17" i="2"/>
  <c r="AN17" i="2" s="1"/>
  <c r="AM18" i="2"/>
  <c r="AM19" i="2"/>
  <c r="AM20" i="2"/>
  <c r="AN20" i="2" s="1"/>
  <c r="AM21" i="2"/>
  <c r="AN21" i="2" s="1"/>
  <c r="AM22" i="2"/>
  <c r="AM23" i="2"/>
  <c r="AM24" i="2"/>
  <c r="AN24" i="2" s="1"/>
  <c r="AM25" i="2"/>
  <c r="AN25" i="2" s="1"/>
  <c r="AM26" i="2"/>
  <c r="AM27" i="2"/>
  <c r="AM28" i="2"/>
  <c r="AN28" i="2" s="1"/>
  <c r="AM29" i="2"/>
  <c r="AN29" i="2" s="1"/>
  <c r="AM30" i="2"/>
  <c r="AM31" i="2"/>
  <c r="AM32" i="2"/>
  <c r="AN32" i="2" s="1"/>
  <c r="AM33" i="2"/>
  <c r="AN33" i="2" s="1"/>
  <c r="AM34" i="2"/>
  <c r="AM35" i="2"/>
  <c r="AM36" i="2"/>
  <c r="AN36" i="2" s="1"/>
  <c r="AM37" i="2"/>
  <c r="AN37" i="2" s="1"/>
  <c r="AM38" i="2"/>
  <c r="AM39" i="2"/>
  <c r="AM40" i="2"/>
  <c r="AN40" i="2" s="1"/>
  <c r="AM41" i="2"/>
  <c r="AN41" i="2" s="1"/>
  <c r="AM42" i="2"/>
  <c r="AM43" i="2"/>
  <c r="AM44" i="2"/>
  <c r="AN44" i="2" s="1"/>
  <c r="AM45" i="2"/>
  <c r="AN45" i="2" s="1"/>
  <c r="AM46" i="2"/>
  <c r="AM47" i="2"/>
  <c r="AM48" i="2"/>
  <c r="AN48" i="2" s="1"/>
  <c r="AM49" i="2"/>
  <c r="AN49" i="2" s="1"/>
  <c r="AM50" i="2"/>
  <c r="AM51" i="2"/>
  <c r="AM52" i="2"/>
  <c r="AN52" i="2" s="1"/>
  <c r="AM53" i="2"/>
  <c r="AN53" i="2" s="1"/>
  <c r="AM54" i="2"/>
  <c r="AM55" i="2"/>
  <c r="AM56" i="2"/>
  <c r="AN56" i="2" s="1"/>
  <c r="AM57" i="2"/>
  <c r="AN57" i="2" s="1"/>
  <c r="AM58" i="2"/>
  <c r="AM59" i="2"/>
  <c r="AM60" i="2"/>
  <c r="AN60" i="2" s="1"/>
  <c r="AM61" i="2"/>
  <c r="AN61" i="2" s="1"/>
  <c r="AM62" i="2"/>
  <c r="AM63" i="2"/>
  <c r="AM64" i="2"/>
  <c r="AN64" i="2" s="1"/>
  <c r="AM65" i="2"/>
  <c r="AN65" i="2" s="1"/>
  <c r="AM66" i="2"/>
  <c r="AM67" i="2"/>
  <c r="AM68" i="2"/>
  <c r="AN68" i="2" s="1"/>
  <c r="AM69" i="2"/>
  <c r="AN69" i="2" s="1"/>
  <c r="AM70" i="2"/>
  <c r="AM71" i="2"/>
  <c r="AM72" i="2"/>
  <c r="AN72" i="2" s="1"/>
  <c r="AM73" i="2"/>
  <c r="AN73" i="2" s="1"/>
  <c r="AM74" i="2"/>
  <c r="AM75" i="2"/>
  <c r="AM76" i="2"/>
  <c r="AN76" i="2" s="1"/>
  <c r="AM77" i="2"/>
  <c r="AN77" i="2" s="1"/>
  <c r="AM78" i="2"/>
  <c r="AM79" i="2"/>
  <c r="AM80" i="2"/>
  <c r="AN80" i="2" s="1"/>
  <c r="AM81" i="2"/>
  <c r="AN81" i="2" s="1"/>
  <c r="AM82" i="2"/>
  <c r="AM83" i="2"/>
  <c r="AM84" i="2"/>
  <c r="AN84" i="2" s="1"/>
  <c r="AM85" i="2"/>
  <c r="AN85" i="2" s="1"/>
  <c r="AM86" i="2"/>
  <c r="AM87" i="2"/>
  <c r="AM88" i="2"/>
  <c r="AN88" i="2" s="1"/>
  <c r="AM89" i="2"/>
  <c r="AN89" i="2" s="1"/>
  <c r="AM90" i="2"/>
  <c r="AM91" i="2"/>
  <c r="AM92" i="2"/>
  <c r="AN92" i="2" s="1"/>
  <c r="AM93" i="2"/>
  <c r="AN93" i="2" s="1"/>
  <c r="AM94" i="2"/>
  <c r="AM95" i="2"/>
  <c r="AM96" i="2"/>
  <c r="AN96" i="2" s="1"/>
  <c r="AM97" i="2"/>
  <c r="AN97" i="2" s="1"/>
  <c r="AM98" i="2"/>
  <c r="AM99" i="2"/>
  <c r="AM100" i="2"/>
  <c r="AN100" i="2" s="1"/>
  <c r="AM101" i="2"/>
  <c r="AN101" i="2" s="1"/>
  <c r="AM102" i="2"/>
  <c r="AM103" i="2"/>
  <c r="AM104" i="2"/>
  <c r="AN104" i="2" s="1"/>
  <c r="AM105" i="2"/>
  <c r="AN105" i="2" s="1"/>
  <c r="AM106" i="2"/>
  <c r="AM107" i="2"/>
  <c r="AM108" i="2"/>
  <c r="AN108" i="2" s="1"/>
  <c r="AM109" i="2"/>
  <c r="AN109" i="2" s="1"/>
  <c r="AM110" i="2"/>
  <c r="AM111" i="2"/>
  <c r="AM112" i="2"/>
  <c r="AN112" i="2" s="1"/>
  <c r="AM113" i="2"/>
  <c r="AN113" i="2" s="1"/>
  <c r="AM114" i="2"/>
  <c r="AM115" i="2"/>
  <c r="AM116" i="2"/>
  <c r="AN116" i="2" s="1"/>
  <c r="AM117" i="2"/>
  <c r="AN117" i="2" s="1"/>
  <c r="AM118" i="2"/>
  <c r="AM119" i="2"/>
  <c r="AM120" i="2"/>
  <c r="AN120" i="2" s="1"/>
  <c r="AM121" i="2"/>
  <c r="AN121" i="2" s="1"/>
  <c r="AM122" i="2"/>
  <c r="AM123" i="2"/>
  <c r="AM124" i="2"/>
  <c r="AN124" i="2" s="1"/>
  <c r="AM125" i="2"/>
  <c r="AN125" i="2" s="1"/>
  <c r="AM126" i="2"/>
  <c r="AM127" i="2"/>
  <c r="AM128" i="2"/>
  <c r="AN128" i="2" s="1"/>
  <c r="AM129" i="2"/>
  <c r="AN129" i="2" s="1"/>
  <c r="AM130" i="2"/>
  <c r="AM131" i="2"/>
  <c r="AM132" i="2"/>
  <c r="AN132" i="2" s="1"/>
  <c r="AM133" i="2"/>
  <c r="AN133" i="2" s="1"/>
  <c r="AM134" i="2"/>
  <c r="AM135" i="2"/>
  <c r="AM136" i="2"/>
  <c r="AN136" i="2" s="1"/>
  <c r="AM137" i="2"/>
  <c r="AN137" i="2" s="1"/>
  <c r="AM138" i="2"/>
  <c r="AM139" i="2"/>
  <c r="AM140" i="2"/>
  <c r="AN140" i="2" s="1"/>
  <c r="AM141" i="2"/>
  <c r="AN141" i="2" s="1"/>
  <c r="AM142" i="2"/>
  <c r="AM143" i="2"/>
  <c r="AM144" i="2"/>
  <c r="AN144" i="2" s="1"/>
  <c r="AM145" i="2"/>
  <c r="AN145" i="2" s="1"/>
  <c r="AM146" i="2"/>
  <c r="AM147" i="2"/>
  <c r="AM148" i="2"/>
  <c r="AN148" i="2" s="1"/>
  <c r="AM149" i="2"/>
  <c r="AN149" i="2" s="1"/>
  <c r="AM150" i="2"/>
  <c r="AM151" i="2"/>
  <c r="AM152" i="2"/>
  <c r="AN152" i="2" s="1"/>
  <c r="AM153" i="2"/>
  <c r="AN153" i="2" s="1"/>
  <c r="AM154" i="2"/>
  <c r="AM155" i="2"/>
  <c r="AM156" i="2"/>
  <c r="AN156" i="2" s="1"/>
  <c r="AM157" i="2"/>
  <c r="AN157" i="2" s="1"/>
  <c r="AM158" i="2"/>
  <c r="AM159" i="2"/>
  <c r="AM160" i="2"/>
  <c r="AN160" i="2" s="1"/>
  <c r="AM161" i="2"/>
  <c r="AN161" i="2" s="1"/>
  <c r="AM162" i="2"/>
  <c r="AM163" i="2"/>
  <c r="AM164" i="2"/>
  <c r="AN164" i="2" s="1"/>
  <c r="AM165" i="2"/>
  <c r="AN165" i="2" s="1"/>
  <c r="AM166" i="2"/>
  <c r="AM167" i="2"/>
  <c r="AM168" i="2"/>
  <c r="AN168" i="2" s="1"/>
  <c r="AM169" i="2"/>
  <c r="AN169" i="2" s="1"/>
  <c r="AM170" i="2"/>
  <c r="AM171" i="2"/>
  <c r="AM172" i="2"/>
  <c r="AN172" i="2" s="1"/>
  <c r="AM173" i="2"/>
  <c r="AN173" i="2" s="1"/>
  <c r="AM174" i="2"/>
  <c r="AM175" i="2"/>
  <c r="AM176" i="2"/>
  <c r="AN176" i="2" s="1"/>
  <c r="AM177" i="2"/>
  <c r="AN177" i="2" s="1"/>
  <c r="AM178" i="2"/>
  <c r="AM179" i="2"/>
  <c r="AM180" i="2"/>
  <c r="AN180" i="2" s="1"/>
  <c r="AM181" i="2"/>
  <c r="AN181" i="2" s="1"/>
  <c r="AM182" i="2"/>
  <c r="AM183" i="2"/>
  <c r="AM184" i="2"/>
  <c r="AN184" i="2" s="1"/>
  <c r="AM185" i="2"/>
  <c r="AN185" i="2" s="1"/>
  <c r="AM186" i="2"/>
  <c r="AM187" i="2"/>
  <c r="AM188" i="2"/>
  <c r="AN188" i="2" s="1"/>
  <c r="AM189" i="2"/>
  <c r="AN189" i="2" s="1"/>
  <c r="AM190" i="2"/>
  <c r="AM191" i="2"/>
  <c r="AM192" i="2"/>
  <c r="AN192" i="2" s="1"/>
  <c r="AM193" i="2"/>
  <c r="AN193" i="2" s="1"/>
  <c r="AM194" i="2"/>
  <c r="AM195" i="2"/>
  <c r="AM196" i="2"/>
  <c r="AN196" i="2" s="1"/>
  <c r="AM197" i="2"/>
  <c r="AN197" i="2" s="1"/>
  <c r="AM198" i="2"/>
  <c r="AM199" i="2"/>
  <c r="AM200" i="2"/>
  <c r="AN200" i="2" s="1"/>
  <c r="AM201" i="2"/>
  <c r="AN201" i="2" s="1"/>
  <c r="AM202" i="2"/>
  <c r="AM203" i="2"/>
  <c r="AM204" i="2"/>
  <c r="AN204" i="2" s="1"/>
  <c r="AM205" i="2"/>
  <c r="AN205" i="2" s="1"/>
  <c r="AM206" i="2"/>
  <c r="AM207" i="2"/>
  <c r="AM208" i="2"/>
  <c r="AN208" i="2" s="1"/>
  <c r="AM209" i="2"/>
  <c r="AN209" i="2" s="1"/>
  <c r="AM210" i="2"/>
  <c r="AM211" i="2"/>
  <c r="AM212" i="2"/>
  <c r="AN212" i="2" s="1"/>
  <c r="AM213" i="2"/>
  <c r="AN213" i="2" s="1"/>
  <c r="AM214" i="2"/>
  <c r="AM215" i="2"/>
  <c r="AM216" i="2"/>
  <c r="AN216" i="2" s="1"/>
  <c r="AM217" i="2"/>
  <c r="AN217" i="2" s="1"/>
  <c r="AM218" i="2"/>
  <c r="AM219" i="2"/>
  <c r="AM220" i="2"/>
  <c r="AN220" i="2" s="1"/>
  <c r="AM221" i="2"/>
  <c r="AN221" i="2" s="1"/>
  <c r="AM222" i="2"/>
  <c r="AM223" i="2"/>
  <c r="AM224" i="2"/>
  <c r="AN224" i="2" s="1"/>
  <c r="AM225" i="2"/>
  <c r="AN225" i="2" s="1"/>
  <c r="AM226" i="2"/>
  <c r="AM227" i="2"/>
  <c r="AM228" i="2"/>
  <c r="AN228" i="2" s="1"/>
  <c r="AM229" i="2"/>
  <c r="AN229" i="2" s="1"/>
  <c r="AM230" i="2"/>
  <c r="AM231" i="2"/>
  <c r="AM232" i="2"/>
  <c r="AN232" i="2" s="1"/>
  <c r="AM233" i="2"/>
  <c r="AN233" i="2" s="1"/>
  <c r="AM234" i="2"/>
  <c r="AM235" i="2"/>
  <c r="AM236" i="2"/>
  <c r="AN236" i="2" s="1"/>
  <c r="AM237" i="2"/>
  <c r="AN237" i="2" s="1"/>
  <c r="AM238" i="2"/>
  <c r="AM239" i="2"/>
  <c r="AM240" i="2"/>
  <c r="AN240" i="2" s="1"/>
  <c r="AM241" i="2"/>
  <c r="AN241" i="2" s="1"/>
  <c r="AM242" i="2"/>
  <c r="AM243" i="2"/>
  <c r="AM244" i="2"/>
  <c r="AN244" i="2" s="1"/>
  <c r="AM245" i="2"/>
  <c r="AN245" i="2" s="1"/>
  <c r="AM246" i="2"/>
  <c r="AM247" i="2"/>
  <c r="AM248" i="2"/>
  <c r="AN248" i="2" s="1"/>
  <c r="AM249" i="2"/>
  <c r="AN249" i="2" s="1"/>
  <c r="AM250" i="2"/>
  <c r="AM251" i="2"/>
  <c r="AM252" i="2"/>
  <c r="AN252" i="2" s="1"/>
  <c r="AM253" i="2"/>
  <c r="AN253" i="2" s="1"/>
  <c r="AM254" i="2"/>
  <c r="AM255" i="2"/>
  <c r="AM256" i="2"/>
  <c r="AN256" i="2" s="1"/>
  <c r="AM257" i="2"/>
  <c r="AN257" i="2" s="1"/>
  <c r="AM258" i="2"/>
  <c r="AM259" i="2"/>
  <c r="AM260" i="2"/>
  <c r="AN260" i="2" s="1"/>
  <c r="AM261" i="2"/>
  <c r="AN261" i="2" s="1"/>
  <c r="AM262" i="2"/>
  <c r="AM263" i="2"/>
  <c r="AM264" i="2"/>
  <c r="AN264" i="2" s="1"/>
  <c r="AM265" i="2"/>
  <c r="AN265" i="2" s="1"/>
  <c r="AM266" i="2"/>
  <c r="AM267" i="2"/>
  <c r="AM268" i="2"/>
  <c r="AN268" i="2" s="1"/>
  <c r="AM269" i="2"/>
  <c r="AN269" i="2" s="1"/>
  <c r="AM270" i="2"/>
  <c r="AM271" i="2"/>
  <c r="AM272" i="2"/>
  <c r="AN272" i="2" s="1"/>
  <c r="AM273" i="2"/>
  <c r="AN273" i="2" s="1"/>
  <c r="AM274" i="2"/>
  <c r="AM275" i="2"/>
  <c r="AM276" i="2"/>
  <c r="AN276" i="2" s="1"/>
  <c r="AM277" i="2"/>
  <c r="AN277" i="2" s="1"/>
  <c r="AM278" i="2"/>
  <c r="AM279" i="2"/>
  <c r="AM280" i="2"/>
  <c r="AN280" i="2" s="1"/>
  <c r="AM281" i="2"/>
  <c r="AN281" i="2" s="1"/>
  <c r="AM282" i="2"/>
  <c r="AM283" i="2"/>
  <c r="AM284" i="2"/>
  <c r="AN284" i="2" s="1"/>
  <c r="AM285" i="2"/>
  <c r="AN285" i="2" s="1"/>
  <c r="AM286" i="2"/>
  <c r="AM287" i="2"/>
  <c r="AM288" i="2"/>
  <c r="AN288" i="2" s="1"/>
  <c r="AM289" i="2"/>
  <c r="AN289" i="2" s="1"/>
  <c r="AM290" i="2"/>
  <c r="AM291" i="2"/>
  <c r="AM292" i="2"/>
  <c r="AN292" i="2" s="1"/>
  <c r="AM293" i="2"/>
  <c r="AN293" i="2" s="1"/>
  <c r="AM294" i="2"/>
  <c r="AM295" i="2"/>
  <c r="AM296" i="2"/>
  <c r="AN296" i="2" s="1"/>
  <c r="AM297" i="2"/>
  <c r="AN297" i="2" s="1"/>
  <c r="AM298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Y4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BI4" i="2"/>
  <c r="BH4" i="2" s="1"/>
  <c r="BI5" i="2"/>
  <c r="BH5" i="2" s="1"/>
  <c r="BI6" i="2"/>
  <c r="BH6" i="2" s="1"/>
  <c r="BI7" i="2"/>
  <c r="BH7" i="2" s="1"/>
  <c r="BI8" i="2"/>
  <c r="BH8" i="2" s="1"/>
  <c r="BI9" i="2"/>
  <c r="BH9" i="2" s="1"/>
  <c r="BI10" i="2"/>
  <c r="BH10" i="2" s="1"/>
  <c r="BI11" i="2"/>
  <c r="BH11" i="2" s="1"/>
  <c r="BI12" i="2"/>
  <c r="BH12" i="2" s="1"/>
  <c r="BI13" i="2"/>
  <c r="BH13" i="2" s="1"/>
  <c r="BI14" i="2"/>
  <c r="BH14" i="2" s="1"/>
  <c r="BI15" i="2"/>
  <c r="BH15" i="2" s="1"/>
  <c r="BI16" i="2"/>
  <c r="BH16" i="2" s="1"/>
  <c r="BI17" i="2"/>
  <c r="BH17" i="2" s="1"/>
  <c r="BI18" i="2"/>
  <c r="BH18" i="2" s="1"/>
  <c r="BI19" i="2"/>
  <c r="BH19" i="2" s="1"/>
  <c r="BI20" i="2"/>
  <c r="BH20" i="2" s="1"/>
  <c r="BI21" i="2"/>
  <c r="BH21" i="2" s="1"/>
  <c r="BI22" i="2"/>
  <c r="BH22" i="2" s="1"/>
  <c r="BI23" i="2"/>
  <c r="BH23" i="2" s="1"/>
  <c r="BI24" i="2"/>
  <c r="BH24" i="2" s="1"/>
  <c r="BI25" i="2"/>
  <c r="BH25" i="2" s="1"/>
  <c r="BI26" i="2"/>
  <c r="BH26" i="2" s="1"/>
  <c r="BI27" i="2"/>
  <c r="BH27" i="2" s="1"/>
  <c r="BI28" i="2"/>
  <c r="BH28" i="2" s="1"/>
  <c r="BI29" i="2"/>
  <c r="BH29" i="2" s="1"/>
  <c r="BI30" i="2"/>
  <c r="BH30" i="2" s="1"/>
  <c r="BI31" i="2"/>
  <c r="BH31" i="2" s="1"/>
  <c r="BI32" i="2"/>
  <c r="BH32" i="2" s="1"/>
  <c r="BI33" i="2"/>
  <c r="BH33" i="2" s="1"/>
  <c r="BI34" i="2"/>
  <c r="BH34" i="2" s="1"/>
  <c r="BI35" i="2"/>
  <c r="BH35" i="2" s="1"/>
  <c r="BI36" i="2"/>
  <c r="BH36" i="2" s="1"/>
  <c r="BI37" i="2"/>
  <c r="BH37" i="2" s="1"/>
  <c r="BI38" i="2"/>
  <c r="BH38" i="2" s="1"/>
  <c r="BI39" i="2"/>
  <c r="BH39" i="2" s="1"/>
  <c r="BI40" i="2"/>
  <c r="BH40" i="2" s="1"/>
  <c r="BI41" i="2"/>
  <c r="BH41" i="2" s="1"/>
  <c r="BI42" i="2"/>
  <c r="BH42" i="2" s="1"/>
  <c r="BI43" i="2"/>
  <c r="BH43" i="2" s="1"/>
  <c r="BI44" i="2"/>
  <c r="BH44" i="2" s="1"/>
  <c r="BI45" i="2"/>
  <c r="BH45" i="2" s="1"/>
  <c r="BI46" i="2"/>
  <c r="BH46" i="2" s="1"/>
  <c r="BI47" i="2"/>
  <c r="BH47" i="2" s="1"/>
  <c r="BI48" i="2"/>
  <c r="BH48" i="2" s="1"/>
  <c r="BI49" i="2"/>
  <c r="BH49" i="2" s="1"/>
  <c r="BI50" i="2"/>
  <c r="BH50" i="2" s="1"/>
  <c r="BI51" i="2"/>
  <c r="BH51" i="2" s="1"/>
  <c r="BI52" i="2"/>
  <c r="BH52" i="2" s="1"/>
  <c r="BI53" i="2"/>
  <c r="BH53" i="2" s="1"/>
  <c r="BI54" i="2"/>
  <c r="BH54" i="2" s="1"/>
  <c r="BI55" i="2"/>
  <c r="BH55" i="2" s="1"/>
  <c r="BI56" i="2"/>
  <c r="BH56" i="2" s="1"/>
  <c r="BI57" i="2"/>
  <c r="BH57" i="2" s="1"/>
  <c r="BI58" i="2"/>
  <c r="BH58" i="2" s="1"/>
  <c r="BI59" i="2"/>
  <c r="BH59" i="2" s="1"/>
  <c r="BI60" i="2"/>
  <c r="BH60" i="2" s="1"/>
  <c r="BI61" i="2"/>
  <c r="BH61" i="2" s="1"/>
  <c r="BI62" i="2"/>
  <c r="BH62" i="2" s="1"/>
  <c r="BI63" i="2"/>
  <c r="BH63" i="2" s="1"/>
  <c r="BI64" i="2"/>
  <c r="BH64" i="2" s="1"/>
  <c r="BI65" i="2"/>
  <c r="BH65" i="2" s="1"/>
  <c r="BI66" i="2"/>
  <c r="BH66" i="2" s="1"/>
  <c r="BI67" i="2"/>
  <c r="BH67" i="2" s="1"/>
  <c r="BI68" i="2"/>
  <c r="BH68" i="2" s="1"/>
  <c r="BI69" i="2"/>
  <c r="BH69" i="2" s="1"/>
  <c r="BI70" i="2"/>
  <c r="BH70" i="2" s="1"/>
  <c r="BI71" i="2"/>
  <c r="BH71" i="2" s="1"/>
  <c r="BI72" i="2"/>
  <c r="BH72" i="2" s="1"/>
  <c r="BI73" i="2"/>
  <c r="BH73" i="2" s="1"/>
  <c r="BI74" i="2"/>
  <c r="BH74" i="2" s="1"/>
  <c r="BI75" i="2"/>
  <c r="BH75" i="2" s="1"/>
  <c r="BI76" i="2"/>
  <c r="BH76" i="2" s="1"/>
  <c r="BI77" i="2"/>
  <c r="BH77" i="2" s="1"/>
  <c r="BI78" i="2"/>
  <c r="BH78" i="2" s="1"/>
  <c r="BI79" i="2"/>
  <c r="BH79" i="2" s="1"/>
  <c r="BI80" i="2"/>
  <c r="BH80" i="2" s="1"/>
  <c r="BI81" i="2"/>
  <c r="BH81" i="2" s="1"/>
  <c r="BI82" i="2"/>
  <c r="BH82" i="2" s="1"/>
  <c r="BI83" i="2"/>
  <c r="BH83" i="2" s="1"/>
  <c r="BI84" i="2"/>
  <c r="BH84" i="2" s="1"/>
  <c r="BI85" i="2"/>
  <c r="BH85" i="2" s="1"/>
  <c r="BI86" i="2"/>
  <c r="BH86" i="2" s="1"/>
  <c r="BI87" i="2"/>
  <c r="BH87" i="2" s="1"/>
  <c r="BI88" i="2"/>
  <c r="BH88" i="2" s="1"/>
  <c r="BI89" i="2"/>
  <c r="BH89" i="2" s="1"/>
  <c r="BI90" i="2"/>
  <c r="BH90" i="2" s="1"/>
  <c r="BI91" i="2"/>
  <c r="BH91" i="2" s="1"/>
  <c r="BI92" i="2"/>
  <c r="BH92" i="2" s="1"/>
  <c r="BI93" i="2"/>
  <c r="BH93" i="2" s="1"/>
  <c r="BI94" i="2"/>
  <c r="BH94" i="2" s="1"/>
  <c r="BI95" i="2"/>
  <c r="BH95" i="2" s="1"/>
  <c r="BI96" i="2"/>
  <c r="BH96" i="2" s="1"/>
  <c r="BI97" i="2"/>
  <c r="BH97" i="2" s="1"/>
  <c r="BI98" i="2"/>
  <c r="BH98" i="2" s="1"/>
  <c r="BI99" i="2"/>
  <c r="BH99" i="2" s="1"/>
  <c r="BI100" i="2"/>
  <c r="BH100" i="2" s="1"/>
  <c r="BI101" i="2"/>
  <c r="BH101" i="2" s="1"/>
  <c r="BI102" i="2"/>
  <c r="BH102" i="2" s="1"/>
  <c r="BI103" i="2"/>
  <c r="BH103" i="2" s="1"/>
  <c r="BI104" i="2"/>
  <c r="BH104" i="2" s="1"/>
  <c r="BI105" i="2"/>
  <c r="BH105" i="2" s="1"/>
  <c r="BI106" i="2"/>
  <c r="BH106" i="2" s="1"/>
  <c r="BI107" i="2"/>
  <c r="BH107" i="2" s="1"/>
  <c r="BI108" i="2"/>
  <c r="BH108" i="2" s="1"/>
  <c r="BI109" i="2"/>
  <c r="BH109" i="2" s="1"/>
  <c r="BI110" i="2"/>
  <c r="BH110" i="2" s="1"/>
  <c r="BI111" i="2"/>
  <c r="BH111" i="2" s="1"/>
  <c r="BI112" i="2"/>
  <c r="BH112" i="2" s="1"/>
  <c r="BI113" i="2"/>
  <c r="BH113" i="2" s="1"/>
  <c r="BI114" i="2"/>
  <c r="BH114" i="2" s="1"/>
  <c r="BI115" i="2"/>
  <c r="BH115" i="2" s="1"/>
  <c r="BI116" i="2"/>
  <c r="BH116" i="2" s="1"/>
  <c r="BI117" i="2"/>
  <c r="BH117" i="2" s="1"/>
  <c r="BI118" i="2"/>
  <c r="BH118" i="2" s="1"/>
  <c r="BI119" i="2"/>
  <c r="BH119" i="2" s="1"/>
  <c r="BI120" i="2"/>
  <c r="BH120" i="2" s="1"/>
  <c r="BI121" i="2"/>
  <c r="BH121" i="2" s="1"/>
  <c r="BI122" i="2"/>
  <c r="BH122" i="2" s="1"/>
  <c r="BI123" i="2"/>
  <c r="BH123" i="2" s="1"/>
  <c r="BI124" i="2"/>
  <c r="BH124" i="2" s="1"/>
  <c r="BI125" i="2"/>
  <c r="BH125" i="2" s="1"/>
  <c r="BI126" i="2"/>
  <c r="BH126" i="2" s="1"/>
  <c r="BI127" i="2"/>
  <c r="BH127" i="2" s="1"/>
  <c r="BI128" i="2"/>
  <c r="BH128" i="2" s="1"/>
  <c r="BI129" i="2"/>
  <c r="BH129" i="2" s="1"/>
  <c r="BI130" i="2"/>
  <c r="BH130" i="2" s="1"/>
  <c r="BI131" i="2"/>
  <c r="BH131" i="2" s="1"/>
  <c r="BI132" i="2"/>
  <c r="BH132" i="2" s="1"/>
  <c r="BI133" i="2"/>
  <c r="BH133" i="2" s="1"/>
  <c r="BI134" i="2"/>
  <c r="BH134" i="2" s="1"/>
  <c r="BI135" i="2"/>
  <c r="BH135" i="2" s="1"/>
  <c r="BI136" i="2"/>
  <c r="BH136" i="2" s="1"/>
  <c r="BI137" i="2"/>
  <c r="BH137" i="2" s="1"/>
  <c r="BI138" i="2"/>
  <c r="BH138" i="2" s="1"/>
  <c r="BI139" i="2"/>
  <c r="BH139" i="2" s="1"/>
  <c r="BI140" i="2"/>
  <c r="BH140" i="2" s="1"/>
  <c r="BI141" i="2"/>
  <c r="BH141" i="2" s="1"/>
  <c r="BI142" i="2"/>
  <c r="BH142" i="2" s="1"/>
  <c r="BI143" i="2"/>
  <c r="BH143" i="2" s="1"/>
  <c r="BI144" i="2"/>
  <c r="BH144" i="2" s="1"/>
  <c r="BI145" i="2"/>
  <c r="BH145" i="2" s="1"/>
  <c r="BI146" i="2"/>
  <c r="BH146" i="2" s="1"/>
  <c r="BI147" i="2"/>
  <c r="BH147" i="2" s="1"/>
  <c r="BI148" i="2"/>
  <c r="BH148" i="2" s="1"/>
  <c r="BI149" i="2"/>
  <c r="BH149" i="2" s="1"/>
  <c r="BI150" i="2"/>
  <c r="BH150" i="2" s="1"/>
  <c r="BI151" i="2"/>
  <c r="BH151" i="2" s="1"/>
  <c r="BI152" i="2"/>
  <c r="BH152" i="2" s="1"/>
  <c r="BI153" i="2"/>
  <c r="BH153" i="2" s="1"/>
  <c r="BI154" i="2"/>
  <c r="BH154" i="2" s="1"/>
  <c r="BI155" i="2"/>
  <c r="BH155" i="2" s="1"/>
  <c r="BI156" i="2"/>
  <c r="BH156" i="2" s="1"/>
  <c r="BI157" i="2"/>
  <c r="BH157" i="2" s="1"/>
  <c r="BI158" i="2"/>
  <c r="BH158" i="2" s="1"/>
  <c r="BI159" i="2"/>
  <c r="BH159" i="2" s="1"/>
  <c r="BI160" i="2"/>
  <c r="BH160" i="2" s="1"/>
  <c r="BI161" i="2"/>
  <c r="BH161" i="2" s="1"/>
  <c r="BI162" i="2"/>
  <c r="BH162" i="2" s="1"/>
  <c r="BI163" i="2"/>
  <c r="BH163" i="2" s="1"/>
  <c r="BI164" i="2"/>
  <c r="BH164" i="2" s="1"/>
  <c r="BI165" i="2"/>
  <c r="BH165" i="2" s="1"/>
  <c r="BI166" i="2"/>
  <c r="BH166" i="2" s="1"/>
  <c r="BI167" i="2"/>
  <c r="BH167" i="2" s="1"/>
  <c r="BI168" i="2"/>
  <c r="BH168" i="2" s="1"/>
  <c r="BI169" i="2"/>
  <c r="BH169" i="2" s="1"/>
  <c r="BI170" i="2"/>
  <c r="BH170" i="2" s="1"/>
  <c r="BI171" i="2"/>
  <c r="BH171" i="2" s="1"/>
  <c r="BI172" i="2"/>
  <c r="BH172" i="2" s="1"/>
  <c r="BI173" i="2"/>
  <c r="BH173" i="2" s="1"/>
  <c r="BI174" i="2"/>
  <c r="BH174" i="2" s="1"/>
  <c r="BI175" i="2"/>
  <c r="BH175" i="2" s="1"/>
  <c r="BI176" i="2"/>
  <c r="BH176" i="2" s="1"/>
  <c r="BI177" i="2"/>
  <c r="BH177" i="2" s="1"/>
  <c r="BI178" i="2"/>
  <c r="BH178" i="2" s="1"/>
  <c r="BI179" i="2"/>
  <c r="BH179" i="2" s="1"/>
  <c r="BI180" i="2"/>
  <c r="BH180" i="2" s="1"/>
  <c r="BI181" i="2"/>
  <c r="BH181" i="2" s="1"/>
  <c r="BI182" i="2"/>
  <c r="BH182" i="2" s="1"/>
  <c r="BI183" i="2"/>
  <c r="BH183" i="2" s="1"/>
  <c r="BI184" i="2"/>
  <c r="BH184" i="2" s="1"/>
  <c r="BI185" i="2"/>
  <c r="BH185" i="2" s="1"/>
  <c r="BI186" i="2"/>
  <c r="BH186" i="2" s="1"/>
  <c r="BI187" i="2"/>
  <c r="BH187" i="2" s="1"/>
  <c r="BI188" i="2"/>
  <c r="BH188" i="2" s="1"/>
  <c r="BI189" i="2"/>
  <c r="BH189" i="2" s="1"/>
  <c r="BI190" i="2"/>
  <c r="BH190" i="2" s="1"/>
  <c r="BI191" i="2"/>
  <c r="BH191" i="2" s="1"/>
  <c r="BI192" i="2"/>
  <c r="BH192" i="2" s="1"/>
  <c r="BI193" i="2"/>
  <c r="BH193" i="2" s="1"/>
  <c r="BI194" i="2"/>
  <c r="BH194" i="2" s="1"/>
  <c r="BI195" i="2"/>
  <c r="BH195" i="2" s="1"/>
  <c r="BI196" i="2"/>
  <c r="BH196" i="2" s="1"/>
  <c r="BI197" i="2"/>
  <c r="BH197" i="2" s="1"/>
  <c r="BI198" i="2"/>
  <c r="BH198" i="2" s="1"/>
  <c r="BI199" i="2"/>
  <c r="BH199" i="2" s="1"/>
  <c r="BI200" i="2"/>
  <c r="BH200" i="2" s="1"/>
  <c r="BI201" i="2"/>
  <c r="BH201" i="2" s="1"/>
  <c r="BI202" i="2"/>
  <c r="BH202" i="2" s="1"/>
  <c r="BI203" i="2"/>
  <c r="BH203" i="2" s="1"/>
  <c r="BI204" i="2"/>
  <c r="BH204" i="2" s="1"/>
  <c r="BI205" i="2"/>
  <c r="BH205" i="2" s="1"/>
  <c r="BI206" i="2"/>
  <c r="BH206" i="2" s="1"/>
  <c r="BI207" i="2"/>
  <c r="BH207" i="2" s="1"/>
  <c r="BI208" i="2"/>
  <c r="BH208" i="2" s="1"/>
  <c r="BI209" i="2"/>
  <c r="BH209" i="2" s="1"/>
  <c r="BI210" i="2"/>
  <c r="BH210" i="2" s="1"/>
  <c r="BI211" i="2"/>
  <c r="BH211" i="2" s="1"/>
  <c r="BI212" i="2"/>
  <c r="BH212" i="2" s="1"/>
  <c r="BI213" i="2"/>
  <c r="BH213" i="2" s="1"/>
  <c r="BI214" i="2"/>
  <c r="BH214" i="2" s="1"/>
  <c r="BI215" i="2"/>
  <c r="BH215" i="2" s="1"/>
  <c r="BI216" i="2"/>
  <c r="BH216" i="2" s="1"/>
  <c r="BI217" i="2"/>
  <c r="BH217" i="2" s="1"/>
  <c r="BI218" i="2"/>
  <c r="BH218" i="2" s="1"/>
  <c r="BI219" i="2"/>
  <c r="BH219" i="2" s="1"/>
  <c r="BI220" i="2"/>
  <c r="BH220" i="2" s="1"/>
  <c r="BI221" i="2"/>
  <c r="BH221" i="2" s="1"/>
  <c r="BI222" i="2"/>
  <c r="BH222" i="2" s="1"/>
  <c r="BI223" i="2"/>
  <c r="BH223" i="2" s="1"/>
  <c r="BI224" i="2"/>
  <c r="BH224" i="2" s="1"/>
  <c r="BI225" i="2"/>
  <c r="BH225" i="2" s="1"/>
  <c r="BI226" i="2"/>
  <c r="BH226" i="2" s="1"/>
  <c r="BI227" i="2"/>
  <c r="BH227" i="2" s="1"/>
  <c r="BI228" i="2"/>
  <c r="BH228" i="2" s="1"/>
  <c r="BI229" i="2"/>
  <c r="BH229" i="2" s="1"/>
  <c r="BI230" i="2"/>
  <c r="BH230" i="2" s="1"/>
  <c r="BI231" i="2"/>
  <c r="BH231" i="2" s="1"/>
  <c r="BI232" i="2"/>
  <c r="BH232" i="2" s="1"/>
  <c r="BI233" i="2"/>
  <c r="BH233" i="2" s="1"/>
  <c r="BI234" i="2"/>
  <c r="BH234" i="2" s="1"/>
  <c r="BI235" i="2"/>
  <c r="BH235" i="2" s="1"/>
  <c r="BI236" i="2"/>
  <c r="BH236" i="2" s="1"/>
  <c r="BI237" i="2"/>
  <c r="BH237" i="2" s="1"/>
  <c r="BI238" i="2"/>
  <c r="BH238" i="2" s="1"/>
  <c r="BI239" i="2"/>
  <c r="BH239" i="2" s="1"/>
  <c r="BI240" i="2"/>
  <c r="BH240" i="2" s="1"/>
  <c r="BI241" i="2"/>
  <c r="BH241" i="2" s="1"/>
  <c r="BI242" i="2"/>
  <c r="BH242" i="2" s="1"/>
  <c r="BI243" i="2"/>
  <c r="BH243" i="2" s="1"/>
  <c r="BI244" i="2"/>
  <c r="BH244" i="2" s="1"/>
  <c r="BI245" i="2"/>
  <c r="BH245" i="2" s="1"/>
  <c r="BI246" i="2"/>
  <c r="BH246" i="2" s="1"/>
  <c r="BI247" i="2"/>
  <c r="BH247" i="2" s="1"/>
  <c r="BI248" i="2"/>
  <c r="BH248" i="2" s="1"/>
  <c r="BI249" i="2"/>
  <c r="BH249" i="2" s="1"/>
  <c r="BI250" i="2"/>
  <c r="BH250" i="2" s="1"/>
  <c r="BI251" i="2"/>
  <c r="BH251" i="2" s="1"/>
  <c r="BI252" i="2"/>
  <c r="BH252" i="2" s="1"/>
  <c r="BI253" i="2"/>
  <c r="BH253" i="2" s="1"/>
  <c r="BI254" i="2"/>
  <c r="BH254" i="2" s="1"/>
  <c r="BI255" i="2"/>
  <c r="BH255" i="2" s="1"/>
  <c r="BI256" i="2"/>
  <c r="BH256" i="2" s="1"/>
  <c r="BI257" i="2"/>
  <c r="BH257" i="2" s="1"/>
  <c r="BI258" i="2"/>
  <c r="BH258" i="2" s="1"/>
  <c r="BI259" i="2"/>
  <c r="BH259" i="2" s="1"/>
  <c r="BI260" i="2"/>
  <c r="BH260" i="2" s="1"/>
  <c r="BI261" i="2"/>
  <c r="BH261" i="2" s="1"/>
  <c r="BI262" i="2"/>
  <c r="BH262" i="2" s="1"/>
  <c r="BI263" i="2"/>
  <c r="BH263" i="2" s="1"/>
  <c r="BI264" i="2"/>
  <c r="BH264" i="2" s="1"/>
  <c r="BI265" i="2"/>
  <c r="BH265" i="2" s="1"/>
  <c r="BI266" i="2"/>
  <c r="BH266" i="2" s="1"/>
  <c r="BI267" i="2"/>
  <c r="BH267" i="2" s="1"/>
  <c r="BI268" i="2"/>
  <c r="BH268" i="2" s="1"/>
  <c r="BI269" i="2"/>
  <c r="BH269" i="2" s="1"/>
  <c r="BI270" i="2"/>
  <c r="BH270" i="2" s="1"/>
  <c r="BI271" i="2"/>
  <c r="BH271" i="2" s="1"/>
  <c r="BI272" i="2"/>
  <c r="BH272" i="2" s="1"/>
  <c r="BI273" i="2"/>
  <c r="BH273" i="2" s="1"/>
  <c r="BI274" i="2"/>
  <c r="BH274" i="2" s="1"/>
  <c r="BI275" i="2"/>
  <c r="BH275" i="2" s="1"/>
  <c r="BI276" i="2"/>
  <c r="BH276" i="2" s="1"/>
  <c r="BI277" i="2"/>
  <c r="BH277" i="2" s="1"/>
  <c r="BI278" i="2"/>
  <c r="BH278" i="2" s="1"/>
  <c r="BI279" i="2"/>
  <c r="BH279" i="2" s="1"/>
  <c r="BI280" i="2"/>
  <c r="BH280" i="2" s="1"/>
  <c r="BI281" i="2"/>
  <c r="BH281" i="2" s="1"/>
  <c r="BI282" i="2"/>
  <c r="BH282" i="2" s="1"/>
  <c r="BI283" i="2"/>
  <c r="BH283" i="2" s="1"/>
  <c r="BI284" i="2"/>
  <c r="BH284" i="2" s="1"/>
  <c r="BI285" i="2"/>
  <c r="BH285" i="2" s="1"/>
  <c r="BI286" i="2"/>
  <c r="BH286" i="2" s="1"/>
  <c r="BI287" i="2"/>
  <c r="BH287" i="2" s="1"/>
  <c r="BI288" i="2"/>
  <c r="BH288" i="2" s="1"/>
  <c r="BI289" i="2"/>
  <c r="BH289" i="2" s="1"/>
  <c r="BI290" i="2"/>
  <c r="BH290" i="2" s="1"/>
  <c r="BI291" i="2"/>
  <c r="BH291" i="2" s="1"/>
  <c r="BI292" i="2"/>
  <c r="BH292" i="2" s="1"/>
  <c r="BI293" i="2"/>
  <c r="BH293" i="2" s="1"/>
  <c r="BI294" i="2"/>
  <c r="BH294" i="2" s="1"/>
  <c r="BI295" i="2"/>
  <c r="BH295" i="2" s="1"/>
  <c r="BI296" i="2"/>
  <c r="BH296" i="2" s="1"/>
  <c r="BI297" i="2"/>
  <c r="BH297" i="2" s="1"/>
  <c r="BI298" i="2"/>
  <c r="BH298" i="2" s="1"/>
  <c r="BG4" i="2"/>
  <c r="BF4" i="2" s="1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F17" i="2" s="1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F37" i="2" s="1"/>
  <c r="BG38" i="2"/>
  <c r="BG39" i="2"/>
  <c r="BG40" i="2"/>
  <c r="BG41" i="2"/>
  <c r="BG42" i="2"/>
  <c r="BG43" i="2"/>
  <c r="BG44" i="2"/>
  <c r="BG45" i="2"/>
  <c r="BG46" i="2"/>
  <c r="BG47" i="2"/>
  <c r="BG48" i="2"/>
  <c r="BG49" i="2"/>
  <c r="BF49" i="2" s="1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F81" i="2" s="1"/>
  <c r="BG82" i="2"/>
  <c r="BG83" i="2"/>
  <c r="BG84" i="2"/>
  <c r="BG85" i="2"/>
  <c r="BG86" i="2"/>
  <c r="BG87" i="2"/>
  <c r="BG88" i="2"/>
  <c r="BG89" i="2"/>
  <c r="BG90" i="2"/>
  <c r="BG91" i="2"/>
  <c r="BG92" i="2"/>
  <c r="BF92" i="2" s="1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F124" i="2" s="1"/>
  <c r="BG125" i="2"/>
  <c r="BG126" i="2"/>
  <c r="BG127" i="2"/>
  <c r="BG128" i="2"/>
  <c r="BG129" i="2"/>
  <c r="BG130" i="2"/>
  <c r="BG131" i="2"/>
  <c r="BG132" i="2"/>
  <c r="BG133" i="2"/>
  <c r="BF133" i="2" s="1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E4" i="2"/>
  <c r="BD4" i="2" s="1"/>
  <c r="BE5" i="2"/>
  <c r="BD5" i="2" s="1"/>
  <c r="BE6" i="2"/>
  <c r="BD6" i="2" s="1"/>
  <c r="BE7" i="2"/>
  <c r="BD7" i="2" s="1"/>
  <c r="BE8" i="2"/>
  <c r="BD8" i="2" s="1"/>
  <c r="BE9" i="2"/>
  <c r="BD9" i="2" s="1"/>
  <c r="BE10" i="2"/>
  <c r="BD10" i="2" s="1"/>
  <c r="BE11" i="2"/>
  <c r="BD11" i="2" s="1"/>
  <c r="BE12" i="2"/>
  <c r="BD12" i="2" s="1"/>
  <c r="BE13" i="2"/>
  <c r="BD13" i="2" s="1"/>
  <c r="BE14" i="2"/>
  <c r="BD14" i="2" s="1"/>
  <c r="BE15" i="2"/>
  <c r="BD15" i="2" s="1"/>
  <c r="BE16" i="2"/>
  <c r="BD16" i="2" s="1"/>
  <c r="BE17" i="2"/>
  <c r="BD17" i="2" s="1"/>
  <c r="BE18" i="2"/>
  <c r="BD18" i="2" s="1"/>
  <c r="BE19" i="2"/>
  <c r="BD19" i="2" s="1"/>
  <c r="BE20" i="2"/>
  <c r="BD20" i="2" s="1"/>
  <c r="BE21" i="2"/>
  <c r="BD21" i="2" s="1"/>
  <c r="BE22" i="2"/>
  <c r="BD22" i="2" s="1"/>
  <c r="BE23" i="2"/>
  <c r="BD23" i="2" s="1"/>
  <c r="BE24" i="2"/>
  <c r="BD24" i="2" s="1"/>
  <c r="BE25" i="2"/>
  <c r="BD25" i="2" s="1"/>
  <c r="BE26" i="2"/>
  <c r="BD26" i="2" s="1"/>
  <c r="BE27" i="2"/>
  <c r="BD27" i="2" s="1"/>
  <c r="BE28" i="2"/>
  <c r="BD28" i="2" s="1"/>
  <c r="BE29" i="2"/>
  <c r="BD29" i="2" s="1"/>
  <c r="BE30" i="2"/>
  <c r="BD30" i="2" s="1"/>
  <c r="BE31" i="2"/>
  <c r="BD31" i="2" s="1"/>
  <c r="BE32" i="2"/>
  <c r="BD32" i="2" s="1"/>
  <c r="BE33" i="2"/>
  <c r="BD33" i="2" s="1"/>
  <c r="BE34" i="2"/>
  <c r="BD34" i="2" s="1"/>
  <c r="BE35" i="2"/>
  <c r="BD35" i="2" s="1"/>
  <c r="BE36" i="2"/>
  <c r="BD36" i="2" s="1"/>
  <c r="BE37" i="2"/>
  <c r="BD37" i="2" s="1"/>
  <c r="BE38" i="2"/>
  <c r="BD38" i="2" s="1"/>
  <c r="BE39" i="2"/>
  <c r="BD39" i="2" s="1"/>
  <c r="BE40" i="2"/>
  <c r="BD40" i="2" s="1"/>
  <c r="BE41" i="2"/>
  <c r="BD41" i="2" s="1"/>
  <c r="BE42" i="2"/>
  <c r="BD42" i="2" s="1"/>
  <c r="BE43" i="2"/>
  <c r="BD43" i="2" s="1"/>
  <c r="BE44" i="2"/>
  <c r="BD44" i="2" s="1"/>
  <c r="BE45" i="2"/>
  <c r="BD45" i="2" s="1"/>
  <c r="BE46" i="2"/>
  <c r="BD46" i="2" s="1"/>
  <c r="BE47" i="2"/>
  <c r="BD47" i="2" s="1"/>
  <c r="BE48" i="2"/>
  <c r="BD48" i="2" s="1"/>
  <c r="BE49" i="2"/>
  <c r="BD49" i="2" s="1"/>
  <c r="BE50" i="2"/>
  <c r="BD50" i="2" s="1"/>
  <c r="BE51" i="2"/>
  <c r="BD51" i="2" s="1"/>
  <c r="BE52" i="2"/>
  <c r="BD52" i="2" s="1"/>
  <c r="BE53" i="2"/>
  <c r="BD53" i="2" s="1"/>
  <c r="BE54" i="2"/>
  <c r="BD54" i="2" s="1"/>
  <c r="BE55" i="2"/>
  <c r="BD55" i="2" s="1"/>
  <c r="BE56" i="2"/>
  <c r="BD56" i="2" s="1"/>
  <c r="BE57" i="2"/>
  <c r="BD57" i="2" s="1"/>
  <c r="BE58" i="2"/>
  <c r="BD58" i="2" s="1"/>
  <c r="BE59" i="2"/>
  <c r="BD59" i="2" s="1"/>
  <c r="BE60" i="2"/>
  <c r="BD60" i="2" s="1"/>
  <c r="BE61" i="2"/>
  <c r="BD61" i="2" s="1"/>
  <c r="BE62" i="2"/>
  <c r="BD62" i="2" s="1"/>
  <c r="BE63" i="2"/>
  <c r="BD63" i="2" s="1"/>
  <c r="BE64" i="2"/>
  <c r="BD64" i="2" s="1"/>
  <c r="BE65" i="2"/>
  <c r="BD65" i="2" s="1"/>
  <c r="BE66" i="2"/>
  <c r="BD66" i="2" s="1"/>
  <c r="BE67" i="2"/>
  <c r="BD67" i="2" s="1"/>
  <c r="BE68" i="2"/>
  <c r="BD68" i="2" s="1"/>
  <c r="BE69" i="2"/>
  <c r="BD69" i="2" s="1"/>
  <c r="BE70" i="2"/>
  <c r="BD70" i="2" s="1"/>
  <c r="BE71" i="2"/>
  <c r="BD71" i="2" s="1"/>
  <c r="BE72" i="2"/>
  <c r="BD72" i="2" s="1"/>
  <c r="BE73" i="2"/>
  <c r="BD73" i="2" s="1"/>
  <c r="BE74" i="2"/>
  <c r="BD74" i="2" s="1"/>
  <c r="BE75" i="2"/>
  <c r="BD75" i="2" s="1"/>
  <c r="BE76" i="2"/>
  <c r="BD76" i="2" s="1"/>
  <c r="BE77" i="2"/>
  <c r="BD77" i="2" s="1"/>
  <c r="BE78" i="2"/>
  <c r="BD78" i="2" s="1"/>
  <c r="BE79" i="2"/>
  <c r="BD79" i="2" s="1"/>
  <c r="BE80" i="2"/>
  <c r="BD80" i="2" s="1"/>
  <c r="BE81" i="2"/>
  <c r="BD81" i="2" s="1"/>
  <c r="BE82" i="2"/>
  <c r="BD82" i="2" s="1"/>
  <c r="BE83" i="2"/>
  <c r="BD83" i="2" s="1"/>
  <c r="BE84" i="2"/>
  <c r="BD84" i="2" s="1"/>
  <c r="BE85" i="2"/>
  <c r="BD85" i="2" s="1"/>
  <c r="BE86" i="2"/>
  <c r="BD86" i="2" s="1"/>
  <c r="BE87" i="2"/>
  <c r="BD87" i="2" s="1"/>
  <c r="BE88" i="2"/>
  <c r="BD88" i="2" s="1"/>
  <c r="BE89" i="2"/>
  <c r="BD89" i="2" s="1"/>
  <c r="BE90" i="2"/>
  <c r="BD90" i="2" s="1"/>
  <c r="BE91" i="2"/>
  <c r="BD91" i="2" s="1"/>
  <c r="BE92" i="2"/>
  <c r="BD92" i="2" s="1"/>
  <c r="BE93" i="2"/>
  <c r="BD93" i="2" s="1"/>
  <c r="BE94" i="2"/>
  <c r="BD94" i="2" s="1"/>
  <c r="BE95" i="2"/>
  <c r="BD95" i="2" s="1"/>
  <c r="BE96" i="2"/>
  <c r="BD96" i="2" s="1"/>
  <c r="BE97" i="2"/>
  <c r="BD97" i="2" s="1"/>
  <c r="BE98" i="2"/>
  <c r="BD98" i="2" s="1"/>
  <c r="BE99" i="2"/>
  <c r="BD99" i="2" s="1"/>
  <c r="BE100" i="2"/>
  <c r="BD100" i="2" s="1"/>
  <c r="BE101" i="2"/>
  <c r="BD101" i="2" s="1"/>
  <c r="BE102" i="2"/>
  <c r="BD102" i="2" s="1"/>
  <c r="BE103" i="2"/>
  <c r="BD103" i="2" s="1"/>
  <c r="BE104" i="2"/>
  <c r="BD104" i="2" s="1"/>
  <c r="BE105" i="2"/>
  <c r="BD105" i="2" s="1"/>
  <c r="BE106" i="2"/>
  <c r="BD106" i="2" s="1"/>
  <c r="BE107" i="2"/>
  <c r="BD107" i="2" s="1"/>
  <c r="BE108" i="2"/>
  <c r="BD108" i="2" s="1"/>
  <c r="BE109" i="2"/>
  <c r="BD109" i="2" s="1"/>
  <c r="BE110" i="2"/>
  <c r="BD110" i="2" s="1"/>
  <c r="BE111" i="2"/>
  <c r="BD111" i="2" s="1"/>
  <c r="BE112" i="2"/>
  <c r="BD112" i="2" s="1"/>
  <c r="BE113" i="2"/>
  <c r="BD113" i="2" s="1"/>
  <c r="BE114" i="2"/>
  <c r="BD114" i="2" s="1"/>
  <c r="BE115" i="2"/>
  <c r="BD115" i="2" s="1"/>
  <c r="BE116" i="2"/>
  <c r="BD116" i="2" s="1"/>
  <c r="BE117" i="2"/>
  <c r="BD117" i="2" s="1"/>
  <c r="BE118" i="2"/>
  <c r="BD118" i="2" s="1"/>
  <c r="BE119" i="2"/>
  <c r="BD119" i="2" s="1"/>
  <c r="BE120" i="2"/>
  <c r="BD120" i="2" s="1"/>
  <c r="BE121" i="2"/>
  <c r="BD121" i="2" s="1"/>
  <c r="BE122" i="2"/>
  <c r="BD122" i="2" s="1"/>
  <c r="BE123" i="2"/>
  <c r="BD123" i="2" s="1"/>
  <c r="BE124" i="2"/>
  <c r="BD124" i="2" s="1"/>
  <c r="BE125" i="2"/>
  <c r="BD125" i="2" s="1"/>
  <c r="BE126" i="2"/>
  <c r="BD126" i="2" s="1"/>
  <c r="BE127" i="2"/>
  <c r="BD127" i="2" s="1"/>
  <c r="BE128" i="2"/>
  <c r="BD128" i="2" s="1"/>
  <c r="BE129" i="2"/>
  <c r="BD129" i="2" s="1"/>
  <c r="BE130" i="2"/>
  <c r="BD130" i="2" s="1"/>
  <c r="BE131" i="2"/>
  <c r="BD131" i="2" s="1"/>
  <c r="BE132" i="2"/>
  <c r="BD132" i="2" s="1"/>
  <c r="BE133" i="2"/>
  <c r="BD133" i="2" s="1"/>
  <c r="BE134" i="2"/>
  <c r="BD134" i="2" s="1"/>
  <c r="BE135" i="2"/>
  <c r="BD135" i="2" s="1"/>
  <c r="BE136" i="2"/>
  <c r="BD136" i="2" s="1"/>
  <c r="BE137" i="2"/>
  <c r="BD137" i="2" s="1"/>
  <c r="BE138" i="2"/>
  <c r="BD138" i="2" s="1"/>
  <c r="BE139" i="2"/>
  <c r="BD139" i="2" s="1"/>
  <c r="BE140" i="2"/>
  <c r="BD140" i="2" s="1"/>
  <c r="BE141" i="2"/>
  <c r="BD141" i="2" s="1"/>
  <c r="BE142" i="2"/>
  <c r="BD142" i="2" s="1"/>
  <c r="BE143" i="2"/>
  <c r="BD143" i="2" s="1"/>
  <c r="BE144" i="2"/>
  <c r="BD144" i="2" s="1"/>
  <c r="BE145" i="2"/>
  <c r="BD145" i="2" s="1"/>
  <c r="BE146" i="2"/>
  <c r="BD146" i="2" s="1"/>
  <c r="BE147" i="2"/>
  <c r="BD147" i="2" s="1"/>
  <c r="BE148" i="2"/>
  <c r="BD148" i="2" s="1"/>
  <c r="BE149" i="2"/>
  <c r="BD149" i="2" s="1"/>
  <c r="BE150" i="2"/>
  <c r="BD150" i="2" s="1"/>
  <c r="BE151" i="2"/>
  <c r="BD151" i="2" s="1"/>
  <c r="BE152" i="2"/>
  <c r="BD152" i="2" s="1"/>
  <c r="BE153" i="2"/>
  <c r="BD153" i="2" s="1"/>
  <c r="BE154" i="2"/>
  <c r="BD154" i="2" s="1"/>
  <c r="BE155" i="2"/>
  <c r="BD155" i="2" s="1"/>
  <c r="BE156" i="2"/>
  <c r="BD156" i="2" s="1"/>
  <c r="BE157" i="2"/>
  <c r="BD157" i="2" s="1"/>
  <c r="BE158" i="2"/>
  <c r="BD158" i="2" s="1"/>
  <c r="BE159" i="2"/>
  <c r="BD159" i="2" s="1"/>
  <c r="BE160" i="2"/>
  <c r="BD160" i="2" s="1"/>
  <c r="BE161" i="2"/>
  <c r="BD161" i="2" s="1"/>
  <c r="BE162" i="2"/>
  <c r="BD162" i="2" s="1"/>
  <c r="BE163" i="2"/>
  <c r="BD163" i="2" s="1"/>
  <c r="BE164" i="2"/>
  <c r="BD164" i="2" s="1"/>
  <c r="BE165" i="2"/>
  <c r="BD165" i="2" s="1"/>
  <c r="BE166" i="2"/>
  <c r="BD166" i="2" s="1"/>
  <c r="BE167" i="2"/>
  <c r="BD167" i="2" s="1"/>
  <c r="BE168" i="2"/>
  <c r="BD168" i="2" s="1"/>
  <c r="BE169" i="2"/>
  <c r="BD169" i="2" s="1"/>
  <c r="BE170" i="2"/>
  <c r="BD170" i="2" s="1"/>
  <c r="BE171" i="2"/>
  <c r="BD171" i="2" s="1"/>
  <c r="BE172" i="2"/>
  <c r="BD172" i="2" s="1"/>
  <c r="BE173" i="2"/>
  <c r="BD173" i="2" s="1"/>
  <c r="BE174" i="2"/>
  <c r="BD174" i="2" s="1"/>
  <c r="BE175" i="2"/>
  <c r="BD175" i="2" s="1"/>
  <c r="BE176" i="2"/>
  <c r="BD176" i="2" s="1"/>
  <c r="BE177" i="2"/>
  <c r="BD177" i="2" s="1"/>
  <c r="BE178" i="2"/>
  <c r="BD178" i="2" s="1"/>
  <c r="BE179" i="2"/>
  <c r="BD179" i="2" s="1"/>
  <c r="BE180" i="2"/>
  <c r="BD180" i="2" s="1"/>
  <c r="BE181" i="2"/>
  <c r="BD181" i="2" s="1"/>
  <c r="BE182" i="2"/>
  <c r="BD182" i="2" s="1"/>
  <c r="BE183" i="2"/>
  <c r="BD183" i="2" s="1"/>
  <c r="BE184" i="2"/>
  <c r="BD184" i="2" s="1"/>
  <c r="BE185" i="2"/>
  <c r="BD185" i="2" s="1"/>
  <c r="BE186" i="2"/>
  <c r="BD186" i="2" s="1"/>
  <c r="BE187" i="2"/>
  <c r="BD187" i="2" s="1"/>
  <c r="BE188" i="2"/>
  <c r="BD188" i="2" s="1"/>
  <c r="BE189" i="2"/>
  <c r="BD189" i="2" s="1"/>
  <c r="BE190" i="2"/>
  <c r="BD190" i="2" s="1"/>
  <c r="BE191" i="2"/>
  <c r="BD191" i="2" s="1"/>
  <c r="BE192" i="2"/>
  <c r="BD192" i="2" s="1"/>
  <c r="BE193" i="2"/>
  <c r="BD193" i="2" s="1"/>
  <c r="BE194" i="2"/>
  <c r="BD194" i="2" s="1"/>
  <c r="BE195" i="2"/>
  <c r="BD195" i="2" s="1"/>
  <c r="BE196" i="2"/>
  <c r="BD196" i="2" s="1"/>
  <c r="BE197" i="2"/>
  <c r="BD197" i="2" s="1"/>
  <c r="BE198" i="2"/>
  <c r="BD198" i="2" s="1"/>
  <c r="BE199" i="2"/>
  <c r="BD199" i="2" s="1"/>
  <c r="BE200" i="2"/>
  <c r="BD200" i="2" s="1"/>
  <c r="BE201" i="2"/>
  <c r="BD201" i="2" s="1"/>
  <c r="BE202" i="2"/>
  <c r="BD202" i="2" s="1"/>
  <c r="BE203" i="2"/>
  <c r="BD203" i="2" s="1"/>
  <c r="BE204" i="2"/>
  <c r="BD204" i="2" s="1"/>
  <c r="BE205" i="2"/>
  <c r="BD205" i="2" s="1"/>
  <c r="BE206" i="2"/>
  <c r="BD206" i="2" s="1"/>
  <c r="BE207" i="2"/>
  <c r="BD207" i="2" s="1"/>
  <c r="BE208" i="2"/>
  <c r="BD208" i="2" s="1"/>
  <c r="BE209" i="2"/>
  <c r="BD209" i="2" s="1"/>
  <c r="BE210" i="2"/>
  <c r="BD210" i="2" s="1"/>
  <c r="BE211" i="2"/>
  <c r="BD211" i="2" s="1"/>
  <c r="BE212" i="2"/>
  <c r="BD212" i="2" s="1"/>
  <c r="BE213" i="2"/>
  <c r="BD213" i="2" s="1"/>
  <c r="BE214" i="2"/>
  <c r="BD214" i="2" s="1"/>
  <c r="BE215" i="2"/>
  <c r="BD215" i="2" s="1"/>
  <c r="BE216" i="2"/>
  <c r="BD216" i="2" s="1"/>
  <c r="BE217" i="2"/>
  <c r="BD217" i="2" s="1"/>
  <c r="BE218" i="2"/>
  <c r="BD218" i="2" s="1"/>
  <c r="BE219" i="2"/>
  <c r="BD219" i="2" s="1"/>
  <c r="BE220" i="2"/>
  <c r="BD220" i="2" s="1"/>
  <c r="BE221" i="2"/>
  <c r="BD221" i="2" s="1"/>
  <c r="BE222" i="2"/>
  <c r="BD222" i="2" s="1"/>
  <c r="BE223" i="2"/>
  <c r="BD223" i="2" s="1"/>
  <c r="BE224" i="2"/>
  <c r="BD224" i="2" s="1"/>
  <c r="BE225" i="2"/>
  <c r="BD225" i="2" s="1"/>
  <c r="BE226" i="2"/>
  <c r="BD226" i="2" s="1"/>
  <c r="BE227" i="2"/>
  <c r="BD227" i="2" s="1"/>
  <c r="BE228" i="2"/>
  <c r="BD228" i="2" s="1"/>
  <c r="BE229" i="2"/>
  <c r="BD229" i="2" s="1"/>
  <c r="BE230" i="2"/>
  <c r="BD230" i="2" s="1"/>
  <c r="BE231" i="2"/>
  <c r="BD231" i="2" s="1"/>
  <c r="BE232" i="2"/>
  <c r="BD232" i="2" s="1"/>
  <c r="BE233" i="2"/>
  <c r="BD233" i="2" s="1"/>
  <c r="BE234" i="2"/>
  <c r="BD234" i="2" s="1"/>
  <c r="BE235" i="2"/>
  <c r="BD235" i="2" s="1"/>
  <c r="BE236" i="2"/>
  <c r="BD236" i="2" s="1"/>
  <c r="BE237" i="2"/>
  <c r="BD237" i="2" s="1"/>
  <c r="BE238" i="2"/>
  <c r="BD238" i="2" s="1"/>
  <c r="BE239" i="2"/>
  <c r="BD239" i="2" s="1"/>
  <c r="BE240" i="2"/>
  <c r="BD240" i="2" s="1"/>
  <c r="BE241" i="2"/>
  <c r="BD241" i="2" s="1"/>
  <c r="BE242" i="2"/>
  <c r="BD242" i="2" s="1"/>
  <c r="BE243" i="2"/>
  <c r="BD243" i="2" s="1"/>
  <c r="BE244" i="2"/>
  <c r="BD244" i="2" s="1"/>
  <c r="BE245" i="2"/>
  <c r="BD245" i="2" s="1"/>
  <c r="BE246" i="2"/>
  <c r="BD246" i="2" s="1"/>
  <c r="BE247" i="2"/>
  <c r="BD247" i="2" s="1"/>
  <c r="BE248" i="2"/>
  <c r="BD248" i="2" s="1"/>
  <c r="BE249" i="2"/>
  <c r="BD249" i="2" s="1"/>
  <c r="BE250" i="2"/>
  <c r="BD250" i="2" s="1"/>
  <c r="BE251" i="2"/>
  <c r="BD251" i="2" s="1"/>
  <c r="BE252" i="2"/>
  <c r="BD252" i="2" s="1"/>
  <c r="BE253" i="2"/>
  <c r="BD253" i="2" s="1"/>
  <c r="BE254" i="2"/>
  <c r="BD254" i="2" s="1"/>
  <c r="BE255" i="2"/>
  <c r="BD255" i="2" s="1"/>
  <c r="BE256" i="2"/>
  <c r="BD256" i="2" s="1"/>
  <c r="BE257" i="2"/>
  <c r="BD257" i="2" s="1"/>
  <c r="BE258" i="2"/>
  <c r="BD258" i="2" s="1"/>
  <c r="BE259" i="2"/>
  <c r="BD259" i="2" s="1"/>
  <c r="BE260" i="2"/>
  <c r="BD260" i="2" s="1"/>
  <c r="BE261" i="2"/>
  <c r="BD261" i="2" s="1"/>
  <c r="BE262" i="2"/>
  <c r="BD262" i="2" s="1"/>
  <c r="BE263" i="2"/>
  <c r="BD263" i="2" s="1"/>
  <c r="BE264" i="2"/>
  <c r="BD264" i="2" s="1"/>
  <c r="BE265" i="2"/>
  <c r="BD265" i="2" s="1"/>
  <c r="BE266" i="2"/>
  <c r="BD266" i="2" s="1"/>
  <c r="BE267" i="2"/>
  <c r="BD267" i="2" s="1"/>
  <c r="BE268" i="2"/>
  <c r="BD268" i="2" s="1"/>
  <c r="BE269" i="2"/>
  <c r="BD269" i="2" s="1"/>
  <c r="BE270" i="2"/>
  <c r="BD270" i="2" s="1"/>
  <c r="BE271" i="2"/>
  <c r="BD271" i="2" s="1"/>
  <c r="BE272" i="2"/>
  <c r="BD272" i="2" s="1"/>
  <c r="BE273" i="2"/>
  <c r="BD273" i="2" s="1"/>
  <c r="BE274" i="2"/>
  <c r="BD274" i="2" s="1"/>
  <c r="BE275" i="2"/>
  <c r="BD275" i="2" s="1"/>
  <c r="BE276" i="2"/>
  <c r="BD276" i="2" s="1"/>
  <c r="BE277" i="2"/>
  <c r="BD277" i="2" s="1"/>
  <c r="BE278" i="2"/>
  <c r="BD278" i="2" s="1"/>
  <c r="BE279" i="2"/>
  <c r="BD279" i="2" s="1"/>
  <c r="BE280" i="2"/>
  <c r="BD280" i="2" s="1"/>
  <c r="BE281" i="2"/>
  <c r="BD281" i="2" s="1"/>
  <c r="BE282" i="2"/>
  <c r="BD282" i="2" s="1"/>
  <c r="BE283" i="2"/>
  <c r="BD283" i="2" s="1"/>
  <c r="BE284" i="2"/>
  <c r="BD284" i="2" s="1"/>
  <c r="BE285" i="2"/>
  <c r="BD285" i="2" s="1"/>
  <c r="BE286" i="2"/>
  <c r="BD286" i="2" s="1"/>
  <c r="BE287" i="2"/>
  <c r="BD287" i="2" s="1"/>
  <c r="BE288" i="2"/>
  <c r="BD288" i="2" s="1"/>
  <c r="BE289" i="2"/>
  <c r="BD289" i="2" s="1"/>
  <c r="BE290" i="2"/>
  <c r="BD290" i="2" s="1"/>
  <c r="BE291" i="2"/>
  <c r="BD291" i="2" s="1"/>
  <c r="BE292" i="2"/>
  <c r="BD292" i="2" s="1"/>
  <c r="BE293" i="2"/>
  <c r="BD293" i="2" s="1"/>
  <c r="BE294" i="2"/>
  <c r="BD294" i="2" s="1"/>
  <c r="BE295" i="2"/>
  <c r="BD295" i="2" s="1"/>
  <c r="BE296" i="2"/>
  <c r="BD296" i="2" s="1"/>
  <c r="BE297" i="2"/>
  <c r="BD297" i="2" s="1"/>
  <c r="BE298" i="2"/>
  <c r="BD298" i="2" s="1"/>
  <c r="BC4" i="2"/>
  <c r="BC5" i="2"/>
  <c r="BC6" i="2"/>
  <c r="BC7" i="2"/>
  <c r="BC8" i="2"/>
  <c r="BC9" i="2"/>
  <c r="BB9" i="2" s="1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B41" i="2" s="1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B73" i="2" s="1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B105" i="2" s="1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B137" i="2" s="1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B169" i="2" s="1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B201" i="2" s="1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B233" i="2" s="1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B265" i="2" s="1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B297" i="2" s="1"/>
  <c r="BC298" i="2"/>
  <c r="AQ13" i="2" l="1"/>
  <c r="AT82" i="2"/>
  <c r="AT205" i="2"/>
  <c r="AT57" i="2"/>
  <c r="BA42" i="2"/>
  <c r="BA296" i="2"/>
  <c r="BA120" i="2"/>
  <c r="AQ284" i="2"/>
  <c r="AQ164" i="2"/>
  <c r="AQ152" i="2"/>
  <c r="AQ88" i="2"/>
  <c r="AQ68" i="2"/>
  <c r="AQ32" i="2"/>
  <c r="AQ16" i="2"/>
  <c r="AT298" i="2"/>
  <c r="AT294" i="2"/>
  <c r="AT290" i="2"/>
  <c r="AT286" i="2"/>
  <c r="AT282" i="2"/>
  <c r="AT278" i="2"/>
  <c r="AT274" i="2"/>
  <c r="AT270" i="2"/>
  <c r="AT266" i="2"/>
  <c r="AT262" i="2"/>
  <c r="AT258" i="2"/>
  <c r="AT254" i="2"/>
  <c r="AT250" i="2"/>
  <c r="AT246" i="2"/>
  <c r="AT242" i="2"/>
  <c r="AT238" i="2"/>
  <c r="AT234" i="2"/>
  <c r="AT230" i="2"/>
  <c r="AT226" i="2"/>
  <c r="AT222" i="2"/>
  <c r="AT218" i="2"/>
  <c r="AT214" i="2"/>
  <c r="AT210" i="2"/>
  <c r="AT206" i="2"/>
  <c r="AT202" i="2"/>
  <c r="AQ6" i="2"/>
  <c r="AT198" i="2"/>
  <c r="AT194" i="2"/>
  <c r="AT190" i="2"/>
  <c r="AT186" i="2"/>
  <c r="AT182" i="2"/>
  <c r="AT178" i="2"/>
  <c r="AT174" i="2"/>
  <c r="AT170" i="2"/>
  <c r="AT166" i="2"/>
  <c r="AT162" i="2"/>
  <c r="AT158" i="2"/>
  <c r="AT154" i="2"/>
  <c r="AT150" i="2"/>
  <c r="AT146" i="2"/>
  <c r="AT142" i="2"/>
  <c r="AT138" i="2"/>
  <c r="AT134" i="2"/>
  <c r="AT130" i="2"/>
  <c r="AT126" i="2"/>
  <c r="AT122" i="2"/>
  <c r="AT118" i="2"/>
  <c r="AT114" i="2"/>
  <c r="AT110" i="2"/>
  <c r="AT106" i="2"/>
  <c r="AT102" i="2"/>
  <c r="AT98" i="2"/>
  <c r="AQ193" i="2"/>
  <c r="AQ185" i="2"/>
  <c r="AQ173" i="2"/>
  <c r="AQ145" i="2"/>
  <c r="AQ133" i="2"/>
  <c r="AQ117" i="2"/>
  <c r="AQ101" i="2"/>
  <c r="AQ81" i="2"/>
  <c r="AQ57" i="2"/>
  <c r="AQ53" i="2"/>
  <c r="AQ41" i="2"/>
  <c r="AQ29" i="2"/>
  <c r="BA280" i="2"/>
  <c r="BA276" i="2"/>
  <c r="BA264" i="2"/>
  <c r="BA248" i="2"/>
  <c r="BA244" i="2"/>
  <c r="BA232" i="2"/>
  <c r="BA216" i="2"/>
  <c r="BA212" i="2"/>
  <c r="BA200" i="2"/>
  <c r="BA184" i="2"/>
  <c r="BA180" i="2"/>
  <c r="BA168" i="2"/>
  <c r="BA152" i="2"/>
  <c r="BA148" i="2"/>
  <c r="BA136" i="2"/>
  <c r="BA116" i="2"/>
  <c r="BA104" i="2"/>
  <c r="BA88" i="2"/>
  <c r="BA84" i="2"/>
  <c r="BA72" i="2"/>
  <c r="BA56" i="2"/>
  <c r="BA52" i="2"/>
  <c r="BA28" i="2"/>
  <c r="BA24" i="2"/>
  <c r="BA12" i="2"/>
  <c r="AT94" i="2"/>
  <c r="AT90" i="2"/>
  <c r="AT86" i="2"/>
  <c r="AT78" i="2"/>
  <c r="AT74" i="2"/>
  <c r="AT70" i="2"/>
  <c r="AT66" i="2"/>
  <c r="AT62" i="2"/>
  <c r="AT58" i="2"/>
  <c r="AT54" i="2"/>
  <c r="AT50" i="2"/>
  <c r="AT46" i="2"/>
  <c r="AT42" i="2"/>
  <c r="AT38" i="2"/>
  <c r="AT34" i="2"/>
  <c r="AT30" i="2"/>
  <c r="AT26" i="2"/>
  <c r="AT22" i="2"/>
  <c r="AT18" i="2"/>
  <c r="AT14" i="2"/>
  <c r="AT10" i="2"/>
  <c r="AT6" i="2"/>
  <c r="AW297" i="2"/>
  <c r="AW293" i="2"/>
  <c r="AW289" i="2"/>
  <c r="AW285" i="2"/>
  <c r="AW281" i="2"/>
  <c r="AW277" i="2"/>
  <c r="AW273" i="2"/>
  <c r="AW269" i="2"/>
  <c r="AW265" i="2"/>
  <c r="AW261" i="2"/>
  <c r="AW257" i="2"/>
  <c r="AW253" i="2"/>
  <c r="AW249" i="2"/>
  <c r="AW245" i="2"/>
  <c r="AW241" i="2"/>
  <c r="AW237" i="2"/>
  <c r="AW233" i="2"/>
  <c r="AW229" i="2"/>
  <c r="AW225" i="2"/>
  <c r="AW221" i="2"/>
  <c r="AW217" i="2"/>
  <c r="AW213" i="2"/>
  <c r="AW209" i="2"/>
  <c r="AW205" i="2"/>
  <c r="AW201" i="2"/>
  <c r="AW197" i="2"/>
  <c r="AW193" i="2"/>
  <c r="AW189" i="2"/>
  <c r="AW185" i="2"/>
  <c r="AW181" i="2"/>
  <c r="AW177" i="2"/>
  <c r="AW173" i="2"/>
  <c r="AW169" i="2"/>
  <c r="AW165" i="2"/>
  <c r="AW161" i="2"/>
  <c r="AW157" i="2"/>
  <c r="AW153" i="2"/>
  <c r="AW149" i="2"/>
  <c r="AW145" i="2"/>
  <c r="AW141" i="2"/>
  <c r="AW137" i="2"/>
  <c r="AW133" i="2"/>
  <c r="AW129" i="2"/>
  <c r="AW125" i="2"/>
  <c r="AW121" i="2"/>
  <c r="AW117" i="2"/>
  <c r="AW113" i="2"/>
  <c r="AW109" i="2"/>
  <c r="AW105" i="2"/>
  <c r="AW101" i="2"/>
  <c r="AW97" i="2"/>
  <c r="AW93" i="2"/>
  <c r="AW89" i="2"/>
  <c r="AW85" i="2"/>
  <c r="AW81" i="2"/>
  <c r="AW77" i="2"/>
  <c r="AW73" i="2"/>
  <c r="AW69" i="2"/>
  <c r="AW65" i="2"/>
  <c r="AW61" i="2"/>
  <c r="AW57" i="2"/>
  <c r="AW53" i="2"/>
  <c r="AW49" i="2"/>
  <c r="AW45" i="2"/>
  <c r="AW41" i="2"/>
  <c r="AW37" i="2"/>
  <c r="AW33" i="2"/>
  <c r="AW29" i="2"/>
  <c r="AW25" i="2"/>
  <c r="AW21" i="2"/>
  <c r="AW17" i="2"/>
  <c r="AW13" i="2"/>
  <c r="AW9" i="2"/>
  <c r="AW5" i="2"/>
  <c r="AQ141" i="2"/>
  <c r="AQ65" i="2"/>
  <c r="AQ25" i="2"/>
  <c r="AW298" i="2"/>
  <c r="AW294" i="2"/>
  <c r="AX294" i="2" s="1"/>
  <c r="AW290" i="2"/>
  <c r="AW286" i="2"/>
  <c r="AW282" i="2"/>
  <c r="AW278" i="2"/>
  <c r="AX278" i="2" s="1"/>
  <c r="AW274" i="2"/>
  <c r="AW270" i="2"/>
  <c r="AW266" i="2"/>
  <c r="AW262" i="2"/>
  <c r="AX262" i="2" s="1"/>
  <c r="AW258" i="2"/>
  <c r="AW254" i="2"/>
  <c r="AW250" i="2"/>
  <c r="AW246" i="2"/>
  <c r="AX246" i="2" s="1"/>
  <c r="AW242" i="2"/>
  <c r="AW238" i="2"/>
  <c r="AW234" i="2"/>
  <c r="AW230" i="2"/>
  <c r="AX230" i="2" s="1"/>
  <c r="AW226" i="2"/>
  <c r="AW222" i="2"/>
  <c r="AW218" i="2"/>
  <c r="AW214" i="2"/>
  <c r="AX214" i="2" s="1"/>
  <c r="AW210" i="2"/>
  <c r="AW206" i="2"/>
  <c r="AW202" i="2"/>
  <c r="AW198" i="2"/>
  <c r="AW194" i="2"/>
  <c r="AW190" i="2"/>
  <c r="AW186" i="2"/>
  <c r="AW182" i="2"/>
  <c r="AW178" i="2"/>
  <c r="AW174" i="2"/>
  <c r="AW170" i="2"/>
  <c r="AW166" i="2"/>
  <c r="AW162" i="2"/>
  <c r="AW158" i="2"/>
  <c r="AW154" i="2"/>
  <c r="AW150" i="2"/>
  <c r="AW146" i="2"/>
  <c r="AW142" i="2"/>
  <c r="AW138" i="2"/>
  <c r="AW134" i="2"/>
  <c r="AW130" i="2"/>
  <c r="AW126" i="2"/>
  <c r="AW122" i="2"/>
  <c r="AW118" i="2"/>
  <c r="AW114" i="2"/>
  <c r="AW110" i="2"/>
  <c r="AW106" i="2"/>
  <c r="AW102" i="2"/>
  <c r="AW98" i="2"/>
  <c r="AW94" i="2"/>
  <c r="AW90" i="2"/>
  <c r="AW86" i="2"/>
  <c r="AW82" i="2"/>
  <c r="AW78" i="2"/>
  <c r="AW74" i="2"/>
  <c r="AW70" i="2"/>
  <c r="AW66" i="2"/>
  <c r="AW62" i="2"/>
  <c r="AW58" i="2"/>
  <c r="AW54" i="2"/>
  <c r="AW50" i="2"/>
  <c r="AW46" i="2"/>
  <c r="AW42" i="2"/>
  <c r="AW38" i="2"/>
  <c r="AW34" i="2"/>
  <c r="AW30" i="2"/>
  <c r="AW26" i="2"/>
  <c r="AW22" i="2"/>
  <c r="AW18" i="2"/>
  <c r="AW14" i="2"/>
  <c r="AW10" i="2"/>
  <c r="AW6" i="2"/>
  <c r="BA292" i="2"/>
  <c r="BA288" i="2"/>
  <c r="BA284" i="2"/>
  <c r="BA272" i="2"/>
  <c r="BA268" i="2"/>
  <c r="BA260" i="2"/>
  <c r="BA256" i="2"/>
  <c r="BA252" i="2"/>
  <c r="BA240" i="2"/>
  <c r="BA236" i="2"/>
  <c r="BA228" i="2"/>
  <c r="BA224" i="2"/>
  <c r="BA220" i="2"/>
  <c r="BA208" i="2"/>
  <c r="BA204" i="2"/>
  <c r="BA196" i="2"/>
  <c r="BA192" i="2"/>
  <c r="BA188" i="2"/>
  <c r="BA176" i="2"/>
  <c r="BA172" i="2"/>
  <c r="BA164" i="2"/>
  <c r="BA160" i="2"/>
  <c r="BA156" i="2"/>
  <c r="BA144" i="2"/>
  <c r="BA140" i="2"/>
  <c r="BA132" i="2"/>
  <c r="BA128" i="2"/>
  <c r="BA124" i="2"/>
  <c r="BA112" i="2"/>
  <c r="BA108" i="2"/>
  <c r="BA100" i="2"/>
  <c r="BA96" i="2"/>
  <c r="BA92" i="2"/>
  <c r="BA80" i="2"/>
  <c r="BA76" i="2"/>
  <c r="BA68" i="2"/>
  <c r="BA64" i="2"/>
  <c r="BA60" i="2"/>
  <c r="BA48" i="2"/>
  <c r="BA44" i="2"/>
  <c r="BA40" i="2"/>
  <c r="BA36" i="2"/>
  <c r="BA32" i="2"/>
  <c r="BA20" i="2"/>
  <c r="BA16" i="2"/>
  <c r="BA8" i="2"/>
  <c r="AQ270" i="2"/>
  <c r="AQ166" i="2"/>
  <c r="AQ150" i="2"/>
  <c r="AQ86" i="2"/>
  <c r="AQ82" i="2"/>
  <c r="AQ74" i="2"/>
  <c r="AT296" i="2"/>
  <c r="AT292" i="2"/>
  <c r="AT288" i="2"/>
  <c r="AT284" i="2"/>
  <c r="AT280" i="2"/>
  <c r="AT276" i="2"/>
  <c r="AT272" i="2"/>
  <c r="AT268" i="2"/>
  <c r="AT264" i="2"/>
  <c r="AT260" i="2"/>
  <c r="AT256" i="2"/>
  <c r="AT252" i="2"/>
  <c r="AT248" i="2"/>
  <c r="AT244" i="2"/>
  <c r="AT240" i="2"/>
  <c r="AT236" i="2"/>
  <c r="AT232" i="2"/>
  <c r="AT228" i="2"/>
  <c r="AT224" i="2"/>
  <c r="AT220" i="2"/>
  <c r="AT216" i="2"/>
  <c r="AT212" i="2"/>
  <c r="AT208" i="2"/>
  <c r="AT204" i="2"/>
  <c r="AT200" i="2"/>
  <c r="AT196" i="2"/>
  <c r="AT192" i="2"/>
  <c r="AT188" i="2"/>
  <c r="AT184" i="2"/>
  <c r="AT180" i="2"/>
  <c r="AT176" i="2"/>
  <c r="AT172" i="2"/>
  <c r="AT168" i="2"/>
  <c r="AT164" i="2"/>
  <c r="AT160" i="2"/>
  <c r="AT156" i="2"/>
  <c r="AT152" i="2"/>
  <c r="AT148" i="2"/>
  <c r="AT144" i="2"/>
  <c r="AT140" i="2"/>
  <c r="AT136" i="2"/>
  <c r="AT132" i="2"/>
  <c r="AT297" i="2"/>
  <c r="AT293" i="2"/>
  <c r="AT289" i="2"/>
  <c r="AT285" i="2"/>
  <c r="AT281" i="2"/>
  <c r="AT277" i="2"/>
  <c r="AT273" i="2"/>
  <c r="AT269" i="2"/>
  <c r="AT265" i="2"/>
  <c r="AT261" i="2"/>
  <c r="AT257" i="2"/>
  <c r="AT253" i="2"/>
  <c r="AT249" i="2"/>
  <c r="AT245" i="2"/>
  <c r="AT241" i="2"/>
  <c r="AT237" i="2"/>
  <c r="AT233" i="2"/>
  <c r="AT229" i="2"/>
  <c r="AT225" i="2"/>
  <c r="AT221" i="2"/>
  <c r="AT217" i="2"/>
  <c r="AT213" i="2"/>
  <c r="AT209" i="2"/>
  <c r="AT201" i="2"/>
  <c r="AT197" i="2"/>
  <c r="AX197" i="2" s="1"/>
  <c r="AT193" i="2"/>
  <c r="AT189" i="2"/>
  <c r="AX189" i="2" s="1"/>
  <c r="AT185" i="2"/>
  <c r="AX185" i="2" s="1"/>
  <c r="AT181" i="2"/>
  <c r="AX181" i="2" s="1"/>
  <c r="AT117" i="2"/>
  <c r="AT85" i="2"/>
  <c r="AT25" i="2"/>
  <c r="AX25" i="2" s="1"/>
  <c r="AT5" i="2"/>
  <c r="AX5" i="2" s="1"/>
  <c r="AT128" i="2"/>
  <c r="AT124" i="2"/>
  <c r="AT120" i="2"/>
  <c r="AT116" i="2"/>
  <c r="AT112" i="2"/>
  <c r="AT108" i="2"/>
  <c r="AT104" i="2"/>
  <c r="AT100" i="2"/>
  <c r="AT96" i="2"/>
  <c r="AT92" i="2"/>
  <c r="AT88" i="2"/>
  <c r="AT84" i="2"/>
  <c r="AT80" i="2"/>
  <c r="AT76" i="2"/>
  <c r="AT72" i="2"/>
  <c r="AT68" i="2"/>
  <c r="AT64" i="2"/>
  <c r="AT60" i="2"/>
  <c r="AT56" i="2"/>
  <c r="AT52" i="2"/>
  <c r="AT48" i="2"/>
  <c r="AT44" i="2"/>
  <c r="AT40" i="2"/>
  <c r="AT36" i="2"/>
  <c r="AT32" i="2"/>
  <c r="AT28" i="2"/>
  <c r="AT24" i="2"/>
  <c r="AT20" i="2"/>
  <c r="AT16" i="2"/>
  <c r="AT12" i="2"/>
  <c r="AT8" i="2"/>
  <c r="AT4" i="2"/>
  <c r="BA297" i="2"/>
  <c r="BA293" i="2"/>
  <c r="BA289" i="2"/>
  <c r="BA285" i="2"/>
  <c r="BA281" i="2"/>
  <c r="BA277" i="2"/>
  <c r="BA273" i="2"/>
  <c r="BA265" i="2"/>
  <c r="BA261" i="2"/>
  <c r="BA257" i="2"/>
  <c r="BA253" i="2"/>
  <c r="BA249" i="2"/>
  <c r="BA245" i="2"/>
  <c r="BA229" i="2"/>
  <c r="BA181" i="2"/>
  <c r="BA113" i="2"/>
  <c r="BA65" i="2"/>
  <c r="AT177" i="2"/>
  <c r="AT169" i="2"/>
  <c r="AX169" i="2" s="1"/>
  <c r="AT161" i="2"/>
  <c r="AT153" i="2"/>
  <c r="AT141" i="2"/>
  <c r="AT133" i="2"/>
  <c r="AT125" i="2"/>
  <c r="AT109" i="2"/>
  <c r="AT101" i="2"/>
  <c r="AT93" i="2"/>
  <c r="AT77" i="2"/>
  <c r="AT69" i="2"/>
  <c r="AT61" i="2"/>
  <c r="AX61" i="2" s="1"/>
  <c r="AT49" i="2"/>
  <c r="AT41" i="2"/>
  <c r="AT33" i="2"/>
  <c r="AT21" i="2"/>
  <c r="AT13" i="2"/>
  <c r="AQ254" i="2"/>
  <c r="AQ165" i="2"/>
  <c r="AQ153" i="2"/>
  <c r="AQ129" i="2"/>
  <c r="AQ125" i="2"/>
  <c r="AQ109" i="2"/>
  <c r="AQ97" i="2"/>
  <c r="AQ77" i="2"/>
  <c r="BA298" i="2"/>
  <c r="BA294" i="2"/>
  <c r="BA290" i="2"/>
  <c r="BA270" i="2"/>
  <c r="BA266" i="2"/>
  <c r="BA262" i="2"/>
  <c r="BA258" i="2"/>
  <c r="BA238" i="2"/>
  <c r="BA234" i="2"/>
  <c r="BA230" i="2"/>
  <c r="BA226" i="2"/>
  <c r="BA206" i="2"/>
  <c r="BA202" i="2"/>
  <c r="BA198" i="2"/>
  <c r="BA194" i="2"/>
  <c r="BA174" i="2"/>
  <c r="BA170" i="2"/>
  <c r="BA166" i="2"/>
  <c r="BA162" i="2"/>
  <c r="BA142" i="2"/>
  <c r="BA138" i="2"/>
  <c r="BA134" i="2"/>
  <c r="BA130" i="2"/>
  <c r="BA110" i="2"/>
  <c r="BA106" i="2"/>
  <c r="BA102" i="2"/>
  <c r="BA98" i="2"/>
  <c r="BA78" i="2"/>
  <c r="BA74" i="2"/>
  <c r="BA70" i="2"/>
  <c r="BA66" i="2"/>
  <c r="BA46" i="2"/>
  <c r="BA38" i="2"/>
  <c r="BA34" i="2"/>
  <c r="BA14" i="2"/>
  <c r="BA10" i="2"/>
  <c r="BA6" i="2"/>
  <c r="AT173" i="2"/>
  <c r="AT165" i="2"/>
  <c r="AT157" i="2"/>
  <c r="AT149" i="2"/>
  <c r="AX149" i="2" s="1"/>
  <c r="AT145" i="2"/>
  <c r="AT137" i="2"/>
  <c r="AT129" i="2"/>
  <c r="AT121" i="2"/>
  <c r="AT113" i="2"/>
  <c r="AT105" i="2"/>
  <c r="AT97" i="2"/>
  <c r="AT89" i="2"/>
  <c r="AT81" i="2"/>
  <c r="AT73" i="2"/>
  <c r="AT65" i="2"/>
  <c r="AT53" i="2"/>
  <c r="AX53" i="2" s="1"/>
  <c r="AT45" i="2"/>
  <c r="AT37" i="2"/>
  <c r="AT29" i="2"/>
  <c r="AT17" i="2"/>
  <c r="AT9" i="2"/>
  <c r="AQ293" i="2"/>
  <c r="AQ278" i="2"/>
  <c r="AQ170" i="2"/>
  <c r="AQ297" i="2"/>
  <c r="AQ289" i="2"/>
  <c r="AQ285" i="2"/>
  <c r="AQ281" i="2"/>
  <c r="AQ277" i="2"/>
  <c r="AQ273" i="2"/>
  <c r="AQ269" i="2"/>
  <c r="AQ265" i="2"/>
  <c r="AQ261" i="2"/>
  <c r="AQ257" i="2"/>
  <c r="AQ253" i="2"/>
  <c r="AQ249" i="2"/>
  <c r="AQ245" i="2"/>
  <c r="AQ241" i="2"/>
  <c r="AQ237" i="2"/>
  <c r="AQ233" i="2"/>
  <c r="AQ229" i="2"/>
  <c r="AQ225" i="2"/>
  <c r="AQ221" i="2"/>
  <c r="AQ217" i="2"/>
  <c r="AQ213" i="2"/>
  <c r="AQ209" i="2"/>
  <c r="AQ205" i="2"/>
  <c r="AQ201" i="2"/>
  <c r="AQ197" i="2"/>
  <c r="AQ189" i="2"/>
  <c r="AQ181" i="2"/>
  <c r="AQ177" i="2"/>
  <c r="AQ169" i="2"/>
  <c r="AQ298" i="2"/>
  <c r="AQ294" i="2"/>
  <c r="AQ290" i="2"/>
  <c r="AQ286" i="2"/>
  <c r="AQ282" i="2"/>
  <c r="AQ274" i="2"/>
  <c r="AQ266" i="2"/>
  <c r="AQ258" i="2"/>
  <c r="AQ250" i="2"/>
  <c r="AQ246" i="2"/>
  <c r="AQ242" i="2"/>
  <c r="AQ222" i="2"/>
  <c r="AQ218" i="2"/>
  <c r="AQ214" i="2"/>
  <c r="AQ206" i="2"/>
  <c r="AQ202" i="2"/>
  <c r="AQ198" i="2"/>
  <c r="AQ194" i="2"/>
  <c r="AQ190" i="2"/>
  <c r="AQ186" i="2"/>
  <c r="AQ182" i="2"/>
  <c r="AQ178" i="2"/>
  <c r="AQ174" i="2"/>
  <c r="AQ162" i="2"/>
  <c r="AQ146" i="2"/>
  <c r="AQ142" i="2"/>
  <c r="AQ138" i="2"/>
  <c r="AQ134" i="2"/>
  <c r="AQ130" i="2"/>
  <c r="AQ122" i="2"/>
  <c r="AQ118" i="2"/>
  <c r="AQ161" i="2"/>
  <c r="AQ157" i="2"/>
  <c r="AQ149" i="2"/>
  <c r="AQ137" i="2"/>
  <c r="AQ121" i="2"/>
  <c r="AQ113" i="2"/>
  <c r="AQ105" i="2"/>
  <c r="AQ93" i="2"/>
  <c r="AQ89" i="2"/>
  <c r="AQ85" i="2"/>
  <c r="AQ73" i="2"/>
  <c r="AQ69" i="2"/>
  <c r="AQ61" i="2"/>
  <c r="AQ49" i="2"/>
  <c r="AQ45" i="2"/>
  <c r="AQ37" i="2"/>
  <c r="AQ33" i="2"/>
  <c r="AQ21" i="2"/>
  <c r="AQ17" i="2"/>
  <c r="AQ9" i="2"/>
  <c r="AQ5" i="2"/>
  <c r="AQ288" i="2"/>
  <c r="AQ268" i="2"/>
  <c r="AQ264" i="2"/>
  <c r="AQ248" i="2"/>
  <c r="AQ232" i="2"/>
  <c r="AQ228" i="2"/>
  <c r="AQ192" i="2"/>
  <c r="AQ172" i="2"/>
  <c r="AQ116" i="2"/>
  <c r="AQ112" i="2"/>
  <c r="AQ72" i="2"/>
  <c r="AQ40" i="2"/>
  <c r="AQ8" i="2"/>
  <c r="AT287" i="2"/>
  <c r="AT271" i="2"/>
  <c r="AT207" i="2"/>
  <c r="AT159" i="2"/>
  <c r="AT95" i="2"/>
  <c r="AT79" i="2"/>
  <c r="AT31" i="2"/>
  <c r="AT15" i="2"/>
  <c r="BA241" i="2"/>
  <c r="BA237" i="2"/>
  <c r="BA221" i="2"/>
  <c r="BA213" i="2"/>
  <c r="BA205" i="2"/>
  <c r="BA197" i="2"/>
  <c r="BA193" i="2"/>
  <c r="BA189" i="2"/>
  <c r="BA185" i="2"/>
  <c r="BA177" i="2"/>
  <c r="BA173" i="2"/>
  <c r="BA169" i="2"/>
  <c r="BA161" i="2"/>
  <c r="BA153" i="2"/>
  <c r="BA145" i="2"/>
  <c r="BA137" i="2"/>
  <c r="BA133" i="2"/>
  <c r="BA129" i="2"/>
  <c r="BA125" i="2"/>
  <c r="BA121" i="2"/>
  <c r="BA117" i="2"/>
  <c r="BA109" i="2"/>
  <c r="BA101" i="2"/>
  <c r="BA93" i="2"/>
  <c r="BA85" i="2"/>
  <c r="BA77" i="2"/>
  <c r="BA69" i="2"/>
  <c r="BA61" i="2"/>
  <c r="BA57" i="2"/>
  <c r="BA53" i="2"/>
  <c r="BA49" i="2"/>
  <c r="BA45" i="2"/>
  <c r="BA41" i="2"/>
  <c r="BA33" i="2"/>
  <c r="BA25" i="2"/>
  <c r="BA17" i="2"/>
  <c r="BA9" i="2"/>
  <c r="BA5" i="2"/>
  <c r="AW296" i="2"/>
  <c r="AW292" i="2"/>
  <c r="AW288" i="2"/>
  <c r="AW284" i="2"/>
  <c r="AW280" i="2"/>
  <c r="AW276" i="2"/>
  <c r="AW272" i="2"/>
  <c r="AW268" i="2"/>
  <c r="AW264" i="2"/>
  <c r="AW260" i="2"/>
  <c r="AW256" i="2"/>
  <c r="AW252" i="2"/>
  <c r="AW248" i="2"/>
  <c r="AW244" i="2"/>
  <c r="AW240" i="2"/>
  <c r="AW236" i="2"/>
  <c r="AW232" i="2"/>
  <c r="AW228" i="2"/>
  <c r="AW224" i="2"/>
  <c r="AW220" i="2"/>
  <c r="AW216" i="2"/>
  <c r="AW212" i="2"/>
  <c r="AW208" i="2"/>
  <c r="AW204" i="2"/>
  <c r="AW200" i="2"/>
  <c r="AW196" i="2"/>
  <c r="AW192" i="2"/>
  <c r="AW188" i="2"/>
  <c r="AW184" i="2"/>
  <c r="AW180" i="2"/>
  <c r="AW176" i="2"/>
  <c r="AW172" i="2"/>
  <c r="AW168" i="2"/>
  <c r="AW164" i="2"/>
  <c r="AW160" i="2"/>
  <c r="AW156" i="2"/>
  <c r="AW152" i="2"/>
  <c r="AW148" i="2"/>
  <c r="AW144" i="2"/>
  <c r="AW140" i="2"/>
  <c r="AW136" i="2"/>
  <c r="AW132" i="2"/>
  <c r="AW128" i="2"/>
  <c r="AW124" i="2"/>
  <c r="AW120" i="2"/>
  <c r="AW116" i="2"/>
  <c r="AW112" i="2"/>
  <c r="AW108" i="2"/>
  <c r="AW104" i="2"/>
  <c r="AW100" i="2"/>
  <c r="AW96" i="2"/>
  <c r="AW92" i="2"/>
  <c r="AW88" i="2"/>
  <c r="AW84" i="2"/>
  <c r="AW80" i="2"/>
  <c r="AW76" i="2"/>
  <c r="AW72" i="2"/>
  <c r="AW68" i="2"/>
  <c r="AW64" i="2"/>
  <c r="AW60" i="2"/>
  <c r="AW56" i="2"/>
  <c r="AW52" i="2"/>
  <c r="AW48" i="2"/>
  <c r="AW44" i="2"/>
  <c r="AW40" i="2"/>
  <c r="AW36" i="2"/>
  <c r="AW32" i="2"/>
  <c r="AW28" i="2"/>
  <c r="AW24" i="2"/>
  <c r="AW20" i="2"/>
  <c r="AW16" i="2"/>
  <c r="AW12" i="2"/>
  <c r="AW8" i="2"/>
  <c r="AW4" i="2"/>
  <c r="AW295" i="2"/>
  <c r="AW291" i="2"/>
  <c r="AW287" i="2"/>
  <c r="AW283" i="2"/>
  <c r="AW279" i="2"/>
  <c r="AW275" i="2"/>
  <c r="AW271" i="2"/>
  <c r="AW267" i="2"/>
  <c r="AW263" i="2"/>
  <c r="AW259" i="2"/>
  <c r="AW255" i="2"/>
  <c r="AW251" i="2"/>
  <c r="AW247" i="2"/>
  <c r="AW243" i="2"/>
  <c r="AW239" i="2"/>
  <c r="AW235" i="2"/>
  <c r="AW231" i="2"/>
  <c r="AW227" i="2"/>
  <c r="AW223" i="2"/>
  <c r="AW219" i="2"/>
  <c r="AW215" i="2"/>
  <c r="AW203" i="2"/>
  <c r="AW199" i="2"/>
  <c r="AW187" i="2"/>
  <c r="AW183" i="2"/>
  <c r="AW175" i="2"/>
  <c r="AW167" i="2"/>
  <c r="AW159" i="2"/>
  <c r="AW151" i="2"/>
  <c r="AW143" i="2"/>
  <c r="AW135" i="2"/>
  <c r="AW127" i="2"/>
  <c r="AW119" i="2"/>
  <c r="AW111" i="2"/>
  <c r="AW103" i="2"/>
  <c r="AW95" i="2"/>
  <c r="AW87" i="2"/>
  <c r="AW79" i="2"/>
  <c r="AX79" i="2" s="1"/>
  <c r="AW71" i="2"/>
  <c r="AW63" i="2"/>
  <c r="AW55" i="2"/>
  <c r="AW47" i="2"/>
  <c r="AW207" i="2"/>
  <c r="AW191" i="2"/>
  <c r="AW171" i="2"/>
  <c r="AW155" i="2"/>
  <c r="AW139" i="2"/>
  <c r="AW123" i="2"/>
  <c r="AW99" i="2"/>
  <c r="AW83" i="2"/>
  <c r="AW67" i="2"/>
  <c r="AW51" i="2"/>
  <c r="AW211" i="2"/>
  <c r="AW195" i="2"/>
  <c r="AW179" i="2"/>
  <c r="AW163" i="2"/>
  <c r="AW147" i="2"/>
  <c r="AW131" i="2"/>
  <c r="AW115" i="2"/>
  <c r="AW107" i="2"/>
  <c r="AW91" i="2"/>
  <c r="AW75" i="2"/>
  <c r="AW59" i="2"/>
  <c r="AQ296" i="2"/>
  <c r="AQ280" i="2"/>
  <c r="AQ276" i="2"/>
  <c r="AQ272" i="2"/>
  <c r="AQ260" i="2"/>
  <c r="AQ256" i="2"/>
  <c r="AQ244" i="2"/>
  <c r="AQ240" i="2"/>
  <c r="AQ236" i="2"/>
  <c r="AQ224" i="2"/>
  <c r="AQ220" i="2"/>
  <c r="AQ216" i="2"/>
  <c r="AQ212" i="2"/>
  <c r="AQ208" i="2"/>
  <c r="AQ204" i="2"/>
  <c r="AQ200" i="2"/>
  <c r="AQ196" i="2"/>
  <c r="AQ188" i="2"/>
  <c r="AQ184" i="2"/>
  <c r="AQ180" i="2"/>
  <c r="AQ176" i="2"/>
  <c r="AQ168" i="2"/>
  <c r="AQ160" i="2"/>
  <c r="AQ156" i="2"/>
  <c r="AQ148" i="2"/>
  <c r="AQ144" i="2"/>
  <c r="AQ140" i="2"/>
  <c r="AQ136" i="2"/>
  <c r="AQ132" i="2"/>
  <c r="AQ128" i="2"/>
  <c r="AQ124" i="2"/>
  <c r="AQ120" i="2"/>
  <c r="AQ108" i="2"/>
  <c r="AQ104" i="2"/>
  <c r="AQ100" i="2"/>
  <c r="AQ96" i="2"/>
  <c r="AQ92" i="2"/>
  <c r="AQ84" i="2"/>
  <c r="AQ80" i="2"/>
  <c r="AQ76" i="2"/>
  <c r="AQ64" i="2"/>
  <c r="AQ60" i="2"/>
  <c r="AQ56" i="2"/>
  <c r="AQ52" i="2"/>
  <c r="AQ48" i="2"/>
  <c r="AQ44" i="2"/>
  <c r="AQ36" i="2"/>
  <c r="AQ28" i="2"/>
  <c r="AQ24" i="2"/>
  <c r="AQ20" i="2"/>
  <c r="AQ12" i="2"/>
  <c r="AQ4" i="2"/>
  <c r="AQ243" i="2"/>
  <c r="AQ227" i="2"/>
  <c r="AQ91" i="2"/>
  <c r="BA269" i="2"/>
  <c r="BA233" i="2"/>
  <c r="BA225" i="2"/>
  <c r="BA217" i="2"/>
  <c r="BA209" i="2"/>
  <c r="BA201" i="2"/>
  <c r="BA165" i="2"/>
  <c r="BA157" i="2"/>
  <c r="BA149" i="2"/>
  <c r="BA141" i="2"/>
  <c r="BA105" i="2"/>
  <c r="BA97" i="2"/>
  <c r="BA89" i="2"/>
  <c r="BA81" i="2"/>
  <c r="BA73" i="2"/>
  <c r="BA37" i="2"/>
  <c r="BA29" i="2"/>
  <c r="BA21" i="2"/>
  <c r="BA13" i="2"/>
  <c r="AW43" i="2"/>
  <c r="AW39" i="2"/>
  <c r="AW35" i="2"/>
  <c r="AW31" i="2"/>
  <c r="AW27" i="2"/>
  <c r="AW23" i="2"/>
  <c r="AW19" i="2"/>
  <c r="AW15" i="2"/>
  <c r="AW11" i="2"/>
  <c r="AW7" i="2"/>
  <c r="BA4" i="2"/>
  <c r="AT255" i="2"/>
  <c r="AT239" i="2"/>
  <c r="AT223" i="2"/>
  <c r="AT191" i="2"/>
  <c r="AT175" i="2"/>
  <c r="AT143" i="2"/>
  <c r="AT127" i="2"/>
  <c r="AT111" i="2"/>
  <c r="AT63" i="2"/>
  <c r="AT47" i="2"/>
  <c r="AT27" i="2"/>
  <c r="AQ110" i="2"/>
  <c r="AQ106" i="2"/>
  <c r="AQ98" i="2"/>
  <c r="AQ62" i="2"/>
  <c r="AQ34" i="2"/>
  <c r="AQ10" i="2"/>
  <c r="AT295" i="2"/>
  <c r="AT291" i="2"/>
  <c r="AT283" i="2"/>
  <c r="AT279" i="2"/>
  <c r="AT275" i="2"/>
  <c r="AT267" i="2"/>
  <c r="AT263" i="2"/>
  <c r="AT259" i="2"/>
  <c r="AT251" i="2"/>
  <c r="AT247" i="2"/>
  <c r="AT243" i="2"/>
  <c r="AT235" i="2"/>
  <c r="AT231" i="2"/>
  <c r="AT227" i="2"/>
  <c r="AT219" i="2"/>
  <c r="AT215" i="2"/>
  <c r="AT211" i="2"/>
  <c r="AT203" i="2"/>
  <c r="AT199" i="2"/>
  <c r="AT195" i="2"/>
  <c r="AT187" i="2"/>
  <c r="AT183" i="2"/>
  <c r="AT179" i="2"/>
  <c r="AT171" i="2"/>
  <c r="AT167" i="2"/>
  <c r="AT163" i="2"/>
  <c r="AT155" i="2"/>
  <c r="AT151" i="2"/>
  <c r="AT147" i="2"/>
  <c r="AT139" i="2"/>
  <c r="AT135" i="2"/>
  <c r="AT131" i="2"/>
  <c r="AT123" i="2"/>
  <c r="AT119" i="2"/>
  <c r="AT115" i="2"/>
  <c r="AT107" i="2"/>
  <c r="AT103" i="2"/>
  <c r="AT99" i="2"/>
  <c r="AT91" i="2"/>
  <c r="AT87" i="2"/>
  <c r="AT83" i="2"/>
  <c r="AT75" i="2"/>
  <c r="AT71" i="2"/>
  <c r="AT67" i="2"/>
  <c r="AT59" i="2"/>
  <c r="AT55" i="2"/>
  <c r="AT51" i="2"/>
  <c r="AT43" i="2"/>
  <c r="AT39" i="2"/>
  <c r="AT35" i="2"/>
  <c r="AT23" i="2"/>
  <c r="AT19" i="2"/>
  <c r="AQ262" i="2"/>
  <c r="AQ238" i="2"/>
  <c r="AQ234" i="2"/>
  <c r="AQ230" i="2"/>
  <c r="AQ226" i="2"/>
  <c r="AQ210" i="2"/>
  <c r="AQ158" i="2"/>
  <c r="AQ154" i="2"/>
  <c r="AQ126" i="2"/>
  <c r="AQ114" i="2"/>
  <c r="AQ102" i="2"/>
  <c r="AQ94" i="2"/>
  <c r="AQ90" i="2"/>
  <c r="AQ78" i="2"/>
  <c r="AQ70" i="2"/>
  <c r="AQ66" i="2"/>
  <c r="AQ58" i="2"/>
  <c r="AQ54" i="2"/>
  <c r="AQ50" i="2"/>
  <c r="AQ46" i="2"/>
  <c r="AQ42" i="2"/>
  <c r="AQ38" i="2"/>
  <c r="AQ30" i="2"/>
  <c r="AQ26" i="2"/>
  <c r="AQ22" i="2"/>
  <c r="AQ18" i="2"/>
  <c r="AQ14" i="2"/>
  <c r="BA286" i="2"/>
  <c r="BA282" i="2"/>
  <c r="BA278" i="2"/>
  <c r="BA274" i="2"/>
  <c r="BA254" i="2"/>
  <c r="BA250" i="2"/>
  <c r="BA246" i="2"/>
  <c r="BA242" i="2"/>
  <c r="BA222" i="2"/>
  <c r="BA218" i="2"/>
  <c r="BA214" i="2"/>
  <c r="BA210" i="2"/>
  <c r="BA190" i="2"/>
  <c r="BA186" i="2"/>
  <c r="BA182" i="2"/>
  <c r="BA178" i="2"/>
  <c r="BA158" i="2"/>
  <c r="BA154" i="2"/>
  <c r="BA150" i="2"/>
  <c r="BA146" i="2"/>
  <c r="BA126" i="2"/>
  <c r="BA122" i="2"/>
  <c r="BA118" i="2"/>
  <c r="BA114" i="2"/>
  <c r="BA94" i="2"/>
  <c r="BA90" i="2"/>
  <c r="BA86" i="2"/>
  <c r="BA82" i="2"/>
  <c r="BA62" i="2"/>
  <c r="BA58" i="2"/>
  <c r="BA54" i="2"/>
  <c r="BA50" i="2"/>
  <c r="BA30" i="2"/>
  <c r="BA26" i="2"/>
  <c r="BA22" i="2"/>
  <c r="BA18" i="2"/>
  <c r="AQ292" i="2"/>
  <c r="AQ252" i="2"/>
  <c r="AQ295" i="2"/>
  <c r="AQ247" i="2"/>
  <c r="AQ235" i="2"/>
  <c r="AQ231" i="2"/>
  <c r="AQ191" i="2"/>
  <c r="AQ175" i="2"/>
  <c r="AQ167" i="2"/>
  <c r="AQ155" i="2"/>
  <c r="AQ103" i="2"/>
  <c r="AQ31" i="2"/>
  <c r="BA295" i="2"/>
  <c r="BA287" i="2"/>
  <c r="BA279" i="2"/>
  <c r="BA271" i="2"/>
  <c r="BA263" i="2"/>
  <c r="BA255" i="2"/>
  <c r="BA247" i="2"/>
  <c r="BA239" i="2"/>
  <c r="BA235" i="2"/>
  <c r="BA227" i="2"/>
  <c r="BA219" i="2"/>
  <c r="BA211" i="2"/>
  <c r="BA203" i="2"/>
  <c r="BA199" i="2"/>
  <c r="BA191" i="2"/>
  <c r="BA183" i="2"/>
  <c r="BA175" i="2"/>
  <c r="BA167" i="2"/>
  <c r="BA159" i="2"/>
  <c r="BA151" i="2"/>
  <c r="BA147" i="2"/>
  <c r="BA139" i="2"/>
  <c r="BA131" i="2"/>
  <c r="BA123" i="2"/>
  <c r="BA111" i="2"/>
  <c r="BA107" i="2"/>
  <c r="BA99" i="2"/>
  <c r="BA91" i="2"/>
  <c r="BA83" i="2"/>
  <c r="BA75" i="2"/>
  <c r="BA67" i="2"/>
  <c r="BA63" i="2"/>
  <c r="BA55" i="2"/>
  <c r="BA47" i="2"/>
  <c r="BA39" i="2"/>
  <c r="BA31" i="2"/>
  <c r="BA19" i="2"/>
  <c r="BA11" i="2"/>
  <c r="BA291" i="2"/>
  <c r="BA283" i="2"/>
  <c r="BA275" i="2"/>
  <c r="BA267" i="2"/>
  <c r="BA259" i="2"/>
  <c r="BA251" i="2"/>
  <c r="BA243" i="2"/>
  <c r="BA231" i="2"/>
  <c r="BA223" i="2"/>
  <c r="BA215" i="2"/>
  <c r="BA207" i="2"/>
  <c r="BA195" i="2"/>
  <c r="BA187" i="2"/>
  <c r="BA179" i="2"/>
  <c r="BA171" i="2"/>
  <c r="BA163" i="2"/>
  <c r="BA155" i="2"/>
  <c r="BA143" i="2"/>
  <c r="BA135" i="2"/>
  <c r="BA127" i="2"/>
  <c r="BA119" i="2"/>
  <c r="BA115" i="2"/>
  <c r="BA103" i="2"/>
  <c r="BA95" i="2"/>
  <c r="BA87" i="2"/>
  <c r="BA79" i="2"/>
  <c r="BA71" i="2"/>
  <c r="BA59" i="2"/>
  <c r="BA51" i="2"/>
  <c r="BA43" i="2"/>
  <c r="BA35" i="2"/>
  <c r="BA27" i="2"/>
  <c r="BA23" i="2"/>
  <c r="BA15" i="2"/>
  <c r="BA7" i="2"/>
  <c r="AT11" i="2"/>
  <c r="AT7" i="2"/>
  <c r="AQ291" i="2"/>
  <c r="AQ287" i="2"/>
  <c r="AQ283" i="2"/>
  <c r="AQ279" i="2"/>
  <c r="AQ275" i="2"/>
  <c r="AQ271" i="2"/>
  <c r="AQ267" i="2"/>
  <c r="AQ259" i="2"/>
  <c r="AQ255" i="2"/>
  <c r="AQ251" i="2"/>
  <c r="AQ239" i="2"/>
  <c r="AQ223" i="2"/>
  <c r="AQ219" i="2"/>
  <c r="AQ215" i="2"/>
  <c r="AQ211" i="2"/>
  <c r="AQ207" i="2"/>
  <c r="AQ203" i="2"/>
  <c r="AQ199" i="2"/>
  <c r="AQ195" i="2"/>
  <c r="AQ187" i="2"/>
  <c r="AQ183" i="2"/>
  <c r="AQ179" i="2"/>
  <c r="AQ171" i="2"/>
  <c r="AQ163" i="2"/>
  <c r="AQ159" i="2"/>
  <c r="AQ151" i="2"/>
  <c r="AQ147" i="2"/>
  <c r="AQ143" i="2"/>
  <c r="AQ139" i="2"/>
  <c r="AQ135" i="2"/>
  <c r="AQ131" i="2"/>
  <c r="AQ127" i="2"/>
  <c r="AQ123" i="2"/>
  <c r="AQ119" i="2"/>
  <c r="AQ115" i="2"/>
  <c r="AQ111" i="2"/>
  <c r="AQ107" i="2"/>
  <c r="AQ99" i="2"/>
  <c r="AQ95" i="2"/>
  <c r="AQ87" i="2"/>
  <c r="AQ83" i="2"/>
  <c r="AQ79" i="2"/>
  <c r="AQ75" i="2"/>
  <c r="AQ71" i="2"/>
  <c r="AQ67" i="2"/>
  <c r="AQ63" i="2"/>
  <c r="AQ59" i="2"/>
  <c r="AQ55" i="2"/>
  <c r="AQ51" i="2"/>
  <c r="AQ47" i="2"/>
  <c r="AQ43" i="2"/>
  <c r="AQ39" i="2"/>
  <c r="AQ35" i="2"/>
  <c r="AQ27" i="2"/>
  <c r="AQ23" i="2"/>
  <c r="AQ19" i="2"/>
  <c r="AQ15" i="2"/>
  <c r="AQ11" i="2"/>
  <c r="AQ7" i="2"/>
  <c r="AQ263" i="2"/>
  <c r="BL191" i="2"/>
  <c r="BL187" i="2"/>
  <c r="BL183" i="2"/>
  <c r="BL179" i="2"/>
  <c r="BL175" i="2"/>
  <c r="BL167" i="2"/>
  <c r="BL163" i="2"/>
  <c r="BL159" i="2"/>
  <c r="BL155" i="2"/>
  <c r="BL151" i="2"/>
  <c r="BL147" i="2"/>
  <c r="BL143" i="2"/>
  <c r="BL135" i="2"/>
  <c r="BL131" i="2"/>
  <c r="BL127" i="2"/>
  <c r="BL123" i="2"/>
  <c r="BL119" i="2"/>
  <c r="BL115" i="2"/>
  <c r="BL111" i="2"/>
  <c r="BL107" i="2"/>
  <c r="BL103" i="2"/>
  <c r="BL99" i="2"/>
  <c r="BL95" i="2"/>
  <c r="BL91" i="2"/>
  <c r="BL87" i="2"/>
  <c r="BL83" i="2"/>
  <c r="BL79" i="2"/>
  <c r="BL71" i="2"/>
  <c r="BL67" i="2"/>
  <c r="BL63" i="2"/>
  <c r="BL59" i="2"/>
  <c r="BL55" i="2"/>
  <c r="BL51" i="2"/>
  <c r="BL47" i="2"/>
  <c r="BL39" i="2"/>
  <c r="BL35" i="2"/>
  <c r="BL31" i="2"/>
  <c r="BL27" i="2"/>
  <c r="BL23" i="2"/>
  <c r="BL19" i="2"/>
  <c r="BL15" i="2"/>
  <c r="BM239" i="2"/>
  <c r="BM223" i="2"/>
  <c r="BM207" i="2"/>
  <c r="BM191" i="2"/>
  <c r="BM175" i="2"/>
  <c r="BL295" i="2"/>
  <c r="BL291" i="2"/>
  <c r="BL287" i="2"/>
  <c r="BL283" i="2"/>
  <c r="BL279" i="2"/>
  <c r="BL275" i="2"/>
  <c r="BL271" i="2"/>
  <c r="BL263" i="2"/>
  <c r="BL259" i="2"/>
  <c r="BL255" i="2"/>
  <c r="BL251" i="2"/>
  <c r="BL247" i="2"/>
  <c r="BL243" i="2"/>
  <c r="BL239" i="2"/>
  <c r="BL235" i="2"/>
  <c r="BL231" i="2"/>
  <c r="BL227" i="2"/>
  <c r="BL223" i="2"/>
  <c r="BL219" i="2"/>
  <c r="BL215" i="2"/>
  <c r="BL211" i="2"/>
  <c r="BL207" i="2"/>
  <c r="BL203" i="2"/>
  <c r="BL199" i="2"/>
  <c r="BL195" i="2"/>
  <c r="BL171" i="2"/>
  <c r="BL267" i="2"/>
  <c r="BL43" i="2"/>
  <c r="BL139" i="2"/>
  <c r="BL9" i="2"/>
  <c r="BL5" i="2"/>
  <c r="BM296" i="2"/>
  <c r="BM288" i="2"/>
  <c r="BM280" i="2"/>
  <c r="BM272" i="2"/>
  <c r="BM264" i="2"/>
  <c r="BM256" i="2"/>
  <c r="BM244" i="2"/>
  <c r="BM228" i="2"/>
  <c r="BM212" i="2"/>
  <c r="BM196" i="2"/>
  <c r="BM180" i="2"/>
  <c r="BM164" i="2"/>
  <c r="BM160" i="2"/>
  <c r="BM156" i="2"/>
  <c r="BM152" i="2"/>
  <c r="BM148" i="2"/>
  <c r="BM144" i="2"/>
  <c r="BM140" i="2"/>
  <c r="BM136" i="2"/>
  <c r="BM132" i="2"/>
  <c r="BM128" i="2"/>
  <c r="BM124" i="2"/>
  <c r="BM120" i="2"/>
  <c r="BM116" i="2"/>
  <c r="BM112" i="2"/>
  <c r="BM108" i="2"/>
  <c r="BM104" i="2"/>
  <c r="BM100" i="2"/>
  <c r="BM96" i="2"/>
  <c r="BM92" i="2"/>
  <c r="BM88" i="2"/>
  <c r="BM84" i="2"/>
  <c r="BM80" i="2"/>
  <c r="BM76" i="2"/>
  <c r="BM72" i="2"/>
  <c r="BM68" i="2"/>
  <c r="BM64" i="2"/>
  <c r="BM60" i="2"/>
  <c r="BM56" i="2"/>
  <c r="BM52" i="2"/>
  <c r="BM48" i="2"/>
  <c r="BM44" i="2"/>
  <c r="BM40" i="2"/>
  <c r="BM36" i="2"/>
  <c r="BM32" i="2"/>
  <c r="BM28" i="2"/>
  <c r="BM24" i="2"/>
  <c r="BM20" i="2"/>
  <c r="BM16" i="2"/>
  <c r="BM12" i="2"/>
  <c r="BM8" i="2"/>
  <c r="BL296" i="2"/>
  <c r="BL292" i="2"/>
  <c r="BL288" i="2"/>
  <c r="BL284" i="2"/>
  <c r="BL280" i="2"/>
  <c r="BL276" i="2"/>
  <c r="BL272" i="2"/>
  <c r="BL268" i="2"/>
  <c r="BL264" i="2"/>
  <c r="BL260" i="2"/>
  <c r="BL256" i="2"/>
  <c r="BL252" i="2"/>
  <c r="BL248" i="2"/>
  <c r="BL244" i="2"/>
  <c r="BL240" i="2"/>
  <c r="BL236" i="2"/>
  <c r="BL232" i="2"/>
  <c r="BL228" i="2"/>
  <c r="BL224" i="2"/>
  <c r="BL220" i="2"/>
  <c r="BL216" i="2"/>
  <c r="BL212" i="2"/>
  <c r="BL208" i="2"/>
  <c r="BL204" i="2"/>
  <c r="BL200" i="2"/>
  <c r="BL196" i="2"/>
  <c r="BL192" i="2"/>
  <c r="BL188" i="2"/>
  <c r="BL184" i="2"/>
  <c r="BL180" i="2"/>
  <c r="BL176" i="2"/>
  <c r="BL172" i="2"/>
  <c r="BL168" i="2"/>
  <c r="BL164" i="2"/>
  <c r="BL160" i="2"/>
  <c r="BL156" i="2"/>
  <c r="BL152" i="2"/>
  <c r="BL148" i="2"/>
  <c r="BL144" i="2"/>
  <c r="BL140" i="2"/>
  <c r="BL136" i="2"/>
  <c r="BL132" i="2"/>
  <c r="BL128" i="2"/>
  <c r="BL124" i="2"/>
  <c r="BL120" i="2"/>
  <c r="BL116" i="2"/>
  <c r="BL112" i="2"/>
  <c r="BL108" i="2"/>
  <c r="BL104" i="2"/>
  <c r="BL100" i="2"/>
  <c r="BL96" i="2"/>
  <c r="BL92" i="2"/>
  <c r="BL88" i="2"/>
  <c r="BL84" i="2"/>
  <c r="BL80" i="2"/>
  <c r="BL76" i="2"/>
  <c r="BL72" i="2"/>
  <c r="BL68" i="2"/>
  <c r="BL64" i="2"/>
  <c r="BL60" i="2"/>
  <c r="BL56" i="2"/>
  <c r="BL52" i="2"/>
  <c r="BL48" i="2"/>
  <c r="BL44" i="2"/>
  <c r="BL40" i="2"/>
  <c r="BL36" i="2"/>
  <c r="BL32" i="2"/>
  <c r="BL28" i="2"/>
  <c r="BL24" i="2"/>
  <c r="BL20" i="2"/>
  <c r="BL16" i="2"/>
  <c r="BL12" i="2"/>
  <c r="BL8" i="2"/>
  <c r="BL4" i="2"/>
  <c r="BF8" i="2"/>
  <c r="BK292" i="2"/>
  <c r="BK284" i="2"/>
  <c r="BK276" i="2"/>
  <c r="BK268" i="2"/>
  <c r="BK260" i="2"/>
  <c r="BK252" i="2"/>
  <c r="BK244" i="2"/>
  <c r="BK236" i="2"/>
  <c r="BK228" i="2"/>
  <c r="BK220" i="2"/>
  <c r="BK212" i="2"/>
  <c r="BK204" i="2"/>
  <c r="BK196" i="2"/>
  <c r="BK188" i="2"/>
  <c r="BK180" i="2"/>
  <c r="BK172" i="2"/>
  <c r="BK164" i="2"/>
  <c r="BK156" i="2"/>
  <c r="BK148" i="2"/>
  <c r="BK140" i="2"/>
  <c r="BK132" i="2"/>
  <c r="BK124" i="2"/>
  <c r="BK116" i="2"/>
  <c r="BK100" i="2"/>
  <c r="BK88" i="2"/>
  <c r="BK80" i="2"/>
  <c r="BK72" i="2"/>
  <c r="BK64" i="2"/>
  <c r="BK56" i="2"/>
  <c r="BK48" i="2"/>
  <c r="BK32" i="2"/>
  <c r="BK20" i="2"/>
  <c r="BK4" i="2"/>
  <c r="BK296" i="2"/>
  <c r="BK288" i="2"/>
  <c r="BK280" i="2"/>
  <c r="BK272" i="2"/>
  <c r="BK264" i="2"/>
  <c r="BK256" i="2"/>
  <c r="BK248" i="2"/>
  <c r="BK240" i="2"/>
  <c r="BK232" i="2"/>
  <c r="BK224" i="2"/>
  <c r="BK216" i="2"/>
  <c r="BK208" i="2"/>
  <c r="BK200" i="2"/>
  <c r="BK192" i="2"/>
  <c r="BK184" i="2"/>
  <c r="BK176" i="2"/>
  <c r="BK168" i="2"/>
  <c r="BK160" i="2"/>
  <c r="BK152" i="2"/>
  <c r="BK144" i="2"/>
  <c r="BK136" i="2"/>
  <c r="BK128" i="2"/>
  <c r="BK120" i="2"/>
  <c r="BK112" i="2"/>
  <c r="BK104" i="2"/>
  <c r="BK96" i="2"/>
  <c r="BK84" i="2"/>
  <c r="BK68" i="2"/>
  <c r="BK60" i="2"/>
  <c r="BK52" i="2"/>
  <c r="BK40" i="2"/>
  <c r="BK36" i="2"/>
  <c r="BK24" i="2"/>
  <c r="BK16" i="2"/>
  <c r="BK8" i="2"/>
  <c r="BL75" i="2"/>
  <c r="BL11" i="2"/>
  <c r="BM234" i="2"/>
  <c r="BM226" i="2"/>
  <c r="BM210" i="2"/>
  <c r="BM194" i="2"/>
  <c r="BM190" i="2"/>
  <c r="BM182" i="2"/>
  <c r="BM174" i="2"/>
  <c r="BM166" i="2"/>
  <c r="BM162" i="2"/>
  <c r="BM158" i="2"/>
  <c r="BM154" i="2"/>
  <c r="BM150" i="2"/>
  <c r="BM146" i="2"/>
  <c r="BM142" i="2"/>
  <c r="BM138" i="2"/>
  <c r="BM134" i="2"/>
  <c r="BM130" i="2"/>
  <c r="BM126" i="2"/>
  <c r="BM122" i="2"/>
  <c r="BM118" i="2"/>
  <c r="BM114" i="2"/>
  <c r="BM110" i="2"/>
  <c r="BM106" i="2"/>
  <c r="BM102" i="2"/>
  <c r="BM98" i="2"/>
  <c r="BM94" i="2"/>
  <c r="BM90" i="2"/>
  <c r="BM86" i="2"/>
  <c r="BM82" i="2"/>
  <c r="BM78" i="2"/>
  <c r="BM74" i="2"/>
  <c r="BM70" i="2"/>
  <c r="BM66" i="2"/>
  <c r="BM62" i="2"/>
  <c r="BM58" i="2"/>
  <c r="BM54" i="2"/>
  <c r="BM50" i="2"/>
  <c r="BM46" i="2"/>
  <c r="BM42" i="2"/>
  <c r="BM38" i="2"/>
  <c r="BM34" i="2"/>
  <c r="BM30" i="2"/>
  <c r="BM26" i="2"/>
  <c r="BM22" i="2"/>
  <c r="BM18" i="2"/>
  <c r="BM14" i="2"/>
  <c r="BM10" i="2"/>
  <c r="BM6" i="2"/>
  <c r="BM222" i="2"/>
  <c r="BM214" i="2"/>
  <c r="BM198" i="2"/>
  <c r="BM170" i="2"/>
  <c r="BL298" i="2"/>
  <c r="BL294" i="2"/>
  <c r="BL286" i="2"/>
  <c r="BL282" i="2"/>
  <c r="BL274" i="2"/>
  <c r="BL270" i="2"/>
  <c r="BL266" i="2"/>
  <c r="BL262" i="2"/>
  <c r="BL254" i="2"/>
  <c r="BL250" i="2"/>
  <c r="BL242" i="2"/>
  <c r="BL238" i="2"/>
  <c r="BL234" i="2"/>
  <c r="BL230" i="2"/>
  <c r="BL222" i="2"/>
  <c r="BL218" i="2"/>
  <c r="BL210" i="2"/>
  <c r="BL206" i="2"/>
  <c r="BL202" i="2"/>
  <c r="BL198" i="2"/>
  <c r="BL190" i="2"/>
  <c r="BL186" i="2"/>
  <c r="BL178" i="2"/>
  <c r="BL174" i="2"/>
  <c r="BL170" i="2"/>
  <c r="BL166" i="2"/>
  <c r="BL158" i="2"/>
  <c r="BL154" i="2"/>
  <c r="BL146" i="2"/>
  <c r="BL142" i="2"/>
  <c r="BL138" i="2"/>
  <c r="BL134" i="2"/>
  <c r="BL126" i="2"/>
  <c r="BL122" i="2"/>
  <c r="BM161" i="2"/>
  <c r="BM157" i="2"/>
  <c r="BM153" i="2"/>
  <c r="BM149" i="2"/>
  <c r="BM145" i="2"/>
  <c r="BM141" i="2"/>
  <c r="BM137" i="2"/>
  <c r="BM133" i="2"/>
  <c r="BM129" i="2"/>
  <c r="BM125" i="2"/>
  <c r="BM121" i="2"/>
  <c r="BM117" i="2"/>
  <c r="BM113" i="2"/>
  <c r="BM109" i="2"/>
  <c r="BM105" i="2"/>
  <c r="BM101" i="2"/>
  <c r="BM97" i="2"/>
  <c r="BM93" i="2"/>
  <c r="BM89" i="2"/>
  <c r="BM85" i="2"/>
  <c r="BM81" i="2"/>
  <c r="BM77" i="2"/>
  <c r="BM73" i="2"/>
  <c r="BM69" i="2"/>
  <c r="BM65" i="2"/>
  <c r="BM61" i="2"/>
  <c r="BM57" i="2"/>
  <c r="BM53" i="2"/>
  <c r="BM49" i="2"/>
  <c r="BM45" i="2"/>
  <c r="BM41" i="2"/>
  <c r="BM37" i="2"/>
  <c r="BM33" i="2"/>
  <c r="BM29" i="2"/>
  <c r="BM25" i="2"/>
  <c r="BM21" i="2"/>
  <c r="BM17" i="2"/>
  <c r="BM13" i="2"/>
  <c r="BM9" i="2"/>
  <c r="BM5" i="2"/>
  <c r="BF21" i="2"/>
  <c r="BF60" i="2"/>
  <c r="BF101" i="2"/>
  <c r="BF145" i="2"/>
  <c r="BM230" i="2"/>
  <c r="BM218" i="2"/>
  <c r="BM206" i="2"/>
  <c r="BM178" i="2"/>
  <c r="BL297" i="2"/>
  <c r="BL293" i="2"/>
  <c r="BL289" i="2"/>
  <c r="BL285" i="2"/>
  <c r="BL281" i="2"/>
  <c r="BL277" i="2"/>
  <c r="BL273" i="2"/>
  <c r="BL269" i="2"/>
  <c r="BL265" i="2"/>
  <c r="BL261" i="2"/>
  <c r="BL257" i="2"/>
  <c r="BL253" i="2"/>
  <c r="BL249" i="2"/>
  <c r="BL245" i="2"/>
  <c r="BL241" i="2"/>
  <c r="BL237" i="2"/>
  <c r="BL233" i="2"/>
  <c r="BL229" i="2"/>
  <c r="BL225" i="2"/>
  <c r="BL221" i="2"/>
  <c r="BL217" i="2"/>
  <c r="BL213" i="2"/>
  <c r="BL209" i="2"/>
  <c r="BL205" i="2"/>
  <c r="BL201" i="2"/>
  <c r="BL197" i="2"/>
  <c r="BL193" i="2"/>
  <c r="BL189" i="2"/>
  <c r="BL185" i="2"/>
  <c r="BL181" i="2"/>
  <c r="BL177" i="2"/>
  <c r="BL173" i="2"/>
  <c r="BL169" i="2"/>
  <c r="BL165" i="2"/>
  <c r="BL161" i="2"/>
  <c r="BL157" i="2"/>
  <c r="BL153" i="2"/>
  <c r="BL149" i="2"/>
  <c r="BL145" i="2"/>
  <c r="BL141" i="2"/>
  <c r="BL137" i="2"/>
  <c r="BL133" i="2"/>
  <c r="BL129" i="2"/>
  <c r="BL125" i="2"/>
  <c r="BL121" i="2"/>
  <c r="BL117" i="2"/>
  <c r="BL113" i="2"/>
  <c r="BL109" i="2"/>
  <c r="BL105" i="2"/>
  <c r="BL101" i="2"/>
  <c r="BL97" i="2"/>
  <c r="BL93" i="2"/>
  <c r="BL89" i="2"/>
  <c r="BL85" i="2"/>
  <c r="BL81" i="2"/>
  <c r="BL77" i="2"/>
  <c r="BL73" i="2"/>
  <c r="BL69" i="2"/>
  <c r="BL65" i="2"/>
  <c r="BL61" i="2"/>
  <c r="BL57" i="2"/>
  <c r="BL53" i="2"/>
  <c r="BL49" i="2"/>
  <c r="BL45" i="2"/>
  <c r="BL41" i="2"/>
  <c r="BL37" i="2"/>
  <c r="BL33" i="2"/>
  <c r="BL29" i="2"/>
  <c r="BL25" i="2"/>
  <c r="BL21" i="2"/>
  <c r="BL17" i="2"/>
  <c r="BL13" i="2"/>
  <c r="BF28" i="2"/>
  <c r="BF69" i="2"/>
  <c r="BF113" i="2"/>
  <c r="BF156" i="2"/>
  <c r="BK287" i="2"/>
  <c r="BK275" i="2"/>
  <c r="BK263" i="2"/>
  <c r="BB263" i="2"/>
  <c r="BK251" i="2"/>
  <c r="BK235" i="2"/>
  <c r="BK223" i="2"/>
  <c r="BK215" i="2"/>
  <c r="BB215" i="2"/>
  <c r="BK207" i="2"/>
  <c r="BB207" i="2"/>
  <c r="BK195" i="2"/>
  <c r="BK179" i="2"/>
  <c r="BK167" i="2"/>
  <c r="BB167" i="2"/>
  <c r="BK159" i="2"/>
  <c r="BK151" i="2"/>
  <c r="BB151" i="2"/>
  <c r="BK143" i="2"/>
  <c r="BB143" i="2"/>
  <c r="BK135" i="2"/>
  <c r="BB135" i="2"/>
  <c r="BL182" i="2"/>
  <c r="BL162" i="2"/>
  <c r="BL150" i="2"/>
  <c r="BL130" i="2"/>
  <c r="BL118" i="2"/>
  <c r="BB223" i="2"/>
  <c r="BB60" i="2"/>
  <c r="BK291" i="2"/>
  <c r="BK279" i="2"/>
  <c r="BB279" i="2"/>
  <c r="BK267" i="2"/>
  <c r="BK255" i="2"/>
  <c r="BK247" i="2"/>
  <c r="BB247" i="2"/>
  <c r="BK239" i="2"/>
  <c r="BB239" i="2"/>
  <c r="BK231" i="2"/>
  <c r="BB231" i="2"/>
  <c r="BK219" i="2"/>
  <c r="BK203" i="2"/>
  <c r="BK191" i="2"/>
  <c r="BK183" i="2"/>
  <c r="BB183" i="2"/>
  <c r="BK171" i="2"/>
  <c r="BK163" i="2"/>
  <c r="BK147" i="2"/>
  <c r="BK131" i="2"/>
  <c r="BL290" i="2"/>
  <c r="BL278" i="2"/>
  <c r="BL258" i="2"/>
  <c r="BL246" i="2"/>
  <c r="BL214" i="2"/>
  <c r="BB191" i="2"/>
  <c r="BK76" i="2"/>
  <c r="BB76" i="2"/>
  <c r="BK28" i="2"/>
  <c r="BB28" i="2"/>
  <c r="BK295" i="2"/>
  <c r="BB295" i="2"/>
  <c r="BK283" i="2"/>
  <c r="BK271" i="2"/>
  <c r="BB271" i="2"/>
  <c r="BK259" i="2"/>
  <c r="BK243" i="2"/>
  <c r="BK227" i="2"/>
  <c r="BK211" i="2"/>
  <c r="BK199" i="2"/>
  <c r="BB199" i="2"/>
  <c r="BK187" i="2"/>
  <c r="BK175" i="2"/>
  <c r="BB175" i="2"/>
  <c r="BK155" i="2"/>
  <c r="BK139" i="2"/>
  <c r="BL226" i="2"/>
  <c r="BL194" i="2"/>
  <c r="BB287" i="2"/>
  <c r="BB159" i="2"/>
  <c r="BF170" i="2"/>
  <c r="BK108" i="2"/>
  <c r="BB108" i="2"/>
  <c r="BK92" i="2"/>
  <c r="BB92" i="2"/>
  <c r="BJ92" i="2" s="1"/>
  <c r="BK44" i="2"/>
  <c r="BB44" i="2"/>
  <c r="BK12" i="2"/>
  <c r="BB12" i="2"/>
  <c r="BM250" i="2"/>
  <c r="BF250" i="2"/>
  <c r="BM202" i="2"/>
  <c r="BF202" i="2"/>
  <c r="BM186" i="2"/>
  <c r="BF186" i="2"/>
  <c r="BB255" i="2"/>
  <c r="BB124" i="2"/>
  <c r="BJ124" i="2" s="1"/>
  <c r="BF218" i="2"/>
  <c r="BL114" i="2"/>
  <c r="BL110" i="2"/>
  <c r="BL106" i="2"/>
  <c r="BL102" i="2"/>
  <c r="BL98" i="2"/>
  <c r="BL94" i="2"/>
  <c r="BL90" i="2"/>
  <c r="BL86" i="2"/>
  <c r="BL82" i="2"/>
  <c r="BL78" i="2"/>
  <c r="BL74" i="2"/>
  <c r="BL70" i="2"/>
  <c r="BL66" i="2"/>
  <c r="BL62" i="2"/>
  <c r="BL58" i="2"/>
  <c r="BL54" i="2"/>
  <c r="BL50" i="2"/>
  <c r="BL46" i="2"/>
  <c r="BL42" i="2"/>
  <c r="BL38" i="2"/>
  <c r="BL34" i="2"/>
  <c r="BL30" i="2"/>
  <c r="BL26" i="2"/>
  <c r="BL22" i="2"/>
  <c r="BL18" i="2"/>
  <c r="BL14" i="2"/>
  <c r="BL10" i="2"/>
  <c r="BL6" i="2"/>
  <c r="BF9" i="2"/>
  <c r="BJ9" i="2" s="1"/>
  <c r="BF20" i="2"/>
  <c r="BF29" i="2"/>
  <c r="BF41" i="2"/>
  <c r="BJ41" i="2" s="1"/>
  <c r="BF52" i="2"/>
  <c r="BF61" i="2"/>
  <c r="BF73" i="2"/>
  <c r="BJ73" i="2" s="1"/>
  <c r="BF84" i="2"/>
  <c r="BF93" i="2"/>
  <c r="BF105" i="2"/>
  <c r="BJ105" i="2" s="1"/>
  <c r="BF116" i="2"/>
  <c r="BF125" i="2"/>
  <c r="BF137" i="2"/>
  <c r="BJ137" i="2" s="1"/>
  <c r="BF148" i="2"/>
  <c r="BF157" i="2"/>
  <c r="BF228" i="2"/>
  <c r="BF12" i="2"/>
  <c r="BF33" i="2"/>
  <c r="BF44" i="2"/>
  <c r="BF53" i="2"/>
  <c r="BF65" i="2"/>
  <c r="BF76" i="2"/>
  <c r="BF85" i="2"/>
  <c r="BF97" i="2"/>
  <c r="BF108" i="2"/>
  <c r="BF117" i="2"/>
  <c r="BF129" i="2"/>
  <c r="BF140" i="2"/>
  <c r="BF149" i="2"/>
  <c r="BF161" i="2"/>
  <c r="BF5" i="2"/>
  <c r="BF13" i="2"/>
  <c r="BF25" i="2"/>
  <c r="BF36" i="2"/>
  <c r="BF45" i="2"/>
  <c r="BF57" i="2"/>
  <c r="BF68" i="2"/>
  <c r="BF77" i="2"/>
  <c r="BF89" i="2"/>
  <c r="BF100" i="2"/>
  <c r="BF109" i="2"/>
  <c r="BF121" i="2"/>
  <c r="BF132" i="2"/>
  <c r="BF141" i="2"/>
  <c r="BF153" i="2"/>
  <c r="BF164" i="2"/>
  <c r="BF207" i="2"/>
  <c r="BF280" i="2"/>
  <c r="BD2" i="2"/>
  <c r="BL7" i="2"/>
  <c r="BK289" i="2"/>
  <c r="BB289" i="2"/>
  <c r="BK277" i="2"/>
  <c r="BB277" i="2"/>
  <c r="BK273" i="2"/>
  <c r="BB273" i="2"/>
  <c r="BK257" i="2"/>
  <c r="BB257" i="2"/>
  <c r="BB249" i="2"/>
  <c r="BK249" i="2"/>
  <c r="BK241" i="2"/>
  <c r="BB241" i="2"/>
  <c r="BB229" i="2"/>
  <c r="BK229" i="2"/>
  <c r="BK221" i="2"/>
  <c r="BB221" i="2"/>
  <c r="BK209" i="2"/>
  <c r="BB209" i="2"/>
  <c r="BB197" i="2"/>
  <c r="BK197" i="2"/>
  <c r="BK189" i="2"/>
  <c r="BB189" i="2"/>
  <c r="BK177" i="2"/>
  <c r="BB177" i="2"/>
  <c r="BB165" i="2"/>
  <c r="BK165" i="2"/>
  <c r="BB153" i="2"/>
  <c r="BJ153" i="2" s="1"/>
  <c r="BK153" i="2"/>
  <c r="BK149" i="2"/>
  <c r="BB149" i="2"/>
  <c r="BK141" i="2"/>
  <c r="BB141" i="2"/>
  <c r="BK129" i="2"/>
  <c r="BB129" i="2"/>
  <c r="BK117" i="2"/>
  <c r="BB117" i="2"/>
  <c r="BJ117" i="2" s="1"/>
  <c r="BK109" i="2"/>
  <c r="BB109" i="2"/>
  <c r="BK93" i="2"/>
  <c r="BB93" i="2"/>
  <c r="BK65" i="2"/>
  <c r="BB65" i="2"/>
  <c r="BB57" i="2"/>
  <c r="BK57" i="2"/>
  <c r="BK49" i="2"/>
  <c r="BB49" i="2"/>
  <c r="BJ49" i="2" s="1"/>
  <c r="BB37" i="2"/>
  <c r="BJ37" i="2" s="1"/>
  <c r="BK37" i="2"/>
  <c r="BB25" i="2"/>
  <c r="BK25" i="2"/>
  <c r="BK265" i="2"/>
  <c r="BM292" i="2"/>
  <c r="BF292" i="2"/>
  <c r="BM284" i="2"/>
  <c r="BF284" i="2"/>
  <c r="BM276" i="2"/>
  <c r="BF276" i="2"/>
  <c r="BM268" i="2"/>
  <c r="BF268" i="2"/>
  <c r="BM260" i="2"/>
  <c r="BF260" i="2"/>
  <c r="BM252" i="2"/>
  <c r="BF252" i="2"/>
  <c r="BM248" i="2"/>
  <c r="BF248" i="2"/>
  <c r="BM240" i="2"/>
  <c r="BF240" i="2"/>
  <c r="BM236" i="2"/>
  <c r="BF236" i="2"/>
  <c r="BM232" i="2"/>
  <c r="BF232" i="2"/>
  <c r="BM224" i="2"/>
  <c r="BF224" i="2"/>
  <c r="BM220" i="2"/>
  <c r="BF220" i="2"/>
  <c r="BM216" i="2"/>
  <c r="BF216" i="2"/>
  <c r="BM208" i="2"/>
  <c r="BF208" i="2"/>
  <c r="BM204" i="2"/>
  <c r="BF204" i="2"/>
  <c r="BM200" i="2"/>
  <c r="BF200" i="2"/>
  <c r="BM192" i="2"/>
  <c r="BF192" i="2"/>
  <c r="BM188" i="2"/>
  <c r="BF188" i="2"/>
  <c r="BM184" i="2"/>
  <c r="BF184" i="2"/>
  <c r="BM176" i="2"/>
  <c r="BF176" i="2"/>
  <c r="BM172" i="2"/>
  <c r="BF172" i="2"/>
  <c r="BM168" i="2"/>
  <c r="BF168" i="2"/>
  <c r="BM4" i="2"/>
  <c r="BG2" i="2"/>
  <c r="BB292" i="2"/>
  <c r="BB284" i="2"/>
  <c r="BJ284" i="2" s="1"/>
  <c r="BB276" i="2"/>
  <c r="BB268" i="2"/>
  <c r="BB260" i="2"/>
  <c r="BB252" i="2"/>
  <c r="BJ252" i="2" s="1"/>
  <c r="BB244" i="2"/>
  <c r="BB236" i="2"/>
  <c r="BJ236" i="2" s="1"/>
  <c r="BB228" i="2"/>
  <c r="BB220" i="2"/>
  <c r="BJ220" i="2" s="1"/>
  <c r="BB212" i="2"/>
  <c r="BB204" i="2"/>
  <c r="BJ204" i="2" s="1"/>
  <c r="BB196" i="2"/>
  <c r="BB188" i="2"/>
  <c r="BJ188" i="2" s="1"/>
  <c r="BB180" i="2"/>
  <c r="BB172" i="2"/>
  <c r="BJ172" i="2" s="1"/>
  <c r="BB164" i="2"/>
  <c r="BB156" i="2"/>
  <c r="BB148" i="2"/>
  <c r="BB140" i="2"/>
  <c r="BB132" i="2"/>
  <c r="BB120" i="2"/>
  <c r="BB104" i="2"/>
  <c r="BB88" i="2"/>
  <c r="BB72" i="2"/>
  <c r="BB56" i="2"/>
  <c r="BB40" i="2"/>
  <c r="BB24" i="2"/>
  <c r="BB8" i="2"/>
  <c r="BF191" i="2"/>
  <c r="BF212" i="2"/>
  <c r="BF234" i="2"/>
  <c r="BF256" i="2"/>
  <c r="BF288" i="2"/>
  <c r="BK233" i="2"/>
  <c r="BK105" i="2"/>
  <c r="BK285" i="2"/>
  <c r="BB285" i="2"/>
  <c r="BB261" i="2"/>
  <c r="BK261" i="2"/>
  <c r="BK245" i="2"/>
  <c r="BB245" i="2"/>
  <c r="BK237" i="2"/>
  <c r="BB237" i="2"/>
  <c r="BK225" i="2"/>
  <c r="BB225" i="2"/>
  <c r="BK213" i="2"/>
  <c r="BB213" i="2"/>
  <c r="BB185" i="2"/>
  <c r="BK185" i="2"/>
  <c r="BK157" i="2"/>
  <c r="BB157" i="2"/>
  <c r="BK125" i="2"/>
  <c r="BB125" i="2"/>
  <c r="BK97" i="2"/>
  <c r="BB97" i="2"/>
  <c r="BK85" i="2"/>
  <c r="BB85" i="2"/>
  <c r="BK77" i="2"/>
  <c r="BB77" i="2"/>
  <c r="BB69" i="2"/>
  <c r="BK69" i="2"/>
  <c r="BK53" i="2"/>
  <c r="BB53" i="2"/>
  <c r="BK45" i="2"/>
  <c r="BB45" i="2"/>
  <c r="BK33" i="2"/>
  <c r="BB33" i="2"/>
  <c r="BK21" i="2"/>
  <c r="BB21" i="2"/>
  <c r="BK13" i="2"/>
  <c r="BB13" i="2"/>
  <c r="BK9" i="2"/>
  <c r="BK127" i="2"/>
  <c r="BB127" i="2"/>
  <c r="BK123" i="2"/>
  <c r="BB123" i="2"/>
  <c r="BK119" i="2"/>
  <c r="BB119" i="2"/>
  <c r="BK115" i="2"/>
  <c r="BB115" i="2"/>
  <c r="BK111" i="2"/>
  <c r="BB111" i="2"/>
  <c r="BK107" i="2"/>
  <c r="BB107" i="2"/>
  <c r="BK103" i="2"/>
  <c r="BB103" i="2"/>
  <c r="BK99" i="2"/>
  <c r="BB99" i="2"/>
  <c r="BK95" i="2"/>
  <c r="BB95" i="2"/>
  <c r="BK91" i="2"/>
  <c r="BB91" i="2"/>
  <c r="BK87" i="2"/>
  <c r="BB87" i="2"/>
  <c r="BK83" i="2"/>
  <c r="BB83" i="2"/>
  <c r="BK79" i="2"/>
  <c r="BB79" i="2"/>
  <c r="BK75" i="2"/>
  <c r="BB75" i="2"/>
  <c r="BK71" i="2"/>
  <c r="BB71" i="2"/>
  <c r="BK67" i="2"/>
  <c r="BB67" i="2"/>
  <c r="BK63" i="2"/>
  <c r="BB63" i="2"/>
  <c r="BK59" i="2"/>
  <c r="BB59" i="2"/>
  <c r="BK55" i="2"/>
  <c r="BB55" i="2"/>
  <c r="BK51" i="2"/>
  <c r="BB51" i="2"/>
  <c r="BK47" i="2"/>
  <c r="BB47" i="2"/>
  <c r="BK43" i="2"/>
  <c r="BB43" i="2"/>
  <c r="BK39" i="2"/>
  <c r="BB39" i="2"/>
  <c r="BK35" i="2"/>
  <c r="BB35" i="2"/>
  <c r="BK31" i="2"/>
  <c r="BB31" i="2"/>
  <c r="BK27" i="2"/>
  <c r="BB27" i="2"/>
  <c r="BK23" i="2"/>
  <c r="BB23" i="2"/>
  <c r="BK19" i="2"/>
  <c r="BB19" i="2"/>
  <c r="BK15" i="2"/>
  <c r="BB15" i="2"/>
  <c r="BK11" i="2"/>
  <c r="BB11" i="2"/>
  <c r="BK7" i="2"/>
  <c r="BB7" i="2"/>
  <c r="BC2" i="2"/>
  <c r="BE2" i="2"/>
  <c r="BM295" i="2"/>
  <c r="BF295" i="2"/>
  <c r="BM291" i="2"/>
  <c r="BF291" i="2"/>
  <c r="BM287" i="2"/>
  <c r="BF287" i="2"/>
  <c r="BM283" i="2"/>
  <c r="BF283" i="2"/>
  <c r="BM279" i="2"/>
  <c r="BF279" i="2"/>
  <c r="BM275" i="2"/>
  <c r="BF275" i="2"/>
  <c r="BM271" i="2"/>
  <c r="BF271" i="2"/>
  <c r="BM267" i="2"/>
  <c r="BF267" i="2"/>
  <c r="BM263" i="2"/>
  <c r="BF263" i="2"/>
  <c r="BM259" i="2"/>
  <c r="BF259" i="2"/>
  <c r="BM255" i="2"/>
  <c r="BF255" i="2"/>
  <c r="BJ255" i="2" s="1"/>
  <c r="BM251" i="2"/>
  <c r="BF251" i="2"/>
  <c r="BM247" i="2"/>
  <c r="BF247" i="2"/>
  <c r="BM243" i="2"/>
  <c r="BF243" i="2"/>
  <c r="BM235" i="2"/>
  <c r="BF235" i="2"/>
  <c r="BM231" i="2"/>
  <c r="BF231" i="2"/>
  <c r="BM227" i="2"/>
  <c r="BF227" i="2"/>
  <c r="BM219" i="2"/>
  <c r="BF219" i="2"/>
  <c r="BM215" i="2"/>
  <c r="BF215" i="2"/>
  <c r="BM211" i="2"/>
  <c r="BF211" i="2"/>
  <c r="BM203" i="2"/>
  <c r="BF203" i="2"/>
  <c r="BM199" i="2"/>
  <c r="BF199" i="2"/>
  <c r="BM195" i="2"/>
  <c r="BF195" i="2"/>
  <c r="BM187" i="2"/>
  <c r="BF187" i="2"/>
  <c r="BM183" i="2"/>
  <c r="BF183" i="2"/>
  <c r="BM179" i="2"/>
  <c r="BF179" i="2"/>
  <c r="BM171" i="2"/>
  <c r="BF171" i="2"/>
  <c r="BM167" i="2"/>
  <c r="BF167" i="2"/>
  <c r="BM163" i="2"/>
  <c r="BF163" i="2"/>
  <c r="BM159" i="2"/>
  <c r="BF159" i="2"/>
  <c r="BM155" i="2"/>
  <c r="BF155" i="2"/>
  <c r="BM151" i="2"/>
  <c r="BF151" i="2"/>
  <c r="BM147" i="2"/>
  <c r="BF147" i="2"/>
  <c r="BM143" i="2"/>
  <c r="BF143" i="2"/>
  <c r="BM139" i="2"/>
  <c r="BF139" i="2"/>
  <c r="BM135" i="2"/>
  <c r="BF135" i="2"/>
  <c r="BM131" i="2"/>
  <c r="BF131" i="2"/>
  <c r="BM127" i="2"/>
  <c r="BF127" i="2"/>
  <c r="BM123" i="2"/>
  <c r="BF123" i="2"/>
  <c r="BM119" i="2"/>
  <c r="BF119" i="2"/>
  <c r="BM115" i="2"/>
  <c r="BF115" i="2"/>
  <c r="BM111" i="2"/>
  <c r="BF111" i="2"/>
  <c r="BM107" i="2"/>
  <c r="BF107" i="2"/>
  <c r="BM103" i="2"/>
  <c r="BF103" i="2"/>
  <c r="BM99" i="2"/>
  <c r="BF99" i="2"/>
  <c r="BM95" i="2"/>
  <c r="BF95" i="2"/>
  <c r="BM91" i="2"/>
  <c r="BF91" i="2"/>
  <c r="BM87" i="2"/>
  <c r="BF87" i="2"/>
  <c r="BM83" i="2"/>
  <c r="BF83" i="2"/>
  <c r="BM79" i="2"/>
  <c r="BF79" i="2"/>
  <c r="BM75" i="2"/>
  <c r="BF75" i="2"/>
  <c r="BM71" i="2"/>
  <c r="BF71" i="2"/>
  <c r="BM67" i="2"/>
  <c r="BF67" i="2"/>
  <c r="BM63" i="2"/>
  <c r="BF63" i="2"/>
  <c r="BM59" i="2"/>
  <c r="BF59" i="2"/>
  <c r="BM55" i="2"/>
  <c r="BF55" i="2"/>
  <c r="BM51" i="2"/>
  <c r="BF51" i="2"/>
  <c r="BM47" i="2"/>
  <c r="BF47" i="2"/>
  <c r="BM43" i="2"/>
  <c r="BF43" i="2"/>
  <c r="BM39" i="2"/>
  <c r="BF39" i="2"/>
  <c r="BM35" i="2"/>
  <c r="BF35" i="2"/>
  <c r="BM31" i="2"/>
  <c r="BF31" i="2"/>
  <c r="BM27" i="2"/>
  <c r="BF27" i="2"/>
  <c r="BM23" i="2"/>
  <c r="BF23" i="2"/>
  <c r="BM19" i="2"/>
  <c r="BF19" i="2"/>
  <c r="BM15" i="2"/>
  <c r="BF15" i="2"/>
  <c r="BM11" i="2"/>
  <c r="BF11" i="2"/>
  <c r="BM7" i="2"/>
  <c r="BF7" i="2"/>
  <c r="BB291" i="2"/>
  <c r="BB283" i="2"/>
  <c r="BB275" i="2"/>
  <c r="BB267" i="2"/>
  <c r="BJ267" i="2" s="1"/>
  <c r="BB259" i="2"/>
  <c r="BB251" i="2"/>
  <c r="BB243" i="2"/>
  <c r="BB235" i="2"/>
  <c r="BB227" i="2"/>
  <c r="BB219" i="2"/>
  <c r="BB211" i="2"/>
  <c r="BB203" i="2"/>
  <c r="BB195" i="2"/>
  <c r="BB187" i="2"/>
  <c r="BB179" i="2"/>
  <c r="BB171" i="2"/>
  <c r="BB163" i="2"/>
  <c r="BB155" i="2"/>
  <c r="BJ155" i="2" s="1"/>
  <c r="BB147" i="2"/>
  <c r="BB139" i="2"/>
  <c r="BB131" i="2"/>
  <c r="BB116" i="2"/>
  <c r="BB100" i="2"/>
  <c r="BB84" i="2"/>
  <c r="BB68" i="2"/>
  <c r="BJ68" i="2" s="1"/>
  <c r="BB52" i="2"/>
  <c r="BB36" i="2"/>
  <c r="BB20" i="2"/>
  <c r="BB4" i="2"/>
  <c r="BF16" i="2"/>
  <c r="BF24" i="2"/>
  <c r="BF32" i="2"/>
  <c r="BF40" i="2"/>
  <c r="BF48" i="2"/>
  <c r="BF56" i="2"/>
  <c r="BF64" i="2"/>
  <c r="BF72" i="2"/>
  <c r="BF80" i="2"/>
  <c r="BF88" i="2"/>
  <c r="BF96" i="2"/>
  <c r="BF104" i="2"/>
  <c r="BF112" i="2"/>
  <c r="BF120" i="2"/>
  <c r="BF128" i="2"/>
  <c r="BF136" i="2"/>
  <c r="BF144" i="2"/>
  <c r="BF152" i="2"/>
  <c r="BF160" i="2"/>
  <c r="BF175" i="2"/>
  <c r="BF196" i="2"/>
  <c r="BF239" i="2"/>
  <c r="BF264" i="2"/>
  <c r="BF296" i="2"/>
  <c r="BK201" i="2"/>
  <c r="BK73" i="2"/>
  <c r="BB293" i="2"/>
  <c r="BK293" i="2"/>
  <c r="BB281" i="2"/>
  <c r="BK281" i="2"/>
  <c r="BK269" i="2"/>
  <c r="BB269" i="2"/>
  <c r="BK253" i="2"/>
  <c r="BB253" i="2"/>
  <c r="BB217" i="2"/>
  <c r="BK217" i="2"/>
  <c r="BK205" i="2"/>
  <c r="BB205" i="2"/>
  <c r="BK193" i="2"/>
  <c r="BB193" i="2"/>
  <c r="BK181" i="2"/>
  <c r="BB181" i="2"/>
  <c r="BK173" i="2"/>
  <c r="BB173" i="2"/>
  <c r="BK161" i="2"/>
  <c r="BB161" i="2"/>
  <c r="BK145" i="2"/>
  <c r="BB145" i="2"/>
  <c r="BB133" i="2"/>
  <c r="BJ133" i="2" s="1"/>
  <c r="BK133" i="2"/>
  <c r="BB121" i="2"/>
  <c r="BK121" i="2"/>
  <c r="BK113" i="2"/>
  <c r="BB113" i="2"/>
  <c r="BB101" i="2"/>
  <c r="BK101" i="2"/>
  <c r="BB89" i="2"/>
  <c r="BK89" i="2"/>
  <c r="BK81" i="2"/>
  <c r="BB81" i="2"/>
  <c r="BJ81" i="2" s="1"/>
  <c r="BK61" i="2"/>
  <c r="BB61" i="2"/>
  <c r="BK29" i="2"/>
  <c r="BB29" i="2"/>
  <c r="BK17" i="2"/>
  <c r="BB17" i="2"/>
  <c r="BJ17" i="2" s="1"/>
  <c r="BB5" i="2"/>
  <c r="BK5" i="2"/>
  <c r="BK137" i="2"/>
  <c r="BK298" i="2"/>
  <c r="BB298" i="2"/>
  <c r="BK294" i="2"/>
  <c r="BB294" i="2"/>
  <c r="BK290" i="2"/>
  <c r="BB290" i="2"/>
  <c r="BK286" i="2"/>
  <c r="BB286" i="2"/>
  <c r="BK282" i="2"/>
  <c r="BB282" i="2"/>
  <c r="BK278" i="2"/>
  <c r="BB278" i="2"/>
  <c r="BK274" i="2"/>
  <c r="BB274" i="2"/>
  <c r="BK270" i="2"/>
  <c r="BB270" i="2"/>
  <c r="BK266" i="2"/>
  <c r="BB266" i="2"/>
  <c r="BK262" i="2"/>
  <c r="BB262" i="2"/>
  <c r="BK258" i="2"/>
  <c r="BB258" i="2"/>
  <c r="BK254" i="2"/>
  <c r="BB254" i="2"/>
  <c r="BK250" i="2"/>
  <c r="BB250" i="2"/>
  <c r="BK246" i="2"/>
  <c r="BB246" i="2"/>
  <c r="BK242" i="2"/>
  <c r="BB242" i="2"/>
  <c r="BK238" i="2"/>
  <c r="BB238" i="2"/>
  <c r="BK234" i="2"/>
  <c r="BB234" i="2"/>
  <c r="BK230" i="2"/>
  <c r="BB230" i="2"/>
  <c r="BK226" i="2"/>
  <c r="BB226" i="2"/>
  <c r="BK222" i="2"/>
  <c r="BB222" i="2"/>
  <c r="BK218" i="2"/>
  <c r="BB218" i="2"/>
  <c r="BK214" i="2"/>
  <c r="BB214" i="2"/>
  <c r="BK210" i="2"/>
  <c r="BB210" i="2"/>
  <c r="BK206" i="2"/>
  <c r="BB206" i="2"/>
  <c r="BK202" i="2"/>
  <c r="BB202" i="2"/>
  <c r="BK198" i="2"/>
  <c r="BB198" i="2"/>
  <c r="BK194" i="2"/>
  <c r="BB194" i="2"/>
  <c r="BK190" i="2"/>
  <c r="BB190" i="2"/>
  <c r="BK186" i="2"/>
  <c r="BB186" i="2"/>
  <c r="BK182" i="2"/>
  <c r="BB182" i="2"/>
  <c r="BK178" i="2"/>
  <c r="BB178" i="2"/>
  <c r="BK174" i="2"/>
  <c r="BB174" i="2"/>
  <c r="BK170" i="2"/>
  <c r="BB170" i="2"/>
  <c r="BK166" i="2"/>
  <c r="BB166" i="2"/>
  <c r="BK162" i="2"/>
  <c r="BB162" i="2"/>
  <c r="BK158" i="2"/>
  <c r="BB158" i="2"/>
  <c r="BK154" i="2"/>
  <c r="BB154" i="2"/>
  <c r="BK150" i="2"/>
  <c r="BB150" i="2"/>
  <c r="BK146" i="2"/>
  <c r="BB146" i="2"/>
  <c r="BK142" i="2"/>
  <c r="BB142" i="2"/>
  <c r="BK138" i="2"/>
  <c r="BB138" i="2"/>
  <c r="BK134" i="2"/>
  <c r="BB134" i="2"/>
  <c r="BK130" i="2"/>
  <c r="BB130" i="2"/>
  <c r="BK126" i="2"/>
  <c r="BB126" i="2"/>
  <c r="BK122" i="2"/>
  <c r="BB122" i="2"/>
  <c r="BK118" i="2"/>
  <c r="BB118" i="2"/>
  <c r="BK114" i="2"/>
  <c r="BB114" i="2"/>
  <c r="BK110" i="2"/>
  <c r="BB110" i="2"/>
  <c r="BK106" i="2"/>
  <c r="BB106" i="2"/>
  <c r="BK102" i="2"/>
  <c r="BB102" i="2"/>
  <c r="BK98" i="2"/>
  <c r="BB98" i="2"/>
  <c r="BK94" i="2"/>
  <c r="BB94" i="2"/>
  <c r="BK90" i="2"/>
  <c r="BB90" i="2"/>
  <c r="BK86" i="2"/>
  <c r="BB86" i="2"/>
  <c r="BK82" i="2"/>
  <c r="BB82" i="2"/>
  <c r="BK78" i="2"/>
  <c r="BB78" i="2"/>
  <c r="BK74" i="2"/>
  <c r="BB74" i="2"/>
  <c r="BK70" i="2"/>
  <c r="BB70" i="2"/>
  <c r="BK66" i="2"/>
  <c r="BB66" i="2"/>
  <c r="BK62" i="2"/>
  <c r="BB62" i="2"/>
  <c r="BK58" i="2"/>
  <c r="BB58" i="2"/>
  <c r="BK54" i="2"/>
  <c r="BB54" i="2"/>
  <c r="BK50" i="2"/>
  <c r="BB50" i="2"/>
  <c r="BK46" i="2"/>
  <c r="BB46" i="2"/>
  <c r="BK42" i="2"/>
  <c r="BB42" i="2"/>
  <c r="BK38" i="2"/>
  <c r="BB38" i="2"/>
  <c r="BK34" i="2"/>
  <c r="BB34" i="2"/>
  <c r="BK30" i="2"/>
  <c r="BB30" i="2"/>
  <c r="BK26" i="2"/>
  <c r="BB26" i="2"/>
  <c r="BK22" i="2"/>
  <c r="BB22" i="2"/>
  <c r="BK18" i="2"/>
  <c r="BB18" i="2"/>
  <c r="BK14" i="2"/>
  <c r="BB14" i="2"/>
  <c r="BK10" i="2"/>
  <c r="BB10" i="2"/>
  <c r="BK6" i="2"/>
  <c r="BB6" i="2"/>
  <c r="BM298" i="2"/>
  <c r="BF298" i="2"/>
  <c r="BM294" i="2"/>
  <c r="BF294" i="2"/>
  <c r="BM290" i="2"/>
  <c r="BF290" i="2"/>
  <c r="BM286" i="2"/>
  <c r="BF286" i="2"/>
  <c r="BM282" i="2"/>
  <c r="BF282" i="2"/>
  <c r="BM278" i="2"/>
  <c r="BF278" i="2"/>
  <c r="BM274" i="2"/>
  <c r="BF274" i="2"/>
  <c r="BM270" i="2"/>
  <c r="BF270" i="2"/>
  <c r="BM266" i="2"/>
  <c r="BF266" i="2"/>
  <c r="BM262" i="2"/>
  <c r="BF262" i="2"/>
  <c r="BM258" i="2"/>
  <c r="BF258" i="2"/>
  <c r="BM254" i="2"/>
  <c r="BF254" i="2"/>
  <c r="BM246" i="2"/>
  <c r="BF246" i="2"/>
  <c r="BM242" i="2"/>
  <c r="BF242" i="2"/>
  <c r="BM238" i="2"/>
  <c r="BF238" i="2"/>
  <c r="BB296" i="2"/>
  <c r="BB288" i="2"/>
  <c r="BB280" i="2"/>
  <c r="BB272" i="2"/>
  <c r="BB264" i="2"/>
  <c r="BB256" i="2"/>
  <c r="BB248" i="2"/>
  <c r="BB240" i="2"/>
  <c r="BB232" i="2"/>
  <c r="BB224" i="2"/>
  <c r="BB216" i="2"/>
  <c r="BB208" i="2"/>
  <c r="BB200" i="2"/>
  <c r="BB192" i="2"/>
  <c r="BB184" i="2"/>
  <c r="BB176" i="2"/>
  <c r="BB168" i="2"/>
  <c r="BB160" i="2"/>
  <c r="BB152" i="2"/>
  <c r="BB144" i="2"/>
  <c r="BB136" i="2"/>
  <c r="BB128" i="2"/>
  <c r="BB112" i="2"/>
  <c r="BB96" i="2"/>
  <c r="BB80" i="2"/>
  <c r="BB64" i="2"/>
  <c r="BB48" i="2"/>
  <c r="BB32" i="2"/>
  <c r="BB16" i="2"/>
  <c r="BF180" i="2"/>
  <c r="BF223" i="2"/>
  <c r="BF244" i="2"/>
  <c r="BF272" i="2"/>
  <c r="BK297" i="2"/>
  <c r="BK169" i="2"/>
  <c r="BK41" i="2"/>
  <c r="BF166" i="2"/>
  <c r="BF182" i="2"/>
  <c r="BF198" i="2"/>
  <c r="BF214" i="2"/>
  <c r="BF230" i="2"/>
  <c r="BF6" i="2"/>
  <c r="BF10" i="2"/>
  <c r="BF14" i="2"/>
  <c r="BF18" i="2"/>
  <c r="BF22" i="2"/>
  <c r="BF26" i="2"/>
  <c r="BF30" i="2"/>
  <c r="BF34" i="2"/>
  <c r="BF38" i="2"/>
  <c r="BF42" i="2"/>
  <c r="BF46" i="2"/>
  <c r="BF50" i="2"/>
  <c r="BF54" i="2"/>
  <c r="BF58" i="2"/>
  <c r="BF62" i="2"/>
  <c r="BF66" i="2"/>
  <c r="BF70" i="2"/>
  <c r="BF74" i="2"/>
  <c r="BF78" i="2"/>
  <c r="BF82" i="2"/>
  <c r="BF86" i="2"/>
  <c r="BF90" i="2"/>
  <c r="BF94" i="2"/>
  <c r="BF98" i="2"/>
  <c r="BF102" i="2"/>
  <c r="BF106" i="2"/>
  <c r="BF110" i="2"/>
  <c r="BF114" i="2"/>
  <c r="BF118" i="2"/>
  <c r="BF122" i="2"/>
  <c r="BF126" i="2"/>
  <c r="BF130" i="2"/>
  <c r="BF134" i="2"/>
  <c r="BF138" i="2"/>
  <c r="BF142" i="2"/>
  <c r="BF146" i="2"/>
  <c r="BF150" i="2"/>
  <c r="BF154" i="2"/>
  <c r="BF158" i="2"/>
  <c r="BF162" i="2"/>
  <c r="BF178" i="2"/>
  <c r="BF194" i="2"/>
  <c r="BF210" i="2"/>
  <c r="BF226" i="2"/>
  <c r="BM297" i="2"/>
  <c r="BF297" i="2"/>
  <c r="BJ297" i="2" s="1"/>
  <c r="BM293" i="2"/>
  <c r="BF293" i="2"/>
  <c r="BM289" i="2"/>
  <c r="BF289" i="2"/>
  <c r="BM285" i="2"/>
  <c r="BF285" i="2"/>
  <c r="BM281" i="2"/>
  <c r="BF281" i="2"/>
  <c r="BM277" i="2"/>
  <c r="BF277" i="2"/>
  <c r="BM273" i="2"/>
  <c r="BF273" i="2"/>
  <c r="BM269" i="2"/>
  <c r="BF269" i="2"/>
  <c r="BM265" i="2"/>
  <c r="BF265" i="2"/>
  <c r="BJ265" i="2" s="1"/>
  <c r="BM261" i="2"/>
  <c r="BF261" i="2"/>
  <c r="BM257" i="2"/>
  <c r="BF257" i="2"/>
  <c r="BM253" i="2"/>
  <c r="BF253" i="2"/>
  <c r="BM249" i="2"/>
  <c r="BF249" i="2"/>
  <c r="BM245" i="2"/>
  <c r="BF245" i="2"/>
  <c r="BM241" i="2"/>
  <c r="BF241" i="2"/>
  <c r="BM237" i="2"/>
  <c r="BF237" i="2"/>
  <c r="BM233" i="2"/>
  <c r="BF233" i="2"/>
  <c r="BJ233" i="2" s="1"/>
  <c r="BM229" i="2"/>
  <c r="BF229" i="2"/>
  <c r="BM225" i="2"/>
  <c r="BF225" i="2"/>
  <c r="BM221" i="2"/>
  <c r="BF221" i="2"/>
  <c r="BM217" i="2"/>
  <c r="BF217" i="2"/>
  <c r="BM213" i="2"/>
  <c r="BF213" i="2"/>
  <c r="BM209" i="2"/>
  <c r="BF209" i="2"/>
  <c r="BM205" i="2"/>
  <c r="BF205" i="2"/>
  <c r="BM201" i="2"/>
  <c r="BF201" i="2"/>
  <c r="BJ201" i="2" s="1"/>
  <c r="BM197" i="2"/>
  <c r="BF197" i="2"/>
  <c r="BM193" i="2"/>
  <c r="BF193" i="2"/>
  <c r="BM189" i="2"/>
  <c r="BF189" i="2"/>
  <c r="BM185" i="2"/>
  <c r="BF185" i="2"/>
  <c r="BM181" i="2"/>
  <c r="BF181" i="2"/>
  <c r="BM177" i="2"/>
  <c r="BF177" i="2"/>
  <c r="BM173" i="2"/>
  <c r="BF173" i="2"/>
  <c r="BM169" i="2"/>
  <c r="BF169" i="2"/>
  <c r="BJ169" i="2" s="1"/>
  <c r="BM165" i="2"/>
  <c r="BF165" i="2"/>
  <c r="BF174" i="2"/>
  <c r="BF190" i="2"/>
  <c r="BF206" i="2"/>
  <c r="BF222" i="2"/>
  <c r="BI2" i="2"/>
  <c r="BH2" i="2"/>
  <c r="AX89" i="2" l="1"/>
  <c r="AX121" i="2"/>
  <c r="AX41" i="2"/>
  <c r="AX102" i="2"/>
  <c r="AX118" i="2"/>
  <c r="AX134" i="2"/>
  <c r="AX150" i="2"/>
  <c r="AX166" i="2"/>
  <c r="AX182" i="2"/>
  <c r="AX198" i="2"/>
  <c r="AX217" i="2"/>
  <c r="AX233" i="2"/>
  <c r="AX249" i="2"/>
  <c r="AX106" i="2"/>
  <c r="AX138" i="2"/>
  <c r="AX14" i="2"/>
  <c r="AX30" i="2"/>
  <c r="AX46" i="2"/>
  <c r="AX62" i="2"/>
  <c r="AX78" i="2"/>
  <c r="AX201" i="2"/>
  <c r="AX86" i="2"/>
  <c r="AX132" i="2"/>
  <c r="AX148" i="2"/>
  <c r="AX164" i="2"/>
  <c r="AX180" i="2"/>
  <c r="AX196" i="2"/>
  <c r="AX212" i="2"/>
  <c r="AX228" i="2"/>
  <c r="AX244" i="2"/>
  <c r="AX260" i="2"/>
  <c r="AX276" i="2"/>
  <c r="AX292" i="2"/>
  <c r="AX73" i="2"/>
  <c r="AX105" i="2"/>
  <c r="AX137" i="2"/>
  <c r="AX9" i="2"/>
  <c r="AX69" i="2"/>
  <c r="AX153" i="2"/>
  <c r="AX117" i="2"/>
  <c r="AX213" i="2"/>
  <c r="AX229" i="2"/>
  <c r="AX245" i="2"/>
  <c r="AX261" i="2"/>
  <c r="AX277" i="2"/>
  <c r="AX293" i="2"/>
  <c r="AX271" i="2"/>
  <c r="AX37" i="2"/>
  <c r="AX165" i="2"/>
  <c r="AX21" i="2"/>
  <c r="AX101" i="2"/>
  <c r="AX85" i="2"/>
  <c r="AX82" i="2"/>
  <c r="AX210" i="2"/>
  <c r="AX226" i="2"/>
  <c r="AX242" i="2"/>
  <c r="AX258" i="2"/>
  <c r="AX274" i="2"/>
  <c r="AX290" i="2"/>
  <c r="AX243" i="2"/>
  <c r="AX111" i="2"/>
  <c r="AX16" i="2"/>
  <c r="AX112" i="2"/>
  <c r="AX275" i="2"/>
  <c r="AX47" i="2"/>
  <c r="AX143" i="2"/>
  <c r="AX205" i="2"/>
  <c r="AX184" i="2"/>
  <c r="AX57" i="2"/>
  <c r="AX252" i="2"/>
  <c r="AX81" i="2"/>
  <c r="AX206" i="2"/>
  <c r="AX238" i="2"/>
  <c r="AX270" i="2"/>
  <c r="AX172" i="2"/>
  <c r="AX38" i="2"/>
  <c r="AX58" i="2"/>
  <c r="AX162" i="2"/>
  <c r="AX203" i="2"/>
  <c r="AX227" i="2"/>
  <c r="AX291" i="2"/>
  <c r="AX287" i="2"/>
  <c r="AX18" i="2"/>
  <c r="AX34" i="2"/>
  <c r="AX50" i="2"/>
  <c r="AX66" i="2"/>
  <c r="AX140" i="2"/>
  <c r="AX156" i="2"/>
  <c r="AX188" i="2"/>
  <c r="AX204" i="2"/>
  <c r="AX220" i="2"/>
  <c r="AX236" i="2"/>
  <c r="AX268" i="2"/>
  <c r="AX284" i="2"/>
  <c r="AX33" i="2"/>
  <c r="AX49" i="2"/>
  <c r="AX113" i="2"/>
  <c r="AX145" i="2"/>
  <c r="AX161" i="2"/>
  <c r="AX193" i="2"/>
  <c r="AX94" i="2"/>
  <c r="AX222" i="2"/>
  <c r="AX254" i="2"/>
  <c r="AX286" i="2"/>
  <c r="AX259" i="2"/>
  <c r="AX175" i="2"/>
  <c r="AX265" i="2"/>
  <c r="AX281" i="2"/>
  <c r="AX297" i="2"/>
  <c r="AX122" i="2"/>
  <c r="AX154" i="2"/>
  <c r="AX170" i="2"/>
  <c r="AX186" i="2"/>
  <c r="AX17" i="2"/>
  <c r="AX10" i="2"/>
  <c r="AX26" i="2"/>
  <c r="AX42" i="2"/>
  <c r="AX74" i="2"/>
  <c r="AX219" i="2"/>
  <c r="AX283" i="2"/>
  <c r="AX31" i="2"/>
  <c r="AX65" i="2"/>
  <c r="AX97" i="2"/>
  <c r="AX129" i="2"/>
  <c r="AX133" i="2"/>
  <c r="AX207" i="2"/>
  <c r="AX32" i="2"/>
  <c r="AX48" i="2"/>
  <c r="AX64" i="2"/>
  <c r="AX80" i="2"/>
  <c r="AX96" i="2"/>
  <c r="AX128" i="2"/>
  <c r="AX177" i="2"/>
  <c r="AX12" i="2"/>
  <c r="AX28" i="2"/>
  <c r="AX44" i="2"/>
  <c r="AX60" i="2"/>
  <c r="AX76" i="2"/>
  <c r="AX92" i="2"/>
  <c r="AX108" i="2"/>
  <c r="AX124" i="2"/>
  <c r="AX209" i="2"/>
  <c r="AX225" i="2"/>
  <c r="AX241" i="2"/>
  <c r="AX257" i="2"/>
  <c r="AX273" i="2"/>
  <c r="AX289" i="2"/>
  <c r="AX152" i="2"/>
  <c r="AX200" i="2"/>
  <c r="AX216" i="2"/>
  <c r="AX232" i="2"/>
  <c r="AX264" i="2"/>
  <c r="AX280" i="2"/>
  <c r="AX296" i="2"/>
  <c r="AX98" i="2"/>
  <c r="AX114" i="2"/>
  <c r="AX130" i="2"/>
  <c r="AX146" i="2"/>
  <c r="AX178" i="2"/>
  <c r="AX194" i="2"/>
  <c r="AX45" i="2"/>
  <c r="AX77" i="2"/>
  <c r="AX109" i="2"/>
  <c r="AX141" i="2"/>
  <c r="AX173" i="2"/>
  <c r="AX6" i="2"/>
  <c r="AX22" i="2"/>
  <c r="AX54" i="2"/>
  <c r="AX70" i="2"/>
  <c r="AX110" i="2"/>
  <c r="AX126" i="2"/>
  <c r="AX142" i="2"/>
  <c r="AX158" i="2"/>
  <c r="AX174" i="2"/>
  <c r="AX190" i="2"/>
  <c r="AX282" i="2"/>
  <c r="AX55" i="2"/>
  <c r="AX119" i="2"/>
  <c r="AX183" i="2"/>
  <c r="AX247" i="2"/>
  <c r="AX136" i="2"/>
  <c r="AX168" i="2"/>
  <c r="AX248" i="2"/>
  <c r="AX202" i="2"/>
  <c r="AX218" i="2"/>
  <c r="AX234" i="2"/>
  <c r="AX250" i="2"/>
  <c r="AX266" i="2"/>
  <c r="AX298" i="2"/>
  <c r="AX231" i="2"/>
  <c r="AX295" i="2"/>
  <c r="AX159" i="2"/>
  <c r="AX87" i="2"/>
  <c r="AX151" i="2"/>
  <c r="AX215" i="2"/>
  <c r="AX279" i="2"/>
  <c r="AX125" i="2"/>
  <c r="AX20" i="2"/>
  <c r="AX160" i="2"/>
  <c r="AX192" i="2"/>
  <c r="AX288" i="2"/>
  <c r="AX90" i="2"/>
  <c r="AX263" i="2"/>
  <c r="AX29" i="2"/>
  <c r="AX157" i="2"/>
  <c r="AX13" i="2"/>
  <c r="AX93" i="2"/>
  <c r="AX221" i="2"/>
  <c r="AX237" i="2"/>
  <c r="AX253" i="2"/>
  <c r="AX269" i="2"/>
  <c r="AX285" i="2"/>
  <c r="AX223" i="2"/>
  <c r="AX24" i="2"/>
  <c r="AX104" i="2"/>
  <c r="AX95" i="2"/>
  <c r="AX4" i="2"/>
  <c r="AX36" i="2"/>
  <c r="AX52" i="2"/>
  <c r="AX68" i="2"/>
  <c r="AX84" i="2"/>
  <c r="AX100" i="2"/>
  <c r="AX116" i="2"/>
  <c r="AX144" i="2"/>
  <c r="AX176" i="2"/>
  <c r="AX208" i="2"/>
  <c r="AX224" i="2"/>
  <c r="AX240" i="2"/>
  <c r="AX256" i="2"/>
  <c r="AX272" i="2"/>
  <c r="AX267" i="2"/>
  <c r="AX127" i="2"/>
  <c r="AX15" i="2"/>
  <c r="AX8" i="2"/>
  <c r="AX40" i="2"/>
  <c r="AX56" i="2"/>
  <c r="AX72" i="2"/>
  <c r="AX88" i="2"/>
  <c r="AX120" i="2"/>
  <c r="BJ176" i="2"/>
  <c r="BJ208" i="2"/>
  <c r="BJ240" i="2"/>
  <c r="BJ186" i="2"/>
  <c r="BJ250" i="2"/>
  <c r="AX103" i="2"/>
  <c r="AX167" i="2"/>
  <c r="AX187" i="2"/>
  <c r="AX251" i="2"/>
  <c r="AX239" i="2"/>
  <c r="AX235" i="2"/>
  <c r="AX63" i="2"/>
  <c r="AX255" i="2"/>
  <c r="AX71" i="2"/>
  <c r="AX135" i="2"/>
  <c r="AX199" i="2"/>
  <c r="AX27" i="2"/>
  <c r="AX163" i="2"/>
  <c r="AX99" i="2"/>
  <c r="AX123" i="2"/>
  <c r="AX7" i="2"/>
  <c r="AX23" i="2"/>
  <c r="AX39" i="2"/>
  <c r="AX91" i="2"/>
  <c r="AX147" i="2"/>
  <c r="AX211" i="2"/>
  <c r="AX171" i="2"/>
  <c r="AX59" i="2"/>
  <c r="AX115" i="2"/>
  <c r="AX179" i="2"/>
  <c r="AX67" i="2"/>
  <c r="AX139" i="2"/>
  <c r="AX11" i="2"/>
  <c r="AX43" i="2"/>
  <c r="AX107" i="2"/>
  <c r="AX51" i="2"/>
  <c r="AX191" i="2"/>
  <c r="AX19" i="2"/>
  <c r="AX35" i="2"/>
  <c r="AX75" i="2"/>
  <c r="AX131" i="2"/>
  <c r="AX195" i="2"/>
  <c r="AX83" i="2"/>
  <c r="AX155" i="2"/>
  <c r="BJ148" i="2"/>
  <c r="BJ16" i="2"/>
  <c r="BJ80" i="2"/>
  <c r="BJ131" i="2"/>
  <c r="BJ163" i="2"/>
  <c r="BJ195" i="2"/>
  <c r="BJ227" i="2"/>
  <c r="BJ191" i="2"/>
  <c r="BJ287" i="2"/>
  <c r="BJ101" i="2"/>
  <c r="BJ121" i="2"/>
  <c r="BJ20" i="2"/>
  <c r="BJ159" i="2"/>
  <c r="BJ167" i="2"/>
  <c r="BJ48" i="2"/>
  <c r="BJ112" i="2"/>
  <c r="BJ61" i="2"/>
  <c r="BJ113" i="2"/>
  <c r="BJ161" i="2"/>
  <c r="BJ36" i="2"/>
  <c r="BJ33" i="2"/>
  <c r="BJ239" i="2"/>
  <c r="BJ288" i="2"/>
  <c r="BJ168" i="2"/>
  <c r="BJ200" i="2"/>
  <c r="BJ232" i="2"/>
  <c r="BJ52" i="2"/>
  <c r="BJ151" i="2"/>
  <c r="BJ199" i="2"/>
  <c r="BJ69" i="2"/>
  <c r="BJ65" i="2"/>
  <c r="BJ109" i="2"/>
  <c r="BJ60" i="2"/>
  <c r="BJ136" i="2"/>
  <c r="BJ93" i="2"/>
  <c r="BJ128" i="2"/>
  <c r="BJ256" i="2"/>
  <c r="BJ64" i="2"/>
  <c r="BJ160" i="2"/>
  <c r="BJ149" i="2"/>
  <c r="BJ89" i="2"/>
  <c r="BJ116" i="2"/>
  <c r="BJ247" i="2"/>
  <c r="BJ263" i="2"/>
  <c r="BJ271" i="2"/>
  <c r="BJ279" i="2"/>
  <c r="BJ170" i="2"/>
  <c r="BJ202" i="2"/>
  <c r="BJ29" i="2"/>
  <c r="BJ145" i="2"/>
  <c r="BJ156" i="2"/>
  <c r="BJ223" i="2"/>
  <c r="BJ5" i="2"/>
  <c r="BJ143" i="2"/>
  <c r="BJ231" i="2"/>
  <c r="BJ8" i="2"/>
  <c r="BL2" i="2"/>
  <c r="BJ264" i="2"/>
  <c r="BJ100" i="2"/>
  <c r="BJ179" i="2"/>
  <c r="BJ211" i="2"/>
  <c r="BJ243" i="2"/>
  <c r="BJ275" i="2"/>
  <c r="BJ13" i="2"/>
  <c r="BJ53" i="2"/>
  <c r="BJ97" i="2"/>
  <c r="BJ32" i="2"/>
  <c r="BJ96" i="2"/>
  <c r="BJ259" i="2"/>
  <c r="BJ291" i="2"/>
  <c r="BJ218" i="2"/>
  <c r="BJ283" i="2"/>
  <c r="BJ183" i="2"/>
  <c r="BJ215" i="2"/>
  <c r="BJ295" i="2"/>
  <c r="BJ25" i="2"/>
  <c r="BJ152" i="2"/>
  <c r="BJ280" i="2"/>
  <c r="BJ175" i="2"/>
  <c r="BJ21" i="2"/>
  <c r="BJ28" i="2"/>
  <c r="BJ84" i="2"/>
  <c r="BJ228" i="2"/>
  <c r="BJ132" i="2"/>
  <c r="BJ164" i="2"/>
  <c r="BJ77" i="2"/>
  <c r="BJ157" i="2"/>
  <c r="BJ129" i="2"/>
  <c r="BJ187" i="2"/>
  <c r="BJ219" i="2"/>
  <c r="BJ251" i="2"/>
  <c r="BJ12" i="2"/>
  <c r="BJ135" i="2"/>
  <c r="BJ76" i="2"/>
  <c r="BF2" i="2"/>
  <c r="BJ22" i="2"/>
  <c r="BJ296" i="2"/>
  <c r="BK2" i="2"/>
  <c r="BJ217" i="2"/>
  <c r="BJ139" i="2"/>
  <c r="BJ171" i="2"/>
  <c r="BJ203" i="2"/>
  <c r="BJ235" i="2"/>
  <c r="BJ24" i="2"/>
  <c r="BJ88" i="2"/>
  <c r="BJ140" i="2"/>
  <c r="BJ268" i="2"/>
  <c r="BJ141" i="2"/>
  <c r="BJ144" i="2"/>
  <c r="BJ147" i="2"/>
  <c r="BJ45" i="2"/>
  <c r="BJ85" i="2"/>
  <c r="BJ125" i="2"/>
  <c r="BJ225" i="2"/>
  <c r="BJ245" i="2"/>
  <c r="BJ57" i="2"/>
  <c r="BJ44" i="2"/>
  <c r="BJ108" i="2"/>
  <c r="BJ207" i="2"/>
  <c r="BJ185" i="2"/>
  <c r="BJ189" i="2"/>
  <c r="BJ209" i="2"/>
  <c r="BJ273" i="2"/>
  <c r="BJ289" i="2"/>
  <c r="BJ6" i="2"/>
  <c r="BJ38" i="2"/>
  <c r="BJ269" i="2"/>
  <c r="BM2" i="2"/>
  <c r="BJ272" i="2"/>
  <c r="BJ10" i="2"/>
  <c r="BJ18" i="2"/>
  <c r="BJ26" i="2"/>
  <c r="BJ34" i="2"/>
  <c r="BJ42" i="2"/>
  <c r="BJ50" i="2"/>
  <c r="BJ58" i="2"/>
  <c r="BJ66" i="2"/>
  <c r="BJ74" i="2"/>
  <c r="BJ82" i="2"/>
  <c r="BJ90" i="2"/>
  <c r="BJ98" i="2"/>
  <c r="BJ106" i="2"/>
  <c r="BJ114" i="2"/>
  <c r="BJ122" i="2"/>
  <c r="BJ130" i="2"/>
  <c r="BJ138" i="2"/>
  <c r="BJ146" i="2"/>
  <c r="BJ154" i="2"/>
  <c r="BJ162" i="2"/>
  <c r="BJ178" i="2"/>
  <c r="BJ194" i="2"/>
  <c r="BJ210" i="2"/>
  <c r="BJ226" i="2"/>
  <c r="BJ234" i="2"/>
  <c r="BJ242" i="2"/>
  <c r="BJ258" i="2"/>
  <c r="BJ266" i="2"/>
  <c r="BJ274" i="2"/>
  <c r="BJ282" i="2"/>
  <c r="BJ290" i="2"/>
  <c r="BJ298" i="2"/>
  <c r="BJ181" i="2"/>
  <c r="BJ205" i="2"/>
  <c r="BJ293" i="2"/>
  <c r="BJ11" i="2"/>
  <c r="BJ19" i="2"/>
  <c r="BJ27" i="2"/>
  <c r="BJ35" i="2"/>
  <c r="BJ43" i="2"/>
  <c r="BJ51" i="2"/>
  <c r="BJ59" i="2"/>
  <c r="BJ67" i="2"/>
  <c r="BJ75" i="2"/>
  <c r="BJ83" i="2"/>
  <c r="BJ91" i="2"/>
  <c r="BJ99" i="2"/>
  <c r="BJ107" i="2"/>
  <c r="BJ115" i="2"/>
  <c r="BJ123" i="2"/>
  <c r="BJ285" i="2"/>
  <c r="BJ40" i="2"/>
  <c r="BJ104" i="2"/>
  <c r="BJ180" i="2"/>
  <c r="BJ212" i="2"/>
  <c r="BJ244" i="2"/>
  <c r="BJ276" i="2"/>
  <c r="BJ165" i="2"/>
  <c r="BJ229" i="2"/>
  <c r="BJ249" i="2"/>
  <c r="BJ4" i="2"/>
  <c r="BB2" i="2"/>
  <c r="BJ184" i="2"/>
  <c r="BJ216" i="2"/>
  <c r="BJ248" i="2"/>
  <c r="BJ253" i="2"/>
  <c r="BJ213" i="2"/>
  <c r="BJ237" i="2"/>
  <c r="BJ56" i="2"/>
  <c r="BJ120" i="2"/>
  <c r="BJ177" i="2"/>
  <c r="BJ221" i="2"/>
  <c r="BJ241" i="2"/>
  <c r="BJ257" i="2"/>
  <c r="BJ277" i="2"/>
  <c r="BJ192" i="2"/>
  <c r="BJ224" i="2"/>
  <c r="BJ14" i="2"/>
  <c r="BJ30" i="2"/>
  <c r="BJ46" i="2"/>
  <c r="BJ54" i="2"/>
  <c r="BJ62" i="2"/>
  <c r="BJ70" i="2"/>
  <c r="BJ78" i="2"/>
  <c r="BJ86" i="2"/>
  <c r="BJ94" i="2"/>
  <c r="BJ102" i="2"/>
  <c r="BJ110" i="2"/>
  <c r="BJ118" i="2"/>
  <c r="BJ126" i="2"/>
  <c r="BJ134" i="2"/>
  <c r="BJ142" i="2"/>
  <c r="BJ150" i="2"/>
  <c r="BJ158" i="2"/>
  <c r="BJ166" i="2"/>
  <c r="BJ174" i="2"/>
  <c r="BJ182" i="2"/>
  <c r="BJ190" i="2"/>
  <c r="BJ198" i="2"/>
  <c r="BJ206" i="2"/>
  <c r="BJ214" i="2"/>
  <c r="BJ222" i="2"/>
  <c r="BJ230" i="2"/>
  <c r="BJ238" i="2"/>
  <c r="BJ246" i="2"/>
  <c r="BJ254" i="2"/>
  <c r="BJ262" i="2"/>
  <c r="BJ270" i="2"/>
  <c r="BJ278" i="2"/>
  <c r="BJ286" i="2"/>
  <c r="BJ294" i="2"/>
  <c r="BJ173" i="2"/>
  <c r="BJ193" i="2"/>
  <c r="BJ281" i="2"/>
  <c r="BJ7" i="2"/>
  <c r="BJ15" i="2"/>
  <c r="BJ23" i="2"/>
  <c r="BJ31" i="2"/>
  <c r="BJ39" i="2"/>
  <c r="BJ47" i="2"/>
  <c r="BJ55" i="2"/>
  <c r="BJ63" i="2"/>
  <c r="BJ71" i="2"/>
  <c r="BJ79" i="2"/>
  <c r="BJ87" i="2"/>
  <c r="BJ95" i="2"/>
  <c r="BJ103" i="2"/>
  <c r="BJ111" i="2"/>
  <c r="BJ119" i="2"/>
  <c r="BJ127" i="2"/>
  <c r="BJ261" i="2"/>
  <c r="BJ72" i="2"/>
  <c r="BJ196" i="2"/>
  <c r="BJ260" i="2"/>
  <c r="BJ292" i="2"/>
  <c r="BJ197" i="2"/>
  <c r="BJ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C54D25-229B-4759-B888-0D67419548ED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FA04F8F-4CBD-4524-B9E5-33B2C36D72AB}" name="WorksheetConnection_Dash v3000.xlsx!Bases" type="102" refreshedVersion="8" minRefreshableVersion="5">
    <extLst>
      <ext xmlns:x15="http://schemas.microsoft.com/office/spreadsheetml/2010/11/main" uri="{DE250136-89BD-433C-8126-D09CA5730AF9}">
        <x15:connection id="Bases" autoDelete="1">
          <x15:rangePr sourceName="_xlcn.WorksheetConnection_Dashv3000.xlsxBas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<sst xmlns="http://schemas.openxmlformats.org/spreadsheetml/2006/main" count="2731" uniqueCount="444">
  <si>
    <t>Subscriber ID</t>
  </si>
  <si>
    <t>Name</t>
  </si>
  <si>
    <t>Plan</t>
  </si>
  <si>
    <t>Start Date</t>
  </si>
  <si>
    <t>Auto Renewal</t>
  </si>
  <si>
    <t>Subscription Type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</si>
  <si>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</si>
  <si>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</si>
  <si>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</si>
  <si>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</si>
  <si>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</si>
  <si>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</si>
  <si>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</si>
  <si>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</si>
  <si>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Lucas Fernandes</t>
  </si>
  <si>
    <t>Standard</t>
  </si>
  <si>
    <t>Quarterly</t>
  </si>
  <si>
    <t>Ana Souza</t>
  </si>
  <si>
    <t>Pedro Gonçalves</t>
  </si>
  <si>
    <t>Minecraft Season Pass</t>
  </si>
  <si>
    <t>Minecraft Season Pass Price</t>
  </si>
  <si>
    <t>Coupon Value</t>
  </si>
  <si>
    <t>Total Value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</si>
  <si>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</si>
  <si>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</si>
  <si>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</si>
  <si>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</si>
  <si>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</si>
  <si>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</si>
  <si>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</si>
  <si>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</si>
  <si>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</si>
  <si>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</si>
  <si>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</si>
  <si>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</si>
  <si>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</si>
  <si>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</si>
  <si>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</si>
  <si>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</si>
  <si>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</si>
  <si>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</si>
  <si>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</si>
  <si>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</si>
  <si>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</si>
  <si>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</si>
  <si>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</si>
  <si>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</si>
  <si>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</si>
  <si>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</si>
  <si>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</si>
  <si>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</si>
  <si>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</si>
  <si>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</si>
  <si>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</si>
  <si>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</si>
  <si>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</si>
  <si>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</si>
  <si>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</si>
  <si>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</si>
  <si>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</si>
  <si>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</si>
  <si>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</si>
  <si>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</si>
  <si>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</si>
  <si>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</si>
  <si>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</si>
  <si>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</si>
  <si>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</si>
  <si>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</si>
  <si>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</si>
  <si>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</si>
  <si>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</si>
  <si>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</si>
  <si>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</si>
  <si>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</si>
  <si>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</si>
  <si>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</si>
  <si>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</si>
  <si>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</si>
  <si>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</si>
  <si>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</si>
  <si>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</si>
  <si>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</si>
  <si>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</si>
  <si>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</si>
  <si>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</si>
  <si>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</si>
  <si>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</si>
  <si>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</si>
  <si>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</si>
  <si>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</si>
  <si>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</si>
  <si>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</si>
  <si>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</si>
  <si>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</si>
  <si>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</si>
  <si>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</si>
  <si>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</si>
  <si>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</si>
  <si>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</si>
  <si>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</si>
  <si>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</si>
  <si>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</si>
  <si>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</si>
  <si>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</si>
  <si>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</si>
  <si>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</si>
  <si>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</si>
  <si>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</si>
  <si>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</si>
  <si>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</si>
  <si>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</si>
  <si>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</si>
  <si>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</si>
  <si>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</si>
  <si>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</si>
  <si>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</si>
  <si>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</si>
  <si>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</si>
  <si>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</si>
  <si>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</si>
  <si>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</si>
  <si>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</si>
  <si>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</si>
  <si>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</si>
  <si>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</si>
  <si>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</si>
  <si>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</si>
  <si>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</si>
  <si>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</si>
  <si>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</si>
  <si>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</si>
  <si>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</si>
  <si>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</si>
  <si>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</si>
  <si>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</si>
  <si>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</si>
  <si>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</si>
  <si>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</si>
  <si>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</si>
  <si>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</si>
  <si>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</si>
  <si>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</si>
  <si>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</si>
  <si>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</si>
  <si>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</si>
  <si>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</si>
  <si>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</si>
  <si>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</si>
  <si>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</si>
  <si>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</si>
  <si>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</si>
  <si>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</si>
  <si>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</si>
  <si>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</si>
  <si>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</si>
  <si>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</si>
  <si>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</si>
  <si>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</si>
  <si>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</si>
  <si>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</si>
  <si>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</si>
  <si>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</si>
  <si>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</si>
  <si>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</si>
  <si>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</si>
  <si>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</si>
  <si>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</si>
  <si>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</si>
  <si>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</si>
  <si>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</si>
  <si>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</si>
  <si>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</si>
  <si>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</si>
  <si>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</si>
  <si>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</si>
  <si>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</si>
  <si>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</si>
  <si>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</si>
  <si>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</si>
  <si>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</si>
  <si>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</si>
  <si>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</si>
  <si>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</si>
  <si>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</si>
  <si>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</si>
  <si>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</si>
  <si>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</si>
  <si>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</si>
  <si>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</si>
  <si>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</si>
  <si>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</si>
  <si>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</si>
  <si>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</si>
  <si>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</si>
  <si>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</si>
  <si>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</si>
  <si>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</si>
  <si>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</si>
  <si>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</si>
  <si>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</si>
  <si>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</si>
  <si>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</si>
  <si>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</si>
  <si>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</si>
  <si>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</si>
  <si>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</si>
  <si>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</si>
  <si>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</si>
  <si>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</si>
  <si>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</si>
  <si>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</si>
  <si>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</si>
  <si>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</si>
  <si>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</si>
  <si>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</si>
  <si>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</si>
  <si>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</si>
  <si>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</si>
  <si>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</si>
  <si>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</si>
  <si>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</si>
  <si>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</si>
  <si>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</si>
  <si>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</si>
  <si>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</si>
  <si>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</si>
  <si>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</si>
  <si>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</si>
  <si>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</si>
  <si>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</si>
  <si>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</si>
  <si>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</si>
  <si>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</si>
  <si>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</si>
  <si>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</si>
  <si>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</si>
  <si>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</si>
  <si>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</si>
  <si>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</si>
  <si>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</si>
  <si>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</si>
  <si>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</si>
  <si>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</si>
  <si>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</si>
  <si>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</si>
  <si>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</si>
  <si>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</si>
  <si>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</si>
  <si>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</si>
  <si>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</si>
  <si>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</si>
  <si>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</si>
  <si>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</si>
  <si>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</si>
  <si>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</si>
  <si>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</si>
  <si>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</si>
  <si>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</si>
  <si>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</si>
  <si>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</si>
  <si>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</si>
  <si>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</si>
  <si>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</si>
  <si>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</si>
  <si>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</si>
  <si>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</si>
  <si>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</si>
  <si>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</si>
  <si>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</si>
  <si>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</si>
  <si>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</si>
  <si>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</si>
  <si>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</si>
  <si>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</si>
  <si>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</si>
  <si>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</si>
  <si>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</si>
  <si>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</si>
  <si>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</si>
  <si>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</si>
  <si>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</si>
  <si>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</si>
  <si>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</si>
  <si>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</si>
  <si>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</si>
  <si>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</si>
  <si>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</si>
  <si>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</si>
  <si>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</si>
  <si>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</si>
  <si>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</si>
  <si>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</si>
  <si>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</si>
  <si>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</si>
  <si>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</si>
  <si>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</si>
  <si>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</si>
  <si>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Rótulos de Linha</t>
  </si>
  <si>
    <t>Total Geral</t>
  </si>
  <si>
    <t>EA Play Season Pass</t>
  </si>
  <si>
    <t>EA Play Season Pass
Price</t>
  </si>
  <si>
    <t>-</t>
  </si>
  <si>
    <t>Subscription Price</t>
  </si>
  <si>
    <t>Soma de Total Value</t>
  </si>
  <si>
    <t>MONTH</t>
  </si>
  <si>
    <t>WEEK MONTH</t>
  </si>
  <si>
    <t>WEEK DAY</t>
  </si>
  <si>
    <t>jan</t>
  </si>
  <si>
    <t>seg</t>
  </si>
  <si>
    <t>fev</t>
  </si>
  <si>
    <t>sáb</t>
  </si>
  <si>
    <t>ter</t>
  </si>
  <si>
    <t>mar</t>
  </si>
  <si>
    <t>dom</t>
  </si>
  <si>
    <t>qua</t>
  </si>
  <si>
    <t>qui</t>
  </si>
  <si>
    <t>sex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</si>
  <si>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</si>
  <si>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</si>
  <si>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</si>
  <si>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</si>
  <si>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</si>
  <si>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</si>
  <si>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</si>
  <si>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</si>
  <si>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</si>
  <si>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Auto Renew Yes</t>
  </si>
  <si>
    <t>Auto Renew No</t>
  </si>
  <si>
    <t>YEAR</t>
  </si>
  <si>
    <t>REG</t>
  </si>
  <si>
    <t>(Tudo)</t>
  </si>
  <si>
    <t>COUPON</t>
  </si>
  <si>
    <t>Soma de COUPON</t>
  </si>
  <si>
    <t>Soma de Auto Renew Yes</t>
  </si>
  <si>
    <t>Soma de Auto Renew No</t>
  </si>
  <si>
    <t>Acréscimo de receita se passar para o Plan STANDARD</t>
  </si>
  <si>
    <t>1 = é plan CORE com auto renewal. QTT de leads potencial</t>
  </si>
  <si>
    <t>1 = é plan CORE SEM auto renewal. QTT de leads potencial</t>
  </si>
  <si>
    <t>Acréscimo de receita se passar para o Plan ULTIMATE</t>
  </si>
  <si>
    <t>1 = é plan STANDARD SEM auto renewal. QTT de leads potencial</t>
  </si>
  <si>
    <t>1 = é plan STANDARD COM auto renewal. QTT de leads potencial</t>
  </si>
  <si>
    <t>Já atingiu receita máxima teórica</t>
  </si>
  <si>
    <t>1 = é plan ULTIMATE SEM auto renewal. QTT de leads potencial para auto renewal.</t>
  </si>
  <si>
    <t>Potential Sales Standard - Renew: Yes</t>
  </si>
  <si>
    <t>Potential Clients Standard - Renew: Yes</t>
  </si>
  <si>
    <t>Potential Sales Standard - Renew: NO</t>
  </si>
  <si>
    <t>Potential Clients Standard - Renew: NO</t>
  </si>
  <si>
    <t>Potential Sales Ultimate - Renew: Yes</t>
  </si>
  <si>
    <t>Potential Clients Ultimate - Renew: Yes</t>
  </si>
  <si>
    <t>Potential Sales Ultimate - Renew: NO</t>
  </si>
  <si>
    <t>Potential Clients Ultimate - Renew: NO</t>
  </si>
  <si>
    <t>Total das vendas potenciais</t>
  </si>
  <si>
    <t>Total dos clientes potenciais</t>
  </si>
  <si>
    <t>Total Potential Clientes Auto Renewal NO</t>
  </si>
  <si>
    <t>Total Potential Clientes Auto Renewal YES</t>
  </si>
  <si>
    <t>Total Potential Sales Auto Renewal YES</t>
  </si>
  <si>
    <t>Total Potential Sales Auto Renewal NO</t>
  </si>
  <si>
    <t>Soma de Total Potential Sales Auto Renewal YES</t>
  </si>
  <si>
    <t>Soma de Total Potential Sales Auto Renewal NO</t>
  </si>
  <si>
    <t>PLANS</t>
  </si>
  <si>
    <t>Sales From Simple Subscription Auto Renewal YES</t>
  </si>
  <si>
    <t>Sales From Simple Subscription Auto Renewal NO</t>
  </si>
  <si>
    <t>Sales From ULTIMATE (MINECRAFT) Auto Renewal YES</t>
  </si>
  <si>
    <t>Total Sales From Simple Subscription Auto Renewal YES + NO</t>
  </si>
  <si>
    <t>GRAFICO PRINCIPAL</t>
  </si>
  <si>
    <t>CAIXAS</t>
  </si>
  <si>
    <t>Sales From STANDARD (MINECRAFT) Auto Renewal YES</t>
  </si>
  <si>
    <t>Sales From STANDARD (MINECRAFT) Auto Renewal NO</t>
  </si>
  <si>
    <t>Total Sales From STANDARD (MINECRAFT) Auto Renewal YES + NO</t>
  </si>
  <si>
    <t>Sales From ULTIMATE (EA) Auto Renewal YES</t>
  </si>
  <si>
    <t>Sales From ULTIMATE (MINECRAFT) Auto Renewal NO</t>
  </si>
  <si>
    <t>Total Sales From ULTIMATE (MINECRAFT) Auto Renewal YES + NO</t>
  </si>
  <si>
    <t>Total Sales From MINECRAFT</t>
  </si>
  <si>
    <t>Sales From ULTIMATE (EA) Auto Renewal NO</t>
  </si>
  <si>
    <t>Total Sales From ULTIMATE (EA) Auto Renewal YES + NO</t>
  </si>
  <si>
    <t>Soma de Total Sales From MINECRAFT</t>
  </si>
  <si>
    <t>Soma de Total Sales From ULTIMATE (EA) Auto Renewal YES + NO</t>
  </si>
  <si>
    <t>Sales From All Subscriptions Auto Renewal YES</t>
  </si>
  <si>
    <t>Sales From All Subscriptions Auto Renewal NO</t>
  </si>
  <si>
    <t>Total Sales From All Subscriptions Auto Renewal YES + NO</t>
  </si>
  <si>
    <t>SUBSCRIPTIONS</t>
  </si>
  <si>
    <t>MINECRAFT</t>
  </si>
  <si>
    <t>EA</t>
  </si>
  <si>
    <t>% SALES</t>
  </si>
  <si>
    <t>Soma de Total Sales From All Subscriptions Auto Renewal YES + NO</t>
  </si>
  <si>
    <t>By Product</t>
  </si>
  <si>
    <t xml:space="preserve">Net Sales: </t>
  </si>
  <si>
    <t>% Sales part:</t>
  </si>
  <si>
    <t>High Growth Potential:</t>
  </si>
  <si>
    <t>High Potential %:</t>
  </si>
  <si>
    <t>Mid-level Opportunity:</t>
  </si>
  <si>
    <t>Mid-level %:</t>
  </si>
  <si>
    <t>Soma de Potential Clients Standard - Renew: Yes</t>
  </si>
  <si>
    <t>Soma de Potential Clients Standard - Renew: NO</t>
  </si>
  <si>
    <t>Soma de Potential Clients Ultimate - Renew: Yes</t>
  </si>
  <si>
    <t>Soma de Potential Clients Ultimate - Renew: NO</t>
  </si>
  <si>
    <t>Clientes:</t>
  </si>
  <si>
    <t>Client Portfolio Share %</t>
  </si>
  <si>
    <t>BY PLAN</t>
  </si>
  <si>
    <t>Gross sales:</t>
  </si>
  <si>
    <t>Coupons:</t>
  </si>
  <si>
    <t>% of gross sales:</t>
  </si>
  <si>
    <t>% part total coupons</t>
  </si>
  <si>
    <t>CLIENTS From All Subscriptions Auto Renewal YES</t>
  </si>
  <si>
    <t>CLIENTS From All Subscriptions Auto Renewal NO</t>
  </si>
  <si>
    <t>Total CLIENTS From All Subscriptions Auto Renewal YES + NO</t>
  </si>
  <si>
    <t>CLIENTS From Simple Subscription Auto Renewal YES</t>
  </si>
  <si>
    <t>CLIENTS From Simple Subscription Auto Renewal NO</t>
  </si>
  <si>
    <t>Total CLIENTS From Simple Subscription Auto Renewal YES + NO</t>
  </si>
  <si>
    <t>CLIENTS From STANDARD (MINECRAFT) Auto Renewal YES</t>
  </si>
  <si>
    <t>CLIENTS From STANDARD (MINECRAFT) Auto Renewal NO</t>
  </si>
  <si>
    <t>Total CLIENTS From STANDARD (MINECRAFT) Auto Renewal YES + NO</t>
  </si>
  <si>
    <t>CLIENTS From ULTIMATE (MINECRAFT) Auto Renewal YES</t>
  </si>
  <si>
    <t>CLIENTS From ULTIMATE (MINECRAFT) Auto Renewal NO</t>
  </si>
  <si>
    <t>Total CLIENTS From ULTIMATE (MINECRAFT) Auto Renewal YES + NO</t>
  </si>
  <si>
    <t>Total CLIENTS From MINECRAFT</t>
  </si>
  <si>
    <t>CLIENTS From ULTIMATE (EA) Auto Renewal YES</t>
  </si>
  <si>
    <t>CLIENTS From ULTIMATE (EA) Auto Renewal NO</t>
  </si>
  <si>
    <t>Total CLIENTS From ULTIMATE (EA) Auto Renewal YES + NO</t>
  </si>
  <si>
    <t>Soma de Total CLIENTS From All Subscriptions Auto Renewal YES + NO</t>
  </si>
  <si>
    <t>Soma de Total CLIENTS From Simple Subscription Auto Renewal YES + NO</t>
  </si>
  <si>
    <t>Soma de Total CLIENTS From MINECRAFT</t>
  </si>
  <si>
    <t>Soma de Total CLIENTS From ULTIMATE (EA) Auto Renewal YES + NO</t>
  </si>
  <si>
    <t>% Client Portfolio Share</t>
  </si>
  <si>
    <t>% of services sold</t>
  </si>
  <si>
    <t>Clientes (users):</t>
  </si>
  <si>
    <t>Unique clients:</t>
  </si>
  <si>
    <t>Services (products) sold</t>
  </si>
  <si>
    <t xml:space="preserve">Gross Sales: </t>
  </si>
  <si>
    <t>Total sales:</t>
  </si>
  <si>
    <t>Potential Growth</t>
  </si>
  <si>
    <t>Total Coupons</t>
  </si>
  <si>
    <t>Total Net Sales</t>
  </si>
  <si>
    <t>Total Gross Sales</t>
  </si>
  <si>
    <t>Total Clientes</t>
  </si>
  <si>
    <t>dash-2</t>
  </si>
  <si>
    <t>GRAFICO DASH-2</t>
  </si>
  <si>
    <t>Total High Potential Growth</t>
  </si>
  <si>
    <t>(-) COUPON</t>
  </si>
  <si>
    <t>WORK: separador para criação da massa de informações para os dashboards</t>
  </si>
  <si>
    <t>BASE DE DADOS ORIGINAL COM ACRÉSCIMOS DIVERSOS</t>
  </si>
  <si>
    <t xml:space="preserve">Usuário: </t>
  </si>
  <si>
    <t>Markus "Notch" Persson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</si>
</sst>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R$&quot;\ #,##0;[Red]\-&quot;R$&quot;\ #,##0"/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</numFmts>
  <fonts count="1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FF00"/>
      <name val="Aptos Narrow"/>
      <family val="2"/>
      <scheme val="minor"/>
    </font>
    <font>
      <b/>
      <sz val="11"/>
      <color rgb="FFFFFF0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2"/>
      <color theme="1"/>
      <name val="Aptos"/>
      <family val="2"/>
    </font>
    <font>
      <sz val="14"/>
      <color theme="1"/>
      <name val="Aptos"/>
      <family val="2"/>
    </font>
    <font>
      <b/>
      <sz val="14"/>
      <color theme="9" tint="-0.249977111117893"/>
      <name val="Aptos"/>
      <family val="2"/>
    </font>
    <font>
      <b/>
      <sz val="14"/>
      <color theme="3" tint="0.249977111117893"/>
      <name val="Aptos"/>
      <family val="2"/>
    </font>
    <font>
      <b/>
      <sz val="48"/>
      <color theme="1"/>
      <name val="Aptos Narrow"/>
      <family val="2"/>
      <scheme val="minor"/>
    </font>
    <font>
      <sz val="12"/>
      <color theme="3" tint="0.249977111117893"/>
      <name val="Aptos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1" applyNumberFormat="1" applyFont="1" applyAlignment="1">
      <alignment horizontal="center" vertical="center" wrapText="1"/>
    </xf>
    <xf numFmtId="8" fontId="0" fillId="0" borderId="0" xfId="1" applyNumberFormat="1" applyFont="1" applyAlignment="1">
      <alignment horizontal="right" vertical="center" wrapText="1"/>
    </xf>
    <xf numFmtId="8" fontId="0" fillId="0" borderId="0" xfId="0" applyNumberFormat="1" applyAlignment="1">
      <alignment horizontal="right"/>
    </xf>
    <xf numFmtId="38" fontId="0" fillId="0" borderId="0" xfId="1" applyNumberFormat="1" applyFont="1" applyAlignment="1">
      <alignment horizontal="right" vertical="center" wrapText="1"/>
    </xf>
    <xf numFmtId="38" fontId="0" fillId="0" borderId="0" xfId="0" applyNumberFormat="1" applyAlignment="1">
      <alignment horizontal="right"/>
    </xf>
    <xf numFmtId="0" fontId="0" fillId="2" borderId="0" xfId="0" applyFill="1" applyAlignment="1">
      <alignment horizontal="center" vertical="center" wrapText="1"/>
    </xf>
    <xf numFmtId="38" fontId="0" fillId="2" borderId="0" xfId="0" applyNumberFormat="1" applyFill="1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38" fontId="0" fillId="0" borderId="0" xfId="0" applyNumberForma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 wrapText="1"/>
    </xf>
    <xf numFmtId="8" fontId="5" fillId="0" borderId="0" xfId="0" applyNumberFormat="1" applyFont="1" applyAlignment="1">
      <alignment horizontal="center" vertical="center" wrapText="1"/>
    </xf>
    <xf numFmtId="8" fontId="5" fillId="3" borderId="0" xfId="0" applyNumberFormat="1" applyFont="1" applyFill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41" fontId="0" fillId="0" borderId="0" xfId="0" applyNumberFormat="1" applyAlignment="1">
      <alignment vertical="center"/>
    </xf>
    <xf numFmtId="38" fontId="0" fillId="0" borderId="0" xfId="0" applyNumberFormat="1" applyAlignment="1">
      <alignment vertical="center"/>
    </xf>
    <xf numFmtId="0" fontId="7" fillId="3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41" fontId="5" fillId="0" borderId="0" xfId="0" applyNumberFormat="1" applyFont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9" fontId="5" fillId="0" borderId="0" xfId="2" applyFont="1" applyAlignment="1">
      <alignment horizontal="left" vertical="center" wrapText="1"/>
    </xf>
    <xf numFmtId="0" fontId="5" fillId="0" borderId="0" xfId="0" applyFont="1"/>
    <xf numFmtId="0" fontId="9" fillId="0" borderId="0" xfId="0" applyFont="1"/>
    <xf numFmtId="6" fontId="10" fillId="0" borderId="0" xfId="0" applyNumberFormat="1" applyFont="1" applyAlignment="1">
      <alignment vertical="center"/>
    </xf>
    <xf numFmtId="6" fontId="11" fillId="0" borderId="0" xfId="0" applyNumberFormat="1" applyFont="1" applyAlignment="1">
      <alignment vertical="center"/>
    </xf>
    <xf numFmtId="9" fontId="11" fillId="0" borderId="0" xfId="2" applyFont="1" applyAlignment="1">
      <alignment vertical="center"/>
    </xf>
    <xf numFmtId="38" fontId="11" fillId="0" borderId="0" xfId="0" applyNumberFormat="1" applyFont="1" applyAlignment="1">
      <alignment vertical="center"/>
    </xf>
    <xf numFmtId="38" fontId="0" fillId="0" borderId="0" xfId="0" applyNumberFormat="1" applyAlignment="1">
      <alignment horizontal="left" vertical="center"/>
    </xf>
    <xf numFmtId="6" fontId="12" fillId="0" borderId="0" xfId="0" applyNumberFormat="1" applyFont="1" applyAlignment="1">
      <alignment vertical="center"/>
    </xf>
    <xf numFmtId="9" fontId="12" fillId="0" borderId="0" xfId="2" applyFont="1" applyAlignment="1">
      <alignment vertical="center"/>
    </xf>
    <xf numFmtId="9" fontId="11" fillId="0" borderId="0" xfId="2" applyFont="1" applyAlignment="1">
      <alignment horizontal="center" vertical="center" wrapText="1"/>
    </xf>
    <xf numFmtId="0" fontId="5" fillId="0" borderId="0" xfId="0" pivotButton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pivotButton="1" applyFont="1" applyAlignment="1">
      <alignment vertical="center" wrapText="1"/>
    </xf>
    <xf numFmtId="0" fontId="8" fillId="0" borderId="0" xfId="0" applyFont="1" applyAlignment="1">
      <alignment vertical="center"/>
    </xf>
    <xf numFmtId="0" fontId="7" fillId="3" borderId="0" xfId="0" applyFont="1" applyFill="1" applyAlignment="1">
      <alignment horizontal="left" vertical="center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15" fillId="5" borderId="0" xfId="0" applyFont="1" applyFill="1"/>
    <xf numFmtId="0" fontId="0" fillId="5" borderId="0" xfId="0" applyFill="1" applyAlignment="1">
      <alignment vertical="center"/>
    </xf>
  </cellXfs>
  <cellStyles count="3">
    <cellStyle name="Moeda" xfId="1" builtinId="4"/>
    <cellStyle name="Normal" xfId="0" builtinId="0"/>
    <cellStyle name="Percentagem" xfId="2" builtinId="5"/>
  </cellStyles>
  <dxfs count="128">
    <dxf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wrapText="1"/>
    </dxf>
    <dxf>
      <alignment wrapText="1"/>
    </dxf>
    <dxf>
      <alignment wrapText="1"/>
    </dxf>
    <dxf>
      <alignment horizontal="center"/>
    </dxf>
    <dxf>
      <numFmt numFmtId="33" formatCode="_-* #,##0_-;\-* #,##0_-;_-* &quot;-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numFmt numFmtId="6" formatCode="#,##0;[Red]\-#,##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wrapText="1"/>
    </dxf>
    <dxf>
      <alignment wrapText="1"/>
    </dxf>
    <dxf>
      <alignment horizontal="center"/>
    </dxf>
    <dxf>
      <numFmt numFmtId="6" formatCode="#,##0;[Red]\-#,##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wrapText="1"/>
    </dxf>
    <dxf>
      <alignment wrapText="1"/>
    </dxf>
    <dxf>
      <numFmt numFmtId="33" formatCode="_-* #,##0_-;\-* #,##0_-;_-* &quot;-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fill>
        <patternFill patternType="solid">
          <fgColor auto="1"/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border>
        <bottom style="thin">
          <color theme="9"/>
        </bottom>
        <vertical/>
        <horizontal/>
      </border>
    </dxf>
    <dxf>
      <font>
        <color theme="1"/>
      </font>
      <fill>
        <patternFill>
          <bgColor rgb="FF22C55E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Light6 2" pivot="0" table="0" count="10" xr9:uid="{7812454B-9EBD-4F72-9068-FA94BE9FF08F}">
      <tableStyleElement type="wholeTable" dxfId="127"/>
      <tableStyleElement type="headerRow" dxfId="126"/>
    </tableStyle>
    <tableStyle name="SlicerStyleLight6 3" pivot="0" table="0" count="10" xr9:uid="{D0091F31-63BB-43B2-B1D5-55364087F363}">
      <tableStyleElement type="wholeTable" dxfId="125"/>
      <tableStyleElement type="headerRow" dxfId="124"/>
    </tableStyle>
  </tableStyles>
  <colors>
    <mruColors>
      <color rgb="FF009900"/>
      <color rgb="FF99FF33"/>
      <color rgb="FFFFFFFF"/>
      <color rgb="FFFDFDFD"/>
      <color rgb="FF3399FF"/>
      <color rgb="FF0066FF"/>
      <color rgb="FF2AE6B1"/>
      <color rgb="FF22C55E"/>
      <color rgb="FF5BF6A8"/>
      <color rgb="FFFFFF99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2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6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6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11/relationships/chartColorStyle" Target="colors3.xml"/><Relationship Id="rId1" Type="http://schemas.microsoft.com/office/2011/relationships/chartStyle" Target="style3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[Dashboard-2.xlsx]Work!Tabela Dinâmica2</c:name>
    <c:fmtId val="14"/>
  </c:pivotSource>
  <c:chart>
    <c:autoTitleDeleted val="1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5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26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2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36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0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1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0.11951722172248685"/>
              <c:y val="-6.3222707245463569E-2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48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2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7810597117739"/>
          <c:y val="0.12942797822389637"/>
          <c:w val="0.799573850832491"/>
          <c:h val="0.750279620368278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Work!$B$5</c:f>
              <c:strCache>
                <c:ptCount val="1"/>
                <c:pt idx="0">
                  <c:v>Soma de Total Value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9D-437A-B384-EB914044E970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9D-437A-B384-EB914044E970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9D-437A-B384-EB914044E970}"/>
              </c:ext>
            </c:extLst>
          </c:dPt>
          <c:dLbls>
            <c:dLbl>
              <c:idx val="0"/>
              <c:layout>
                <c:manualLayout>
                  <c:x val="-2.611555776004101E-17"/>
                  <c:y val="1.8583497602215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9D-437A-B384-EB914044E970}"/>
                </c:ext>
              </c:extLst>
            </c:dLbl>
            <c:dLbl>
              <c:idx val="1"/>
              <c:layout>
                <c:manualLayout>
                  <c:x val="-1.0446223104016404E-16"/>
                  <c:y val="3.4458920345296499E-3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800" b="1" i="0" u="none" strike="noStrike" kern="1200" baseline="0">
                      <a:solidFill>
                        <a:srgbClr val="0099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9D-437A-B384-EB914044E970}"/>
                </c:ext>
              </c:extLst>
            </c:dLbl>
            <c:dLbl>
              <c:idx val="2"/>
              <c:layout>
                <c:manualLayout>
                  <c:x val="-0.11951722172248685"/>
                  <c:y val="-6.3222707245463569E-2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rgbClr val="0099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19D-437A-B384-EB914044E970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Work!$B$6:$B$9</c:f>
              <c:numCache>
                <c:formatCode>_(* #,##0_);_(* \(#,##0\);_(* "-"_);_(@_)</c:formatCode>
                <c:ptCount val="3"/>
                <c:pt idx="0">
                  <c:v>444</c:v>
                </c:pt>
                <c:pt idx="1">
                  <c:v>1801</c:v>
                </c:pt>
                <c:pt idx="2">
                  <c:v>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D-437A-B384-EB914044E970}"/>
            </c:ext>
          </c:extLst>
        </c:ser>
        <c:ser>
          <c:idx val="1"/>
          <c:order val="1"/>
          <c:tx>
            <c:strRef>
              <c:f>Work!$C$5</c:f>
              <c:strCache>
                <c:ptCount val="1"/>
                <c:pt idx="0">
                  <c:v>Soma de Total Potential Sales Auto Renewal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19D-437A-B384-EB914044E970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19D-437A-B384-EB914044E97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19D-437A-B384-EB914044E97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19D-437A-B384-EB914044E970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Work!$C$6:$C$9</c:f>
              <c:numCache>
                <c:formatCode>_(* #,##0_);_(* \(#,##0\);_(* "-"_);_(@_)</c:formatCode>
                <c:ptCount val="3"/>
                <c:pt idx="0">
                  <c:v>1275</c:v>
                </c:pt>
                <c:pt idx="1">
                  <c:v>1715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9D-437A-B384-EB914044E970}"/>
            </c:ext>
          </c:extLst>
        </c:ser>
        <c:ser>
          <c:idx val="2"/>
          <c:order val="2"/>
          <c:tx>
            <c:strRef>
              <c:f>Work!$D$5</c:f>
              <c:strCache>
                <c:ptCount val="1"/>
                <c:pt idx="0">
                  <c:v>Soma de Total Potential Sales Auto Renewal NO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8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19D-437A-B384-EB914044E970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6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19D-437A-B384-EB914044E970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19D-437A-B384-EB914044E97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19D-437A-B384-EB914044E970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Work!$D$6:$D$9</c:f>
              <c:numCache>
                <c:formatCode>_(* #,##0_);_(* \(#,##0\);_(* "-"_);_(@_)</c:formatCode>
                <c:ptCount val="3"/>
                <c:pt idx="0">
                  <c:v>1250</c:v>
                </c:pt>
                <c:pt idx="1">
                  <c:v>1645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19D-437A-B384-EB914044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956592"/>
        <c:axId val="710951312"/>
      </c:barChart>
      <c:catAx>
        <c:axId val="71095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0951312"/>
        <c:crosses val="autoZero"/>
        <c:auto val="1"/>
        <c:lblAlgn val="ctr"/>
        <c:lblOffset val="100"/>
        <c:noMultiLvlLbl val="0"/>
      </c:catAx>
      <c:valAx>
        <c:axId val="71095131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71095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[Dashboard-2.xlsx]Work!Tabela Dinâmica1</c:name>
    <c:fmtId val="18"/>
  </c:pivotSource>
  <c:chart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4"/>
            </a:innerShdw>
          </a:effectLst>
        </c:spPr>
      </c:pivotFmt>
      <c:pivotFmt>
        <c:idx val="13"/>
        <c:spPr>
          <a:blipFill dpi="0"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3"/>
            </a:innerShdw>
          </a:effectLst>
        </c:spPr>
      </c:pivotFmt>
      <c:pivotFmt>
        <c:idx val="1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blipFill dpi="0"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5"/>
            </a:innerShdw>
          </a:effectLst>
        </c:spPr>
        <c:dLbl>
          <c:idx val="0"/>
          <c:layout>
            <c:manualLayout>
              <c:x val="0"/>
              <c:y val="0.12944983818770225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Work!$B$47</c:f>
              <c:strCache>
                <c:ptCount val="1"/>
                <c:pt idx="0">
                  <c:v>SUBSCRIPTIONS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Work!$B$48:$B$49</c:f>
              <c:numCache>
                <c:formatCode>#,##0_);[Red]\(#,##0\)</c:formatCode>
                <c:ptCount val="1"/>
                <c:pt idx="0">
                  <c:v>2935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5-4AD0-9567-24FC9A6B4672}"/>
            </c:ext>
          </c:extLst>
        </c:ser>
        <c:ser>
          <c:idx val="1"/>
          <c:order val="1"/>
          <c:tx>
            <c:strRef>
              <c:f>Work!$C$47</c:f>
              <c:strCache>
                <c:ptCount val="1"/>
                <c:pt idx="0">
                  <c:v>MINECRAFT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Work!$C$48:$C$49</c:f>
              <c:numCache>
                <c:formatCode>#,##0_);[Red]\(#,##0\)</c:formatCode>
                <c:ptCount val="1"/>
                <c:pt idx="0">
                  <c:v>3880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5-4AD0-9567-24FC9A6B4672}"/>
            </c:ext>
          </c:extLst>
        </c:ser>
        <c:ser>
          <c:idx val="2"/>
          <c:order val="2"/>
          <c:tx>
            <c:strRef>
              <c:f>Work!$D$47</c:f>
              <c:strCache>
                <c:ptCount val="1"/>
                <c:pt idx="0">
                  <c:v>EA</c:v>
                </c:pt>
              </c:strCache>
            </c:strRef>
          </c:tx>
          <c:spPr>
            <a:pattFill prst="narVert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6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2783-490F-A5DE-D52FC5AB2C42}"/>
              </c:ext>
            </c:extLst>
          </c:dPt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Work!$D$48:$D$49</c:f>
              <c:numCache>
                <c:formatCode>#,##0_);[Red]\(#,##0\)</c:formatCode>
                <c:ptCount val="1"/>
                <c:pt idx="0">
                  <c:v>2940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5-4AD0-9567-24FC9A6B4672}"/>
            </c:ext>
          </c:extLst>
        </c:ser>
        <c:ser>
          <c:idx val="3"/>
          <c:order val="3"/>
          <c:tx>
            <c:strRef>
              <c:f>Work!$E$47</c:f>
              <c:strCache>
                <c:ptCount val="1"/>
                <c:pt idx="0">
                  <c:v>(-) COUPON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C315-4AD0-9567-24FC9A6B4672}"/>
              </c:ext>
            </c:extLst>
          </c:dPt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Work!$E$48:$E$49</c:f>
              <c:numCache>
                <c:formatCode>#,##0_);[Red]\(#,##0\)</c:formatCode>
                <c:ptCount val="1"/>
                <c:pt idx="0">
                  <c:v>2122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5-4AD0-9567-24FC9A6B4672}"/>
            </c:ext>
          </c:extLst>
        </c:ser>
        <c:ser>
          <c:idx val="4"/>
          <c:order val="4"/>
          <c:tx>
            <c:strRef>
              <c:f>Work!$F$47</c:f>
              <c:strCache>
                <c:ptCount val="1"/>
                <c:pt idx="0">
                  <c:v>Total Gross Sales</c:v>
                </c:pt>
              </c:strCache>
            </c:strRef>
          </c:tx>
          <c:spPr>
            <a:pattFill prst="narVert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7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2783-490F-A5DE-D52FC5AB2C42}"/>
              </c:ext>
            </c:extLst>
          </c:dPt>
          <c:dLbls>
            <c:dLbl>
              <c:idx val="0"/>
              <c:layout>
                <c:manualLayout>
                  <c:x val="0"/>
                  <c:y val="0.129449838187702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83-490F-A5DE-D52FC5AB2C42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Work!$F$48:$F$49</c:f>
              <c:numCache>
                <c:formatCode>#,##0_);[Red]\(#,##0\)</c:formatCode>
                <c:ptCount val="1"/>
                <c:pt idx="0">
                  <c:v>9755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3-490F-A5DE-D52FC5AB2C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2026995936"/>
        <c:axId val="2026994496"/>
      </c:barChart>
      <c:catAx>
        <c:axId val="2026995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6994496"/>
        <c:crosses val="autoZero"/>
        <c:auto val="1"/>
        <c:lblAlgn val="ctr"/>
        <c:lblOffset val="100"/>
        <c:noMultiLvlLbl val="0"/>
      </c:catAx>
      <c:valAx>
        <c:axId val="2026994496"/>
        <c:scaling>
          <c:orientation val="minMax"/>
        </c:scaling>
        <c:delete val="1"/>
        <c:axPos val="b"/>
        <c:numFmt formatCode="#,##0_);[Red]\(#,##0\)" sourceLinked="1"/>
        <c:majorTickMark val="none"/>
        <c:minorTickMark val="none"/>
        <c:tickLblPos val="nextTo"/>
        <c:crossAx val="202699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[Dashboard-2.xlsx]Work!Tabela Dinâmica2</c:name>
    <c:fmtId val="16"/>
  </c:pivotSource>
  <c:chart>
    <c:autoTitleDeleted val="1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5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26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2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36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0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1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9.1069898981113687E-2"/>
              <c:y val="-6.0763094771887696E-2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48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2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61441302755186"/>
          <c:y val="3.5969779971473572E-3"/>
          <c:w val="0.6327164883169295"/>
          <c:h val="0.672780747186436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Work!$B$5</c:f>
              <c:strCache>
                <c:ptCount val="1"/>
                <c:pt idx="0">
                  <c:v>Soma de Total Value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96-4D6D-96FE-9993BAB03041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96-4D6D-96FE-9993BAB03041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96-4D6D-96FE-9993BAB03041}"/>
              </c:ext>
            </c:extLst>
          </c:dPt>
          <c:dLbls>
            <c:dLbl>
              <c:idx val="0"/>
              <c:layout>
                <c:manualLayout>
                  <c:x val="-2.611555776004101E-17"/>
                  <c:y val="1.8583497602215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96-4D6D-96FE-9993BAB03041}"/>
                </c:ext>
              </c:extLst>
            </c:dLbl>
            <c:dLbl>
              <c:idx val="1"/>
              <c:layout>
                <c:manualLayout>
                  <c:x val="-1.0446223104016404E-16"/>
                  <c:y val="3.4458920345296499E-3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96-4D6D-96FE-9993BAB03041}"/>
                </c:ext>
              </c:extLst>
            </c:dLbl>
            <c:dLbl>
              <c:idx val="2"/>
              <c:layout>
                <c:manualLayout>
                  <c:x val="-9.1069898981113687E-2"/>
                  <c:y val="-6.0763094771887696E-2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96-4D6D-96FE-9993BAB03041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Work!$B$6:$B$9</c:f>
              <c:numCache>
                <c:formatCode>_(* #,##0_);_(* \(#,##0\);_(* "-"_);_(@_)</c:formatCode>
                <c:ptCount val="3"/>
                <c:pt idx="0">
                  <c:v>444</c:v>
                </c:pt>
                <c:pt idx="1">
                  <c:v>1801</c:v>
                </c:pt>
                <c:pt idx="2">
                  <c:v>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6-4D6D-96FE-9993BAB03041}"/>
            </c:ext>
          </c:extLst>
        </c:ser>
        <c:ser>
          <c:idx val="1"/>
          <c:order val="1"/>
          <c:tx>
            <c:strRef>
              <c:f>Work!$C$5</c:f>
              <c:strCache>
                <c:ptCount val="1"/>
                <c:pt idx="0">
                  <c:v>Soma de Total Potential Sales Auto Renewal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296-4D6D-96FE-9993BAB03041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296-4D6D-96FE-9993BAB0304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296-4D6D-96FE-9993BAB03041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296-4D6D-96FE-9993BAB03041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2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Work!$C$6:$C$9</c:f>
              <c:numCache>
                <c:formatCode>_(* #,##0_);_(* \(#,##0\);_(* "-"_);_(@_)</c:formatCode>
                <c:ptCount val="3"/>
                <c:pt idx="0">
                  <c:v>1275</c:v>
                </c:pt>
                <c:pt idx="1">
                  <c:v>1715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96-4D6D-96FE-9993BAB03041}"/>
            </c:ext>
          </c:extLst>
        </c:ser>
        <c:ser>
          <c:idx val="2"/>
          <c:order val="2"/>
          <c:tx>
            <c:strRef>
              <c:f>Work!$D$5</c:f>
              <c:strCache>
                <c:ptCount val="1"/>
                <c:pt idx="0">
                  <c:v>Soma de Total Potential Sales Auto Renewal NO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8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296-4D6D-96FE-9993BAB03041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6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296-4D6D-96FE-9993BAB03041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296-4D6D-96FE-9993BAB03041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296-4D6D-96FE-9993BAB03041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2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Work!$D$6:$D$9</c:f>
              <c:numCache>
                <c:formatCode>_(* #,##0_);_(* \(#,##0\);_(* "-"_);_(@_)</c:formatCode>
                <c:ptCount val="3"/>
                <c:pt idx="0">
                  <c:v>1250</c:v>
                </c:pt>
                <c:pt idx="1">
                  <c:v>1645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96-4D6D-96FE-9993BAB03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956592"/>
        <c:axId val="710951312"/>
      </c:barChart>
      <c:catAx>
        <c:axId val="71095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0951312"/>
        <c:crosses val="autoZero"/>
        <c:auto val="1"/>
        <c:lblAlgn val="ctr"/>
        <c:lblOffset val="100"/>
        <c:noMultiLvlLbl val="0"/>
      </c:catAx>
      <c:valAx>
        <c:axId val="71095131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71095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11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12.jpeg"/><Relationship Id="rId2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9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597647</xdr:colOff>
      <xdr:row>35</xdr:row>
      <xdr:rowOff>131060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C3A6EE-0B7F-41EA-964D-B58AC9E0E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96325" cy="6744645"/>
        </a:xfrm>
        <a:prstGeom prst="rect">
          <a:avLst/>
        </a:prstGeom>
      </xdr:spPr>
    </xdr:pic>
    <xdr:clientData/>
  </xdr:twoCellAnchor>
  <xdr:twoCellAnchor editAs="absolute">
    <xdr:from>
      <xdr:col>1</xdr:col>
      <xdr:colOff>448212</xdr:colOff>
      <xdr:row>4</xdr:row>
      <xdr:rowOff>15514</xdr:rowOff>
    </xdr:from>
    <xdr:to>
      <xdr:col>4</xdr:col>
      <xdr:colOff>171449</xdr:colOff>
      <xdr:row>9</xdr:row>
      <xdr:rowOff>19050</xdr:rowOff>
    </xdr:to>
    <xdr:sp macro="" textlink="Work!A2">
      <xdr:nvSpPr>
        <xdr:cNvPr id="3" name="Retângulo: Cantos Arredondados 2">
          <a:extLst>
            <a:ext uri="{FF2B5EF4-FFF2-40B4-BE49-F238E27FC236}">
              <a16:creationId xmlns:a16="http://schemas.microsoft.com/office/drawing/2014/main" id="{14CFCD98-6D23-4F29-B242-E60D84B16CCB}"/>
            </a:ext>
          </a:extLst>
        </xdr:cNvPr>
        <xdr:cNvSpPr/>
      </xdr:nvSpPr>
      <xdr:spPr>
        <a:xfrm>
          <a:off x="1057812" y="777514"/>
          <a:ext cx="1552037" cy="95603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A47AD3E-4BC8-40B8-BD0A-D1610AD502E1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8986</xdr:colOff>
      <xdr:row>0</xdr:row>
      <xdr:rowOff>98845</xdr:rowOff>
    </xdr:from>
    <xdr:to>
      <xdr:col>14</xdr:col>
      <xdr:colOff>287546</xdr:colOff>
      <xdr:row>33</xdr:row>
      <xdr:rowOff>89859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1BF41C4-A88A-4004-92BD-4279C473ACB0}"/>
            </a:ext>
          </a:extLst>
        </xdr:cNvPr>
        <xdr:cNvGrpSpPr/>
      </xdr:nvGrpSpPr>
      <xdr:grpSpPr>
        <a:xfrm>
          <a:off x="2447386" y="98845"/>
          <a:ext cx="6374560" cy="6287039"/>
          <a:chOff x="1914601" y="1051486"/>
          <a:chExt cx="4356282" cy="4094659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E98962C6-599E-D2D2-70D7-86F3E21C57F8}"/>
              </a:ext>
            </a:extLst>
          </xdr:cNvPr>
          <xdr:cNvSpPr>
            <a:spLocks noChangeAspect="1"/>
          </xdr:cNvSpPr>
        </xdr:nvSpPr>
        <xdr:spPr>
          <a:xfrm>
            <a:off x="2065269" y="1532407"/>
            <a:ext cx="3997299" cy="3223770"/>
          </a:xfrm>
          <a:prstGeom prst="roundRect">
            <a:avLst>
              <a:gd name="adj" fmla="val 7126"/>
            </a:avLst>
          </a:prstGeom>
          <a:solidFill>
            <a:schemeClr val="bg2">
              <a:alpha val="73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715E9363-C2B5-9A8A-4147-A7001C13A856}"/>
              </a:ext>
            </a:extLst>
          </xdr:cNvPr>
          <xdr:cNvGraphicFramePr>
            <a:graphicFrameLocks/>
          </xdr:cNvGraphicFramePr>
        </xdr:nvGraphicFramePr>
        <xdr:xfrm>
          <a:off x="1914601" y="1051486"/>
          <a:ext cx="4356282" cy="4094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absolute">
    <xdr:from>
      <xdr:col>0</xdr:col>
      <xdr:colOff>230577</xdr:colOff>
      <xdr:row>9</xdr:row>
      <xdr:rowOff>67925</xdr:rowOff>
    </xdr:from>
    <xdr:to>
      <xdr:col>3</xdr:col>
      <xdr:colOff>476250</xdr:colOff>
      <xdr:row>15</xdr:row>
      <xdr:rowOff>171442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scription Type 4">
              <a:extLst>
                <a:ext uri="{FF2B5EF4-FFF2-40B4-BE49-F238E27FC236}">
                  <a16:creationId xmlns:a16="http://schemas.microsoft.com/office/drawing/2014/main" id="{721B6225-C357-4CC1-BD0C-085476993E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77" y="1782425"/>
              <a:ext cx="2074473" cy="12560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123292</xdr:colOff>
      <xdr:row>15</xdr:row>
      <xdr:rowOff>120395</xdr:rowOff>
    </xdr:from>
    <xdr:to>
      <xdr:col>4</xdr:col>
      <xdr:colOff>331567</xdr:colOff>
      <xdr:row>30</xdr:row>
      <xdr:rowOff>62899</xdr:rowOff>
    </xdr:to>
    <xdr:grpSp>
      <xdr:nvGrpSpPr>
        <xdr:cNvPr id="144" name="Agrupar 143">
          <a:extLst>
            <a:ext uri="{FF2B5EF4-FFF2-40B4-BE49-F238E27FC236}">
              <a16:creationId xmlns:a16="http://schemas.microsoft.com/office/drawing/2014/main" id="{3D56E4C1-C1B5-2B2F-E013-A2CEC0F496BB}"/>
            </a:ext>
          </a:extLst>
        </xdr:cNvPr>
        <xdr:cNvGrpSpPr/>
      </xdr:nvGrpSpPr>
      <xdr:grpSpPr>
        <a:xfrm>
          <a:off x="123292" y="2987420"/>
          <a:ext cx="2646675" cy="2800004"/>
          <a:chOff x="8830579" y="956079"/>
          <a:chExt cx="2652426" cy="2773047"/>
        </a:xfrm>
      </xdr:grpSpPr>
      <xdr:grpSp>
        <xdr:nvGrpSpPr>
          <xdr:cNvPr id="143" name="Agrupar 142">
            <a:extLst>
              <a:ext uri="{FF2B5EF4-FFF2-40B4-BE49-F238E27FC236}">
                <a16:creationId xmlns:a16="http://schemas.microsoft.com/office/drawing/2014/main" id="{2AE22184-BCFD-C931-1169-ACB46C022154}"/>
              </a:ext>
            </a:extLst>
          </xdr:cNvPr>
          <xdr:cNvGrpSpPr/>
        </xdr:nvGrpSpPr>
        <xdr:grpSpPr>
          <a:xfrm>
            <a:off x="8830579" y="977758"/>
            <a:ext cx="2652426" cy="2751368"/>
            <a:chOff x="168220" y="2999573"/>
            <a:chExt cx="2652426" cy="2751368"/>
          </a:xfrm>
        </xdr:grpSpPr>
        <xdr:grpSp>
          <xdr:nvGrpSpPr>
            <xdr:cNvPr id="141" name="Agrupar 140">
              <a:extLst>
                <a:ext uri="{FF2B5EF4-FFF2-40B4-BE49-F238E27FC236}">
                  <a16:creationId xmlns:a16="http://schemas.microsoft.com/office/drawing/2014/main" id="{D03AB74A-6CFB-75AA-9E6E-1391B64B0862}"/>
                </a:ext>
              </a:extLst>
            </xdr:cNvPr>
            <xdr:cNvGrpSpPr/>
          </xdr:nvGrpSpPr>
          <xdr:grpSpPr>
            <a:xfrm>
              <a:off x="168220" y="5322203"/>
              <a:ext cx="2342324" cy="428738"/>
              <a:chOff x="165468" y="5106543"/>
              <a:chExt cx="2342324" cy="428738"/>
            </a:xfrm>
          </xdr:grpSpPr>
          <xdr:sp macro="" textlink="">
            <xdr:nvSpPr>
              <xdr:cNvPr id="34" name="Retângulo: Cantos Arredondados 33">
                <a:extLst>
                  <a:ext uri="{FF2B5EF4-FFF2-40B4-BE49-F238E27FC236}">
                    <a16:creationId xmlns:a16="http://schemas.microsoft.com/office/drawing/2014/main" id="{E916AFE6-A63D-F121-5AB9-0C9CCB4780CB}"/>
                  </a:ext>
                </a:extLst>
              </xdr:cNvPr>
              <xdr:cNvSpPr/>
            </xdr:nvSpPr>
            <xdr:spPr>
              <a:xfrm>
                <a:off x="165468" y="5106543"/>
                <a:ext cx="2342324" cy="42873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35" name="Agrupar 34">
                <a:extLst>
                  <a:ext uri="{FF2B5EF4-FFF2-40B4-BE49-F238E27FC236}">
                    <a16:creationId xmlns:a16="http://schemas.microsoft.com/office/drawing/2014/main" id="{B8193658-8F9C-327F-F7CB-FCACC4F4A95A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43295" y="5136057"/>
                <a:ext cx="1190007" cy="358754"/>
                <a:chOff x="-4" y="-486708"/>
                <a:chExt cx="3856759" cy="1619253"/>
              </a:xfrm>
            </xdr:grpSpPr>
            <xdr:sp macro="" textlink="">
              <xdr:nvSpPr>
                <xdr:cNvPr id="40" name="Retângulo 39">
                  <a:extLst>
                    <a:ext uri="{FF2B5EF4-FFF2-40B4-BE49-F238E27FC236}">
                      <a16:creationId xmlns:a16="http://schemas.microsoft.com/office/drawing/2014/main" id="{7FC855F7-DEC0-79EF-A91D-C5AC591E5149}"/>
                    </a:ext>
                  </a:extLst>
                </xdr:cNvPr>
                <xdr:cNvSpPr/>
              </xdr:nvSpPr>
              <xdr:spPr>
                <a:xfrm>
                  <a:off x="1171909" y="0"/>
                  <a:ext cx="999676" cy="267080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pic>
              <xdr:nvPicPr>
                <xdr:cNvPr id="38" name="Imagem 37">
                  <a:extLst>
                    <a:ext uri="{FF2B5EF4-FFF2-40B4-BE49-F238E27FC236}">
                      <a16:creationId xmlns:a16="http://schemas.microsoft.com/office/drawing/2014/main" id="{BF908D40-ECF2-12A3-DBBC-58386813C8F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71310"/>
                <a:stretch/>
              </xdr:blipFill>
              <xdr:spPr>
                <a:xfrm>
                  <a:off x="1842761" y="-486708"/>
                  <a:ext cx="2013994" cy="1619253"/>
                </a:xfrm>
                <a:prstGeom prst="roundRect">
                  <a:avLst/>
                </a:prstGeom>
              </xdr:spPr>
            </xdr:pic>
            <xdr:sp macro="" textlink="">
              <xdr:nvSpPr>
                <xdr:cNvPr id="39" name="Retângulo 38">
                  <a:extLst>
                    <a:ext uri="{FF2B5EF4-FFF2-40B4-BE49-F238E27FC236}">
                      <a16:creationId xmlns:a16="http://schemas.microsoft.com/office/drawing/2014/main" id="{D0174F22-87BB-FC08-1C6F-C21AB2232BA7}"/>
                    </a:ext>
                  </a:extLst>
                </xdr:cNvPr>
                <xdr:cNvSpPr/>
              </xdr:nvSpPr>
              <xdr:spPr>
                <a:xfrm>
                  <a:off x="1342921" y="-486708"/>
                  <a:ext cx="1107113" cy="1619253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sp macro="" textlink="">
              <xdr:nvSpPr>
                <xdr:cNvPr id="41" name="Retângulo 40">
                  <a:extLst>
                    <a:ext uri="{FF2B5EF4-FFF2-40B4-BE49-F238E27FC236}">
                      <a16:creationId xmlns:a16="http://schemas.microsoft.com/office/drawing/2014/main" id="{F91D4871-5BBA-9145-8147-94F9E17950BA}"/>
                    </a:ext>
                  </a:extLst>
                </xdr:cNvPr>
                <xdr:cNvSpPr/>
              </xdr:nvSpPr>
              <xdr:spPr>
                <a:xfrm>
                  <a:off x="1171909" y="865463"/>
                  <a:ext cx="999676" cy="267080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sp macro="" textlink="">
              <xdr:nvSpPr>
                <xdr:cNvPr id="42" name="CaixaDeTexto 21">
                  <a:extLst>
                    <a:ext uri="{FF2B5EF4-FFF2-40B4-BE49-F238E27FC236}">
                      <a16:creationId xmlns:a16="http://schemas.microsoft.com/office/drawing/2014/main" id="{0DC3FEA7-3343-E61C-973F-326055F71D3A}"/>
                    </a:ext>
                  </a:extLst>
                </xdr:cNvPr>
                <xdr:cNvSpPr txBox="1"/>
              </xdr:nvSpPr>
              <xdr:spPr>
                <a:xfrm>
                  <a:off x="1699582" y="-276286"/>
                  <a:ext cx="1983620" cy="1110956"/>
                </a:xfrm>
                <a:prstGeom prst="rect">
                  <a:avLst/>
                </a:prstGeom>
                <a:solidFill>
                  <a:srgbClr val="83AB67"/>
                </a:solidFill>
                <a:ln w="28575">
                  <a:solidFill>
                    <a:srgbClr val="99FFB0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pt-BR" sz="1200" b="0">
                      <a:solidFill>
                        <a:srgbClr val="99FFB0"/>
                      </a:solidFill>
                      <a:latin typeface="Bahnschrift SemiBold SemiConden" panose="020B0502040204020203" pitchFamily="34" charset="0"/>
                    </a:rPr>
                    <a:t>CORE</a:t>
                  </a:r>
                  <a:endParaRPr lang="pt-PT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endParaRPr>
                </a:p>
              </xdr:txBody>
            </xdr:sp>
            <xdr:pic>
              <xdr:nvPicPr>
                <xdr:cNvPr id="37" name="Imagem 36">
                  <a:extLst>
                    <a:ext uri="{FF2B5EF4-FFF2-40B4-BE49-F238E27FC236}">
                      <a16:creationId xmlns:a16="http://schemas.microsoft.com/office/drawing/2014/main" id="{D9219069-DEFA-85E9-F303-1C2CCE48AB1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r="78622"/>
                <a:stretch/>
              </xdr:blipFill>
              <xdr:spPr>
                <a:xfrm>
                  <a:off x="-4" y="-486708"/>
                  <a:ext cx="1500734" cy="1619253"/>
                </a:xfrm>
                <a:prstGeom prst="roundRect">
                  <a:avLst/>
                </a:prstGeom>
              </xdr:spPr>
            </xdr:pic>
          </xdr:grpSp>
          <xdr:sp macro="" textlink="Work!H10">
            <xdr:nvSpPr>
              <xdr:cNvPr id="36" name="Retângulo: Cantos Arredondados 35">
                <a:extLst>
                  <a:ext uri="{FF2B5EF4-FFF2-40B4-BE49-F238E27FC236}">
                    <a16:creationId xmlns:a16="http://schemas.microsoft.com/office/drawing/2014/main" id="{9F4CACA3-A238-AC06-EA3E-9268A7C682B1}"/>
                  </a:ext>
                </a:extLst>
              </xdr:cNvPr>
              <xdr:cNvSpPr/>
            </xdr:nvSpPr>
            <xdr:spPr>
              <a:xfrm>
                <a:off x="1499817" y="5215671"/>
                <a:ext cx="976380" cy="22041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4D75EEF-FFC4-42AB-B3B4-66FBD632EF9E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R$ 444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0" name="Agrupar 9">
              <a:extLst>
                <a:ext uri="{FF2B5EF4-FFF2-40B4-BE49-F238E27FC236}">
                  <a16:creationId xmlns:a16="http://schemas.microsoft.com/office/drawing/2014/main" id="{30C3E1E7-358A-2E23-F1CB-E9D567E955DC}"/>
                </a:ext>
              </a:extLst>
            </xdr:cNvPr>
            <xdr:cNvGrpSpPr/>
          </xdr:nvGrpSpPr>
          <xdr:grpSpPr>
            <a:xfrm>
              <a:off x="168220" y="4281322"/>
              <a:ext cx="2339572" cy="490977"/>
              <a:chOff x="5476875" y="1986164"/>
              <a:chExt cx="2333625" cy="561975"/>
            </a:xfrm>
          </xdr:grpSpPr>
          <xdr:sp macro="" textlink="">
            <xdr:nvSpPr>
              <xdr:cNvPr id="28" name="Retângulo: Cantos Arredondados 27">
                <a:extLst>
                  <a:ext uri="{FF2B5EF4-FFF2-40B4-BE49-F238E27FC236}">
                    <a16:creationId xmlns:a16="http://schemas.microsoft.com/office/drawing/2014/main" id="{155216C9-C575-DCA2-15CD-F9977965720D}"/>
                  </a:ext>
                </a:extLst>
              </xdr:cNvPr>
              <xdr:cNvSpPr/>
            </xdr:nvSpPr>
            <xdr:spPr>
              <a:xfrm>
                <a:off x="5476875" y="1986164"/>
                <a:ext cx="2333625" cy="561975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29" name="Agrupar 28">
                <a:extLst>
                  <a:ext uri="{FF2B5EF4-FFF2-40B4-BE49-F238E27FC236}">
                    <a16:creationId xmlns:a16="http://schemas.microsoft.com/office/drawing/2014/main" id="{9F357184-A4E6-BECD-9B2E-2008809E4E16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5563128" y="2055231"/>
                <a:ext cx="1132707" cy="428669"/>
                <a:chOff x="-1711628" y="-1000826"/>
                <a:chExt cx="3153124" cy="1170846"/>
              </a:xfrm>
            </xdr:grpSpPr>
            <xdr:pic>
              <xdr:nvPicPr>
                <xdr:cNvPr id="32" name="Imagem 31">
                  <a:extLst>
                    <a:ext uri="{FF2B5EF4-FFF2-40B4-BE49-F238E27FC236}">
                      <a16:creationId xmlns:a16="http://schemas.microsoft.com/office/drawing/2014/main" id="{465C9019-E0A1-6337-341C-888F1E8EC62E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68408"/>
                <a:stretch/>
              </xdr:blipFill>
              <xdr:spPr>
                <a:xfrm>
                  <a:off x="-776284" y="-1000826"/>
                  <a:ext cx="2217780" cy="1170846"/>
                </a:xfrm>
                <a:prstGeom prst="roundRect">
                  <a:avLst/>
                </a:prstGeom>
              </xdr:spPr>
            </xdr:pic>
            <xdr:pic>
              <xdr:nvPicPr>
                <xdr:cNvPr id="33" name="Imagem 32">
                  <a:extLst>
                    <a:ext uri="{FF2B5EF4-FFF2-40B4-BE49-F238E27FC236}">
                      <a16:creationId xmlns:a16="http://schemas.microsoft.com/office/drawing/2014/main" id="{2828AD7F-39B3-CEFA-4AB4-010ECF3AECE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-123" r="82202"/>
                <a:stretch/>
              </xdr:blipFill>
              <xdr:spPr>
                <a:xfrm>
                  <a:off x="-1711628" y="-1000826"/>
                  <a:ext cx="1258019" cy="1170846"/>
                </a:xfrm>
                <a:prstGeom prst="roundRect">
                  <a:avLst/>
                </a:prstGeom>
              </xdr:spPr>
            </xdr:pic>
          </xdr:grpSp>
          <xdr:sp macro="" textlink="Work!J10">
            <xdr:nvSpPr>
              <xdr:cNvPr id="30" name="Retângulo: Cantos Arredondados 29">
                <a:extLst>
                  <a:ext uri="{FF2B5EF4-FFF2-40B4-BE49-F238E27FC236}">
                    <a16:creationId xmlns:a16="http://schemas.microsoft.com/office/drawing/2014/main" id="{3C3B4836-562B-56E8-1EB3-24FD2CD9A374}"/>
                  </a:ext>
                </a:extLst>
              </xdr:cNvPr>
              <xdr:cNvSpPr/>
            </xdr:nvSpPr>
            <xdr:spPr>
              <a:xfrm>
                <a:off x="6824500" y="2026056"/>
                <a:ext cx="912531" cy="21652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fld id="{CEDFEF62-2A2C-49B8-83BC-99A6B0BBEC5E}" type="TxLink">
                  <a:rPr lang="en-US" sz="1400" b="1" i="0" u="none" strike="noStrike">
                    <a:solidFill>
                      <a:srgbClr val="3C7D22"/>
                    </a:solidFill>
                    <a:latin typeface="Aptos"/>
                  </a:rPr>
                  <a:pPr algn="r"/>
                  <a:t>R$ 5.388</a:t>
                </a:fld>
                <a:endParaRPr lang="pt-PT" sz="3200" b="1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I14">
            <xdr:nvSpPr>
              <xdr:cNvPr id="31" name="Retângulo: Cantos Arredondados 30">
                <a:extLst>
                  <a:ext uri="{FF2B5EF4-FFF2-40B4-BE49-F238E27FC236}">
                    <a16:creationId xmlns:a16="http://schemas.microsoft.com/office/drawing/2014/main" id="{66FA42D8-039C-AAED-B729-53A2340512CA}"/>
                  </a:ext>
                </a:extLst>
              </xdr:cNvPr>
              <xdr:cNvSpPr/>
            </xdr:nvSpPr>
            <xdr:spPr>
              <a:xfrm>
                <a:off x="6824499" y="2301267"/>
                <a:ext cx="912531" cy="20801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E5F91F7-7BBA-4190-BE90-EE010B8BC58A}" type="TxLink">
                  <a:rPr lang="en-US" sz="1400" b="1" i="0" u="none" strike="noStrike" kern="1200">
                    <a:solidFill>
                      <a:srgbClr val="215C98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R$ 3.360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1" name="Agrupar 10">
              <a:extLst>
                <a:ext uri="{FF2B5EF4-FFF2-40B4-BE49-F238E27FC236}">
                  <a16:creationId xmlns:a16="http://schemas.microsoft.com/office/drawing/2014/main" id="{8E8178E5-9E9A-1642-5CFC-29D410974A7C}"/>
                </a:ext>
              </a:extLst>
            </xdr:cNvPr>
            <xdr:cNvGrpSpPr/>
          </xdr:nvGrpSpPr>
          <xdr:grpSpPr>
            <a:xfrm>
              <a:off x="168220" y="4797932"/>
              <a:ext cx="2342324" cy="485743"/>
              <a:chOff x="5548451" y="2486831"/>
              <a:chExt cx="2270760" cy="555985"/>
            </a:xfrm>
          </xdr:grpSpPr>
          <xdr:sp macro="" textlink="">
            <xdr:nvSpPr>
              <xdr:cNvPr id="22" name="Retângulo: Cantos Arredondados 21">
                <a:extLst>
                  <a:ext uri="{FF2B5EF4-FFF2-40B4-BE49-F238E27FC236}">
                    <a16:creationId xmlns:a16="http://schemas.microsoft.com/office/drawing/2014/main" id="{17477328-0C95-CC98-437E-59511E465675}"/>
                  </a:ext>
                </a:extLst>
              </xdr:cNvPr>
              <xdr:cNvSpPr/>
            </xdr:nvSpPr>
            <xdr:spPr>
              <a:xfrm>
                <a:off x="5548451" y="2486831"/>
                <a:ext cx="2270760" cy="555985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23" name="Agrupar 22">
                <a:extLst>
                  <a:ext uri="{FF2B5EF4-FFF2-40B4-BE49-F238E27FC236}">
                    <a16:creationId xmlns:a16="http://schemas.microsoft.com/office/drawing/2014/main" id="{CAED6AEA-41B3-E4D2-AB79-81CE03A84E1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5592059" y="2569578"/>
                <a:ext cx="1150646" cy="399601"/>
                <a:chOff x="-2665378" y="-1186792"/>
                <a:chExt cx="3160563" cy="1169988"/>
              </a:xfrm>
            </xdr:grpSpPr>
            <xdr:pic>
              <xdr:nvPicPr>
                <xdr:cNvPr id="26" name="Imagem 25">
                  <a:extLst>
                    <a:ext uri="{FF2B5EF4-FFF2-40B4-BE49-F238E27FC236}">
                      <a16:creationId xmlns:a16="http://schemas.microsoft.com/office/drawing/2014/main" id="{132C7A55-46D5-24C4-15F2-15E038014BD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66053" r="-1"/>
                <a:stretch/>
              </xdr:blipFill>
              <xdr:spPr>
                <a:xfrm>
                  <a:off x="-1886180" y="-1186792"/>
                  <a:ext cx="2381365" cy="1169988"/>
                </a:xfrm>
                <a:prstGeom prst="roundRect">
                  <a:avLst/>
                </a:prstGeom>
              </xdr:spPr>
            </xdr:pic>
            <xdr:pic>
              <xdr:nvPicPr>
                <xdr:cNvPr id="27" name="Imagem 26">
                  <a:extLst>
                    <a:ext uri="{FF2B5EF4-FFF2-40B4-BE49-F238E27FC236}">
                      <a16:creationId xmlns:a16="http://schemas.microsoft.com/office/drawing/2014/main" id="{2D21B24B-BC57-77EA-1A98-DC9A429C625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r="81529"/>
                <a:stretch/>
              </xdr:blipFill>
              <xdr:spPr>
                <a:xfrm>
                  <a:off x="-2665378" y="-1186792"/>
                  <a:ext cx="1295733" cy="1169988"/>
                </a:xfrm>
                <a:prstGeom prst="roundRect">
                  <a:avLst/>
                </a:prstGeom>
              </xdr:spPr>
            </xdr:pic>
          </xdr:grpSp>
          <xdr:sp macro="" textlink="Work!I10">
            <xdr:nvSpPr>
              <xdr:cNvPr id="24" name="Retângulo: Cantos Arredondados 23">
                <a:extLst>
                  <a:ext uri="{FF2B5EF4-FFF2-40B4-BE49-F238E27FC236}">
                    <a16:creationId xmlns:a16="http://schemas.microsoft.com/office/drawing/2014/main" id="{38A3E30D-8FDF-4842-4B3F-247448989429}"/>
                  </a:ext>
                </a:extLst>
              </xdr:cNvPr>
              <xdr:cNvSpPr/>
            </xdr:nvSpPr>
            <xdr:spPr>
              <a:xfrm>
                <a:off x="6842033" y="2522980"/>
                <a:ext cx="929540" cy="21652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731E8094-3D17-445A-811C-98611B23566B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R$ 1.801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Work!H14">
            <xdr:nvSpPr>
              <xdr:cNvPr id="25" name="Retângulo: Cantos Arredondados 24">
                <a:extLst>
                  <a:ext uri="{FF2B5EF4-FFF2-40B4-BE49-F238E27FC236}">
                    <a16:creationId xmlns:a16="http://schemas.microsoft.com/office/drawing/2014/main" id="{CAB4C48D-B759-D9BF-5C61-B1C87919883C}"/>
                  </a:ext>
                </a:extLst>
              </xdr:cNvPr>
              <xdr:cNvSpPr/>
            </xdr:nvSpPr>
            <xdr:spPr>
              <a:xfrm>
                <a:off x="6842033" y="2789338"/>
                <a:ext cx="929540" cy="21652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77AF5182-0E3C-467D-B9A9-C82145E41BFE}" type="TxLink">
                  <a:rPr lang="en-US" sz="1400" b="1" i="0" u="none" strike="noStrike" kern="1200">
                    <a:solidFill>
                      <a:srgbClr val="215C98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R$ 2.525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42" name="Agrupar 141">
              <a:extLst>
                <a:ext uri="{FF2B5EF4-FFF2-40B4-BE49-F238E27FC236}">
                  <a16:creationId xmlns:a16="http://schemas.microsoft.com/office/drawing/2014/main" id="{E1B88F00-B59C-FC53-C235-6F6B8624339E}"/>
                </a:ext>
              </a:extLst>
            </xdr:cNvPr>
            <xdr:cNvGrpSpPr/>
          </xdr:nvGrpSpPr>
          <xdr:grpSpPr>
            <a:xfrm>
              <a:off x="168220" y="2999573"/>
              <a:ext cx="2652426" cy="1297344"/>
              <a:chOff x="168220" y="2999573"/>
              <a:chExt cx="2652426" cy="1297344"/>
            </a:xfrm>
          </xdr:grpSpPr>
          <xdr:sp macro="" textlink="">
            <xdr:nvSpPr>
              <xdr:cNvPr id="13" name="Retângulo: Cantos Arredondados 12">
                <a:extLst>
                  <a:ext uri="{FF2B5EF4-FFF2-40B4-BE49-F238E27FC236}">
                    <a16:creationId xmlns:a16="http://schemas.microsoft.com/office/drawing/2014/main" id="{B26EDD04-BA55-C1C5-9C38-E2F943962AAA}"/>
                  </a:ext>
                </a:extLst>
              </xdr:cNvPr>
              <xdr:cNvSpPr/>
            </xdr:nvSpPr>
            <xdr:spPr>
              <a:xfrm>
                <a:off x="168220" y="2999573"/>
                <a:ext cx="2342324" cy="951793"/>
              </a:xfrm>
              <a:prstGeom prst="round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14" name="Agrupar 13">
                <a:extLst>
                  <a:ext uri="{FF2B5EF4-FFF2-40B4-BE49-F238E27FC236}">
                    <a16:creationId xmlns:a16="http://schemas.microsoft.com/office/drawing/2014/main" id="{AEE53389-DB37-485A-3358-9EE1BEC0AB8F}"/>
                  </a:ext>
                </a:extLst>
              </xdr:cNvPr>
              <xdr:cNvGrpSpPr/>
            </xdr:nvGrpSpPr>
            <xdr:grpSpPr>
              <a:xfrm>
                <a:off x="168225" y="3598274"/>
                <a:ext cx="2652421" cy="698643"/>
                <a:chOff x="5524978" y="1162049"/>
                <a:chExt cx="2571377" cy="789760"/>
              </a:xfrm>
            </xdr:grpSpPr>
            <xdr:sp macro="" textlink="">
              <xdr:nvSpPr>
                <xdr:cNvPr id="16" name="Retângulo: Cantos Arredondados 15">
                  <a:extLst>
                    <a:ext uri="{FF2B5EF4-FFF2-40B4-BE49-F238E27FC236}">
                      <a16:creationId xmlns:a16="http://schemas.microsoft.com/office/drawing/2014/main" id="{0E3649F2-090F-03FF-81B7-1AD61C21D5B9}"/>
                    </a:ext>
                  </a:extLst>
                </xdr:cNvPr>
                <xdr:cNvSpPr/>
              </xdr:nvSpPr>
              <xdr:spPr>
                <a:xfrm>
                  <a:off x="5524978" y="1162049"/>
                  <a:ext cx="2270759" cy="733426"/>
                </a:xfrm>
                <a:prstGeom prst="round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pt-PT" sz="1100"/>
                </a:p>
              </xdr:txBody>
            </xdr:sp>
            <xdr:grpSp>
              <xdr:nvGrpSpPr>
                <xdr:cNvPr id="17" name="Agrupar 16">
                  <a:extLst>
                    <a:ext uri="{FF2B5EF4-FFF2-40B4-BE49-F238E27FC236}">
                      <a16:creationId xmlns:a16="http://schemas.microsoft.com/office/drawing/2014/main" id="{EACA2E0F-E081-7712-60B4-93177F636057}"/>
                    </a:ext>
                  </a:extLst>
                </xdr:cNvPr>
                <xdr:cNvGrpSpPr/>
              </xdr:nvGrpSpPr>
              <xdr:grpSpPr>
                <a:xfrm>
                  <a:off x="5623238" y="1240869"/>
                  <a:ext cx="2473117" cy="710940"/>
                  <a:chOff x="5899463" y="821769"/>
                  <a:chExt cx="2473117" cy="710940"/>
                </a:xfrm>
              </xdr:grpSpPr>
              <xdr:sp macro="" textlink="">
                <xdr:nvSpPr>
                  <xdr:cNvPr id="20" name="Retângulo: Cantos Arredondados 19">
                    <a:extLst>
                      <a:ext uri="{FF2B5EF4-FFF2-40B4-BE49-F238E27FC236}">
                        <a16:creationId xmlns:a16="http://schemas.microsoft.com/office/drawing/2014/main" id="{D7D21ED6-490B-B67C-4646-BF83AC3C7C61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5899463" y="821769"/>
                    <a:ext cx="1170178" cy="627775"/>
                  </a:xfrm>
                  <a:prstGeom prst="roundRect">
                    <a:avLst/>
                  </a:prstGeom>
                  <a:solidFill>
                    <a:srgbClr val="99FFB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pt-BR" sz="1200" b="1">
                        <a:solidFill>
                          <a:srgbClr val="305037"/>
                        </a:solidFill>
                      </a:rPr>
                      <a:t>A</a:t>
                    </a:r>
                    <a:r>
                      <a:rPr lang="pt-PT" sz="1200" b="1">
                        <a:solidFill>
                          <a:srgbClr val="305037"/>
                        </a:solidFill>
                      </a:rPr>
                      <a:t>LL SUBSCRIPTION</a:t>
                    </a:r>
                    <a:r>
                      <a:rPr lang="pt-PT" sz="1200" b="1" baseline="0">
                        <a:solidFill>
                          <a:srgbClr val="305037"/>
                        </a:solidFill>
                      </a:rPr>
                      <a:t> </a:t>
                    </a:r>
                    <a:r>
                      <a:rPr lang="pt-PT" sz="1200" b="1">
                        <a:solidFill>
                          <a:srgbClr val="305037"/>
                        </a:solidFill>
                      </a:rPr>
                      <a:t>PLANS</a:t>
                    </a:r>
                  </a:p>
                </xdr:txBody>
              </xdr:sp>
              <xdr:sp macro="" textlink="">
                <xdr:nvSpPr>
                  <xdr:cNvPr id="21" name="Retângulo 20">
                    <a:extLst>
                      <a:ext uri="{FF2B5EF4-FFF2-40B4-BE49-F238E27FC236}">
                        <a16:creationId xmlns:a16="http://schemas.microsoft.com/office/drawing/2014/main" id="{17EDE6C4-024C-CFEB-9936-5FD171BB9DE8}"/>
                      </a:ext>
                    </a:extLst>
                  </xdr:cNvPr>
                  <xdr:cNvSpPr/>
                </xdr:nvSpPr>
                <xdr:spPr>
                  <a:xfrm>
                    <a:off x="7028002" y="1296506"/>
                    <a:ext cx="1344578" cy="23620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pt-BR" sz="900" b="1" i="0" kern="1200">
                        <a:solidFill>
                          <a:srgbClr val="FF0000"/>
                        </a:solidFill>
                      </a:rPr>
                      <a:t>(*) Growth</a:t>
                    </a:r>
                    <a:r>
                      <a:rPr lang="pt-BR" sz="900" b="1" i="0" kern="1200" baseline="0">
                        <a:solidFill>
                          <a:srgbClr val="FF0000"/>
                        </a:solidFill>
                      </a:rPr>
                      <a:t> potential</a:t>
                    </a:r>
                    <a:endParaRPr lang="pt-BR" sz="900" b="1" i="0" kern="12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Work!H18">
              <xdr:nvSpPr>
                <xdr:cNvPr id="18" name="Retângulo: Cantos Arredondados 17">
                  <a:extLst>
                    <a:ext uri="{FF2B5EF4-FFF2-40B4-BE49-F238E27FC236}">
                      <a16:creationId xmlns:a16="http://schemas.microsoft.com/office/drawing/2014/main" id="{F049B0B3-F657-4F4B-F5E3-32A6781D822C}"/>
                    </a:ext>
                  </a:extLst>
                </xdr:cNvPr>
                <xdr:cNvSpPr/>
              </xdr:nvSpPr>
              <xdr:spPr>
                <a:xfrm>
                  <a:off x="6816683" y="1240947"/>
                  <a:ext cx="885876" cy="272176"/>
                </a:xfrm>
                <a:prstGeom prst="roundRect">
                  <a:avLst/>
                </a:prstGeom>
                <a:solidFill>
                  <a:srgbClr val="FFFDF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r" defTabSz="457200" rtl="0" eaLnBrk="1" latinLnBrk="0" hangingPunct="1"/>
                  <a:fld id="{E9E88003-69FD-46AB-A907-F6F027E7F3FC}" type="TxLink">
                    <a:rPr lang="en-US" sz="1400" b="1" i="0" u="none" strike="noStrike" kern="1200">
                      <a:solidFill>
                        <a:schemeClr val="accent6">
                          <a:lumMod val="75000"/>
                        </a:schemeClr>
                      </a:solidFill>
                      <a:latin typeface="Aptos" panose="020B0004020202020204" pitchFamily="34" charset="0"/>
                      <a:ea typeface="+mn-ea"/>
                      <a:cs typeface="+mn-cs"/>
                    </a:rPr>
                    <a:pPr marL="0" indent="0" algn="r" defTabSz="457200" rtl="0" eaLnBrk="1" latinLnBrk="0" hangingPunct="1"/>
                    <a:t>R$ 7.633</a:t>
                  </a:fld>
                  <a:endParaRPr lang="pt-PT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endParaRPr>
                </a:p>
              </xdr:txBody>
            </xdr:sp>
            <xdr:sp macro="" textlink="Work!B15">
              <xdr:nvSpPr>
                <xdr:cNvPr id="19" name="Retângulo: Cantos Arredondados 18">
                  <a:extLst>
                    <a:ext uri="{FF2B5EF4-FFF2-40B4-BE49-F238E27FC236}">
                      <a16:creationId xmlns:a16="http://schemas.microsoft.com/office/drawing/2014/main" id="{7E274932-609D-F4C4-ADCB-AAE0BE52C130}"/>
                    </a:ext>
                  </a:extLst>
                </xdr:cNvPr>
                <xdr:cNvSpPr/>
              </xdr:nvSpPr>
              <xdr:spPr>
                <a:xfrm>
                  <a:off x="6825393" y="1521502"/>
                  <a:ext cx="877165" cy="245565"/>
                </a:xfrm>
                <a:prstGeom prst="roundRect">
                  <a:avLst/>
                </a:prstGeom>
                <a:solidFill>
                  <a:srgbClr val="FFFDF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r" defTabSz="457200" rtl="0" eaLnBrk="1" latinLnBrk="0" hangingPunct="1"/>
                  <a:fld id="{436597FD-1A22-4E51-8AF2-BF7D79F7A2BA}" type="TxLink">
                    <a:rPr lang="en-US" sz="1400" b="1" i="0" u="none" strike="noStrike" kern="1200">
                      <a:solidFill>
                        <a:srgbClr val="215C98"/>
                      </a:solidFill>
                      <a:latin typeface="Aptos"/>
                      <a:ea typeface="+mn-ea"/>
                      <a:cs typeface="+mn-cs"/>
                    </a:rPr>
                    <a:pPr marL="0" indent="0" algn="r" defTabSz="457200" rtl="0" eaLnBrk="1" latinLnBrk="0" hangingPunct="1"/>
                    <a:t>R$ 5.885</a:t>
                  </a:fld>
                  <a:endParaRPr lang="pt-PT" sz="1400" b="1" i="0" u="none" strike="noStrike" kern="120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31B86BB2-64D8-C513-4DE5-A3AA9773C478}"/>
              </a:ext>
            </a:extLst>
          </xdr:cNvPr>
          <xdr:cNvSpPr/>
        </xdr:nvSpPr>
        <xdr:spPr>
          <a:xfrm>
            <a:off x="8930633" y="956079"/>
            <a:ext cx="2186137" cy="4748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800" b="1" kern="1200">
                <a:solidFill>
                  <a:srgbClr val="05F90D"/>
                </a:solidFill>
                <a:latin typeface="Aptos" panose="020B0004020202020204" pitchFamily="34" charset="0"/>
              </a:rPr>
              <a:t>SUBSCRITION</a:t>
            </a:r>
            <a:r>
              <a:rPr lang="pt-BR" sz="1800" b="1" kern="1200" baseline="0">
                <a:solidFill>
                  <a:srgbClr val="05F90D"/>
                </a:solidFill>
                <a:latin typeface="Aptos" panose="020B0004020202020204" pitchFamily="34" charset="0"/>
              </a:rPr>
              <a:t> PLANS</a:t>
            </a:r>
            <a:endParaRPr lang="pt-BR" sz="1800" b="1" kern="1200">
              <a:solidFill>
                <a:srgbClr val="05F90D"/>
              </a:solidFill>
              <a:latin typeface="Aptos" panose="020B0004020202020204" pitchFamily="34" charset="0"/>
            </a:endParaRPr>
          </a:p>
        </xdr:txBody>
      </xdr:sp>
    </xdr:grpSp>
    <xdr:clientData/>
  </xdr:twoCellAnchor>
  <xdr:twoCellAnchor editAs="absolute">
    <xdr:from>
      <xdr:col>0</xdr:col>
      <xdr:colOff>212024</xdr:colOff>
      <xdr:row>4</xdr:row>
      <xdr:rowOff>52538</xdr:rowOff>
    </xdr:from>
    <xdr:to>
      <xdr:col>1</xdr:col>
      <xdr:colOff>402524</xdr:colOff>
      <xdr:row>8</xdr:row>
      <xdr:rowOff>144677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189BD8BB-8649-41BD-9213-FCC6ED00D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811"/>
        <a:stretch/>
      </xdr:blipFill>
      <xdr:spPr>
        <a:xfrm flipH="1">
          <a:off x="212024" y="814538"/>
          <a:ext cx="800100" cy="854139"/>
        </a:xfrm>
        <a:prstGeom prst="ellipse">
          <a:avLst/>
        </a:prstGeom>
      </xdr:spPr>
    </xdr:pic>
    <xdr:clientData/>
  </xdr:twoCellAnchor>
  <xdr:twoCellAnchor editAs="absolute">
    <xdr:from>
      <xdr:col>4</xdr:col>
      <xdr:colOff>35355</xdr:colOff>
      <xdr:row>0</xdr:row>
      <xdr:rowOff>539</xdr:rowOff>
    </xdr:from>
    <xdr:to>
      <xdr:col>18</xdr:col>
      <xdr:colOff>395378</xdr:colOff>
      <xdr:row>2</xdr:row>
      <xdr:rowOff>163109</xdr:rowOff>
    </xdr:to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DBE45AB5-37EF-4A77-B77E-E9952E3DCED6}"/>
            </a:ext>
          </a:extLst>
        </xdr:cNvPr>
        <xdr:cNvSpPr/>
      </xdr:nvSpPr>
      <xdr:spPr>
        <a:xfrm>
          <a:off x="2479506" y="539"/>
          <a:ext cx="8914551" cy="539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800" b="1" kern="1200">
              <a:solidFill>
                <a:srgbClr val="05F90D"/>
              </a:solidFill>
              <a:latin typeface="Aptos" panose="020B0004020202020204" pitchFamily="34" charset="0"/>
            </a:rPr>
            <a:t>XBOX GAME PASS SUBSCRIPTION PLANS SALES</a:t>
          </a:r>
        </a:p>
      </xdr:txBody>
    </xdr:sp>
    <xdr:clientData/>
  </xdr:twoCellAnchor>
  <xdr:twoCellAnchor editAs="absolute">
    <xdr:from>
      <xdr:col>3</xdr:col>
      <xdr:colOff>568310</xdr:colOff>
      <xdr:row>2</xdr:row>
      <xdr:rowOff>75553</xdr:rowOff>
    </xdr:from>
    <xdr:to>
      <xdr:col>11</xdr:col>
      <xdr:colOff>265432</xdr:colOff>
      <xdr:row>3</xdr:row>
      <xdr:rowOff>110566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72C0BEA6-FEA4-4277-AC1F-113359612813}"/>
            </a:ext>
          </a:extLst>
        </xdr:cNvPr>
        <xdr:cNvSpPr/>
      </xdr:nvSpPr>
      <xdr:spPr>
        <a:xfrm>
          <a:off x="2401423" y="452959"/>
          <a:ext cx="4585424" cy="223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(*)</a:t>
          </a:r>
          <a:r>
            <a:rPr lang="pt-BR" sz="1000" b="0" kern="120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590551</xdr:colOff>
      <xdr:row>35</xdr:row>
      <xdr:rowOff>77145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1C648D-AA66-4D97-8D1E-D865C7E5F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63350" cy="6744645"/>
        </a:xfrm>
        <a:prstGeom prst="rect">
          <a:avLst/>
        </a:prstGeom>
      </xdr:spPr>
    </xdr:pic>
    <xdr:clientData/>
  </xdr:twoCellAnchor>
  <xdr:twoCellAnchor editAs="absolute">
    <xdr:from>
      <xdr:col>1</xdr:col>
      <xdr:colOff>303763</xdr:colOff>
      <xdr:row>4</xdr:row>
      <xdr:rowOff>17851</xdr:rowOff>
    </xdr:from>
    <xdr:to>
      <xdr:col>4</xdr:col>
      <xdr:colOff>85725</xdr:colOff>
      <xdr:row>8</xdr:row>
      <xdr:rowOff>110887</xdr:rowOff>
    </xdr:to>
    <xdr:sp macro="" textlink="Work!A2">
      <xdr:nvSpPr>
        <xdr:cNvPr id="39" name="Retângulo: Cantos Arredondados 38">
          <a:extLst>
            <a:ext uri="{FF2B5EF4-FFF2-40B4-BE49-F238E27FC236}">
              <a16:creationId xmlns:a16="http://schemas.microsoft.com/office/drawing/2014/main" id="{3B956F0A-DE02-408B-A176-566BC5E48979}"/>
            </a:ext>
          </a:extLst>
        </xdr:cNvPr>
        <xdr:cNvSpPr/>
      </xdr:nvSpPr>
      <xdr:spPr>
        <a:xfrm>
          <a:off x="913363" y="779851"/>
          <a:ext cx="1610762" cy="85503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B09D45E-FA8B-4FFD-A790-BE0E32F88B7F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37061</xdr:colOff>
      <xdr:row>9</xdr:row>
      <xdr:rowOff>51211</xdr:rowOff>
    </xdr:from>
    <xdr:to>
      <xdr:col>3</xdr:col>
      <xdr:colOff>358934</xdr:colOff>
      <xdr:row>15</xdr:row>
      <xdr:rowOff>152931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Subscription Type 7">
              <a:extLst>
                <a:ext uri="{FF2B5EF4-FFF2-40B4-BE49-F238E27FC236}">
                  <a16:creationId xmlns:a16="http://schemas.microsoft.com/office/drawing/2014/main" id="{F616296D-0FD0-4BC5-8A17-CCA14130B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61" y="1765711"/>
              <a:ext cx="2150673" cy="124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4</xdr:row>
      <xdr:rowOff>8866</xdr:rowOff>
    </xdr:from>
    <xdr:to>
      <xdr:col>1</xdr:col>
      <xdr:colOff>191938</xdr:colOff>
      <xdr:row>8</xdr:row>
      <xdr:rowOff>93817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724C3F77-7ACB-428A-B91F-852AD0E8E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11"/>
        <a:stretch/>
      </xdr:blipFill>
      <xdr:spPr>
        <a:xfrm flipH="1">
          <a:off x="0" y="770866"/>
          <a:ext cx="801538" cy="846951"/>
        </a:xfrm>
        <a:prstGeom prst="ellipse">
          <a:avLst/>
        </a:prstGeom>
      </xdr:spPr>
    </xdr:pic>
    <xdr:clientData/>
  </xdr:twoCellAnchor>
  <xdr:twoCellAnchor editAs="absolute">
    <xdr:from>
      <xdr:col>3</xdr:col>
      <xdr:colOff>457191</xdr:colOff>
      <xdr:row>0</xdr:row>
      <xdr:rowOff>0</xdr:rowOff>
    </xdr:from>
    <xdr:to>
      <xdr:col>16</xdr:col>
      <xdr:colOff>507202</xdr:colOff>
      <xdr:row>2</xdr:row>
      <xdr:rowOff>158976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1B8AA126-5C92-4F8B-B7B0-B9F7AE2F52A3}"/>
            </a:ext>
          </a:extLst>
        </xdr:cNvPr>
        <xdr:cNvSpPr/>
      </xdr:nvSpPr>
      <xdr:spPr>
        <a:xfrm>
          <a:off x="2285991" y="0"/>
          <a:ext cx="7974811" cy="539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800" b="1" kern="1200">
              <a:solidFill>
                <a:srgbClr val="05F90D"/>
              </a:solidFill>
              <a:latin typeface="Aptos" panose="020B0004020202020204" pitchFamily="34" charset="0"/>
            </a:rPr>
            <a:t> XBOX GAME PASS SUBSCRIPTIONS SALES</a:t>
          </a:r>
        </a:p>
      </xdr:txBody>
    </xdr:sp>
    <xdr:clientData/>
  </xdr:twoCellAnchor>
  <xdr:twoCellAnchor editAs="absolute">
    <xdr:from>
      <xdr:col>3</xdr:col>
      <xdr:colOff>546604</xdr:colOff>
      <xdr:row>2</xdr:row>
      <xdr:rowOff>78789</xdr:rowOff>
    </xdr:from>
    <xdr:to>
      <xdr:col>11</xdr:col>
      <xdr:colOff>255228</xdr:colOff>
      <xdr:row>3</xdr:row>
      <xdr:rowOff>112004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D8A36C74-9549-4F9B-A22E-7A42051AC4B4}"/>
            </a:ext>
          </a:extLst>
        </xdr:cNvPr>
        <xdr:cNvSpPr/>
      </xdr:nvSpPr>
      <xdr:spPr>
        <a:xfrm>
          <a:off x="2375404" y="459789"/>
          <a:ext cx="4585424" cy="223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(*)</a:t>
          </a:r>
          <a:r>
            <a:rPr lang="pt-BR" sz="1000" b="0" kern="120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  <xdr:twoCellAnchor>
    <xdr:from>
      <xdr:col>0</xdr:col>
      <xdr:colOff>129975</xdr:colOff>
      <xdr:row>25</xdr:row>
      <xdr:rowOff>43669</xdr:rowOff>
    </xdr:from>
    <xdr:to>
      <xdr:col>12</xdr:col>
      <xdr:colOff>159826</xdr:colOff>
      <xdr:row>31</xdr:row>
      <xdr:rowOff>140669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D2B4CCAD-F15F-45DB-A17C-067FF4BDC59F}"/>
            </a:ext>
          </a:extLst>
        </xdr:cNvPr>
        <xdr:cNvGrpSpPr/>
      </xdr:nvGrpSpPr>
      <xdr:grpSpPr>
        <a:xfrm>
          <a:off x="129975" y="4806169"/>
          <a:ext cx="7345051" cy="1240000"/>
          <a:chOff x="1544871" y="4106531"/>
          <a:chExt cx="7345051" cy="1240000"/>
        </a:xfrm>
      </xdr:grpSpPr>
      <xdr:grpSp>
        <xdr:nvGrpSpPr>
          <xdr:cNvPr id="45" name="Agrupar 44">
            <a:extLst>
              <a:ext uri="{FF2B5EF4-FFF2-40B4-BE49-F238E27FC236}">
                <a16:creationId xmlns:a16="http://schemas.microsoft.com/office/drawing/2014/main" id="{DA636961-EC67-555C-BEBF-E9C8841FEDB4}"/>
              </a:ext>
            </a:extLst>
          </xdr:cNvPr>
          <xdr:cNvGrpSpPr/>
        </xdr:nvGrpSpPr>
        <xdr:grpSpPr>
          <a:xfrm>
            <a:off x="1544871" y="4106531"/>
            <a:ext cx="7340122" cy="1240000"/>
            <a:chOff x="1547982" y="4297264"/>
            <a:chExt cx="7354983" cy="1274376"/>
          </a:xfrm>
        </xdr:grpSpPr>
        <xdr:sp macro="" textlink="">
          <xdr:nvSpPr>
            <xdr:cNvPr id="50" name="Retângulo: Cantos Arredondados 49">
              <a:extLst>
                <a:ext uri="{FF2B5EF4-FFF2-40B4-BE49-F238E27FC236}">
                  <a16:creationId xmlns:a16="http://schemas.microsoft.com/office/drawing/2014/main" id="{9AAD7BD1-F0DE-18BF-88C7-9E5073861216}"/>
                </a:ext>
              </a:extLst>
            </xdr:cNvPr>
            <xdr:cNvSpPr>
              <a:spLocks noChangeAspect="1"/>
            </xdr:cNvSpPr>
          </xdr:nvSpPr>
          <xdr:spPr>
            <a:xfrm>
              <a:off x="1547982" y="4297264"/>
              <a:ext cx="7354983" cy="1265191"/>
            </a:xfrm>
            <a:prstGeom prst="roundRect">
              <a:avLst>
                <a:gd name="adj" fmla="val 7126"/>
              </a:avLst>
            </a:prstGeom>
            <a:solidFill>
              <a:schemeClr val="bg2">
                <a:alpha val="71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51" name="Agrupar 50">
              <a:extLst>
                <a:ext uri="{FF2B5EF4-FFF2-40B4-BE49-F238E27FC236}">
                  <a16:creationId xmlns:a16="http://schemas.microsoft.com/office/drawing/2014/main" id="{361E62F6-13F0-6FB5-FCDC-1E62679AA523}"/>
                </a:ext>
              </a:extLst>
            </xdr:cNvPr>
            <xdr:cNvGrpSpPr/>
          </xdr:nvGrpSpPr>
          <xdr:grpSpPr>
            <a:xfrm>
              <a:off x="1602431" y="4327026"/>
              <a:ext cx="2090549" cy="1211783"/>
              <a:chOff x="1684976" y="4237726"/>
              <a:chExt cx="2061437" cy="1176548"/>
            </a:xfrm>
          </xdr:grpSpPr>
          <xdr:sp macro="" textlink="">
            <xdr:nvSpPr>
              <xdr:cNvPr id="67" name="Retângulo: Cantos Arredondados 66">
                <a:extLst>
                  <a:ext uri="{FF2B5EF4-FFF2-40B4-BE49-F238E27FC236}">
                    <a16:creationId xmlns:a16="http://schemas.microsoft.com/office/drawing/2014/main" id="{BBF447C3-9765-AAA1-EFAD-696F13D014DD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1684976" y="4266401"/>
                <a:ext cx="2007316" cy="1147873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pic>
            <xdr:nvPicPr>
              <xdr:cNvPr id="68" name="Imagem 67">
                <a:extLst>
                  <a:ext uri="{FF2B5EF4-FFF2-40B4-BE49-F238E27FC236}">
                    <a16:creationId xmlns:a16="http://schemas.microsoft.com/office/drawing/2014/main" id="{6E8ED48F-C76C-C7D0-76FE-6508138A488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9943" t="2772" r="20008" b="8892"/>
              <a:stretch/>
            </xdr:blipFill>
            <xdr:spPr>
              <a:xfrm>
                <a:off x="1757499" y="4516872"/>
                <a:ext cx="762542" cy="711951"/>
              </a:xfrm>
              <a:prstGeom prst="roundRect">
                <a:avLst>
                  <a:gd name="adj" fmla="val 6802"/>
                </a:avLst>
              </a:prstGeom>
            </xdr:spPr>
          </xdr:pic>
          <xdr:sp macro="" textlink="Work!I30">
            <xdr:nvSpPr>
              <xdr:cNvPr id="69" name="Retângulo: Cantos Arredondados 68">
                <a:extLst>
                  <a:ext uri="{FF2B5EF4-FFF2-40B4-BE49-F238E27FC236}">
                    <a16:creationId xmlns:a16="http://schemas.microsoft.com/office/drawing/2014/main" id="{A5926AFD-E8F7-A28C-B98A-142E0032AA7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5" y="4520101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7F256E6-3253-4730-97FC-1061905D015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R$ 3.880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0" name="Retângulo 69">
                <a:extLst>
                  <a:ext uri="{FF2B5EF4-FFF2-40B4-BE49-F238E27FC236}">
                    <a16:creationId xmlns:a16="http://schemas.microsoft.com/office/drawing/2014/main" id="{030D6A9A-FBA2-AEBD-CE24-BE4F0A275545}"/>
                  </a:ext>
                </a:extLst>
              </xdr:cNvPr>
              <xdr:cNvSpPr/>
            </xdr:nvSpPr>
            <xdr:spPr>
              <a:xfrm>
                <a:off x="2587126" y="4237726"/>
                <a:ext cx="1159287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71" name="Retângulo 70">
                <a:extLst>
                  <a:ext uri="{FF2B5EF4-FFF2-40B4-BE49-F238E27FC236}">
                    <a16:creationId xmlns:a16="http://schemas.microsoft.com/office/drawing/2014/main" id="{F02402FD-B550-514C-08B5-FD33CA31C6BD}"/>
                  </a:ext>
                </a:extLst>
              </xdr:cNvPr>
              <xdr:cNvSpPr/>
            </xdr:nvSpPr>
            <xdr:spPr>
              <a:xfrm>
                <a:off x="2609839" y="4757237"/>
                <a:ext cx="973650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H37">
            <xdr:nvSpPr>
              <xdr:cNvPr id="72" name="Retângulo: Cantos Arredondados 71">
                <a:extLst>
                  <a:ext uri="{FF2B5EF4-FFF2-40B4-BE49-F238E27FC236}">
                    <a16:creationId xmlns:a16="http://schemas.microsoft.com/office/drawing/2014/main" id="{39E2ED07-FE44-1428-F482-84C99A742BA6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4" y="5049539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FBDE1239-DB41-4B37-9EE0-14E216E324E2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101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2" name="Agrupar 51">
              <a:extLst>
                <a:ext uri="{FF2B5EF4-FFF2-40B4-BE49-F238E27FC236}">
                  <a16:creationId xmlns:a16="http://schemas.microsoft.com/office/drawing/2014/main" id="{D7089036-21A0-3A9A-CBCC-274B697BDA87}"/>
                </a:ext>
              </a:extLst>
            </xdr:cNvPr>
            <xdr:cNvGrpSpPr/>
          </xdr:nvGrpSpPr>
          <xdr:grpSpPr>
            <a:xfrm>
              <a:off x="3540493" y="4340523"/>
              <a:ext cx="2242542" cy="1231117"/>
              <a:chOff x="3802913" y="4340523"/>
              <a:chExt cx="2242542" cy="1231117"/>
            </a:xfrm>
          </xdr:grpSpPr>
          <xdr:sp macro="" textlink="">
            <xdr:nvSpPr>
              <xdr:cNvPr id="61" name="Retângulo: Cantos Arredondados 60">
                <a:extLst>
                  <a:ext uri="{FF2B5EF4-FFF2-40B4-BE49-F238E27FC236}">
                    <a16:creationId xmlns:a16="http://schemas.microsoft.com/office/drawing/2014/main" id="{5C43C814-0B0F-E0BE-06AD-3515076BB7AF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3932377" y="4369196"/>
                <a:ext cx="2028577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62" name="Retângulo 61">
                <a:extLst>
                  <a:ext uri="{FF2B5EF4-FFF2-40B4-BE49-F238E27FC236}">
                    <a16:creationId xmlns:a16="http://schemas.microsoft.com/office/drawing/2014/main" id="{9D2307DF-C5E6-CC5A-4004-EE334E964236}"/>
                  </a:ext>
                </a:extLst>
              </xdr:cNvPr>
              <xdr:cNvSpPr/>
            </xdr:nvSpPr>
            <xdr:spPr>
              <a:xfrm>
                <a:off x="4801374" y="4340523"/>
                <a:ext cx="1244081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</a:t>
                </a:r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3" name="Retângulo 62">
                <a:extLst>
                  <a:ext uri="{FF2B5EF4-FFF2-40B4-BE49-F238E27FC236}">
                    <a16:creationId xmlns:a16="http://schemas.microsoft.com/office/drawing/2014/main" id="{564A3EEE-AF9B-7FD8-DA25-92545459F853}"/>
                  </a:ext>
                </a:extLst>
              </xdr:cNvPr>
              <xdr:cNvSpPr/>
            </xdr:nvSpPr>
            <xdr:spPr>
              <a:xfrm>
                <a:off x="4804453" y="4877649"/>
                <a:ext cx="987825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I37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746CE235-7817-B1E2-14EF-CB63EC9CACED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883829" y="5175818"/>
                <a:ext cx="965273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FCBA2E0-1D92-4021-8B2A-31FCC74A7F0B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96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pic>
            <xdr:nvPicPr>
              <xdr:cNvPr id="65" name="Imagem 64">
                <a:extLst>
                  <a:ext uri="{FF2B5EF4-FFF2-40B4-BE49-F238E27FC236}">
                    <a16:creationId xmlns:a16="http://schemas.microsoft.com/office/drawing/2014/main" id="{E425610B-FAC2-9216-7C3B-B62BAECCD5BD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29481" r="64623" b="33667"/>
              <a:stretch/>
            </xdr:blipFill>
            <xdr:spPr>
              <a:xfrm>
                <a:off x="3802913" y="4355703"/>
                <a:ext cx="1145390" cy="1215937"/>
              </a:xfrm>
              <a:prstGeom prst="rect">
                <a:avLst/>
              </a:prstGeom>
            </xdr:spPr>
          </xdr:pic>
          <xdr:sp macro="" textlink="Work!J30">
            <xdr:nvSpPr>
              <xdr:cNvPr id="66" name="Retângulo: Cantos Arredondados 65">
                <a:extLst>
                  <a:ext uri="{FF2B5EF4-FFF2-40B4-BE49-F238E27FC236}">
                    <a16:creationId xmlns:a16="http://schemas.microsoft.com/office/drawing/2014/main" id="{AE24F4F4-3C04-DA2B-AFB1-1EE1D88ACAB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908971" y="4663896"/>
                <a:ext cx="957361" cy="265048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57C89CF-8729-4B5C-97BB-14BF900137A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R$ 2.940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3" name="Agrupar 52">
              <a:extLst>
                <a:ext uri="{FF2B5EF4-FFF2-40B4-BE49-F238E27FC236}">
                  <a16:creationId xmlns:a16="http://schemas.microsoft.com/office/drawing/2014/main" id="{299F883A-EBA1-B690-D7B3-6F940C32AD0A}"/>
                </a:ext>
              </a:extLst>
            </xdr:cNvPr>
            <xdr:cNvGrpSpPr/>
          </xdr:nvGrpSpPr>
          <xdr:grpSpPr>
            <a:xfrm>
              <a:off x="5744157" y="4343893"/>
              <a:ext cx="2012582" cy="1211781"/>
              <a:chOff x="6090413" y="4334173"/>
              <a:chExt cx="2035664" cy="1211781"/>
            </a:xfrm>
          </xdr:grpSpPr>
          <xdr:sp macro="" textlink="">
            <xdr:nvSpPr>
              <xdr:cNvPr id="55" name="Retângulo: Cantos Arredondados 54">
                <a:extLst>
                  <a:ext uri="{FF2B5EF4-FFF2-40B4-BE49-F238E27FC236}">
                    <a16:creationId xmlns:a16="http://schemas.microsoft.com/office/drawing/2014/main" id="{CA858E63-C059-80E1-62B2-BD60E9049F31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090413" y="4362846"/>
                <a:ext cx="2035664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56" name="Retângulo 55">
                <a:extLst>
                  <a:ext uri="{FF2B5EF4-FFF2-40B4-BE49-F238E27FC236}">
                    <a16:creationId xmlns:a16="http://schemas.microsoft.com/office/drawing/2014/main" id="{41756B79-22B3-A62C-9C99-E3D88583A8C1}"/>
                  </a:ext>
                </a:extLst>
              </xdr:cNvPr>
              <xdr:cNvSpPr/>
            </xdr:nvSpPr>
            <xdr:spPr>
              <a:xfrm>
                <a:off x="6950544" y="4334173"/>
                <a:ext cx="1174865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57" name="Retângulo 56">
                <a:extLst>
                  <a:ext uri="{FF2B5EF4-FFF2-40B4-BE49-F238E27FC236}">
                    <a16:creationId xmlns:a16="http://schemas.microsoft.com/office/drawing/2014/main" id="{94FF93CA-0977-F03A-484E-9A7E7A00B38A}"/>
                  </a:ext>
                </a:extLst>
              </xdr:cNvPr>
              <xdr:cNvSpPr/>
            </xdr:nvSpPr>
            <xdr:spPr>
              <a:xfrm>
                <a:off x="6989421" y="4871299"/>
                <a:ext cx="987824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J37">
            <xdr:nvSpPr>
              <xdr:cNvPr id="58" name="Retângulo: Cantos Arredondados 57">
                <a:extLst>
                  <a:ext uri="{FF2B5EF4-FFF2-40B4-BE49-F238E27FC236}">
                    <a16:creationId xmlns:a16="http://schemas.microsoft.com/office/drawing/2014/main" id="{1F4A89B6-F649-AF23-FA36-EB21800269B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8797" y="5169468"/>
                <a:ext cx="965272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FDA11F-E8A2-4307-A7AB-B12B6A02683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98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59" name="Retângulo: Cantos Arredondados 58">
                <a:extLst>
                  <a:ext uri="{FF2B5EF4-FFF2-40B4-BE49-F238E27FC236}">
                    <a16:creationId xmlns:a16="http://schemas.microsoft.com/office/drawing/2014/main" id="{56C38A08-A673-6A27-FED7-6FB1BC2327B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162901" y="4528561"/>
                <a:ext cx="860369" cy="868534"/>
              </a:xfrm>
              <a:prstGeom prst="roundRect">
                <a:avLst/>
              </a:prstGeom>
              <a:solidFill>
                <a:srgbClr val="99FFB0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600" b="1">
                    <a:solidFill>
                      <a:srgbClr val="305037"/>
                    </a:solidFill>
                  </a:rPr>
                  <a:t>SUBS CRIP  TIONS</a:t>
                </a:r>
                <a:endParaRPr lang="pt-PT" sz="1600" b="1">
                  <a:solidFill>
                    <a:srgbClr val="305037"/>
                  </a:solidFill>
                </a:endParaRPr>
              </a:p>
            </xdr:txBody>
          </xdr:sp>
          <xdr:sp macro="" textlink="Work!H30">
            <xdr:nvSpPr>
              <xdr:cNvPr id="60" name="Retângulo: Cantos Arredondados 59">
                <a:extLst>
                  <a:ext uri="{FF2B5EF4-FFF2-40B4-BE49-F238E27FC236}">
                    <a16:creationId xmlns:a16="http://schemas.microsoft.com/office/drawing/2014/main" id="{4D699440-D600-4E2C-CB81-BD5BDF83172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7008" y="4639388"/>
                <a:ext cx="964470" cy="257214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538FD8E-7B55-44FF-A8DC-5D2D0ADC6539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R$ 2.935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54" name="Retângulo: Cantos Arredondados 53">
              <a:extLst>
                <a:ext uri="{FF2B5EF4-FFF2-40B4-BE49-F238E27FC236}">
                  <a16:creationId xmlns:a16="http://schemas.microsoft.com/office/drawing/2014/main" id="{32E58A59-9CF5-98A6-A184-FABCA2D0ACAB}"/>
                </a:ext>
              </a:extLst>
            </xdr:cNvPr>
            <xdr:cNvSpPr>
              <a:spLocks noChangeAspect="1"/>
            </xdr:cNvSpPr>
          </xdr:nvSpPr>
          <xdr:spPr>
            <a:xfrm>
              <a:off x="7794948" y="4363332"/>
              <a:ext cx="1030256" cy="1183108"/>
            </a:xfrm>
            <a:prstGeom prst="roundRect">
              <a:avLst/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</xdr:grpSp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686C0279-6329-A167-4D9A-2478E0E4757E}"/>
              </a:ext>
            </a:extLst>
          </xdr:cNvPr>
          <xdr:cNvSpPr/>
        </xdr:nvSpPr>
        <xdr:spPr>
          <a:xfrm>
            <a:off x="7730947" y="4161976"/>
            <a:ext cx="1158975" cy="348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GROSS SALES</a:t>
            </a:r>
            <a:endParaRPr lang="pt-BR" sz="1000" b="1" kern="12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endParaRPr>
          </a:p>
        </xdr:txBody>
      </xdr:sp>
      <xdr:sp macro="" textlink="">
        <xdr:nvSpPr>
          <xdr:cNvPr id="47" name="Retângulo 46">
            <a:extLst>
              <a:ext uri="{FF2B5EF4-FFF2-40B4-BE49-F238E27FC236}">
                <a16:creationId xmlns:a16="http://schemas.microsoft.com/office/drawing/2014/main" id="{C86E286B-FC14-6D10-E0E4-0766B2752DB7}"/>
              </a:ext>
            </a:extLst>
          </xdr:cNvPr>
          <xdr:cNvSpPr/>
        </xdr:nvSpPr>
        <xdr:spPr>
          <a:xfrm>
            <a:off x="7769383" y="4687731"/>
            <a:ext cx="974055" cy="36194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CLIENTS</a:t>
            </a:r>
          </a:p>
        </xdr:txBody>
      </xdr:sp>
      <xdr:sp macro="" textlink="Work!B14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3BCC3C5F-1338-EAE2-5F00-C3B6FF956F7B}"/>
              </a:ext>
            </a:extLst>
          </xdr:cNvPr>
          <xdr:cNvSpPr>
            <a:spLocks noChangeAspect="1"/>
          </xdr:cNvSpPr>
        </xdr:nvSpPr>
        <xdr:spPr>
          <a:xfrm>
            <a:off x="7847859" y="4942222"/>
            <a:ext cx="951759" cy="305514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8DC649E4-E7E3-4D60-AB0D-B6B7595AC27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295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  <xdr:sp macro="" textlink="Work!B11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57C852FD-AD6C-F096-CA97-8F8730F4C785}"/>
              </a:ext>
            </a:extLst>
          </xdr:cNvPr>
          <xdr:cNvSpPr>
            <a:spLocks noChangeAspect="1"/>
          </xdr:cNvSpPr>
        </xdr:nvSpPr>
        <xdr:spPr>
          <a:xfrm>
            <a:off x="7846091" y="4443533"/>
            <a:ext cx="950966" cy="245845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721B7D86-6457-4507-AFDD-E02000B6D20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R$ 9.755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96886</xdr:colOff>
      <xdr:row>16</xdr:row>
      <xdr:rowOff>52117</xdr:rowOff>
    </xdr:from>
    <xdr:to>
      <xdr:col>3</xdr:col>
      <xdr:colOff>305020</xdr:colOff>
      <xdr:row>24</xdr:row>
      <xdr:rowOff>109627</xdr:rowOff>
    </xdr:to>
    <xdr:sp macro="" textlink="">
      <xdr:nvSpPr>
        <xdr:cNvPr id="73" name="Retângulo: Cantos Arredondados 72">
          <a:extLst>
            <a:ext uri="{FF2B5EF4-FFF2-40B4-BE49-F238E27FC236}">
              <a16:creationId xmlns:a16="http://schemas.microsoft.com/office/drawing/2014/main" id="{B73F9A52-7FAC-49B7-BD28-03F12D7166B0}"/>
            </a:ext>
          </a:extLst>
        </xdr:cNvPr>
        <xdr:cNvSpPr/>
      </xdr:nvSpPr>
      <xdr:spPr>
        <a:xfrm>
          <a:off x="96886" y="3100117"/>
          <a:ext cx="2036934" cy="158151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58088</xdr:colOff>
      <xdr:row>19</xdr:row>
      <xdr:rowOff>82400</xdr:rowOff>
    </xdr:from>
    <xdr:to>
      <xdr:col>3</xdr:col>
      <xdr:colOff>312808</xdr:colOff>
      <xdr:row>22</xdr:row>
      <xdr:rowOff>14172</xdr:rowOff>
    </xdr:to>
    <xdr:sp macro="" textlink="">
      <xdr:nvSpPr>
        <xdr:cNvPr id="74" name="Retângulo 73">
          <a:extLst>
            <a:ext uri="{FF2B5EF4-FFF2-40B4-BE49-F238E27FC236}">
              <a16:creationId xmlns:a16="http://schemas.microsoft.com/office/drawing/2014/main" id="{E47159FE-52FA-4A4C-A515-7671FDBD0B13}"/>
            </a:ext>
          </a:extLst>
        </xdr:cNvPr>
        <xdr:cNvSpPr/>
      </xdr:nvSpPr>
      <xdr:spPr>
        <a:xfrm>
          <a:off x="58088" y="3701900"/>
          <a:ext cx="2083520" cy="503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2800" b="0" kern="1200">
              <a:solidFill>
                <a:srgbClr val="05F90D"/>
              </a:solidFill>
              <a:latin typeface="Aptos" panose="020B0004020202020204" pitchFamily="34" charset="0"/>
            </a:rPr>
            <a:t>GAME </a:t>
          </a:r>
          <a:r>
            <a:rPr lang="pt-BR" sz="2800" b="0" kern="1200" baseline="0">
              <a:solidFill>
                <a:srgbClr val="05F90D"/>
              </a:solidFill>
              <a:latin typeface="Aptos" panose="020B0004020202020204" pitchFamily="34" charset="0"/>
            </a:rPr>
            <a:t>PASS </a:t>
          </a:r>
          <a:r>
            <a:rPr lang="pt-BR" sz="2000" b="0" kern="1200" baseline="0">
              <a:solidFill>
                <a:srgbClr val="05F90D"/>
              </a:solidFill>
              <a:latin typeface="Aptos" panose="020B0004020202020204" pitchFamily="34" charset="0"/>
            </a:rPr>
            <a:t>SUBSCRIPTIONS </a:t>
          </a:r>
          <a:r>
            <a:rPr lang="pt-BR" sz="3200" b="0" kern="1200" baseline="0">
              <a:solidFill>
                <a:srgbClr val="05F90D"/>
              </a:solidFill>
              <a:latin typeface="Aptos" panose="020B0004020202020204" pitchFamily="34" charset="0"/>
            </a:rPr>
            <a:t>SALES</a:t>
          </a:r>
          <a:endParaRPr lang="pt-BR" sz="2000" b="0" kern="1200">
            <a:solidFill>
              <a:srgbClr val="05F90D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4</xdr:col>
      <xdr:colOff>200025</xdr:colOff>
      <xdr:row>4</xdr:row>
      <xdr:rowOff>66675</xdr:rowOff>
    </xdr:from>
    <xdr:to>
      <xdr:col>13</xdr:col>
      <xdr:colOff>561975</xdr:colOff>
      <xdr:row>24</xdr:row>
      <xdr:rowOff>180975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80EE500D-25B1-D201-7758-5025B0E23DF9}"/>
            </a:ext>
          </a:extLst>
        </xdr:cNvPr>
        <xdr:cNvGrpSpPr/>
      </xdr:nvGrpSpPr>
      <xdr:grpSpPr>
        <a:xfrm>
          <a:off x="2638425" y="828675"/>
          <a:ext cx="5848350" cy="3924300"/>
          <a:chOff x="3028951" y="1343025"/>
          <a:chExt cx="4876800" cy="2743200"/>
        </a:xfrm>
      </xdr:grpSpPr>
      <xdr:sp macro="" textlink="">
        <xdr:nvSpPr>
          <xdr:cNvPr id="76" name="Retângulo: Cantos Arredondados 75">
            <a:extLst>
              <a:ext uri="{FF2B5EF4-FFF2-40B4-BE49-F238E27FC236}">
                <a16:creationId xmlns:a16="http://schemas.microsoft.com/office/drawing/2014/main" id="{8736582C-BCDD-4F5A-964E-61F600691A0E}"/>
              </a:ext>
            </a:extLst>
          </xdr:cNvPr>
          <xdr:cNvSpPr>
            <a:spLocks noChangeAspect="1"/>
          </xdr:cNvSpPr>
        </xdr:nvSpPr>
        <xdr:spPr>
          <a:xfrm>
            <a:off x="3028951" y="1362076"/>
            <a:ext cx="4876800" cy="2686050"/>
          </a:xfrm>
          <a:prstGeom prst="roundRect">
            <a:avLst>
              <a:gd name="adj" fmla="val 7126"/>
            </a:avLst>
          </a:prstGeom>
          <a:solidFill>
            <a:schemeClr val="bg2">
              <a:alpha val="64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75" name="Gráfico 74">
            <a:extLst>
              <a:ext uri="{FF2B5EF4-FFF2-40B4-BE49-F238E27FC236}">
                <a16:creationId xmlns:a16="http://schemas.microsoft.com/office/drawing/2014/main" id="{F3358FD1-1C90-4AA8-A446-D32E91104CA7}"/>
              </a:ext>
            </a:extLst>
          </xdr:cNvPr>
          <xdr:cNvGraphicFramePr>
            <a:graphicFrameLocks/>
          </xdr:cNvGraphicFramePr>
        </xdr:nvGraphicFramePr>
        <xdr:xfrm>
          <a:off x="3200400" y="13430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597647</xdr:colOff>
      <xdr:row>35</xdr:row>
      <xdr:rowOff>131060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32704F6-10FD-4D0A-83B3-1B4C08768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70446" cy="6808085"/>
        </a:xfrm>
        <a:prstGeom prst="rect">
          <a:avLst/>
        </a:prstGeom>
      </xdr:spPr>
    </xdr:pic>
    <xdr:clientData/>
  </xdr:twoCellAnchor>
  <xdr:twoCellAnchor editAs="absolute">
    <xdr:from>
      <xdr:col>0</xdr:col>
      <xdr:colOff>28575</xdr:colOff>
      <xdr:row>7</xdr:row>
      <xdr:rowOff>187322</xdr:rowOff>
    </xdr:from>
    <xdr:to>
      <xdr:col>3</xdr:col>
      <xdr:colOff>368420</xdr:colOff>
      <xdr:row>12</xdr:row>
      <xdr:rowOff>134788</xdr:rowOff>
    </xdr:to>
    <xdr:sp macro="" textlink="Work!A2">
      <xdr:nvSpPr>
        <xdr:cNvPr id="3" name="Retângulo: Cantos Arredondados 2">
          <a:extLst>
            <a:ext uri="{FF2B5EF4-FFF2-40B4-BE49-F238E27FC236}">
              <a16:creationId xmlns:a16="http://schemas.microsoft.com/office/drawing/2014/main" id="{9073CEF5-43DC-40B4-B59D-95A751CE546B}"/>
            </a:ext>
          </a:extLst>
        </xdr:cNvPr>
        <xdr:cNvSpPr/>
      </xdr:nvSpPr>
      <xdr:spPr>
        <a:xfrm>
          <a:off x="28575" y="1508242"/>
          <a:ext cx="2172958" cy="89996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0A3E15F-48D6-4E04-BF4F-BA6735A0DA65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6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65261</xdr:colOff>
      <xdr:row>4</xdr:row>
      <xdr:rowOff>3718</xdr:rowOff>
    </xdr:from>
    <xdr:to>
      <xdr:col>11</xdr:col>
      <xdr:colOff>146572</xdr:colOff>
      <xdr:row>25</xdr:row>
      <xdr:rowOff>135499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C25CCFE-E48D-4F91-BD2F-DD688DA096BF}"/>
            </a:ext>
          </a:extLst>
        </xdr:cNvPr>
        <xdr:cNvGrpSpPr/>
      </xdr:nvGrpSpPr>
      <xdr:grpSpPr>
        <a:xfrm>
          <a:off x="2509412" y="758529"/>
          <a:ext cx="4358575" cy="4103527"/>
          <a:chOff x="1995822" y="1033759"/>
          <a:chExt cx="4317952" cy="4094659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A8EC967F-D0DE-AF63-CA15-2B75F61CD8D3}"/>
              </a:ext>
            </a:extLst>
          </xdr:cNvPr>
          <xdr:cNvSpPr>
            <a:spLocks noChangeAspect="1"/>
          </xdr:cNvSpPr>
        </xdr:nvSpPr>
        <xdr:spPr>
          <a:xfrm>
            <a:off x="1995822" y="1062113"/>
            <a:ext cx="3870075" cy="2916163"/>
          </a:xfrm>
          <a:prstGeom prst="roundRect">
            <a:avLst>
              <a:gd name="adj" fmla="val 7126"/>
            </a:avLst>
          </a:prstGeom>
          <a:solidFill>
            <a:schemeClr val="bg2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0F8127D2-C0FD-5E54-00B5-2F1B371CE3D9}"/>
              </a:ext>
            </a:extLst>
          </xdr:cNvPr>
          <xdr:cNvGraphicFramePr>
            <a:graphicFrameLocks/>
          </xdr:cNvGraphicFramePr>
        </xdr:nvGraphicFramePr>
        <xdr:xfrm>
          <a:off x="2031013" y="1033759"/>
          <a:ext cx="4282761" cy="4094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absolute">
    <xdr:from>
      <xdr:col>0</xdr:col>
      <xdr:colOff>104775</xdr:colOff>
      <xdr:row>13</xdr:row>
      <xdr:rowOff>121840</xdr:rowOff>
    </xdr:from>
    <xdr:to>
      <xdr:col>3</xdr:col>
      <xdr:colOff>350448</xdr:colOff>
      <xdr:row>20</xdr:row>
      <xdr:rowOff>45641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scription Type 5">
              <a:extLst>
                <a:ext uri="{FF2B5EF4-FFF2-40B4-BE49-F238E27FC236}">
                  <a16:creationId xmlns:a16="http://schemas.microsoft.com/office/drawing/2014/main" id="{7D3A52F5-E987-4B79-9901-D19941D371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2583963"/>
              <a:ext cx="2078786" cy="124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409299</xdr:colOff>
      <xdr:row>2</xdr:row>
      <xdr:rowOff>93438</xdr:rowOff>
    </xdr:from>
    <xdr:to>
      <xdr:col>14</xdr:col>
      <xdr:colOff>333227</xdr:colOff>
      <xdr:row>19</xdr:row>
      <xdr:rowOff>162282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33708B5-1BE9-400E-A11E-1A9797509F0E}"/>
            </a:ext>
          </a:extLst>
        </xdr:cNvPr>
        <xdr:cNvGrpSpPr/>
      </xdr:nvGrpSpPr>
      <xdr:grpSpPr>
        <a:xfrm>
          <a:off x="6519676" y="470844"/>
          <a:ext cx="2368079" cy="3285778"/>
          <a:chOff x="5505602" y="701501"/>
          <a:chExt cx="2362059" cy="3318050"/>
        </a:xfrm>
      </xdr:grpSpPr>
      <xdr:grpSp>
        <xdr:nvGrpSpPr>
          <xdr:cNvPr id="9" name="Agrupar 8">
            <a:extLst>
              <a:ext uri="{FF2B5EF4-FFF2-40B4-BE49-F238E27FC236}">
                <a16:creationId xmlns:a16="http://schemas.microsoft.com/office/drawing/2014/main" id="{29B5E401-2F6B-25A1-D01B-883D4F3196A0}"/>
              </a:ext>
            </a:extLst>
          </xdr:cNvPr>
          <xdr:cNvGrpSpPr/>
        </xdr:nvGrpSpPr>
        <xdr:grpSpPr>
          <a:xfrm>
            <a:off x="5531280" y="3467101"/>
            <a:ext cx="2336370" cy="552450"/>
            <a:chOff x="5539740" y="3457576"/>
            <a:chExt cx="2270760" cy="552450"/>
          </a:xfrm>
        </xdr:grpSpPr>
        <xdr:sp macro="" textlink="">
          <xdr:nvSpPr>
            <xdr:cNvPr id="34" name="Retângulo: Cantos Arredondados 33">
              <a:extLst>
                <a:ext uri="{FF2B5EF4-FFF2-40B4-BE49-F238E27FC236}">
                  <a16:creationId xmlns:a16="http://schemas.microsoft.com/office/drawing/2014/main" id="{599D1FB6-4F8C-6F89-1BDE-426E7F62DB2B}"/>
                </a:ext>
              </a:extLst>
            </xdr:cNvPr>
            <xdr:cNvSpPr/>
          </xdr:nvSpPr>
          <xdr:spPr>
            <a:xfrm>
              <a:off x="5539740" y="3457576"/>
              <a:ext cx="2270760" cy="552450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35" name="Agrupar 34">
              <a:extLst>
                <a:ext uri="{FF2B5EF4-FFF2-40B4-BE49-F238E27FC236}">
                  <a16:creationId xmlns:a16="http://schemas.microsoft.com/office/drawing/2014/main" id="{C5968BFB-4B75-B0D0-AE99-7EA1842A00C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590858" y="3522214"/>
              <a:ext cx="1153647" cy="410633"/>
              <a:chOff x="0" y="0"/>
              <a:chExt cx="3856753" cy="1619250"/>
            </a:xfrm>
          </xdr:grpSpPr>
          <xdr:pic>
            <xdr:nvPicPr>
              <xdr:cNvPr id="37" name="Imagem 36">
                <a:extLst>
                  <a:ext uri="{FF2B5EF4-FFF2-40B4-BE49-F238E27FC236}">
                    <a16:creationId xmlns:a16="http://schemas.microsoft.com/office/drawing/2014/main" id="{1E2AD5A1-8ED2-1DFB-C1BC-FD9EC9E8911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8622"/>
              <a:stretch/>
            </xdr:blipFill>
            <xdr:spPr>
              <a:xfrm>
                <a:off x="0" y="0"/>
                <a:ext cx="1500733" cy="1619250"/>
              </a:xfrm>
              <a:prstGeom prst="roundRect">
                <a:avLst/>
              </a:prstGeom>
            </xdr:spPr>
          </xdr:pic>
          <xdr:pic>
            <xdr:nvPicPr>
              <xdr:cNvPr id="38" name="Imagem 37">
                <a:extLst>
                  <a:ext uri="{FF2B5EF4-FFF2-40B4-BE49-F238E27FC236}">
                    <a16:creationId xmlns:a16="http://schemas.microsoft.com/office/drawing/2014/main" id="{36AA14C0-A918-63B2-C8B2-980C092505E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1310"/>
              <a:stretch/>
            </xdr:blipFill>
            <xdr:spPr>
              <a:xfrm>
                <a:off x="1842760" y="0"/>
                <a:ext cx="2013993" cy="1619250"/>
              </a:xfrm>
              <a:prstGeom prst="roundRect">
                <a:avLst/>
              </a:prstGeom>
            </xdr:spPr>
          </xdr:pic>
          <xdr:sp macro="" textlink="">
            <xdr:nvSpPr>
              <xdr:cNvPr id="39" name="Retângulo 38">
                <a:extLst>
                  <a:ext uri="{FF2B5EF4-FFF2-40B4-BE49-F238E27FC236}">
                    <a16:creationId xmlns:a16="http://schemas.microsoft.com/office/drawing/2014/main" id="{25AC4BA6-6D87-326E-4286-C176045AA7E6}"/>
                  </a:ext>
                </a:extLst>
              </xdr:cNvPr>
              <xdr:cNvSpPr/>
            </xdr:nvSpPr>
            <xdr:spPr>
              <a:xfrm>
                <a:off x="1342922" y="0"/>
                <a:ext cx="1107112" cy="1619250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0" name="Retângulo 39">
                <a:extLst>
                  <a:ext uri="{FF2B5EF4-FFF2-40B4-BE49-F238E27FC236}">
                    <a16:creationId xmlns:a16="http://schemas.microsoft.com/office/drawing/2014/main" id="{E5A28923-DB30-BFAA-BCFB-16EB1C446C33}"/>
                  </a:ext>
                </a:extLst>
              </xdr:cNvPr>
              <xdr:cNvSpPr/>
            </xdr:nvSpPr>
            <xdr:spPr>
              <a:xfrm>
                <a:off x="1171909" y="0"/>
                <a:ext cx="999675" cy="26707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1" name="Retângulo 40">
                <a:extLst>
                  <a:ext uri="{FF2B5EF4-FFF2-40B4-BE49-F238E27FC236}">
                    <a16:creationId xmlns:a16="http://schemas.microsoft.com/office/drawing/2014/main" id="{82AD1E19-DA75-B38E-C119-F8C79DA94EA1}"/>
                  </a:ext>
                </a:extLst>
              </xdr:cNvPr>
              <xdr:cNvSpPr/>
            </xdr:nvSpPr>
            <xdr:spPr>
              <a:xfrm>
                <a:off x="1171909" y="1352171"/>
                <a:ext cx="999675" cy="26707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2" name="CaixaDeTexto 21">
                <a:extLst>
                  <a:ext uri="{FF2B5EF4-FFF2-40B4-BE49-F238E27FC236}">
                    <a16:creationId xmlns:a16="http://schemas.microsoft.com/office/drawing/2014/main" id="{EFD91488-B09C-5940-EF4B-4B00174A12F8}"/>
                  </a:ext>
                </a:extLst>
              </xdr:cNvPr>
              <xdr:cNvSpPr txBox="1"/>
            </xdr:nvSpPr>
            <xdr:spPr>
              <a:xfrm>
                <a:off x="1699588" y="210423"/>
                <a:ext cx="1983620" cy="1110952"/>
              </a:xfrm>
              <a:prstGeom prst="rect">
                <a:avLst/>
              </a:prstGeom>
              <a:solidFill>
                <a:srgbClr val="83AB67"/>
              </a:solidFill>
              <a:ln w="28575">
                <a:solidFill>
                  <a:srgbClr val="99FFB0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rPr>
                  <a:t>CORE</a:t>
                </a:r>
                <a:endParaRPr lang="pt-PT" sz="1200" b="0">
                  <a:solidFill>
                    <a:srgbClr val="99FFB0"/>
                  </a:solidFill>
                  <a:latin typeface="Bahnschrift SemiBold SemiConden" panose="020B0502040204020203" pitchFamily="34" charset="0"/>
                </a:endParaRPr>
              </a:p>
            </xdr:txBody>
          </xdr:sp>
        </xdr:grpSp>
        <xdr:sp macro="" textlink="Work!H10">
          <xdr:nvSpPr>
            <xdr:cNvPr id="36" name="Retângulo: Cantos Arredondados 35">
              <a:extLst>
                <a:ext uri="{FF2B5EF4-FFF2-40B4-BE49-F238E27FC236}">
                  <a16:creationId xmlns:a16="http://schemas.microsoft.com/office/drawing/2014/main" id="{2AEB8DC3-CCC9-D2BB-58D3-5B57BE40BD5D}"/>
                </a:ext>
              </a:extLst>
            </xdr:cNvPr>
            <xdr:cNvSpPr/>
          </xdr:nvSpPr>
          <xdr:spPr>
            <a:xfrm>
              <a:off x="5587605" y="3633911"/>
              <a:ext cx="946549" cy="252290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DA03ABF-0564-4A26-B6E9-58AC1F0176AE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R$ 444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0" name="Agrupar 9">
            <a:extLst>
              <a:ext uri="{FF2B5EF4-FFF2-40B4-BE49-F238E27FC236}">
                <a16:creationId xmlns:a16="http://schemas.microsoft.com/office/drawing/2014/main" id="{CB0EA72E-F513-0A39-D473-4A587D7FD976}"/>
              </a:ext>
            </a:extLst>
          </xdr:cNvPr>
          <xdr:cNvGrpSpPr/>
        </xdr:nvGrpSpPr>
        <xdr:grpSpPr>
          <a:xfrm>
            <a:off x="5534025" y="2183129"/>
            <a:ext cx="2333625" cy="561975"/>
            <a:chOff x="5476875" y="2047874"/>
            <a:chExt cx="2333625" cy="561975"/>
          </a:xfrm>
        </xdr:grpSpPr>
        <xdr:sp macro="" textlink="">
          <xdr:nvSpPr>
            <xdr:cNvPr id="28" name="Retângulo: Cantos Arredondados 27">
              <a:extLst>
                <a:ext uri="{FF2B5EF4-FFF2-40B4-BE49-F238E27FC236}">
                  <a16:creationId xmlns:a16="http://schemas.microsoft.com/office/drawing/2014/main" id="{8F8DE0F9-8AC0-EDB6-D43B-DB55E09F4B9F}"/>
                </a:ext>
              </a:extLst>
            </xdr:cNvPr>
            <xdr:cNvSpPr/>
          </xdr:nvSpPr>
          <xdr:spPr>
            <a:xfrm>
              <a:off x="5476875" y="2047874"/>
              <a:ext cx="2333625" cy="5619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29" name="Agrupar 28">
              <a:extLst>
                <a:ext uri="{FF2B5EF4-FFF2-40B4-BE49-F238E27FC236}">
                  <a16:creationId xmlns:a16="http://schemas.microsoft.com/office/drawing/2014/main" id="{ECEF5784-2000-897E-6113-1C282444E51D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611799" y="2137513"/>
              <a:ext cx="1132707" cy="428669"/>
              <a:chOff x="1207566" y="-776084"/>
              <a:chExt cx="3153125" cy="1170847"/>
            </a:xfrm>
          </xdr:grpSpPr>
          <xdr:pic>
            <xdr:nvPicPr>
              <xdr:cNvPr id="32" name="Imagem 31">
                <a:extLst>
                  <a:ext uri="{FF2B5EF4-FFF2-40B4-BE49-F238E27FC236}">
                    <a16:creationId xmlns:a16="http://schemas.microsoft.com/office/drawing/2014/main" id="{ED80F80E-02C8-043D-2451-D6D098EFE92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8408"/>
              <a:stretch/>
            </xdr:blipFill>
            <xdr:spPr>
              <a:xfrm>
                <a:off x="2142912" y="-776084"/>
                <a:ext cx="2217779" cy="1170847"/>
              </a:xfrm>
              <a:prstGeom prst="roundRect">
                <a:avLst/>
              </a:prstGeom>
            </xdr:spPr>
          </xdr:pic>
          <xdr:pic>
            <xdr:nvPicPr>
              <xdr:cNvPr id="33" name="Imagem 32">
                <a:extLst>
                  <a:ext uri="{FF2B5EF4-FFF2-40B4-BE49-F238E27FC236}">
                    <a16:creationId xmlns:a16="http://schemas.microsoft.com/office/drawing/2014/main" id="{FBC200CC-1A34-15F4-C9F7-FDE25FF35D3A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123" r="82202"/>
              <a:stretch/>
            </xdr:blipFill>
            <xdr:spPr>
              <a:xfrm>
                <a:off x="1207566" y="-776084"/>
                <a:ext cx="1258018" cy="1170846"/>
              </a:xfrm>
              <a:prstGeom prst="roundRect">
                <a:avLst/>
              </a:prstGeom>
            </xdr:spPr>
          </xdr:pic>
        </xdr:grpSp>
        <xdr:sp macro="" textlink="Work!J10">
          <xdr:nvSpPr>
            <xdr:cNvPr id="30" name="Retângulo: Cantos Arredondados 29">
              <a:extLst>
                <a:ext uri="{FF2B5EF4-FFF2-40B4-BE49-F238E27FC236}">
                  <a16:creationId xmlns:a16="http://schemas.microsoft.com/office/drawing/2014/main" id="{8FAA428C-F94D-6A36-E5E3-049C32573E3F}"/>
                </a:ext>
              </a:extLst>
            </xdr:cNvPr>
            <xdr:cNvSpPr/>
          </xdr:nvSpPr>
          <xdr:spPr>
            <a:xfrm>
              <a:off x="5587605" y="2098054"/>
              <a:ext cx="912531" cy="216521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fld id="{373B8C5E-3FA5-413F-9DE7-2A19D6859E62}" type="TxLink">
                <a:rPr lang="en-US" sz="1400" b="1" i="0" u="none" strike="noStrike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</a:rPr>
                <a:pPr algn="r"/>
                <a:t>R$ 5.388</a:t>
              </a:fld>
              <a:endParaRPr lang="pt-PT" sz="3200" b="1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I14">
          <xdr:nvSpPr>
            <xdr:cNvPr id="31" name="Retângulo: Cantos Arredondados 30">
              <a:extLst>
                <a:ext uri="{FF2B5EF4-FFF2-40B4-BE49-F238E27FC236}">
                  <a16:creationId xmlns:a16="http://schemas.microsoft.com/office/drawing/2014/main" id="{C8BA2813-AC11-3057-A78A-9C7F739E2AC0}"/>
                </a:ext>
              </a:extLst>
            </xdr:cNvPr>
            <xdr:cNvSpPr/>
          </xdr:nvSpPr>
          <xdr:spPr>
            <a:xfrm>
              <a:off x="5587605" y="2373263"/>
              <a:ext cx="912531" cy="208012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15D63BF-1A43-4D83-8DE1-F3CD65956970}" type="TxLink">
                <a:rPr lang="en-US" sz="1400" b="1" i="0" u="none" strike="noStrike" kern="1200">
                  <a:solidFill>
                    <a:srgbClr val="215C98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R$ 3.360</a:t>
              </a:fld>
              <a:endParaRPr lang="pt-PT" sz="1400" b="1" i="0" u="none" strike="noStrike" kern="1200">
                <a:solidFill>
                  <a:schemeClr val="tx2">
                    <a:lumMod val="75000"/>
                    <a:lumOff val="2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1" name="Agrupar 10">
            <a:extLst>
              <a:ext uri="{FF2B5EF4-FFF2-40B4-BE49-F238E27FC236}">
                <a16:creationId xmlns:a16="http://schemas.microsoft.com/office/drawing/2014/main" id="{886A1453-1EB4-9290-FBB8-4499CA6B45A4}"/>
              </a:ext>
            </a:extLst>
          </xdr:cNvPr>
          <xdr:cNvGrpSpPr/>
        </xdr:nvGrpSpPr>
        <xdr:grpSpPr>
          <a:xfrm>
            <a:off x="5531280" y="2815590"/>
            <a:ext cx="2336370" cy="581025"/>
            <a:chOff x="5539740" y="2733675"/>
            <a:chExt cx="2270760" cy="581025"/>
          </a:xfrm>
        </xdr:grpSpPr>
        <xdr:sp macro="" textlink="">
          <xdr:nvSpPr>
            <xdr:cNvPr id="22" name="Retângulo: Cantos Arredondados 21">
              <a:extLst>
                <a:ext uri="{FF2B5EF4-FFF2-40B4-BE49-F238E27FC236}">
                  <a16:creationId xmlns:a16="http://schemas.microsoft.com/office/drawing/2014/main" id="{394C5B2B-E391-D938-96C4-16EA0B16ADE4}"/>
                </a:ext>
              </a:extLst>
            </xdr:cNvPr>
            <xdr:cNvSpPr/>
          </xdr:nvSpPr>
          <xdr:spPr>
            <a:xfrm>
              <a:off x="5539740" y="2733675"/>
              <a:ext cx="2270760" cy="58102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23" name="Agrupar 22">
              <a:extLst>
                <a:ext uri="{FF2B5EF4-FFF2-40B4-BE49-F238E27FC236}">
                  <a16:creationId xmlns:a16="http://schemas.microsoft.com/office/drawing/2014/main" id="{DCCEEFEF-6CF3-8AB8-E3C1-6DC717A45448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593859" y="2826714"/>
              <a:ext cx="1150646" cy="399601"/>
              <a:chOff x="86339" y="-433933"/>
              <a:chExt cx="3160563" cy="1169988"/>
            </a:xfrm>
          </xdr:grpSpPr>
          <xdr:pic>
            <xdr:nvPicPr>
              <xdr:cNvPr id="26" name="Imagem 25">
                <a:extLst>
                  <a:ext uri="{FF2B5EF4-FFF2-40B4-BE49-F238E27FC236}">
                    <a16:creationId xmlns:a16="http://schemas.microsoft.com/office/drawing/2014/main" id="{118E3242-E5DE-CB99-90C7-B10C93CD9A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6053" r="-1"/>
              <a:stretch/>
            </xdr:blipFill>
            <xdr:spPr>
              <a:xfrm>
                <a:off x="865538" y="-433933"/>
                <a:ext cx="2381364" cy="1169988"/>
              </a:xfrm>
              <a:prstGeom prst="roundRect">
                <a:avLst/>
              </a:prstGeom>
            </xdr:spPr>
          </xdr:pic>
          <xdr:pic>
            <xdr:nvPicPr>
              <xdr:cNvPr id="27" name="Imagem 26">
                <a:extLst>
                  <a:ext uri="{FF2B5EF4-FFF2-40B4-BE49-F238E27FC236}">
                    <a16:creationId xmlns:a16="http://schemas.microsoft.com/office/drawing/2014/main" id="{2F2C44C2-0D5C-E8F0-E15E-19E550693C3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81529"/>
              <a:stretch/>
            </xdr:blipFill>
            <xdr:spPr>
              <a:xfrm>
                <a:off x="86339" y="-433933"/>
                <a:ext cx="1295732" cy="1169988"/>
              </a:xfrm>
              <a:prstGeom prst="roundRect">
                <a:avLst/>
              </a:prstGeom>
            </xdr:spPr>
          </xdr:pic>
        </xdr:grpSp>
        <xdr:sp macro="" textlink="Work!I10">
          <xdr:nvSpPr>
            <xdr:cNvPr id="24" name="Retângulo: Cantos Arredondados 23">
              <a:extLst>
                <a:ext uri="{FF2B5EF4-FFF2-40B4-BE49-F238E27FC236}">
                  <a16:creationId xmlns:a16="http://schemas.microsoft.com/office/drawing/2014/main" id="{049F75FE-4919-E18A-8301-D0CC2F9806E1}"/>
                </a:ext>
              </a:extLst>
            </xdr:cNvPr>
            <xdr:cNvSpPr/>
          </xdr:nvSpPr>
          <xdr:spPr>
            <a:xfrm>
              <a:off x="5587605" y="2780110"/>
              <a:ext cx="929540" cy="21652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939B076-EAF9-449A-802A-5FE5F905A8A5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R$ 1.801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14">
          <xdr:nvSpPr>
            <xdr:cNvPr id="25" name="Retângulo: Cantos Arredondados 24">
              <a:extLst>
                <a:ext uri="{FF2B5EF4-FFF2-40B4-BE49-F238E27FC236}">
                  <a16:creationId xmlns:a16="http://schemas.microsoft.com/office/drawing/2014/main" id="{FE9DA64F-41C3-0792-E257-BBA6F76EB7A9}"/>
                </a:ext>
              </a:extLst>
            </xdr:cNvPr>
            <xdr:cNvSpPr/>
          </xdr:nvSpPr>
          <xdr:spPr>
            <a:xfrm>
              <a:off x="5587605" y="3046470"/>
              <a:ext cx="929540" cy="21652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5B5AE4B5-3ACC-423E-AF37-8738329892C4}" type="TxLink">
                <a:rPr lang="en-US" sz="1400" b="1" i="0" u="none" strike="noStrike" kern="1200">
                  <a:solidFill>
                    <a:srgbClr val="215C98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R$ 2.525</a:t>
              </a:fld>
              <a:endParaRPr lang="pt-PT" sz="1400" b="1" i="0" u="none" strike="noStrike" kern="1200">
                <a:solidFill>
                  <a:schemeClr val="tx2">
                    <a:lumMod val="75000"/>
                    <a:lumOff val="2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2" name="Agrupar 11">
            <a:extLst>
              <a:ext uri="{FF2B5EF4-FFF2-40B4-BE49-F238E27FC236}">
                <a16:creationId xmlns:a16="http://schemas.microsoft.com/office/drawing/2014/main" id="{21B510C8-99E1-BBC6-166F-A6F445135AE4}"/>
              </a:ext>
            </a:extLst>
          </xdr:cNvPr>
          <xdr:cNvGrpSpPr/>
        </xdr:nvGrpSpPr>
        <xdr:grpSpPr>
          <a:xfrm>
            <a:off x="5505602" y="701501"/>
            <a:ext cx="2362059" cy="1427486"/>
            <a:chOff x="5486552" y="701501"/>
            <a:chExt cx="2362059" cy="1427486"/>
          </a:xfrm>
        </xdr:grpSpPr>
        <xdr:sp macro="" textlink="">
          <xdr:nvSpPr>
            <xdr:cNvPr id="13" name="Retângulo: Cantos Arredondados 12">
              <a:extLst>
                <a:ext uri="{FF2B5EF4-FFF2-40B4-BE49-F238E27FC236}">
                  <a16:creationId xmlns:a16="http://schemas.microsoft.com/office/drawing/2014/main" id="{3CC3E40A-BC57-9ECA-5363-0169B981A62F}"/>
                </a:ext>
              </a:extLst>
            </xdr:cNvPr>
            <xdr:cNvSpPr/>
          </xdr:nvSpPr>
          <xdr:spPr>
            <a:xfrm>
              <a:off x="5512230" y="716031"/>
              <a:ext cx="2336370" cy="1089430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14" name="Agrupar 13">
              <a:extLst>
                <a:ext uri="{FF2B5EF4-FFF2-40B4-BE49-F238E27FC236}">
                  <a16:creationId xmlns:a16="http://schemas.microsoft.com/office/drawing/2014/main" id="{3C9CC74C-CEF8-DF2A-F180-04EB6C8D3D46}"/>
                </a:ext>
              </a:extLst>
            </xdr:cNvPr>
            <xdr:cNvGrpSpPr/>
          </xdr:nvGrpSpPr>
          <xdr:grpSpPr>
            <a:xfrm>
              <a:off x="5486552" y="1360171"/>
              <a:ext cx="2362059" cy="768816"/>
              <a:chOff x="5514775" y="1162050"/>
              <a:chExt cx="2295725" cy="759285"/>
            </a:xfrm>
          </xdr:grpSpPr>
          <xdr:sp macro="" textlink="">
            <xdr:nvSpPr>
              <xdr:cNvPr id="16" name="Retângulo: Cantos Arredondados 15">
                <a:extLst>
                  <a:ext uri="{FF2B5EF4-FFF2-40B4-BE49-F238E27FC236}">
                    <a16:creationId xmlns:a16="http://schemas.microsoft.com/office/drawing/2014/main" id="{B2ED608F-5CBF-E59F-7D74-97A6754BF929}"/>
                  </a:ext>
                </a:extLst>
              </xdr:cNvPr>
              <xdr:cNvSpPr/>
            </xdr:nvSpPr>
            <xdr:spPr>
              <a:xfrm>
                <a:off x="5539740" y="1162050"/>
                <a:ext cx="2270760" cy="733426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17" name="Agrupar 16">
                <a:extLst>
                  <a:ext uri="{FF2B5EF4-FFF2-40B4-BE49-F238E27FC236}">
                    <a16:creationId xmlns:a16="http://schemas.microsoft.com/office/drawing/2014/main" id="{17262C5E-1C78-3880-FACD-43E675400AC3}"/>
                  </a:ext>
                </a:extLst>
              </xdr:cNvPr>
              <xdr:cNvGrpSpPr/>
            </xdr:nvGrpSpPr>
            <xdr:grpSpPr>
              <a:xfrm>
                <a:off x="5514775" y="1291659"/>
                <a:ext cx="2193330" cy="629676"/>
                <a:chOff x="5791000" y="872559"/>
                <a:chExt cx="2193330" cy="629676"/>
              </a:xfrm>
            </xdr:grpSpPr>
            <xdr:sp macro="" textlink="">
              <xdr:nvSpPr>
                <xdr:cNvPr id="20" name="Retângulo: Cantos Arredondados 19">
                  <a:extLst>
                    <a:ext uri="{FF2B5EF4-FFF2-40B4-BE49-F238E27FC236}">
                      <a16:creationId xmlns:a16="http://schemas.microsoft.com/office/drawing/2014/main" id="{4FC97EBB-B831-D9B3-5F6C-DBD76866F4E3}"/>
                    </a:ext>
                  </a:extLst>
                </xdr:cNvPr>
                <xdr:cNvSpPr>
                  <a:spLocks noChangeAspect="1"/>
                </xdr:cNvSpPr>
              </xdr:nvSpPr>
              <xdr:spPr>
                <a:xfrm>
                  <a:off x="6867185" y="872559"/>
                  <a:ext cx="1117145" cy="446298"/>
                </a:xfrm>
                <a:prstGeom prst="roundRect">
                  <a:avLst/>
                </a:prstGeom>
                <a:solidFill>
                  <a:srgbClr val="99FFB0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pt-BR" sz="1200" b="1">
                      <a:solidFill>
                        <a:srgbClr val="305037"/>
                      </a:solidFill>
                    </a:rPr>
                    <a:t>A</a:t>
                  </a:r>
                  <a:r>
                    <a:rPr lang="pt-PT" sz="1200" b="1">
                      <a:solidFill>
                        <a:srgbClr val="305037"/>
                      </a:solidFill>
                    </a:rPr>
                    <a:t>LL GAME PASS PLANS</a:t>
                  </a:r>
                </a:p>
              </xdr:txBody>
            </xdr:sp>
            <xdr:sp macro="" textlink="">
              <xdr:nvSpPr>
                <xdr:cNvPr id="21" name="Retângulo 20">
                  <a:extLst>
                    <a:ext uri="{FF2B5EF4-FFF2-40B4-BE49-F238E27FC236}">
                      <a16:creationId xmlns:a16="http://schemas.microsoft.com/office/drawing/2014/main" id="{2605C9C3-EDDB-C289-2B2B-C00E610F2DEA}"/>
                    </a:ext>
                  </a:extLst>
                </xdr:cNvPr>
                <xdr:cNvSpPr/>
              </xdr:nvSpPr>
              <xdr:spPr>
                <a:xfrm>
                  <a:off x="5791000" y="1266032"/>
                  <a:ext cx="1344578" cy="23620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pt-BR" sz="1000" b="1" i="0" kern="1200">
                      <a:solidFill>
                        <a:srgbClr val="FF0000"/>
                      </a:solidFill>
                    </a:rPr>
                    <a:t>(*) Growth</a:t>
                  </a:r>
                  <a:r>
                    <a:rPr lang="pt-BR" sz="1000" b="1" i="0" kern="1200" baseline="0">
                      <a:solidFill>
                        <a:srgbClr val="FF0000"/>
                      </a:solidFill>
                    </a:rPr>
                    <a:t> potential</a:t>
                  </a:r>
                  <a:endParaRPr lang="pt-BR" sz="1000" b="1" i="0" kern="12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Work!H18">
            <xdr:nvSpPr>
              <xdr:cNvPr id="18" name="Retângulo: Cantos Arredondados 17">
                <a:extLst>
                  <a:ext uri="{FF2B5EF4-FFF2-40B4-BE49-F238E27FC236}">
                    <a16:creationId xmlns:a16="http://schemas.microsoft.com/office/drawing/2014/main" id="{F5467B8E-D72E-18AF-1B6A-E9EB9E03E5AA}"/>
                  </a:ext>
                </a:extLst>
              </xdr:cNvPr>
              <xdr:cNvSpPr/>
            </xdr:nvSpPr>
            <xdr:spPr>
              <a:xfrm>
                <a:off x="5587605" y="1281576"/>
                <a:ext cx="930220" cy="22371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1C800B8-3D92-4207-BB5B-0CC005076DC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R$ 7.633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Work!H19">
            <xdr:nvSpPr>
              <xdr:cNvPr id="19" name="Retângulo: Cantos Arredondados 18">
                <a:extLst>
                  <a:ext uri="{FF2B5EF4-FFF2-40B4-BE49-F238E27FC236}">
                    <a16:creationId xmlns:a16="http://schemas.microsoft.com/office/drawing/2014/main" id="{3590A498-AE90-1922-4B4B-535732C0224B}"/>
                  </a:ext>
                </a:extLst>
              </xdr:cNvPr>
              <xdr:cNvSpPr/>
            </xdr:nvSpPr>
            <xdr:spPr>
              <a:xfrm>
                <a:off x="5587605" y="1541818"/>
                <a:ext cx="930220" cy="201257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0FF8209-0424-46F9-AE5B-2F001671D04B}" type="TxLink">
                  <a:rPr lang="en-US" sz="1400" b="1" i="0" u="none" strike="noStrike" kern="120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R$ 5.885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15" name="Retângulo 14">
              <a:extLst>
                <a:ext uri="{FF2B5EF4-FFF2-40B4-BE49-F238E27FC236}">
                  <a16:creationId xmlns:a16="http://schemas.microsoft.com/office/drawing/2014/main" id="{240E16A3-5F10-D907-3B51-11CEB3ED3621}"/>
                </a:ext>
              </a:extLst>
            </xdr:cNvPr>
            <xdr:cNvSpPr/>
          </xdr:nvSpPr>
          <xdr:spPr>
            <a:xfrm>
              <a:off x="5525145" y="701501"/>
              <a:ext cx="2180580" cy="54357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2000" b="0" kern="1200">
                  <a:solidFill>
                    <a:srgbClr val="05F90D"/>
                  </a:solidFill>
                  <a:latin typeface="Aptos" panose="020B0004020202020204" pitchFamily="34" charset="0"/>
                </a:rPr>
                <a:t>SUBSCRITION</a:t>
              </a:r>
              <a:r>
                <a:rPr lang="pt-BR" sz="2000" b="0" kern="1200" baseline="0">
                  <a:solidFill>
                    <a:srgbClr val="05F90D"/>
                  </a:solidFill>
                  <a:latin typeface="Aptos" panose="020B0004020202020204" pitchFamily="34" charset="0"/>
                </a:rPr>
                <a:t> PLANS</a:t>
              </a:r>
              <a:endParaRPr lang="pt-BR" sz="2000" b="0" kern="1200">
                <a:solidFill>
                  <a:srgbClr val="05F90D"/>
                </a:solidFill>
                <a:latin typeface="Aptos" panose="020B0004020202020204" pitchFamily="34" charset="0"/>
              </a:endParaRPr>
            </a:p>
          </xdr:txBody>
        </xdr:sp>
      </xdr:grpSp>
    </xdr:grpSp>
    <xdr:clientData/>
  </xdr:twoCellAnchor>
  <xdr:twoCellAnchor editAs="absolute">
    <xdr:from>
      <xdr:col>0</xdr:col>
      <xdr:colOff>409177</xdr:colOff>
      <xdr:row>3</xdr:row>
      <xdr:rowOff>187325</xdr:rowOff>
    </xdr:from>
    <xdr:to>
      <xdr:col>1</xdr:col>
      <xdr:colOff>599677</xdr:colOff>
      <xdr:row>8</xdr:row>
      <xdr:rowOff>90761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E8F42D29-DD4E-49BD-9083-43DC09604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811"/>
        <a:stretch/>
      </xdr:blipFill>
      <xdr:spPr>
        <a:xfrm flipH="1">
          <a:off x="409177" y="758825"/>
          <a:ext cx="800100" cy="855936"/>
        </a:xfrm>
        <a:prstGeom prst="ellipse">
          <a:avLst/>
        </a:prstGeom>
      </xdr:spPr>
    </xdr:pic>
    <xdr:clientData/>
  </xdr:twoCellAnchor>
  <xdr:twoCellAnchor editAs="absolute">
    <xdr:from>
      <xdr:col>4</xdr:col>
      <xdr:colOff>35355</xdr:colOff>
      <xdr:row>0</xdr:row>
      <xdr:rowOff>9525</xdr:rowOff>
    </xdr:from>
    <xdr:to>
      <xdr:col>17</xdr:col>
      <xdr:colOff>66675</xdr:colOff>
      <xdr:row>2</xdr:row>
      <xdr:rowOff>172095</xdr:rowOff>
    </xdr:to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78C9913A-DE99-491F-904F-8551AA5E6130}"/>
            </a:ext>
          </a:extLst>
        </xdr:cNvPr>
        <xdr:cNvSpPr/>
      </xdr:nvSpPr>
      <xdr:spPr>
        <a:xfrm>
          <a:off x="2473755" y="9525"/>
          <a:ext cx="7956120" cy="5435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400" b="1" kern="1200">
              <a:solidFill>
                <a:srgbClr val="05F90D"/>
              </a:solidFill>
              <a:latin typeface="Aptos" panose="020B0004020202020204" pitchFamily="34" charset="0"/>
            </a:rPr>
            <a:t> XBOX GAME SUBSCRIPTIONS SALES</a:t>
          </a:r>
        </a:p>
      </xdr:txBody>
    </xdr:sp>
    <xdr:clientData/>
  </xdr:twoCellAnchor>
  <xdr:twoCellAnchor editAs="absolute">
    <xdr:from>
      <xdr:col>3</xdr:col>
      <xdr:colOff>487437</xdr:colOff>
      <xdr:row>2</xdr:row>
      <xdr:rowOff>30624</xdr:rowOff>
    </xdr:from>
    <xdr:to>
      <xdr:col>11</xdr:col>
      <xdr:colOff>184559</xdr:colOff>
      <xdr:row>3</xdr:row>
      <xdr:rowOff>65637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3480140D-48B3-438B-B1DD-466AC5C3E52F}"/>
            </a:ext>
          </a:extLst>
        </xdr:cNvPr>
        <xdr:cNvSpPr/>
      </xdr:nvSpPr>
      <xdr:spPr>
        <a:xfrm>
          <a:off x="2316237" y="411624"/>
          <a:ext cx="4573922" cy="2255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  <xdr:twoCellAnchor>
    <xdr:from>
      <xdr:col>0</xdr:col>
      <xdr:colOff>8291</xdr:colOff>
      <xdr:row>20</xdr:row>
      <xdr:rowOff>17966</xdr:rowOff>
    </xdr:from>
    <xdr:to>
      <xdr:col>14</xdr:col>
      <xdr:colOff>335394</xdr:colOff>
      <xdr:row>26</xdr:row>
      <xdr:rowOff>125748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B46BB4FA-B210-43D0-A51E-5357034645F1}"/>
            </a:ext>
          </a:extLst>
        </xdr:cNvPr>
        <xdr:cNvGrpSpPr/>
      </xdr:nvGrpSpPr>
      <xdr:grpSpPr>
        <a:xfrm>
          <a:off x="8291" y="3801008"/>
          <a:ext cx="8881631" cy="1239999"/>
          <a:chOff x="8291" y="4106532"/>
          <a:chExt cx="8881631" cy="1239999"/>
        </a:xfrm>
      </xdr:grpSpPr>
      <xdr:grpSp>
        <xdr:nvGrpSpPr>
          <xdr:cNvPr id="47" name="Agrupar 46">
            <a:extLst>
              <a:ext uri="{FF2B5EF4-FFF2-40B4-BE49-F238E27FC236}">
                <a16:creationId xmlns:a16="http://schemas.microsoft.com/office/drawing/2014/main" id="{89C2029F-791E-18E6-0477-3492843E30E8}"/>
              </a:ext>
            </a:extLst>
          </xdr:cNvPr>
          <xdr:cNvGrpSpPr/>
        </xdr:nvGrpSpPr>
        <xdr:grpSpPr>
          <a:xfrm>
            <a:off x="8291" y="4106532"/>
            <a:ext cx="8876702" cy="1239999"/>
            <a:chOff x="8291" y="4297265"/>
            <a:chExt cx="8894674" cy="1274375"/>
          </a:xfrm>
        </xdr:grpSpPr>
        <xdr:sp macro="" textlink="">
          <xdr:nvSpPr>
            <xdr:cNvPr id="52" name="Retângulo: Cantos Arredondados 51">
              <a:extLst>
                <a:ext uri="{FF2B5EF4-FFF2-40B4-BE49-F238E27FC236}">
                  <a16:creationId xmlns:a16="http://schemas.microsoft.com/office/drawing/2014/main" id="{F099A925-4881-B578-E3A7-5225F2D15F82}"/>
                </a:ext>
              </a:extLst>
            </xdr:cNvPr>
            <xdr:cNvSpPr>
              <a:spLocks noChangeAspect="1"/>
            </xdr:cNvSpPr>
          </xdr:nvSpPr>
          <xdr:spPr>
            <a:xfrm>
              <a:off x="57149" y="4297265"/>
              <a:ext cx="8845816" cy="1265191"/>
            </a:xfrm>
            <a:prstGeom prst="roundRect">
              <a:avLst>
                <a:gd name="adj" fmla="val 7126"/>
              </a:avLst>
            </a:prstGeom>
            <a:solidFill>
              <a:schemeClr val="bg2">
                <a:alpha val="71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53" name="Agrupar 52">
              <a:extLst>
                <a:ext uri="{FF2B5EF4-FFF2-40B4-BE49-F238E27FC236}">
                  <a16:creationId xmlns:a16="http://schemas.microsoft.com/office/drawing/2014/main" id="{805BC9CC-09EF-C042-5776-F4B17DCDD6C2}"/>
                </a:ext>
              </a:extLst>
            </xdr:cNvPr>
            <xdr:cNvGrpSpPr/>
          </xdr:nvGrpSpPr>
          <xdr:grpSpPr>
            <a:xfrm>
              <a:off x="8291" y="4335859"/>
              <a:ext cx="1580292" cy="1191571"/>
              <a:chOff x="163795" y="4335859"/>
              <a:chExt cx="1580292" cy="1191571"/>
            </a:xfrm>
          </xdr:grpSpPr>
          <xdr:sp macro="" textlink="">
            <xdr:nvSpPr>
              <xdr:cNvPr id="76" name="Retângulo: Cantos Arredondados 75">
                <a:extLst>
                  <a:ext uri="{FF2B5EF4-FFF2-40B4-BE49-F238E27FC236}">
                    <a16:creationId xmlns:a16="http://schemas.microsoft.com/office/drawing/2014/main" id="{A6261350-A5A2-E5AE-AA34-E71BB86C7496}"/>
                  </a:ext>
                </a:extLst>
              </xdr:cNvPr>
              <xdr:cNvSpPr/>
            </xdr:nvSpPr>
            <xdr:spPr>
              <a:xfrm>
                <a:off x="274703" y="4335859"/>
                <a:ext cx="1435909" cy="1191571"/>
              </a:xfrm>
              <a:prstGeom prst="round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77" name="Retângulo 76">
                <a:extLst>
                  <a:ext uri="{FF2B5EF4-FFF2-40B4-BE49-F238E27FC236}">
                    <a16:creationId xmlns:a16="http://schemas.microsoft.com/office/drawing/2014/main" id="{FF3E206B-6C60-9DF1-3AE2-4BC00D4F3564}"/>
                  </a:ext>
                </a:extLst>
              </xdr:cNvPr>
              <xdr:cNvSpPr/>
            </xdr:nvSpPr>
            <xdr:spPr>
              <a:xfrm>
                <a:off x="163795" y="4732686"/>
                <a:ext cx="1580292" cy="37918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2000" b="0" kern="1200">
                    <a:solidFill>
                      <a:srgbClr val="05F90D"/>
                    </a:solidFill>
                    <a:latin typeface="Aptos" panose="020B0004020202020204" pitchFamily="34" charset="0"/>
                  </a:rPr>
                  <a:t>GAME</a:t>
                </a:r>
              </a:p>
              <a:p>
                <a:pPr algn="ctr"/>
                <a:r>
                  <a:rPr lang="pt-BR" sz="2000" b="0" kern="1200" baseline="0">
                    <a:solidFill>
                      <a:srgbClr val="05F90D"/>
                    </a:solidFill>
                    <a:latin typeface="Aptos" panose="020B0004020202020204" pitchFamily="34" charset="0"/>
                  </a:rPr>
                  <a:t>PASS</a:t>
                </a:r>
                <a:r>
                  <a:rPr lang="pt-BR" sz="1400" b="0" kern="1200" baseline="0">
                    <a:solidFill>
                      <a:srgbClr val="05F90D"/>
                    </a:solidFill>
                    <a:latin typeface="Aptos" panose="020B0004020202020204" pitchFamily="34" charset="0"/>
                  </a:rPr>
                  <a:t> subscriptions</a:t>
                </a:r>
                <a:endParaRPr lang="pt-BR" sz="1400" b="0" kern="1200">
                  <a:solidFill>
                    <a:srgbClr val="05F90D"/>
                  </a:solidFill>
                  <a:latin typeface="Aptos" panose="020B0004020202020204" pitchFamily="34" charset="0"/>
                </a:endParaRPr>
              </a:p>
            </xdr:txBody>
          </xdr:sp>
        </xdr:grpSp>
        <xdr:grpSp>
          <xdr:nvGrpSpPr>
            <xdr:cNvPr id="54" name="Agrupar 53">
              <a:extLst>
                <a:ext uri="{FF2B5EF4-FFF2-40B4-BE49-F238E27FC236}">
                  <a16:creationId xmlns:a16="http://schemas.microsoft.com/office/drawing/2014/main" id="{62A6D607-F32B-5B32-2D43-B480CBD17ACA}"/>
                </a:ext>
              </a:extLst>
            </xdr:cNvPr>
            <xdr:cNvGrpSpPr/>
          </xdr:nvGrpSpPr>
          <xdr:grpSpPr>
            <a:xfrm>
              <a:off x="1602431" y="4327026"/>
              <a:ext cx="2090549" cy="1211783"/>
              <a:chOff x="1684976" y="4237726"/>
              <a:chExt cx="2061437" cy="1176548"/>
            </a:xfrm>
          </xdr:grpSpPr>
          <xdr:sp macro="" textlink="">
            <xdr:nvSpPr>
              <xdr:cNvPr id="70" name="Retângulo: Cantos Arredondados 69">
                <a:extLst>
                  <a:ext uri="{FF2B5EF4-FFF2-40B4-BE49-F238E27FC236}">
                    <a16:creationId xmlns:a16="http://schemas.microsoft.com/office/drawing/2014/main" id="{BA3CB62D-9C7E-59E1-4003-06BC2808E729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1684976" y="4266401"/>
                <a:ext cx="2007316" cy="1147873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pic>
            <xdr:nvPicPr>
              <xdr:cNvPr id="71" name="Imagem 70">
                <a:extLst>
                  <a:ext uri="{FF2B5EF4-FFF2-40B4-BE49-F238E27FC236}">
                    <a16:creationId xmlns:a16="http://schemas.microsoft.com/office/drawing/2014/main" id="{4D96F741-FA60-F6E1-EE52-BE381F5D3FA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9943" t="2772" r="20008" b="8892"/>
              <a:stretch/>
            </xdr:blipFill>
            <xdr:spPr>
              <a:xfrm>
                <a:off x="1757499" y="4516872"/>
                <a:ext cx="762542" cy="711951"/>
              </a:xfrm>
              <a:prstGeom prst="roundRect">
                <a:avLst>
                  <a:gd name="adj" fmla="val 6802"/>
                </a:avLst>
              </a:prstGeom>
            </xdr:spPr>
          </xdr:pic>
          <xdr:sp macro="" textlink="Work!I30">
            <xdr:nvSpPr>
              <xdr:cNvPr id="72" name="Retângulo: Cantos Arredondados 71">
                <a:extLst>
                  <a:ext uri="{FF2B5EF4-FFF2-40B4-BE49-F238E27FC236}">
                    <a16:creationId xmlns:a16="http://schemas.microsoft.com/office/drawing/2014/main" id="{896257C8-907D-C5E7-CB26-CB56832E134E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5" y="4520101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7F256E6-3253-4730-97FC-1061905D015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R$ 3.880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3" name="Retângulo 72">
                <a:extLst>
                  <a:ext uri="{FF2B5EF4-FFF2-40B4-BE49-F238E27FC236}">
                    <a16:creationId xmlns:a16="http://schemas.microsoft.com/office/drawing/2014/main" id="{F7DD6332-4111-CF1A-C682-164B4E6FF1B6}"/>
                  </a:ext>
                </a:extLst>
              </xdr:cNvPr>
              <xdr:cNvSpPr/>
            </xdr:nvSpPr>
            <xdr:spPr>
              <a:xfrm>
                <a:off x="2587126" y="4237726"/>
                <a:ext cx="1159287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74" name="Retângulo 73">
                <a:extLst>
                  <a:ext uri="{FF2B5EF4-FFF2-40B4-BE49-F238E27FC236}">
                    <a16:creationId xmlns:a16="http://schemas.microsoft.com/office/drawing/2014/main" id="{0DD302D8-F739-6563-A65F-515AFF36909B}"/>
                  </a:ext>
                </a:extLst>
              </xdr:cNvPr>
              <xdr:cNvSpPr/>
            </xdr:nvSpPr>
            <xdr:spPr>
              <a:xfrm>
                <a:off x="2609839" y="4757237"/>
                <a:ext cx="973650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H37">
            <xdr:nvSpPr>
              <xdr:cNvPr id="75" name="Retângulo: Cantos Arredondados 74">
                <a:extLst>
                  <a:ext uri="{FF2B5EF4-FFF2-40B4-BE49-F238E27FC236}">
                    <a16:creationId xmlns:a16="http://schemas.microsoft.com/office/drawing/2014/main" id="{13B23409-8E5F-E811-E5B2-1909C49E69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4" y="5049539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FBDE1239-DB41-4B37-9EE0-14E216E324E2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101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5" name="Agrupar 54">
              <a:extLst>
                <a:ext uri="{FF2B5EF4-FFF2-40B4-BE49-F238E27FC236}">
                  <a16:creationId xmlns:a16="http://schemas.microsoft.com/office/drawing/2014/main" id="{4A69D9CD-79D4-CFF9-DAB6-943F5FC4745C}"/>
                </a:ext>
              </a:extLst>
            </xdr:cNvPr>
            <xdr:cNvGrpSpPr/>
          </xdr:nvGrpSpPr>
          <xdr:grpSpPr>
            <a:xfrm>
              <a:off x="3540493" y="4340523"/>
              <a:ext cx="2242542" cy="1231117"/>
              <a:chOff x="3802913" y="4340523"/>
              <a:chExt cx="2242542" cy="1231117"/>
            </a:xfrm>
          </xdr:grpSpPr>
          <xdr:sp macro="" textlink="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2CF54FA3-E310-036E-114E-E7E16EDB27F8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3932377" y="4369196"/>
                <a:ext cx="2028577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65" name="Retângulo 64">
                <a:extLst>
                  <a:ext uri="{FF2B5EF4-FFF2-40B4-BE49-F238E27FC236}">
                    <a16:creationId xmlns:a16="http://schemas.microsoft.com/office/drawing/2014/main" id="{42674673-E40D-8EC9-B919-5667E46C7E27}"/>
                  </a:ext>
                </a:extLst>
              </xdr:cNvPr>
              <xdr:cNvSpPr/>
            </xdr:nvSpPr>
            <xdr:spPr>
              <a:xfrm>
                <a:off x="4801374" y="4340523"/>
                <a:ext cx="1244081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</a:t>
                </a:r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6" name="Retângulo 65">
                <a:extLst>
                  <a:ext uri="{FF2B5EF4-FFF2-40B4-BE49-F238E27FC236}">
                    <a16:creationId xmlns:a16="http://schemas.microsoft.com/office/drawing/2014/main" id="{2EDFF282-6AC5-526C-7DEB-B361ED897289}"/>
                  </a:ext>
                </a:extLst>
              </xdr:cNvPr>
              <xdr:cNvSpPr/>
            </xdr:nvSpPr>
            <xdr:spPr>
              <a:xfrm>
                <a:off x="4804453" y="4877649"/>
                <a:ext cx="987825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I37">
            <xdr:nvSpPr>
              <xdr:cNvPr id="67" name="Retângulo: Cantos Arredondados 66">
                <a:extLst>
                  <a:ext uri="{FF2B5EF4-FFF2-40B4-BE49-F238E27FC236}">
                    <a16:creationId xmlns:a16="http://schemas.microsoft.com/office/drawing/2014/main" id="{821029B6-B563-B230-B8BE-F901556F506A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883829" y="5175818"/>
                <a:ext cx="965273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FCBA2E0-1D92-4021-8B2A-31FCC74A7F0B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96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pic>
            <xdr:nvPicPr>
              <xdr:cNvPr id="68" name="Imagem 67">
                <a:extLst>
                  <a:ext uri="{FF2B5EF4-FFF2-40B4-BE49-F238E27FC236}">
                    <a16:creationId xmlns:a16="http://schemas.microsoft.com/office/drawing/2014/main" id="{37A80734-A862-C5C7-0FEF-FDE6756BD9F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8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29481" r="64623" b="33667"/>
              <a:stretch/>
            </xdr:blipFill>
            <xdr:spPr>
              <a:xfrm>
                <a:off x="3802913" y="4355703"/>
                <a:ext cx="1145390" cy="1215937"/>
              </a:xfrm>
              <a:prstGeom prst="rect">
                <a:avLst/>
              </a:prstGeom>
            </xdr:spPr>
          </xdr:pic>
          <xdr:sp macro="" textlink="Work!J30">
            <xdr:nvSpPr>
              <xdr:cNvPr id="69" name="Retângulo: Cantos Arredondados 68">
                <a:extLst>
                  <a:ext uri="{FF2B5EF4-FFF2-40B4-BE49-F238E27FC236}">
                    <a16:creationId xmlns:a16="http://schemas.microsoft.com/office/drawing/2014/main" id="{0B82749F-C09D-E369-EC64-97BC014E7B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908971" y="4663896"/>
                <a:ext cx="957361" cy="265048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57C89CF-8729-4B5C-97BB-14BF900137A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R$ 2.940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6" name="Agrupar 55">
              <a:extLst>
                <a:ext uri="{FF2B5EF4-FFF2-40B4-BE49-F238E27FC236}">
                  <a16:creationId xmlns:a16="http://schemas.microsoft.com/office/drawing/2014/main" id="{7537FDEB-AB71-3921-A5CC-64163E7F1132}"/>
                </a:ext>
              </a:extLst>
            </xdr:cNvPr>
            <xdr:cNvGrpSpPr/>
          </xdr:nvGrpSpPr>
          <xdr:grpSpPr>
            <a:xfrm>
              <a:off x="5744157" y="4343893"/>
              <a:ext cx="2012582" cy="1211781"/>
              <a:chOff x="6090413" y="4334173"/>
              <a:chExt cx="2035664" cy="1211781"/>
            </a:xfrm>
          </xdr:grpSpPr>
          <xdr:sp macro="" textlink="">
            <xdr:nvSpPr>
              <xdr:cNvPr id="58" name="Retângulo: Cantos Arredondados 57">
                <a:extLst>
                  <a:ext uri="{FF2B5EF4-FFF2-40B4-BE49-F238E27FC236}">
                    <a16:creationId xmlns:a16="http://schemas.microsoft.com/office/drawing/2014/main" id="{67D0DDBC-FA6B-4A44-8A4A-F5A9FD70D421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090413" y="4362846"/>
                <a:ext cx="2035664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59" name="Retângulo 58">
                <a:extLst>
                  <a:ext uri="{FF2B5EF4-FFF2-40B4-BE49-F238E27FC236}">
                    <a16:creationId xmlns:a16="http://schemas.microsoft.com/office/drawing/2014/main" id="{EA22E014-4555-F593-6DCA-7B228FF05A1E}"/>
                  </a:ext>
                </a:extLst>
              </xdr:cNvPr>
              <xdr:cNvSpPr/>
            </xdr:nvSpPr>
            <xdr:spPr>
              <a:xfrm>
                <a:off x="6950544" y="4334173"/>
                <a:ext cx="1174865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0" name="Retângulo 59">
                <a:extLst>
                  <a:ext uri="{FF2B5EF4-FFF2-40B4-BE49-F238E27FC236}">
                    <a16:creationId xmlns:a16="http://schemas.microsoft.com/office/drawing/2014/main" id="{16CC25B8-A3B0-018D-4939-5717CBA11BFC}"/>
                  </a:ext>
                </a:extLst>
              </xdr:cNvPr>
              <xdr:cNvSpPr/>
            </xdr:nvSpPr>
            <xdr:spPr>
              <a:xfrm>
                <a:off x="6989421" y="4871299"/>
                <a:ext cx="987824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J37">
            <xdr:nvSpPr>
              <xdr:cNvPr id="61" name="Retângulo: Cantos Arredondados 60">
                <a:extLst>
                  <a:ext uri="{FF2B5EF4-FFF2-40B4-BE49-F238E27FC236}">
                    <a16:creationId xmlns:a16="http://schemas.microsoft.com/office/drawing/2014/main" id="{F3160E91-8ACF-8458-9ACD-E95F1BBA1E55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8797" y="5169468"/>
                <a:ext cx="965272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FDA11F-E8A2-4307-A7AB-B12B6A02683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98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2" name="Retângulo: Cantos Arredondados 61">
                <a:extLst>
                  <a:ext uri="{FF2B5EF4-FFF2-40B4-BE49-F238E27FC236}">
                    <a16:creationId xmlns:a16="http://schemas.microsoft.com/office/drawing/2014/main" id="{41634E37-F681-6363-FABF-76E7672B108F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162901" y="4528561"/>
                <a:ext cx="860369" cy="868534"/>
              </a:xfrm>
              <a:prstGeom prst="roundRect">
                <a:avLst/>
              </a:prstGeom>
              <a:solidFill>
                <a:srgbClr val="99FFB0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600" b="1">
                    <a:solidFill>
                      <a:srgbClr val="305037"/>
                    </a:solidFill>
                  </a:rPr>
                  <a:t>SUBS CRIP  TIONS</a:t>
                </a:r>
                <a:endParaRPr lang="pt-PT" sz="1600" b="1">
                  <a:solidFill>
                    <a:srgbClr val="305037"/>
                  </a:solidFill>
                </a:endParaRPr>
              </a:p>
            </xdr:txBody>
          </xdr:sp>
          <xdr:sp macro="" textlink="Work!H30">
            <xdr:nvSpPr>
              <xdr:cNvPr id="63" name="Retângulo: Cantos Arredondados 62">
                <a:extLst>
                  <a:ext uri="{FF2B5EF4-FFF2-40B4-BE49-F238E27FC236}">
                    <a16:creationId xmlns:a16="http://schemas.microsoft.com/office/drawing/2014/main" id="{F4F24481-E412-298A-1958-6C8B124F239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7008" y="4639388"/>
                <a:ext cx="964470" cy="257214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538FD8E-7B55-44FF-A8DC-5D2D0ADC6539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R$ 2.935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57" name="Retângulo: Cantos Arredondados 56">
              <a:extLst>
                <a:ext uri="{FF2B5EF4-FFF2-40B4-BE49-F238E27FC236}">
                  <a16:creationId xmlns:a16="http://schemas.microsoft.com/office/drawing/2014/main" id="{D98CACEC-9718-A19C-9E11-25D8CD52CE2C}"/>
                </a:ext>
              </a:extLst>
            </xdr:cNvPr>
            <xdr:cNvSpPr>
              <a:spLocks noChangeAspect="1"/>
            </xdr:cNvSpPr>
          </xdr:nvSpPr>
          <xdr:spPr>
            <a:xfrm>
              <a:off x="7794948" y="4363332"/>
              <a:ext cx="1030256" cy="1183108"/>
            </a:xfrm>
            <a:prstGeom prst="roundRect">
              <a:avLst/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</xdr:grpSp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D7C7189F-FDD7-9960-E69D-4815C4850AB8}"/>
              </a:ext>
            </a:extLst>
          </xdr:cNvPr>
          <xdr:cNvSpPr/>
        </xdr:nvSpPr>
        <xdr:spPr>
          <a:xfrm>
            <a:off x="7730947" y="4161976"/>
            <a:ext cx="1158975" cy="348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GROSS SALES</a:t>
            </a:r>
            <a:endParaRPr lang="pt-BR" sz="1000" b="1" kern="12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endParaRPr>
          </a:p>
        </xdr:txBody>
      </xdr:sp>
      <xdr:sp macro="" textlink="">
        <xdr:nvSpPr>
          <xdr:cNvPr id="49" name="Retângulo 48">
            <a:extLst>
              <a:ext uri="{FF2B5EF4-FFF2-40B4-BE49-F238E27FC236}">
                <a16:creationId xmlns:a16="http://schemas.microsoft.com/office/drawing/2014/main" id="{343458F4-298F-4329-AF8B-7DFFB6623926}"/>
              </a:ext>
            </a:extLst>
          </xdr:cNvPr>
          <xdr:cNvSpPr/>
        </xdr:nvSpPr>
        <xdr:spPr>
          <a:xfrm>
            <a:off x="7769383" y="4687731"/>
            <a:ext cx="974055" cy="36194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CLIENTS</a:t>
            </a:r>
          </a:p>
        </xdr:txBody>
      </xdr:sp>
      <xdr:sp macro="" textlink="Work!B14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E3F4D4A9-FD40-5969-8F66-E1CFCFA6E74B}"/>
              </a:ext>
            </a:extLst>
          </xdr:cNvPr>
          <xdr:cNvSpPr>
            <a:spLocks noChangeAspect="1"/>
          </xdr:cNvSpPr>
        </xdr:nvSpPr>
        <xdr:spPr>
          <a:xfrm>
            <a:off x="7847859" y="4942222"/>
            <a:ext cx="951759" cy="305514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8DC649E4-E7E3-4D60-AB0D-B6B7595AC27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295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  <xdr:sp macro="" textlink="Work!B11">
        <xdr:nvSpPr>
          <xdr:cNvPr id="51" name="Retângulo: Cantos Arredondados 50">
            <a:extLst>
              <a:ext uri="{FF2B5EF4-FFF2-40B4-BE49-F238E27FC236}">
                <a16:creationId xmlns:a16="http://schemas.microsoft.com/office/drawing/2014/main" id="{11CDAD82-AA69-B3E1-925D-83933DD0A41A}"/>
              </a:ext>
            </a:extLst>
          </xdr:cNvPr>
          <xdr:cNvSpPr>
            <a:spLocks noChangeAspect="1"/>
          </xdr:cNvSpPr>
        </xdr:nvSpPr>
        <xdr:spPr>
          <a:xfrm>
            <a:off x="7846091" y="4443533"/>
            <a:ext cx="950966" cy="245845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721B7D86-6457-4507-AFDD-E02000B6D20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R$ 9.755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53776</xdr:colOff>
      <xdr:row>26</xdr:row>
      <xdr:rowOff>158208</xdr:rowOff>
    </xdr:from>
    <xdr:to>
      <xdr:col>14</xdr:col>
      <xdr:colOff>375729</xdr:colOff>
      <xdr:row>35</xdr:row>
      <xdr:rowOff>107826</xdr:rowOff>
    </xdr:to>
    <xdr:grpSp>
      <xdr:nvGrpSpPr>
        <xdr:cNvPr id="78" name="Agrupar 77">
          <a:extLst>
            <a:ext uri="{FF2B5EF4-FFF2-40B4-BE49-F238E27FC236}">
              <a16:creationId xmlns:a16="http://schemas.microsoft.com/office/drawing/2014/main" id="{1CFDCFEA-52A1-4CA6-96CA-5DAB810D8FF7}"/>
            </a:ext>
          </a:extLst>
        </xdr:cNvPr>
        <xdr:cNvGrpSpPr/>
      </xdr:nvGrpSpPr>
      <xdr:grpSpPr>
        <a:xfrm>
          <a:off x="53776" y="5073467"/>
          <a:ext cx="8876481" cy="1647944"/>
          <a:chOff x="53776" y="5558714"/>
          <a:chExt cx="8876481" cy="1683879"/>
        </a:xfrm>
      </xdr:grpSpPr>
      <xdr:sp macro="" textlink="">
        <xdr:nvSpPr>
          <xdr:cNvPr id="79" name="Retângulo: Cantos Arredondados 78">
            <a:extLst>
              <a:ext uri="{FF2B5EF4-FFF2-40B4-BE49-F238E27FC236}">
                <a16:creationId xmlns:a16="http://schemas.microsoft.com/office/drawing/2014/main" id="{563A09C3-A188-066A-D05C-3B08B1FB8DBA}"/>
              </a:ext>
            </a:extLst>
          </xdr:cNvPr>
          <xdr:cNvSpPr>
            <a:spLocks noChangeAspect="1"/>
          </xdr:cNvSpPr>
        </xdr:nvSpPr>
        <xdr:spPr>
          <a:xfrm>
            <a:off x="72724" y="5558714"/>
            <a:ext cx="8827864" cy="1683879"/>
          </a:xfrm>
          <a:prstGeom prst="roundRect">
            <a:avLst>
              <a:gd name="adj" fmla="val 7126"/>
            </a:avLst>
          </a:prstGeom>
          <a:solidFill>
            <a:schemeClr val="bg2">
              <a:alpha val="71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pSp>
        <xdr:nvGrpSpPr>
          <xdr:cNvPr id="80" name="Agrupar 79">
            <a:extLst>
              <a:ext uri="{FF2B5EF4-FFF2-40B4-BE49-F238E27FC236}">
                <a16:creationId xmlns:a16="http://schemas.microsoft.com/office/drawing/2014/main" id="{FBBBD4B2-B7CA-4069-827F-93F50893E234}"/>
              </a:ext>
            </a:extLst>
          </xdr:cNvPr>
          <xdr:cNvGrpSpPr/>
        </xdr:nvGrpSpPr>
        <xdr:grpSpPr>
          <a:xfrm>
            <a:off x="53776" y="5689480"/>
            <a:ext cx="1577085" cy="1481227"/>
            <a:chOff x="202671" y="4335859"/>
            <a:chExt cx="1580292" cy="1191571"/>
          </a:xfrm>
        </xdr:grpSpPr>
        <xdr:sp macro="" textlink="">
          <xdr:nvSpPr>
            <xdr:cNvPr id="139" name="Retângulo: Cantos Arredondados 138">
              <a:extLst>
                <a:ext uri="{FF2B5EF4-FFF2-40B4-BE49-F238E27FC236}">
                  <a16:creationId xmlns:a16="http://schemas.microsoft.com/office/drawing/2014/main" id="{A8FEA773-5145-C04F-14C2-49BDD5DDE7F6}"/>
                </a:ext>
              </a:extLst>
            </xdr:cNvPr>
            <xdr:cNvSpPr/>
          </xdr:nvSpPr>
          <xdr:spPr>
            <a:xfrm>
              <a:off x="274703" y="4335859"/>
              <a:ext cx="1435909" cy="1191571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">
          <xdr:nvSpPr>
            <xdr:cNvPr id="140" name="Retângulo 139">
              <a:extLst>
                <a:ext uri="{FF2B5EF4-FFF2-40B4-BE49-F238E27FC236}">
                  <a16:creationId xmlns:a16="http://schemas.microsoft.com/office/drawing/2014/main" id="{C7E2A5BE-0149-0A16-AFE2-082197D1F259}"/>
                </a:ext>
              </a:extLst>
            </xdr:cNvPr>
            <xdr:cNvSpPr/>
          </xdr:nvSpPr>
          <xdr:spPr>
            <a:xfrm>
              <a:off x="202671" y="4709299"/>
              <a:ext cx="1580292" cy="37918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2000" b="0" kern="1200">
                  <a:solidFill>
                    <a:srgbClr val="05F90D"/>
                  </a:solidFill>
                  <a:latin typeface="Aptos" panose="020B0004020202020204" pitchFamily="34" charset="0"/>
                </a:rPr>
                <a:t>subscription</a:t>
              </a:r>
              <a:r>
                <a:rPr lang="pt-BR" sz="1600" b="0" kern="1200" baseline="0">
                  <a:solidFill>
                    <a:srgbClr val="05F90D"/>
                  </a:solidFill>
                  <a:latin typeface="Aptos" panose="020B0004020202020204" pitchFamily="34" charset="0"/>
                </a:rPr>
                <a:t> PLANS</a:t>
              </a:r>
              <a:endParaRPr lang="pt-BR" sz="1100" b="0" kern="1200">
                <a:solidFill>
                  <a:srgbClr val="05F90D"/>
                </a:solidFill>
                <a:latin typeface="Aptos" panose="020B0004020202020204" pitchFamily="34" charset="0"/>
              </a:endParaRPr>
            </a:p>
          </xdr:txBody>
        </xdr:sp>
      </xdr:grpSp>
      <xdr:grpSp>
        <xdr:nvGrpSpPr>
          <xdr:cNvPr id="81" name="Agrupar 80">
            <a:extLst>
              <a:ext uri="{FF2B5EF4-FFF2-40B4-BE49-F238E27FC236}">
                <a16:creationId xmlns:a16="http://schemas.microsoft.com/office/drawing/2014/main" id="{33FF898E-8B6E-A8F6-18A1-271D052D41DD}"/>
              </a:ext>
            </a:extLst>
          </xdr:cNvPr>
          <xdr:cNvGrpSpPr/>
        </xdr:nvGrpSpPr>
        <xdr:grpSpPr>
          <a:xfrm>
            <a:off x="1546199" y="5580211"/>
            <a:ext cx="1959322" cy="1608467"/>
            <a:chOff x="1603354" y="5571225"/>
            <a:chExt cx="2017942" cy="1608467"/>
          </a:xfrm>
        </xdr:grpSpPr>
        <xdr:sp macro="" textlink="">
          <xdr:nvSpPr>
            <xdr:cNvPr id="125" name="Retângulo: Cantos Arredondados 124">
              <a:extLst>
                <a:ext uri="{FF2B5EF4-FFF2-40B4-BE49-F238E27FC236}">
                  <a16:creationId xmlns:a16="http://schemas.microsoft.com/office/drawing/2014/main" id="{18C8315C-31E4-495B-6788-E8ECA2CCAAD0}"/>
                </a:ext>
              </a:extLst>
            </xdr:cNvPr>
            <xdr:cNvSpPr>
              <a:spLocks noChangeAspect="1"/>
            </xdr:cNvSpPr>
          </xdr:nvSpPr>
          <xdr:spPr>
            <a:xfrm>
              <a:off x="1662381" y="5571225"/>
              <a:ext cx="1958915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J6">
          <xdr:nvSpPr>
            <xdr:cNvPr id="126" name="Retângulo: Cantos Arredondados 125">
              <a:extLst>
                <a:ext uri="{FF2B5EF4-FFF2-40B4-BE49-F238E27FC236}">
                  <a16:creationId xmlns:a16="http://schemas.microsoft.com/office/drawing/2014/main" id="{00275283-CC37-8719-404A-D76D8F624824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109014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94520F9-7C8C-4C28-B365-D61B8D668A78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R$ 6.370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27" name="Retângulo 126">
              <a:extLst>
                <a:ext uri="{FF2B5EF4-FFF2-40B4-BE49-F238E27FC236}">
                  <a16:creationId xmlns:a16="http://schemas.microsoft.com/office/drawing/2014/main" id="{67818279-F2B4-2013-B2C9-539766CC76E0}"/>
                </a:ext>
              </a:extLst>
            </xdr:cNvPr>
            <xdr:cNvSpPr/>
          </xdr:nvSpPr>
          <xdr:spPr>
            <a:xfrm>
              <a:off x="1612699" y="6092387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28" name="Retângulo 127">
              <a:extLst>
                <a:ext uri="{FF2B5EF4-FFF2-40B4-BE49-F238E27FC236}">
                  <a16:creationId xmlns:a16="http://schemas.microsoft.com/office/drawing/2014/main" id="{6D874E60-1CA6-CA48-5862-1710077818B1}"/>
                </a:ext>
              </a:extLst>
            </xdr:cNvPr>
            <xdr:cNvSpPr/>
          </xdr:nvSpPr>
          <xdr:spPr>
            <a:xfrm>
              <a:off x="1627235" y="6927453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J12">
          <xdr:nvSpPr>
            <xdr:cNvPr id="129" name="Retângulo: Cantos Arredondados 128">
              <a:extLst>
                <a:ext uri="{FF2B5EF4-FFF2-40B4-BE49-F238E27FC236}">
                  <a16:creationId xmlns:a16="http://schemas.microsoft.com/office/drawing/2014/main" id="{E9E030ED-10EF-36B6-5C2D-10D01AD13EFD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945607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50B681C4-55A6-4E7C-80D8-6CF27376DAB0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98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30" name="Retângulo 129">
              <a:extLst>
                <a:ext uri="{FF2B5EF4-FFF2-40B4-BE49-F238E27FC236}">
                  <a16:creationId xmlns:a16="http://schemas.microsoft.com/office/drawing/2014/main" id="{3936F50B-997A-74D3-2BD9-78DC3021F0C7}"/>
                </a:ext>
              </a:extLst>
            </xdr:cNvPr>
            <xdr:cNvSpPr/>
          </xdr:nvSpPr>
          <xdr:spPr>
            <a:xfrm>
              <a:off x="1629324" y="6307280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31" name="Retângulo 130">
              <a:extLst>
                <a:ext uri="{FF2B5EF4-FFF2-40B4-BE49-F238E27FC236}">
                  <a16:creationId xmlns:a16="http://schemas.microsoft.com/office/drawing/2014/main" id="{0B3EE083-27C0-56C2-3318-E0215CBAAE0D}"/>
                </a:ext>
              </a:extLst>
            </xdr:cNvPr>
            <xdr:cNvSpPr/>
          </xdr:nvSpPr>
          <xdr:spPr>
            <a:xfrm>
              <a:off x="1629595" y="6738089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J7">
          <xdr:nvSpPr>
            <xdr:cNvPr id="132" name="Retângulo: Cantos Arredondados 131">
              <a:extLst>
                <a:ext uri="{FF2B5EF4-FFF2-40B4-BE49-F238E27FC236}">
                  <a16:creationId xmlns:a16="http://schemas.microsoft.com/office/drawing/2014/main" id="{2EFC9779-CC59-2B68-49F7-98BD38B9AFEE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316299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D70C2123-350C-4D1A-8ECD-A80F13104E75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-R$ 982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J10">
          <xdr:nvSpPr>
            <xdr:cNvPr id="133" name="Retângulo: Cantos Arredondados 132">
              <a:extLst>
                <a:ext uri="{FF2B5EF4-FFF2-40B4-BE49-F238E27FC236}">
                  <a16:creationId xmlns:a16="http://schemas.microsoft.com/office/drawing/2014/main" id="{C669CE4E-F8A4-932F-2E7E-8E5B7F93B74E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738089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71284FC-CF68-4CAC-A76E-198FC47FA772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R$ 5.388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grpSp>
          <xdr:nvGrpSpPr>
            <xdr:cNvPr id="134" name="Agrupar 133">
              <a:extLst>
                <a:ext uri="{FF2B5EF4-FFF2-40B4-BE49-F238E27FC236}">
                  <a16:creationId xmlns:a16="http://schemas.microsoft.com/office/drawing/2014/main" id="{964CAB5C-A789-BD29-5A67-98CEEC904A45}"/>
                </a:ext>
              </a:extLst>
            </xdr:cNvPr>
            <xdr:cNvGrpSpPr/>
          </xdr:nvGrpSpPr>
          <xdr:grpSpPr>
            <a:xfrm>
              <a:off x="2052498" y="5655871"/>
              <a:ext cx="1135592" cy="424500"/>
              <a:chOff x="1639149" y="5583985"/>
              <a:chExt cx="1135592" cy="424500"/>
            </a:xfrm>
          </xdr:grpSpPr>
          <xdr:pic>
            <xdr:nvPicPr>
              <xdr:cNvPr id="137" name="Imagem 136">
                <a:extLst>
                  <a:ext uri="{FF2B5EF4-FFF2-40B4-BE49-F238E27FC236}">
                    <a16:creationId xmlns:a16="http://schemas.microsoft.com/office/drawing/2014/main" id="{20927F5C-498F-BFFD-78ED-FB3CF7C5892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8408"/>
              <a:stretch/>
            </xdr:blipFill>
            <xdr:spPr>
              <a:xfrm>
                <a:off x="1976011" y="5583985"/>
                <a:ext cx="798730" cy="42450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</xdr:pic>
          <xdr:pic>
            <xdr:nvPicPr>
              <xdr:cNvPr id="138" name="Imagem 137">
                <a:extLst>
                  <a:ext uri="{FF2B5EF4-FFF2-40B4-BE49-F238E27FC236}">
                    <a16:creationId xmlns:a16="http://schemas.microsoft.com/office/drawing/2014/main" id="{6CBF1154-95CB-73E8-7090-6E131590390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123" r="82202"/>
              <a:stretch/>
            </xdr:blipFill>
            <xdr:spPr>
              <a:xfrm>
                <a:off x="1639149" y="5583985"/>
                <a:ext cx="453074" cy="42450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</xdr:pic>
        </xdr:grpSp>
        <xdr:sp macro="" textlink="Work!J8">
          <xdr:nvSpPr>
            <xdr:cNvPr id="135" name="Retângulo: Cantos Arredondados 134">
              <a:extLst>
                <a:ext uri="{FF2B5EF4-FFF2-40B4-BE49-F238E27FC236}">
                  <a16:creationId xmlns:a16="http://schemas.microsoft.com/office/drawing/2014/main" id="{E2D024FD-E54E-2C09-C1C4-E93D79CDEB51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537237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7F41988A-FCDD-40D6-84F8-E151B17F65B5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-15%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36" name="Retângulo 135">
              <a:extLst>
                <a:ext uri="{FF2B5EF4-FFF2-40B4-BE49-F238E27FC236}">
                  <a16:creationId xmlns:a16="http://schemas.microsoft.com/office/drawing/2014/main" id="{F00AE304-FDCE-8B19-3A49-2A2E101B7088}"/>
                </a:ext>
              </a:extLst>
            </xdr:cNvPr>
            <xdr:cNvSpPr/>
          </xdr:nvSpPr>
          <xdr:spPr>
            <a:xfrm>
              <a:off x="1603354" y="6537239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</xdr:grpSp>
      <xdr:grpSp>
        <xdr:nvGrpSpPr>
          <xdr:cNvPr id="82" name="Agrupar 81">
            <a:extLst>
              <a:ext uri="{FF2B5EF4-FFF2-40B4-BE49-F238E27FC236}">
                <a16:creationId xmlns:a16="http://schemas.microsoft.com/office/drawing/2014/main" id="{CDBE6961-5838-576E-4904-B3970EA985C1}"/>
              </a:ext>
            </a:extLst>
          </xdr:cNvPr>
          <xdr:cNvGrpSpPr/>
        </xdr:nvGrpSpPr>
        <xdr:grpSpPr>
          <a:xfrm>
            <a:off x="3561907" y="5588837"/>
            <a:ext cx="2009318" cy="1608467"/>
            <a:chOff x="3714669" y="5588837"/>
            <a:chExt cx="2009318" cy="1608467"/>
          </a:xfrm>
        </xdr:grpSpPr>
        <xdr:sp macro="" textlink="">
          <xdr:nvSpPr>
            <xdr:cNvPr id="111" name="Retângulo: Cantos Arredondados 110">
              <a:extLst>
                <a:ext uri="{FF2B5EF4-FFF2-40B4-BE49-F238E27FC236}">
                  <a16:creationId xmlns:a16="http://schemas.microsoft.com/office/drawing/2014/main" id="{17F5342E-426C-9F22-5BC2-10D465BF6335}"/>
                </a:ext>
              </a:extLst>
            </xdr:cNvPr>
            <xdr:cNvSpPr>
              <a:spLocks noChangeAspect="1"/>
            </xdr:cNvSpPr>
          </xdr:nvSpPr>
          <xdr:spPr>
            <a:xfrm>
              <a:off x="3738113" y="5588837"/>
              <a:ext cx="1985874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I6">
          <xdr:nvSpPr>
            <xdr:cNvPr id="112" name="Retângulo: Cantos Arredondados 111">
              <a:extLst>
                <a:ext uri="{FF2B5EF4-FFF2-40B4-BE49-F238E27FC236}">
                  <a16:creationId xmlns:a16="http://schemas.microsoft.com/office/drawing/2014/main" id="{FEC51BA1-A1A6-2BC3-7ACB-944BA7E3D936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126626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1793DCF-0908-438B-934F-85EF6EACC831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R$ 2.880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13" name="Retângulo 112">
              <a:extLst>
                <a:ext uri="{FF2B5EF4-FFF2-40B4-BE49-F238E27FC236}">
                  <a16:creationId xmlns:a16="http://schemas.microsoft.com/office/drawing/2014/main" id="{968F76C4-1660-84FC-7B36-E2EE62157D25}"/>
                </a:ext>
              </a:extLst>
            </xdr:cNvPr>
            <xdr:cNvSpPr/>
          </xdr:nvSpPr>
          <xdr:spPr>
            <a:xfrm>
              <a:off x="3715028" y="6109999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14" name="Retângulo 113">
              <a:extLst>
                <a:ext uri="{FF2B5EF4-FFF2-40B4-BE49-F238E27FC236}">
                  <a16:creationId xmlns:a16="http://schemas.microsoft.com/office/drawing/2014/main" id="{CB81689A-7432-6631-9395-3F28BD4A380A}"/>
                </a:ext>
              </a:extLst>
            </xdr:cNvPr>
            <xdr:cNvSpPr/>
          </xdr:nvSpPr>
          <xdr:spPr>
            <a:xfrm>
              <a:off x="3729564" y="6945065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I12">
          <xdr:nvSpPr>
            <xdr:cNvPr id="115" name="Retângulo: Cantos Arredondados 114">
              <a:extLst>
                <a:ext uri="{FF2B5EF4-FFF2-40B4-BE49-F238E27FC236}">
                  <a16:creationId xmlns:a16="http://schemas.microsoft.com/office/drawing/2014/main" id="{0336684E-8B36-5734-FBA6-DC95C7362FBA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963219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7E256089-8BEF-4D85-9B62-72D5B1073A42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96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16" name="Retângulo 115">
              <a:extLst>
                <a:ext uri="{FF2B5EF4-FFF2-40B4-BE49-F238E27FC236}">
                  <a16:creationId xmlns:a16="http://schemas.microsoft.com/office/drawing/2014/main" id="{8FC5A7E2-2C3F-68F3-1B61-30097374B39B}"/>
                </a:ext>
              </a:extLst>
            </xdr:cNvPr>
            <xdr:cNvSpPr/>
          </xdr:nvSpPr>
          <xdr:spPr>
            <a:xfrm>
              <a:off x="3722668" y="6315906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17" name="Retângulo 116">
              <a:extLst>
                <a:ext uri="{FF2B5EF4-FFF2-40B4-BE49-F238E27FC236}">
                  <a16:creationId xmlns:a16="http://schemas.microsoft.com/office/drawing/2014/main" id="{9674C85D-9A38-44C0-1C9E-8AE30EE7F434}"/>
                </a:ext>
              </a:extLst>
            </xdr:cNvPr>
            <xdr:cNvSpPr/>
          </xdr:nvSpPr>
          <xdr:spPr>
            <a:xfrm>
              <a:off x="3731654" y="6747075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I7">
          <xdr:nvSpPr>
            <xdr:cNvPr id="118" name="Retângulo: Cantos Arredondados 117">
              <a:extLst>
                <a:ext uri="{FF2B5EF4-FFF2-40B4-BE49-F238E27FC236}">
                  <a16:creationId xmlns:a16="http://schemas.microsoft.com/office/drawing/2014/main" id="{0B3EEEB4-1534-04B9-8044-74ED6225BDDA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324925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F8877B3-E755-45DB-801B-0C5385C7F4F8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-R$ 1.079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I10">
          <xdr:nvSpPr>
            <xdr:cNvPr id="119" name="Retângulo: Cantos Arredondados 118">
              <a:extLst>
                <a:ext uri="{FF2B5EF4-FFF2-40B4-BE49-F238E27FC236}">
                  <a16:creationId xmlns:a16="http://schemas.microsoft.com/office/drawing/2014/main" id="{8FA02770-7A34-D970-A545-B25622F599FE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747075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F62BBE05-1CA8-430A-8F58-A81329E06401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R$ 1.801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I8">
          <xdr:nvSpPr>
            <xdr:cNvPr id="120" name="Retângulo: Cantos Arredondados 119">
              <a:extLst>
                <a:ext uri="{FF2B5EF4-FFF2-40B4-BE49-F238E27FC236}">
                  <a16:creationId xmlns:a16="http://schemas.microsoft.com/office/drawing/2014/main" id="{FE604612-3D0B-D709-B296-78AC2AD29FC1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546224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9001585C-0889-457A-86CF-8EFCCDEF5CF7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-37%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21" name="Retângulo 120">
              <a:extLst>
                <a:ext uri="{FF2B5EF4-FFF2-40B4-BE49-F238E27FC236}">
                  <a16:creationId xmlns:a16="http://schemas.microsoft.com/office/drawing/2014/main" id="{A2EC0C4F-FF19-853C-B83F-41FCE7D96258}"/>
                </a:ext>
              </a:extLst>
            </xdr:cNvPr>
            <xdr:cNvSpPr/>
          </xdr:nvSpPr>
          <xdr:spPr>
            <a:xfrm>
              <a:off x="3714669" y="6546225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grpSp>
          <xdr:nvGrpSpPr>
            <xdr:cNvPr id="122" name="Agrupar 121">
              <a:extLst>
                <a:ext uri="{FF2B5EF4-FFF2-40B4-BE49-F238E27FC236}">
                  <a16:creationId xmlns:a16="http://schemas.microsoft.com/office/drawing/2014/main" id="{98EFB5CA-E827-4BF8-AAD3-DF92482B8301}"/>
                </a:ext>
              </a:extLst>
            </xdr:cNvPr>
            <xdr:cNvGrpSpPr/>
          </xdr:nvGrpSpPr>
          <xdr:grpSpPr>
            <a:xfrm>
              <a:off x="4137215" y="5673844"/>
              <a:ext cx="1186910" cy="395715"/>
              <a:chOff x="4137215" y="5673844"/>
              <a:chExt cx="1186910" cy="395715"/>
            </a:xfrm>
          </xdr:grpSpPr>
          <xdr:pic>
            <xdr:nvPicPr>
              <xdr:cNvPr id="123" name="Imagem 122">
                <a:extLst>
                  <a:ext uri="{FF2B5EF4-FFF2-40B4-BE49-F238E27FC236}">
                    <a16:creationId xmlns:a16="http://schemas.microsoft.com/office/drawing/2014/main" id="{6C894191-F356-525C-37C7-B6F6070B7FD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6053" r="-1"/>
              <a:stretch/>
            </xdr:blipFill>
            <xdr:spPr>
              <a:xfrm>
                <a:off x="4429833" y="5673844"/>
                <a:ext cx="894292" cy="395715"/>
              </a:xfrm>
              <a:prstGeom prst="roundRect">
                <a:avLst/>
              </a:prstGeom>
            </xdr:spPr>
          </xdr:pic>
          <xdr:pic>
            <xdr:nvPicPr>
              <xdr:cNvPr id="124" name="Imagem 123">
                <a:extLst>
                  <a:ext uri="{FF2B5EF4-FFF2-40B4-BE49-F238E27FC236}">
                    <a16:creationId xmlns:a16="http://schemas.microsoft.com/office/drawing/2014/main" id="{408DBADD-F657-4AE3-56AB-E18E4671E08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81529"/>
              <a:stretch/>
            </xdr:blipFill>
            <xdr:spPr>
              <a:xfrm>
                <a:off x="4137215" y="5673844"/>
                <a:ext cx="486596" cy="395715"/>
              </a:xfrm>
              <a:prstGeom prst="roundRect">
                <a:avLst/>
              </a:prstGeom>
            </xdr:spPr>
          </xdr:pic>
        </xdr:grpSp>
      </xdr:grpSp>
      <xdr:grpSp>
        <xdr:nvGrpSpPr>
          <xdr:cNvPr id="83" name="Agrupar 82">
            <a:extLst>
              <a:ext uri="{FF2B5EF4-FFF2-40B4-BE49-F238E27FC236}">
                <a16:creationId xmlns:a16="http://schemas.microsoft.com/office/drawing/2014/main" id="{21E1B355-F413-E98E-91AD-DF1981F60150}"/>
              </a:ext>
            </a:extLst>
          </xdr:cNvPr>
          <xdr:cNvGrpSpPr/>
        </xdr:nvGrpSpPr>
        <xdr:grpSpPr>
          <a:xfrm>
            <a:off x="5619667" y="5597464"/>
            <a:ext cx="2044541" cy="1608467"/>
            <a:chOff x="5817357" y="5606450"/>
            <a:chExt cx="2044541" cy="1608467"/>
          </a:xfrm>
        </xdr:grpSpPr>
        <xdr:sp macro="" textlink="">
          <xdr:nvSpPr>
            <xdr:cNvPr id="95" name="Retângulo: Cantos Arredondados 94">
              <a:extLst>
                <a:ext uri="{FF2B5EF4-FFF2-40B4-BE49-F238E27FC236}">
                  <a16:creationId xmlns:a16="http://schemas.microsoft.com/office/drawing/2014/main" id="{35720FD6-3F23-A22E-C2B4-691E32A19A7C}"/>
                </a:ext>
              </a:extLst>
            </xdr:cNvPr>
            <xdr:cNvSpPr>
              <a:spLocks noChangeAspect="1"/>
            </xdr:cNvSpPr>
          </xdr:nvSpPr>
          <xdr:spPr>
            <a:xfrm>
              <a:off x="5849787" y="5606450"/>
              <a:ext cx="2012111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H6">
          <xdr:nvSpPr>
            <xdr:cNvPr id="96" name="Retângulo: Cantos Arredondados 95">
              <a:extLst>
                <a:ext uri="{FF2B5EF4-FFF2-40B4-BE49-F238E27FC236}">
                  <a16:creationId xmlns:a16="http://schemas.microsoft.com/office/drawing/2014/main" id="{EA24BA9F-CD54-4420-78B5-D5E1400303E9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144239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CCCD2F2-2D20-4152-8471-0DF5753764BF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R$ 505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97" name="Retângulo 96">
              <a:extLst>
                <a:ext uri="{FF2B5EF4-FFF2-40B4-BE49-F238E27FC236}">
                  <a16:creationId xmlns:a16="http://schemas.microsoft.com/office/drawing/2014/main" id="{6B76867F-85C8-D790-9745-88C385AC6E63}"/>
                </a:ext>
              </a:extLst>
            </xdr:cNvPr>
            <xdr:cNvSpPr/>
          </xdr:nvSpPr>
          <xdr:spPr>
            <a:xfrm>
              <a:off x="5817357" y="6127612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98" name="Retângulo 97">
              <a:extLst>
                <a:ext uri="{FF2B5EF4-FFF2-40B4-BE49-F238E27FC236}">
                  <a16:creationId xmlns:a16="http://schemas.microsoft.com/office/drawing/2014/main" id="{FF8B66C7-7D81-558E-D2FA-4171FF628959}"/>
                </a:ext>
              </a:extLst>
            </xdr:cNvPr>
            <xdr:cNvSpPr/>
          </xdr:nvSpPr>
          <xdr:spPr>
            <a:xfrm>
              <a:off x="5831893" y="6962678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H12">
          <xdr:nvSpPr>
            <xdr:cNvPr id="99" name="Retângulo: Cantos Arredondados 98">
              <a:extLst>
                <a:ext uri="{FF2B5EF4-FFF2-40B4-BE49-F238E27FC236}">
                  <a16:creationId xmlns:a16="http://schemas.microsoft.com/office/drawing/2014/main" id="{9413E66E-3881-1826-F12A-D92FA3516DAC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980832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F740AB04-069F-4466-9E1A-636FCE1E0931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101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00" name="Retângulo 99">
              <a:extLst>
                <a:ext uri="{FF2B5EF4-FFF2-40B4-BE49-F238E27FC236}">
                  <a16:creationId xmlns:a16="http://schemas.microsoft.com/office/drawing/2014/main" id="{5CC9793C-9E6A-6A2F-386C-84AD77912F6F}"/>
                </a:ext>
              </a:extLst>
            </xdr:cNvPr>
            <xdr:cNvSpPr/>
          </xdr:nvSpPr>
          <xdr:spPr>
            <a:xfrm>
              <a:off x="5824996" y="6351490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01" name="Retângulo 100">
              <a:extLst>
                <a:ext uri="{FF2B5EF4-FFF2-40B4-BE49-F238E27FC236}">
                  <a16:creationId xmlns:a16="http://schemas.microsoft.com/office/drawing/2014/main" id="{3F23409E-3D79-9EF1-A7EB-2E0D9FDD6AD8}"/>
                </a:ext>
              </a:extLst>
            </xdr:cNvPr>
            <xdr:cNvSpPr/>
          </xdr:nvSpPr>
          <xdr:spPr>
            <a:xfrm>
              <a:off x="5842969" y="6756060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H7">
          <xdr:nvSpPr>
            <xdr:cNvPr id="102" name="Retângulo: Cantos Arredondados 101">
              <a:extLst>
                <a:ext uri="{FF2B5EF4-FFF2-40B4-BE49-F238E27FC236}">
                  <a16:creationId xmlns:a16="http://schemas.microsoft.com/office/drawing/2014/main" id="{99117486-ACE5-7773-3297-EFA1A83DC931}"/>
                </a:ext>
              </a:extLst>
            </xdr:cNvPr>
            <xdr:cNvSpPr>
              <a:spLocks noChangeAspect="1"/>
            </xdr:cNvSpPr>
          </xdr:nvSpPr>
          <xdr:spPr>
            <a:xfrm>
              <a:off x="6820301" y="6360511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EE88EFCD-02B2-4A72-A2C5-182F208F0E89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-R$ 61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10">
          <xdr:nvSpPr>
            <xdr:cNvPr id="103" name="Retângulo: Cantos Arredondados 102">
              <a:extLst>
                <a:ext uri="{FF2B5EF4-FFF2-40B4-BE49-F238E27FC236}">
                  <a16:creationId xmlns:a16="http://schemas.microsoft.com/office/drawing/2014/main" id="{C3380BD2-3643-FD95-59C1-ECE5E1B6DECF}"/>
                </a:ext>
              </a:extLst>
            </xdr:cNvPr>
            <xdr:cNvSpPr>
              <a:spLocks noChangeAspect="1"/>
            </xdr:cNvSpPr>
          </xdr:nvSpPr>
          <xdr:spPr>
            <a:xfrm>
              <a:off x="6820301" y="6756060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1521049B-5BD2-4D17-ACE3-E70AC478EEDD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R$ 444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8">
          <xdr:nvSpPr>
            <xdr:cNvPr id="104" name="Retângulo: Cantos Arredondados 103">
              <a:extLst>
                <a:ext uri="{FF2B5EF4-FFF2-40B4-BE49-F238E27FC236}">
                  <a16:creationId xmlns:a16="http://schemas.microsoft.com/office/drawing/2014/main" id="{D55AD66C-B89A-F728-4384-BEB79E62F848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555208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DD2D534-9A60-4B3A-AC40-9816573A1B59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-12%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05" name="Retângulo 104">
              <a:extLst>
                <a:ext uri="{FF2B5EF4-FFF2-40B4-BE49-F238E27FC236}">
                  <a16:creationId xmlns:a16="http://schemas.microsoft.com/office/drawing/2014/main" id="{4C0D8D60-146A-625C-E07C-DA3FCFAA1748}"/>
                </a:ext>
              </a:extLst>
            </xdr:cNvPr>
            <xdr:cNvSpPr/>
          </xdr:nvSpPr>
          <xdr:spPr>
            <a:xfrm>
              <a:off x="5825983" y="6555211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grpSp>
          <xdr:nvGrpSpPr>
            <xdr:cNvPr id="106" name="Agrupar 105">
              <a:extLst>
                <a:ext uri="{FF2B5EF4-FFF2-40B4-BE49-F238E27FC236}">
                  <a16:creationId xmlns:a16="http://schemas.microsoft.com/office/drawing/2014/main" id="{4DCF31F2-D7C7-24FE-5DA7-60A2FB904D40}"/>
                </a:ext>
              </a:extLst>
            </xdr:cNvPr>
            <xdr:cNvGrpSpPr/>
          </xdr:nvGrpSpPr>
          <xdr:grpSpPr>
            <a:xfrm>
              <a:off x="6221933" y="5691816"/>
              <a:ext cx="1190005" cy="406639"/>
              <a:chOff x="6221932" y="632783"/>
              <a:chExt cx="1190005" cy="406639"/>
            </a:xfrm>
          </xdr:grpSpPr>
          <xdr:pic>
            <xdr:nvPicPr>
              <xdr:cNvPr id="107" name="Imagem 106">
                <a:extLst>
                  <a:ext uri="{FF2B5EF4-FFF2-40B4-BE49-F238E27FC236}">
                    <a16:creationId xmlns:a16="http://schemas.microsoft.com/office/drawing/2014/main" id="{FCC19C11-573B-2126-8DCD-A28AE0FE1A3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8622"/>
              <a:stretch/>
            </xdr:blipFill>
            <xdr:spPr>
              <a:xfrm>
                <a:off x="6221932" y="632783"/>
                <a:ext cx="463053" cy="406639"/>
              </a:xfrm>
              <a:prstGeom prst="roundRect">
                <a:avLst/>
              </a:prstGeom>
            </xdr:spPr>
          </xdr:pic>
          <xdr:pic>
            <xdr:nvPicPr>
              <xdr:cNvPr id="108" name="Imagem 107">
                <a:extLst>
                  <a:ext uri="{FF2B5EF4-FFF2-40B4-BE49-F238E27FC236}">
                    <a16:creationId xmlns:a16="http://schemas.microsoft.com/office/drawing/2014/main" id="{BCBF716F-04B0-847E-F36D-7DD41BF31B3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1310"/>
              <a:stretch/>
            </xdr:blipFill>
            <xdr:spPr>
              <a:xfrm>
                <a:off x="6790517" y="632783"/>
                <a:ext cx="621420" cy="406639"/>
              </a:xfrm>
              <a:prstGeom prst="roundRect">
                <a:avLst/>
              </a:prstGeom>
            </xdr:spPr>
          </xdr:pic>
          <xdr:sp macro="" textlink="">
            <xdr:nvSpPr>
              <xdr:cNvPr id="109" name="Retângulo 108">
                <a:extLst>
                  <a:ext uri="{FF2B5EF4-FFF2-40B4-BE49-F238E27FC236}">
                    <a16:creationId xmlns:a16="http://schemas.microsoft.com/office/drawing/2014/main" id="{C00ED3D4-AAD9-DE3E-7126-AA02D62AB061}"/>
                  </a:ext>
                </a:extLst>
              </xdr:cNvPr>
              <xdr:cNvSpPr/>
            </xdr:nvSpPr>
            <xdr:spPr>
              <a:xfrm>
                <a:off x="6636292" y="632783"/>
                <a:ext cx="341601" cy="40663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110" name="CaixaDeTexto 21">
                <a:extLst>
                  <a:ext uri="{FF2B5EF4-FFF2-40B4-BE49-F238E27FC236}">
                    <a16:creationId xmlns:a16="http://schemas.microsoft.com/office/drawing/2014/main" id="{05409231-97D5-800F-079E-C841CC236C0C}"/>
                  </a:ext>
                </a:extLst>
              </xdr:cNvPr>
              <xdr:cNvSpPr txBox="1"/>
            </xdr:nvSpPr>
            <xdr:spPr>
              <a:xfrm>
                <a:off x="6746342" y="685626"/>
                <a:ext cx="612048" cy="278991"/>
              </a:xfrm>
              <a:prstGeom prst="rect">
                <a:avLst/>
              </a:prstGeom>
              <a:solidFill>
                <a:srgbClr val="83AB67"/>
              </a:solidFill>
              <a:ln w="28575">
                <a:solidFill>
                  <a:srgbClr val="99FFB0"/>
                </a:solidFill>
              </a:ln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rPr>
                  <a:t>CORE</a:t>
                </a:r>
                <a:endParaRPr lang="pt-PT" sz="1200" b="0">
                  <a:solidFill>
                    <a:srgbClr val="99FFB0"/>
                  </a:solidFill>
                  <a:latin typeface="Bahnschrift SemiBold SemiConden" panose="020B0502040204020203" pitchFamily="34" charset="0"/>
                </a:endParaRPr>
              </a:p>
            </xdr:txBody>
          </xdr:sp>
        </xdr:grpSp>
      </xdr:grpSp>
      <xdr:grpSp>
        <xdr:nvGrpSpPr>
          <xdr:cNvPr id="84" name="Agrupar 83">
            <a:extLst>
              <a:ext uri="{FF2B5EF4-FFF2-40B4-BE49-F238E27FC236}">
                <a16:creationId xmlns:a16="http://schemas.microsoft.com/office/drawing/2014/main" id="{7E50CA2F-844C-7112-3DCC-381F5B56F026}"/>
              </a:ext>
            </a:extLst>
          </xdr:cNvPr>
          <xdr:cNvGrpSpPr/>
        </xdr:nvGrpSpPr>
        <xdr:grpSpPr>
          <a:xfrm>
            <a:off x="7704025" y="5588101"/>
            <a:ext cx="1226232" cy="1582614"/>
            <a:chOff x="13023649" y="3161921"/>
            <a:chExt cx="1226232" cy="1582614"/>
          </a:xfrm>
        </xdr:grpSpPr>
        <xdr:sp macro="" textlink="">
          <xdr:nvSpPr>
            <xdr:cNvPr id="85" name="Retângulo: Cantos Arredondados 84">
              <a:extLst>
                <a:ext uri="{FF2B5EF4-FFF2-40B4-BE49-F238E27FC236}">
                  <a16:creationId xmlns:a16="http://schemas.microsoft.com/office/drawing/2014/main" id="{B87F2E90-90CF-5629-0239-EC128B82CC99}"/>
                </a:ext>
              </a:extLst>
            </xdr:cNvPr>
            <xdr:cNvSpPr>
              <a:spLocks noChangeAspect="1"/>
            </xdr:cNvSpPr>
          </xdr:nvSpPr>
          <xdr:spPr>
            <a:xfrm>
              <a:off x="13101367" y="3173220"/>
              <a:ext cx="1032255" cy="1571315"/>
            </a:xfrm>
            <a:prstGeom prst="roundRect">
              <a:avLst>
                <a:gd name="adj" fmla="val 12297"/>
              </a:avLst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86" name="Agrupar 85">
              <a:extLst>
                <a:ext uri="{FF2B5EF4-FFF2-40B4-BE49-F238E27FC236}">
                  <a16:creationId xmlns:a16="http://schemas.microsoft.com/office/drawing/2014/main" id="{050573F6-3DB3-F966-CFFC-84A63FFE9E09}"/>
                </a:ext>
              </a:extLst>
            </xdr:cNvPr>
            <xdr:cNvGrpSpPr/>
          </xdr:nvGrpSpPr>
          <xdr:grpSpPr>
            <a:xfrm>
              <a:off x="13023649" y="3161921"/>
              <a:ext cx="1226232" cy="1541398"/>
              <a:chOff x="7793884" y="5642015"/>
              <a:chExt cx="1226232" cy="1541398"/>
            </a:xfrm>
          </xdr:grpSpPr>
          <xdr:sp macro="" textlink="">
            <xdr:nvSpPr>
              <xdr:cNvPr id="87" name="Retângulo 86">
                <a:extLst>
                  <a:ext uri="{FF2B5EF4-FFF2-40B4-BE49-F238E27FC236}">
                    <a16:creationId xmlns:a16="http://schemas.microsoft.com/office/drawing/2014/main" id="{840609A6-FCA5-90B1-40CE-47B1B8982B90}"/>
                  </a:ext>
                </a:extLst>
              </xdr:cNvPr>
              <xdr:cNvSpPr/>
            </xdr:nvSpPr>
            <xdr:spPr>
              <a:xfrm>
                <a:off x="7793884" y="5642015"/>
                <a:ext cx="1173273" cy="19154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Total G.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1">
            <xdr:nvSpPr>
              <xdr:cNvPr id="88" name="Retângulo: Cantos Arredondados 87">
                <a:extLst>
                  <a:ext uri="{FF2B5EF4-FFF2-40B4-BE49-F238E27FC236}">
                    <a16:creationId xmlns:a16="http://schemas.microsoft.com/office/drawing/2014/main" id="{CBB05563-697C-B340-8419-6C9924213BD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5030" y="5820386"/>
                <a:ext cx="962572" cy="20911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C58B1D-4519-4C1C-8140-F0F570C7C767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R$ 9.755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9" name="Retângulo 88">
                <a:extLst>
                  <a:ext uri="{FF2B5EF4-FFF2-40B4-BE49-F238E27FC236}">
                    <a16:creationId xmlns:a16="http://schemas.microsoft.com/office/drawing/2014/main" id="{7558CA7D-95B0-4C1A-7DCF-D86203CE1F28}"/>
                  </a:ext>
                </a:extLst>
              </xdr:cNvPr>
              <xdr:cNvSpPr/>
            </xdr:nvSpPr>
            <xdr:spPr>
              <a:xfrm>
                <a:off x="7846453" y="6063582"/>
                <a:ext cx="1173663" cy="1679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0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(-)</a:t>
                </a:r>
                <a:r>
                  <a:rPr lang="pt-BR" sz="10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Coupons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2">
            <xdr:nvSpPr>
              <xdr:cNvPr id="90" name="Retângulo: Cantos Arredondados 89">
                <a:extLst>
                  <a:ext uri="{FF2B5EF4-FFF2-40B4-BE49-F238E27FC236}">
                    <a16:creationId xmlns:a16="http://schemas.microsoft.com/office/drawing/2014/main" id="{02CDBAFB-E867-6F1D-F433-A44E923D1E27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6216" y="6252319"/>
                <a:ext cx="961125" cy="17159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FDF8836-57D4-4981-A148-722EE33B366C}" type="TxLink">
                  <a:rPr lang="en-US" sz="1400" b="1" i="0" u="none" strike="noStrike" kern="1200">
                    <a:solidFill>
                      <a:srgbClr val="FF0000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-R$ 2.122</a:t>
                </a:fld>
                <a:endParaRPr lang="pt-PT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1" name="Retângulo 90">
                <a:extLst>
                  <a:ext uri="{FF2B5EF4-FFF2-40B4-BE49-F238E27FC236}">
                    <a16:creationId xmlns:a16="http://schemas.microsoft.com/office/drawing/2014/main" id="{7A9D6C36-31BE-B081-25EC-5EDC437DDABA}"/>
                  </a:ext>
                </a:extLst>
              </xdr:cNvPr>
              <xdr:cNvSpPr/>
            </xdr:nvSpPr>
            <xdr:spPr>
              <a:xfrm>
                <a:off x="7828481" y="6480470"/>
                <a:ext cx="1173663" cy="17737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Net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3">
            <xdr:nvSpPr>
              <xdr:cNvPr id="92" name="Retângulo: Cantos Arredondados 91">
                <a:extLst>
                  <a:ext uri="{FF2B5EF4-FFF2-40B4-BE49-F238E27FC236}">
                    <a16:creationId xmlns:a16="http://schemas.microsoft.com/office/drawing/2014/main" id="{F8B7B920-2074-0672-0955-7D1F95BC108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5044" y="6684874"/>
                <a:ext cx="961125" cy="16848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258EEBC-06A6-4568-B3FA-7CE9D44BC76E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R$ 7.633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3" name="Retângulo 92">
                <a:extLst>
                  <a:ext uri="{FF2B5EF4-FFF2-40B4-BE49-F238E27FC236}">
                    <a16:creationId xmlns:a16="http://schemas.microsoft.com/office/drawing/2014/main" id="{5562208D-D69C-0946-C9B9-CFC3C792E9D7}"/>
                  </a:ext>
                </a:extLst>
              </xdr:cNvPr>
              <xdr:cNvSpPr/>
            </xdr:nvSpPr>
            <xdr:spPr>
              <a:xfrm>
                <a:off x="7844646" y="6847217"/>
                <a:ext cx="985396" cy="17141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B14">
            <xdr:nvSpPr>
              <xdr:cNvPr id="94" name="Retângulo: Cantos Arredondados 93">
                <a:extLst>
                  <a:ext uri="{FF2B5EF4-FFF2-40B4-BE49-F238E27FC236}">
                    <a16:creationId xmlns:a16="http://schemas.microsoft.com/office/drawing/2014/main" id="{CB2BE56F-204B-0442-96F0-E6FCFEBD2609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7293" y="7034388"/>
                <a:ext cx="962572" cy="149025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7310E53-43D4-457F-AFB4-FBC9AE86A7B8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295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7</xdr:row>
      <xdr:rowOff>0</xdr:rowOff>
    </xdr:from>
    <xdr:to>
      <xdr:col>12</xdr:col>
      <xdr:colOff>304800</xdr:colOff>
      <xdr:row>8</xdr:row>
      <xdr:rowOff>95250</xdr:rowOff>
    </xdr:to>
    <xdr:sp macro="" textlink="">
      <xdr:nvSpPr>
        <xdr:cNvPr id="3073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9F790410-62EE-A0DE-ADDB-856AB9D2DA1D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304800</xdr:colOff>
      <xdr:row>8</xdr:row>
      <xdr:rowOff>95250</xdr:rowOff>
    </xdr:to>
    <xdr:sp macro="" textlink="">
      <xdr:nvSpPr>
        <xdr:cNvPr id="3074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AAEE4303-473C-5F42-9894-C128ED841940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Sulzbach" refreshedDate="45695.381914120371" backgroundQuery="1" createdVersion="8" refreshedVersion="8" minRefreshableVersion="3" recordCount="0" supportSubquery="1" supportAdvancedDrill="1" xr:uid="{10B6A3BF-8F24-4222-8989-4F0AB8EB154E}">
  <cacheSource type="external" connectionId="1"/>
  <cacheFields count="5">
    <cacheField name="[Bases].[Plan].[Plan]" caption="Plan" numFmtId="0" hierarchy="2" level="1">
      <sharedItems count="3">
        <s v="Core"/>
        <s v="Standard"/>
        <s v="Ultimate"/>
      </sharedItems>
    </cacheField>
    <cacheField name="[Measures].[Soma de Total CLIENTS From All Subscriptions Auto Renewal YES + NO]" caption="Soma de Total CLIENTS From All Subscriptions Auto Renewal YES + NO" numFmtId="0" hierarchy="73" level="32767"/>
    <cacheField name="[Measures].[Soma de Total CLIENTS From Simple Subscription Auto Renewal YES + NO]" caption="Soma de Total CLIENTS From Simple Subscription Auto Renewal YES + NO" numFmtId="0" hierarchy="74" level="32767"/>
    <cacheField name="[Measures].[Soma de Total CLIENTS From MINECRAFT]" caption="Soma de Total CLIENTS From MINECRAFT" numFmtId="0" hierarchy="77" level="32767"/>
    <cacheField name="[Measures].[Soma de Total CLIENTS From ULTIMATE (EA) Auto Renewal YES + NO]" caption="Soma de Total CLIENTS From ULTIMATE (EA) Auto Renewal YES + NO" numFmtId="0" hierarchy="78" level="32767"/>
  </cacheFields>
  <cacheHierarchies count="79">
    <cacheHierarchy uniqueName="[Bases].[Subscriber ID]" caption="Subscriber ID" attribute="1" defaultMemberUniqueName="[Bases].[Subscriber ID].[All]" allUniqueName="[Bases].[Subscriber ID].[All]" dimensionUniqueName="[Bases]" displayFolder="" count="0" memberValueDatatype="20" unbalanced="0"/>
    <cacheHierarchy uniqueName="[Bases].[Name]" caption="Name" attribute="1" defaultMemberUniqueName="[Bases].[Name].[All]" allUniqueName="[Bases].[Name].[All]" dimensionUniqueName="[Bases]" displayFolder="" count="0" memberValueDatatype="130" unbalanced="0"/>
    <cacheHierarchy uniqueName="[Bases].[Plan]" caption="Plan" attribute="1" defaultMemberUniqueName="[Bases].[Plan].[All]" allUniqueName="[Bases].[Plan].[All]" dimensionUniqueName="[Bases]" displayFolder="" count="2" memberValueDatatype="130" unbalanced="0">
      <fieldsUsage count="2">
        <fieldUsage x="-1"/>
        <fieldUsage x="0"/>
      </fieldsUsage>
    </cacheHierarchy>
    <cacheHierarchy uniqueName="[Bases].[Start Date]" caption="Start Date" attribute="1" time="1" defaultMemberUniqueName="[Bases].[Start Date].[All]" allUniqueName="[Bases].[Start Date].[All]" dimensionUniqueName="[Bases]" displayFolder="" count="0" memberValueDatatype="7" unbalanced="0"/>
    <cacheHierarchy uniqueName="[Bases].[Auto Renewal]" caption="Auto Renewal" attribute="1" defaultMemberUniqueName="[Bases].[Auto Renewal].[All]" allUniqueName="[Bases].[Auto Renewal].[All]" dimensionUniqueName="[Bases]" displayFolder="" count="0" memberValueDatatype="130" unbalanced="0"/>
    <cacheHierarchy uniqueName="[Bases].[Subscription Price]" caption="Subscription Price" attribute="1" defaultMemberUniqueName="[Bases].[Subscription Price].[All]" allUniqueName="[Bases].[Subscription Price].[All]" dimensionUniqueName="[Bases]" displayFolder="" count="0" memberValueDatatype="20" unbalanced="0"/>
    <cacheHierarchy uniqueName="[Bases].[Subscription Type]" caption="Subscription Type" attribute="1" defaultMemberUniqueName="[Bases].[Subscription Type].[All]" allUniqueName="[Bases].[Subscription Type].[All]" dimensionUniqueName="[Bases]" displayFolder="" count="0" memberValueDatatype="130" unbalanced="0"/>
    <cacheHierarchy uniqueName="[Bases].[EA Play Season Pass]" caption="EA Play Season Pass" attribute="1" defaultMemberUniqueName="[Bases].[EA Play Season Pass].[All]" allUniqueName="[Bases].[EA Play Season Pass].[All]" dimensionUniqueName="[Bases]" displayFolder="" count="0" memberValueDatatype="130" unbalanced="0"/>
    <cacheHierarchy uniqueName="[Bases].[EA Play Season Pass Price]" caption="EA Play Season Pass Price" attribute="1" defaultMemberUniqueName="[Bases].[EA Play Season Pass Price].[All]" allUniqueName="[Bases].[EA Play Season Pass Price].[All]" dimensionUniqueName="[Bases]" displayFolder="" count="0" memberValueDatatype="130" unbalanced="0"/>
    <cacheHierarchy uniqueName="[Bases].[Minecraft Season Pass]" caption="Minecraft Season Pass" attribute="1" defaultMemberUniqueName="[Bases].[Minecraft Season Pass].[All]" allUniqueName="[Bases].[Minecraft Season Pass].[All]" dimensionUniqueName="[Bases]" displayFolder="" count="0" memberValueDatatype="130" unbalanced="0"/>
    <cacheHierarchy uniqueName="[Bases].[Minecraft Season Pass Price]" caption="Minecraft Season Pass Price" attribute="1" defaultMemberUniqueName="[Bases].[Minecraft Season Pass Price].[All]" allUniqueName="[Bases].[Minecraft Season Pass Price].[All]" dimensionUniqueName="[Bases]" displayFolder="" count="0" memberValueDatatype="20" unbalanced="0"/>
    <cacheHierarchy uniqueName="[Bases].[Coupon Value]" caption="Coupon Value" attribute="1" defaultMemberUniqueName="[Bases].[Coupon Value].[All]" allUniqueName="[Bases].[Coupon Value].[All]" dimensionUniqueName="[Bases]" displayFolder="" count="0" memberValueDatatype="20" unbalanced="0"/>
    <cacheHierarchy uniqueName="[Bases].[Total Value]" caption="Total Value" attribute="1" defaultMemberUniqueName="[Bases].[Total Value].[All]" allUniqueName="[Bases].[Total Value].[All]" dimensionUniqueName="[Bases]" displayFolder="" count="0" memberValueDatatype="20" unbalanced="0"/>
    <cacheHierarchy uniqueName="[Bases].[YEAR]" caption="YEAR" attribute="1" defaultMemberUniqueName="[Bases].[YEAR].[All]" allUniqueName="[Bases].[YEAR].[All]" dimensionUniqueName="[Bases]" displayFolder="" count="0" memberValueDatatype="20" unbalanced="0"/>
    <cacheHierarchy uniqueName="[Bases].[MONTH]" caption="MONTH" attribute="1" defaultMemberUniqueName="[Bases].[MONTH].[All]" allUniqueName="[Bases].[MONTH].[All]" dimensionUniqueName="[Bases]" displayFolder="" count="0" memberValueDatatype="130" unbalanced="0"/>
    <cacheHierarchy uniqueName="[Bases].[WEEK MONTH]" caption="WEEK MONTH" attribute="1" defaultMemberUniqueName="[Bases].[WEEK MONTH].[All]" allUniqueName="[Bases].[WEEK MONTH].[All]" dimensionUniqueName="[Bases]" displayFolder="" count="0" memberValueDatatype="20" unbalanced="0"/>
    <cacheHierarchy uniqueName="[Bases].[WEEK DAY]" caption="WEEK DAY" attribute="1" defaultMemberUniqueName="[Bases].[WEEK DAY].[All]" allUniqueName="[Bases].[WEEK DAY].[All]" dimensionUniqueName="[Bases]" displayFolder="" count="0" memberValueDatatype="130" unbalanced="0"/>
    <cacheHierarchy uniqueName="[Bases].[COUPON]" caption="COUPON" attribute="1" defaultMemberUniqueName="[Bases].[COUPON].[All]" allUniqueName="[Bases].[COUPON].[All]" dimensionUniqueName="[Bases]" displayFolder="" count="0" memberValueDatatype="20" unbalanced="0"/>
    <cacheHierarchy uniqueName="[Bases].[REG]" caption="REG" attribute="1" defaultMemberUniqueName="[Bases].[REG].[All]" allUniqueName="[Bases].[REG].[All]" dimensionUniqueName="[Bases]" displayFolder="" count="0" memberValueDatatype="20" unbalanced="0"/>
    <cacheHierarchy uniqueName="[Bases].[Auto Renew Yes]" caption="Auto Renew Yes" attribute="1" defaultMemberUniqueName="[Bases].[Auto Renew Yes].[All]" allUniqueName="[Bases].[Auto Renew Yes].[All]" dimensionUniqueName="[Bases]" displayFolder="" count="0" memberValueDatatype="20" unbalanced="0"/>
    <cacheHierarchy uniqueName="[Bases].[Auto Renew No]" caption="Auto Renew No" attribute="1" defaultMemberUniqueName="[Bases].[Auto Renew No].[All]" allUniqueName="[Bases].[Auto Renew No].[All]" dimensionUniqueName="[Bases]" displayFolder="" count="0" memberValueDatatype="20" unbalanced="0"/>
    <cacheHierarchy uniqueName="[Bases].[CLIENTS From All Subscriptions Auto Renewal YES]" caption="CLIENTS From All Subscriptions Auto Renewal YES" attribute="1" defaultMemberUniqueName="[Bases].[CLIENTS From All Subscriptions Auto Renewal YES].[All]" allUniqueName="[Bases].[CLIENTS From All Subscriptions Auto Renewal YES].[All]" dimensionUniqueName="[Bases]" displayFolder="" count="0" memberValueDatatype="20" unbalanced="0"/>
    <cacheHierarchy uniqueName="[Bases].[CLIENTS From All Subscriptions Auto Renewal NO]" caption="CLIENTS From All Subscriptions Auto Renewal NO" attribute="1" defaultMemberUniqueName="[Bases].[CLIENTS From All Subscriptions Auto Renewal NO].[All]" allUniqueName="[Bases].[CLIENTS From All Subscriptions Auto Renewal NO].[All]" dimensionUniqueName="[Bases]" displayFolder="" count="0" memberValueDatatype="20" unbalanced="0"/>
    <cacheHierarchy uniqueName="[Bases].[Total CLIENTS From All Subscriptions Auto Renewal YES + NO]" caption="Total CLIENTS From All Subscriptions Auto Renewal YES + NO" attribute="1" defaultMemberUniqueName="[Bases].[Total CLIENTS From All Subscriptions Auto Renewal YES + NO].[All]" allUniqueName="[Bases].[Total CLIENTS From All Subscriptions Auto Renewal YES + NO].[All]" dimensionUniqueName="[Bases]" displayFolder="" count="0" memberValueDatatype="20" unbalanced="0"/>
    <cacheHierarchy uniqueName="[Bases].[CLIENTS From Simple Subscription Auto Renewal YES]" caption="CLIENTS From Simple Subscription Auto Renewal YES" attribute="1" defaultMemberUniqueName="[Bases].[CLIENTS From Simple Subscription Auto Renewal YES].[All]" allUniqueName="[Bases].[CLIENTS From Simple Subscription Auto Renewal YES].[All]" dimensionUniqueName="[Bases]" displayFolder="" count="0" memberValueDatatype="20" unbalanced="0"/>
    <cacheHierarchy uniqueName="[Bases].[CLIENTS From Simple Subscription Auto Renewal NO]" caption="CLIENTS From Simple Subscription Auto Renewal NO" attribute="1" defaultMemberUniqueName="[Bases].[CLIENTS From Simple Subscription Auto Renewal NO].[All]" allUniqueName="[Bases].[CLIENTS From Simple Subscription Auto Renewal NO].[All]" dimensionUniqueName="[Bases]" displayFolder="" count="0" memberValueDatatype="20" unbalanced="0"/>
    <cacheHierarchy uniqueName="[Bases].[Total CLIENTS From Simple Subscription Auto Renewal YES + NO]" caption="Total CLIENTS From Simple Subscription Auto Renewal YES + NO" attribute="1" defaultMemberUniqueName="[Bases].[Total CLIENTS From Simple Subscription Auto Renewal YES + NO].[All]" allUniqueName="[Bases].[Total CLIENTS From Simple Subscription Auto Renewal YES + NO].[All]" dimensionUniqueName="[Bases]" displayFolder="" count="0" memberValueDatatype="20" unbalanced="0"/>
    <cacheHierarchy uniqueName="[Bases].[CLIENTS From STANDARD (MINECRAFT) Auto Renewal YES]" caption="CLIENTS From STANDARD (MINECRAFT) Auto Renewal YES" attribute="1" defaultMemberUniqueName="[Bases].[CLIENTS From STANDARD (MINECRAFT) Auto Renewal YES].[All]" allUniqueName="[Bases].[CLIENTS From STANDARD (MINECRAFT) Auto Renewal YES].[All]" dimensionUniqueName="[Bases]" displayFolder="" count="0" memberValueDatatype="20" unbalanced="0"/>
    <cacheHierarchy uniqueName="[Bases].[CLIENTS From STANDARD (MINECRAFT) Auto Renewal NO]" caption="CLIENTS From STANDARD (MINECRAFT) Auto Renewal NO" attribute="1" defaultMemberUniqueName="[Bases].[CLIENTS From STANDARD (MINECRAFT) Auto Renewal NO].[All]" allUniqueName="[Bases].[CLIENTS From STANDARD (MINECRAFT) Auto Renewal NO].[All]" dimensionUniqueName="[Bases]" displayFolder="" count="0" memberValueDatatype="20" unbalanced="0"/>
    <cacheHierarchy uniqueName="[Bases].[Total CLIENTS From STANDARD (MINECRAFT) Auto Renewal YES + NO]" caption="Total CLIENTS From STANDARD (MINECRAFT) Auto Renewal YES + NO" attribute="1" defaultMemberUniqueName="[Bases].[Total CLIENTS From STANDARD (MINECRAFT) Auto Renewal YES + NO].[All]" allUniqueName="[Bases].[Total CLIENTS From STANDARD (MINECRAFT) Auto Renewal YES + NO].[All]" dimensionUniqueName="[Bases]" displayFolder="" count="0" memberValueDatatype="20" unbalanced="0"/>
    <cacheHierarchy uniqueName="[Bases].[CLIENTS From ULTIMATE (MINECRAFT) Auto Renewal YES]" caption="CLIENTS From ULTIMATE (MINECRAFT) Auto Renewal YES" attribute="1" defaultMemberUniqueName="[Bases].[CLIENTS From ULTIMATE (MINECRAFT) Auto Renewal YES].[All]" allUniqueName="[Bases].[CLIENTS From ULTIMATE (MINECRAFT) Auto Renewal YES].[All]" dimensionUniqueName="[Bases]" displayFolder="" count="0" memberValueDatatype="20" unbalanced="0"/>
    <cacheHierarchy uniqueName="[Bases].[CLIENTS From ULTIMATE (MINECRAFT) Auto Renewal NO]" caption="CLIENTS From ULTIMATE (MINECRAFT) Auto Renewal NO" attribute="1" defaultMemberUniqueName="[Bases].[CLIENTS From ULTIMATE (MINECRAFT) Auto Renewal NO].[All]" allUniqueName="[Bases].[CLIENTS From ULTIMATE (MINECRAFT) Auto Renewal NO].[All]" dimensionUniqueName="[Bases]" displayFolder="" count="0" memberValueDatatype="20" unbalanced="0"/>
    <cacheHierarchy uniqueName="[Bases].[Total CLIENTS From ULTIMATE (MINECRAFT) Auto Renewal YES + NO]" caption="Total CLIENTS From ULTIMATE (MINECRAFT) Auto Renewal YES + NO" attribute="1" defaultMemberUniqueName="[Bases].[Total CLIENTS From ULTIMATE (MINECRAFT) Auto Renewal YES + NO].[All]" allUniqueName="[Bases].[Total CLIENTS From ULTIMATE (MINECRAFT) Auto Renewal YES + NO].[All]" dimensionUniqueName="[Bases]" displayFolder="" count="0" memberValueDatatype="20" unbalanced="0"/>
    <cacheHierarchy uniqueName="[Bases].[Total CLIENTS From MINECRAFT]" caption="Total CLIENTS From MINECRAFT" attribute="1" defaultMemberUniqueName="[Bases].[Total CLIENTS From MINECRAFT].[All]" allUniqueName="[Bases].[Total CLIENTS From MINECRAFT].[All]" dimensionUniqueName="[Bases]" displayFolder="" count="0" memberValueDatatype="20" unbalanced="0"/>
    <cacheHierarchy uniqueName="[Bases].[CLIENTS From ULTIMATE (EA) Auto Renewal YES]" caption="CLIENTS From ULTIMATE (EA) Auto Renewal YES" attribute="1" defaultMemberUniqueName="[Bases].[CLIENTS From ULTIMATE (EA) Auto Renewal YES].[All]" allUniqueName="[Bases].[CLIENTS From ULTIMATE (EA) Auto Renewal YES].[All]" dimensionUniqueName="[Bases]" displayFolder="" count="0" memberValueDatatype="20" unbalanced="0"/>
    <cacheHierarchy uniqueName="[Bases].[CLIENTS From ULTIMATE (EA) Auto Renewal NO]" caption="CLIENTS From ULTIMATE (EA) Auto Renewal NO" attribute="1" defaultMemberUniqueName="[Bases].[CLIENTS From ULTIMATE (EA) Auto Renewal NO].[All]" allUniqueName="[Bases].[CLIENTS From ULTIMATE (EA) Auto Renewal NO].[All]" dimensionUniqueName="[Bases]" displayFolder="" count="0" memberValueDatatype="20" unbalanced="0"/>
    <cacheHierarchy uniqueName="[Bases].[Total CLIENTS From ULTIMATE (EA) Auto Renewal YES + NO]" caption="Total CLIENTS From ULTIMATE (EA) Auto Renewal YES + NO" attribute="1" defaultMemberUniqueName="[Bases].[Total CLIENTS From ULTIMATE (EA) Auto Renewal YES + NO].[All]" allUniqueName="[Bases].[Total CLIENTS From ULTIMATE (EA) Auto Renewal YES + NO].[All]" dimensionUniqueName="[Bases]" displayFolder="" count="0" memberValueDatatype="20" unbalanced="0"/>
    <cacheHierarchy uniqueName="[Bases].[Sales From All Subscriptions Auto Renewal YES]" caption="Sales From All Subscriptions Auto Renewal YES" attribute="1" defaultMemberUniqueName="[Bases].[Sales From All Subscriptions Auto Renewal YES].[All]" allUniqueName="[Bases].[Sales From All Subscriptions Auto Renewal YES].[All]" dimensionUniqueName="[Bases]" displayFolder="" count="0" memberValueDatatype="20" unbalanced="0"/>
    <cacheHierarchy uniqueName="[Bases].[Sales From All Subscriptions Auto Renewal NO]" caption="Sales From All Subscriptions Auto Renewal NO" attribute="1" defaultMemberUniqueName="[Bases].[Sales From All Subscriptions Auto Renewal NO].[All]" allUniqueName="[Bases].[Sales From All Subscriptions Auto Renewal NO].[All]" dimensionUniqueName="[Bases]" displayFolder="" count="0" memberValueDatatype="20" unbalanced="0"/>
    <cacheHierarchy uniqueName="[Bases].[Total Sales From All Subscriptions Auto Renewal YES + NO]" caption="Total Sales From All Subscriptions Auto Renewal YES + NO" attribute="1" defaultMemberUniqueName="[Bases].[Total Sales From All Subscriptions Auto Renewal YES + NO].[All]" allUniqueName="[Bases].[Total Sales From All Subscriptions Auto Renewal YES + NO].[All]" dimensionUniqueName="[Bases]" displayFolder="" count="0" memberValueDatatype="20" unbalanced="0"/>
    <cacheHierarchy uniqueName="[Bases].[Sales From Simple Subscription Auto Renewal YES]" caption="Sales From Simple Subscription Auto Renewal YES" attribute="1" defaultMemberUniqueName="[Bases].[Sales From Simple Subscription Auto Renewal YES].[All]" allUniqueName="[Bases].[Sales From Simple Subscription Auto Renewal YES].[All]" dimensionUniqueName="[Bases]" displayFolder="" count="0" memberValueDatatype="20" unbalanced="0"/>
    <cacheHierarchy uniqueName="[Bases].[Sales From Simple Subscription Auto Renewal NO]" caption="Sales From Simple Subscription Auto Renewal NO" attribute="1" defaultMemberUniqueName="[Bases].[Sales From Simple Subscription Auto Renewal NO].[All]" allUniqueName="[Bases].[Sales From Simple Subscription Auto Renewal NO].[All]" dimensionUniqueName="[Bases]" displayFolder="" count="0" memberValueDatatype="20" unbalanced="0"/>
    <cacheHierarchy uniqueName="[Bases].[Total Sales From Simple Subscription Auto Renewal YES + NO]" caption="Total Sales From Simple Subscription Auto Renewal YES + NO" attribute="1" defaultMemberUniqueName="[Bases].[Total Sales From Simple Subscription Auto Renewal YES + NO].[All]" allUniqueName="[Bases].[Total Sales From Simple Subscription Auto Renewal YES + NO].[All]" dimensionUniqueName="[Bases]" displayFolder="" count="0" memberValueDatatype="20" unbalanced="0"/>
    <cacheHierarchy uniqueName="[Bases].[Sales From STANDARD (MINECRAFT) Auto Renewal YES]" caption="Sales From STANDARD (MINECRAFT) Auto Renewal YES" attribute="1" defaultMemberUniqueName="[Bases].[Sales From STANDARD (MINECRAFT) Auto Renewal YES].[All]" allUniqueName="[Bases].[Sales From STANDARD (MINECRAFT) Auto Renewal YES].[All]" dimensionUniqueName="[Bases]" displayFolder="" count="0" memberValueDatatype="20" unbalanced="0"/>
    <cacheHierarchy uniqueName="[Bases].[Sales From STANDARD (MINECRAFT) Auto Renewal NO]" caption="Sales From STANDARD (MINECRAFT) Auto Renewal NO" attribute="1" defaultMemberUniqueName="[Bases].[Sales From STANDARD (MINECRAFT) Auto Renewal NO].[All]" allUniqueName="[Bases].[Sales From STANDARD (MINECRAFT) Auto Renewal NO].[All]" dimensionUniqueName="[Bases]" displayFolder="" count="0" memberValueDatatype="20" unbalanced="0"/>
    <cacheHierarchy uniqueName="[Bases].[Total Sales From STANDARD (MINECRAFT) Auto Renewal YES + NO]" caption="Total Sales From STANDARD (MINECRAFT) Auto Renewal YES + NO" attribute="1" defaultMemberUniqueName="[Bases].[Total Sales From STANDARD (MINECRAFT) Auto Renewal YES + NO].[All]" allUniqueName="[Bases].[Total Sales From STANDARD (MINECRAFT) Auto Renewal YES + NO].[All]" dimensionUniqueName="[Bases]" displayFolder="" count="0" memberValueDatatype="20" unbalanced="0"/>
    <cacheHierarchy uniqueName="[Bases].[Sales From ULTIMATE (MINECRAFT) Auto Renewal YES]" caption="Sales From ULTIMATE (MINECRAFT) Auto Renewal YES" attribute="1" defaultMemberUniqueName="[Bases].[Sales From ULTIMATE (MINECRAFT) Auto Renewal YES].[All]" allUniqueName="[Bases].[Sales From ULTIMATE (MINECRAFT) Auto Renewal YES].[All]" dimensionUniqueName="[Bases]" displayFolder="" count="0" memberValueDatatype="20" unbalanced="0"/>
    <cacheHierarchy uniqueName="[Bases].[Sales From ULTIMATE (MINECRAFT) Auto Renewal NO]" caption="Sales From ULTIMATE (MINECRAFT) Auto Renewal NO" attribute="1" defaultMemberUniqueName="[Bases].[Sales From ULTIMATE (MINECRAFT) Auto Renewal NO].[All]" allUniqueName="[Bases].[Sales From ULTIMATE (MINECRAFT) Auto Renewal NO].[All]" dimensionUniqueName="[Bases]" displayFolder="" count="0" memberValueDatatype="20" unbalanced="0"/>
    <cacheHierarchy uniqueName="[Bases].[Total Sales From ULTIMATE (MINECRAFT) Auto Renewal YES + NO]" caption="Total Sales From ULTIMATE (MINECRAFT) Auto Renewal YES + NO" attribute="1" defaultMemberUniqueName="[Bases].[Total Sales From ULTIMATE (MINECRAFT) Auto Renewal YES + NO].[All]" allUniqueName="[Bases].[Total Sales From ULTIMATE (MINECRAFT) Auto Renewal YES + NO].[All]" dimensionUniqueName="[Bases]" displayFolder="" count="0" memberValueDatatype="20" unbalanced="0"/>
    <cacheHierarchy uniqueName="[Bases].[Total Sales From MINECRAFT]" caption="Total Sales From MINECRAFT" attribute="1" defaultMemberUniqueName="[Bases].[Total Sales From MINECRAFT].[All]" allUniqueName="[Bases].[Total Sales From MINECRAFT].[All]" dimensionUniqueName="[Bases]" displayFolder="" count="0" memberValueDatatype="20" unbalanced="0"/>
    <cacheHierarchy uniqueName="[Bases].[Sales From ULTIMATE (EA) Auto Renewal YES]" caption="Sales From ULTIMATE (EA) Auto Renewal YES" attribute="1" defaultMemberUniqueName="[Bases].[Sales From ULTIMATE (EA) Auto Renewal YES].[All]" allUniqueName="[Bases].[Sales From ULTIMATE (EA) Auto Renewal YES].[All]" dimensionUniqueName="[Bases]" displayFolder="" count="0" memberValueDatatype="20" unbalanced="0"/>
    <cacheHierarchy uniqueName="[Bases].[Sales From ULTIMATE (EA) Auto Renewal NO]" caption="Sales From ULTIMATE (EA) Auto Renewal NO" attribute="1" defaultMemberUniqueName="[Bases].[Sales From ULTIMATE (EA) Auto Renewal NO].[All]" allUniqueName="[Bases].[Sales From ULTIMATE (EA) Auto Renewal NO].[All]" dimensionUniqueName="[Bases]" displayFolder="" count="0" memberValueDatatype="20" unbalanced="0"/>
    <cacheHierarchy uniqueName="[Bases].[Total Sales From ULTIMATE (EA) Auto Renewal YES + NO]" caption="Total Sales From ULTIMATE (EA) Auto Renewal YES + NO" attribute="1" defaultMemberUniqueName="[Bases].[Total Sales From ULTIMATE (EA) Auto Renewal YES + NO].[All]" allUniqueName="[Bases].[Total Sales From ULTIMATE (EA) Auto Renewal YES + NO].[All]" dimensionUniqueName="[Bases]" displayFolder="" count="0" memberValueDatatype="20" unbalanced="0"/>
    <cacheHierarchy uniqueName="[Bases].[Potential Sales Standard - Renew: Yes]" caption="Potential Sales Standard - Renew: Yes" attribute="1" defaultMemberUniqueName="[Bases].[Potential Sales Standard - Renew: Yes].[All]" allUniqueName="[Bases].[Potential Sales Standard - Renew: Yes].[All]" dimensionUniqueName="[Bases]" displayFolder="" count="0" memberValueDatatype="20" unbalanced="0"/>
    <cacheHierarchy uniqueName="[Bases].[Potential Clients Standard - Renew: Yes]" caption="Potential Clients Standard - Renew: Yes" attribute="1" defaultMemberUniqueName="[Bases].[Potential Clients Standard - Renew: Yes].[All]" allUniqueName="[Bases].[Potential Clients Standard - Renew: Yes].[All]" dimensionUniqueName="[Bases]" displayFolder="" count="0" memberValueDatatype="20" unbalanced="0"/>
    <cacheHierarchy uniqueName="[Bases].[Potential Sales Standard - Renew: NO]" caption="Potential Sales Standard - Renew: NO" attribute="1" defaultMemberUniqueName="[Bases].[Potential Sales Standard - Renew: NO].[All]" allUniqueName="[Bases].[Potential Sales Standard - Renew: NO].[All]" dimensionUniqueName="[Bases]" displayFolder="" count="0" memberValueDatatype="20" unbalanced="0"/>
    <cacheHierarchy uniqueName="[Bases].[Potential Clients Standard - Renew: NO]" caption="Potential Clients Standard - Renew: NO" attribute="1" defaultMemberUniqueName="[Bases].[Potential Clients Standard - Renew: NO].[All]" allUniqueName="[Bases].[Potential Clients Standard - Renew: NO].[All]" dimensionUniqueName="[Bases]" displayFolder="" count="0" memberValueDatatype="20" unbalanced="0"/>
    <cacheHierarchy uniqueName="[Bases].[Potential Sales Ultimate - Renew: Yes]" caption="Potential Sales Ultimate - Renew: Yes" attribute="1" defaultMemberUniqueName="[Bases].[Potential Sales Ultimate - Renew: Yes].[All]" allUniqueName="[Bases].[Potential Sales Ultimate - Renew: Yes].[All]" dimensionUniqueName="[Bases]" displayFolder="" count="0" memberValueDatatype="20" unbalanced="0"/>
    <cacheHierarchy uniqueName="[Bases].[Potential Clients Ultimate - Renew: Yes]" caption="Potential Clients Ultimate - Renew: Yes" attribute="1" defaultMemberUniqueName="[Bases].[Potential Clients Ultimate - Renew: Yes].[All]" allUniqueName="[Bases].[Potential Clients Ultimate - Renew: Yes].[All]" dimensionUniqueName="[Bases]" displayFolder="" count="0" memberValueDatatype="20" unbalanced="0"/>
    <cacheHierarchy uniqueName="[Bases].[Potential Sales Ultimate - Renew: NO]" caption="Potential Sales Ultimate - Renew: NO" attribute="1" defaultMemberUniqueName="[Bases].[Potential Sales Ultimate - Renew: NO].[All]" allUniqueName="[Bases].[Potential Sales Ultimate - Renew: NO].[All]" dimensionUniqueName="[Bases]" displayFolder="" count="0" memberValueDatatype="20" unbalanced="0"/>
    <cacheHierarchy uniqueName="[Bases].[Potential Clients Ultimate - Renew: NO]" caption="Potential Clients Ultimate - Renew: NO" attribute="1" defaultMemberUniqueName="[Bases].[Potential Clients Ultimate - Renew: NO].[All]" allUniqueName="[Bases].[Potential Clients Ultimate - Renew: NO].[All]" dimensionUniqueName="[Bases]" displayFolder="" count="0" memberValueDatatype="20" unbalanced="0"/>
    <cacheHierarchy uniqueName="[Bases].[Total Potential Sales Auto Renewal YES]" caption="Total Potential Sales Auto Renewal YES" attribute="1" defaultMemberUniqueName="[Bases].[Total Potential Sales Auto Renewal YES].[All]" allUniqueName="[Bases].[Total Potential Sales Auto Renewal YES].[All]" dimensionUniqueName="[Bases]" displayFolder="" count="0" memberValueDatatype="20" unbalanced="0"/>
    <cacheHierarchy uniqueName="[Bases].[Total Potential Clientes Auto Renewal YES]" caption="Total Potential Clientes Auto Renewal YES" attribute="1" defaultMemberUniqueName="[Bases].[Total Potential Clientes Auto Renewal YES].[All]" allUniqueName="[Bases].[Total Potential Clientes Auto Renewal YES].[All]" dimensionUniqueName="[Bases]" displayFolder="" count="0" memberValueDatatype="20" unbalanced="0"/>
    <cacheHierarchy uniqueName="[Bases].[Total Potential Sales Auto Renewal NO]" caption="Total Potential Sales Auto Renewal NO" attribute="1" defaultMemberUniqueName="[Bases].[Total Potential Sales Auto Renewal NO].[All]" allUniqueName="[Bases].[Total Potential Sales Auto Renewal NO].[All]" dimensionUniqueName="[Bases]" displayFolder="" count="0" memberValueDatatype="20" unbalanced="0"/>
    <cacheHierarchy uniqueName="[Bases].[Total Potential Clientes Auto Renewal NO]" caption="Total Potential Clientes Auto Renewal NO" attribute="1" defaultMemberUniqueName="[Bases].[Total Potential Clientes Auto Renewal NO].[All]" allUniqueName="[Bases].[Total Potential Clientes Auto Renewal NO].[All]" dimensionUniqueName="[Bases]" displayFolder="" count="0" memberValueDatatype="20" unbalanced="0"/>
    <cacheHierarchy uniqueName="[Measures].[__XL_Count Bases]" caption="__XL_Count Bases" measure="1" displayFolder="" measureGroup="Bases" count="0" hidden="1"/>
    <cacheHierarchy uniqueName="[Measures].[__Não foram definidas medidas]" caption="__Não foram definidas medidas" measure="1" displayFolder="" count="0" hidden="1"/>
    <cacheHierarchy uniqueName="[Measures].[Soma de CLIENTS From All Subscriptions Auto Renewal YES]" caption="Soma de CLIENTS From All Subscriptions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LIENTS From All Subscriptions Auto Renewal NO]" caption="Soma de CLIENTS From All Subscriptions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CLIENTS From Simple Subscription Auto Renewal YES]" caption="Soma de CLIENTS From Simple Subscription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a de CLIENTS From Simple Subscription Auto Renewal NO]" caption="Soma de CLIENTS From Simple Subscription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CLIENTS From STANDARD (MINECRAFT) Auto Renewal YES]" caption="Soma de CLIENTS From STANDARD (MINECRAFT)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CLIENTS From STANDARD (MINECRAFT) Auto Renewal NO]" caption="Soma de CLIENTS From STANDARD (MINECRAFT)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a de Total CLIENTS From All Subscriptions Auto Renewal YES + NO]" caption="Soma de Total CLIENTS From All Subscriptions Auto Renewal YES + NO" measure="1" displayFolder="" measureGroup="Bas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a de Total CLIENTS From Simple Subscription Auto Renewal YES + NO]" caption="Soma de Total CLIENTS From Simple Subscription Auto Renewal YES + NO" measure="1" displayFolder="" measureGroup="Bas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a de Total CLIENTS From STANDARD (MINECRAFT) Auto Renewal YES + NO]" caption="Soma de Total CLIENTS From STANDARD (MINECRAFT) Auto Renewal YES + NO" measure="1" displayFolder="" measureGroup="Bas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Total CLIENTS From ULTIMATE (MINECRAFT) Auto Renewal YES + NO]" caption="Soma de Total CLIENTS From ULTIMATE (MINECRAFT) Auto Renewal YES + NO" measure="1" displayFolder="" measureGroup="Base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a de Total CLIENTS From MINECRAFT]" caption="Soma de Total CLIENTS From MINECRAFT" measure="1" displayFolder="" measureGroup="Bas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Total CLIENTS From ULTIMATE (EA) Auto Renewal YES + NO]" caption="Soma de Total CLIENTS From ULTIMATE (EA) Auto Renewal YES + NO" measure="1" displayFolder="" measureGroup="Bas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2">
    <dimension name="Bases" uniqueName="[Bases]" caption="Bases"/>
    <dimension measure="1" name="Measures" uniqueName="[Measures]" caption="Measures"/>
  </dimensions>
  <measureGroups count="1">
    <measureGroup name="Bases" caption="Bas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ulzbach" refreshedDate="45695.381914814818" createdVersion="8" refreshedVersion="8" minRefreshableVersion="3" recordCount="295" xr:uid="{590B1258-CF1E-4807-8414-B70214B3D9F1}">
  <cacheSource type="worksheet">
    <worksheetSource name="Bases"/>
  </cacheSource>
  <cacheFields count="66">
    <cacheField name="Subscriber ID" numFmtId="0">
      <sharedItems containsSemiMixedTypes="0" containsString="0" containsNumber="1" containsInteger="1" minValue="3231" maxValue="3525"/>
    </cacheField>
    <cacheField name="Name" numFmtId="0">
      <sharedItems/>
    </cacheField>
    <cacheField name="Plan" numFmtId="0">
      <sharedItems count="3">
        <s v="Ultimate"/>
        <s v="Core"/>
        <s v="Standard"/>
      </sharedItems>
    </cacheField>
    <cacheField name="Start Date" numFmtId="14">
      <sharedItems containsSemiMixedTypes="0" containsNonDate="0" containsDate="1" containsString="0" minDate="2024-01-01T00:00:00" maxDate="2024-12-17T00:00:00"/>
    </cacheField>
    <cacheField name="Auto Renewal" numFmtId="0">
      <sharedItems/>
    </cacheField>
    <cacheField name="Subscription Price" numFmtId="8">
      <sharedItems containsSemiMixedTypes="0" containsString="0" containsNumber="1" containsInteger="1" minValue="5" maxValue="15"/>
    </cacheField>
    <cacheField name="Subscription Type" numFmtId="0">
      <sharedItems count="3">
        <s v="Monthly"/>
        <s v="Annual"/>
        <s v="Quarterly"/>
      </sharedItems>
    </cacheField>
    <cacheField name="EA Play Season Pass" numFmtId="0">
      <sharedItems/>
    </cacheField>
    <cacheField name="EA Play Season Pass_x000a_Price" numFmtId="8">
      <sharedItems containsMixedTypes="1" containsNumber="1" containsInteger="1" minValue="30" maxValue="30"/>
    </cacheField>
    <cacheField name="Minecraft Season Pass" numFmtId="0">
      <sharedItems/>
    </cacheField>
    <cacheField name="Minecraft Season Pass Price" numFmtId="8">
      <sharedItems containsSemiMixedTypes="0" containsString="0" containsNumber="1" containsInteger="1" minValue="0" maxValue="20"/>
    </cacheField>
    <cacheField name="Coupon Value" numFmtId="8">
      <sharedItems containsSemiMixedTypes="0" containsString="0" containsNumber="1" containsInteger="1" minValue="0" maxValue="20"/>
    </cacheField>
    <cacheField name="Total Value" numFmtId="8">
      <sharedItems containsSemiMixedTypes="0" containsString="0" containsNumber="1" containsInteger="1" minValue="3" maxValue="62"/>
    </cacheField>
    <cacheField name="YEAR" numFmtId="0">
      <sharedItems containsSemiMixedTypes="0" containsString="0" containsNumber="1" containsInteger="1" minValue="2024" maxValue="2024"/>
    </cacheField>
    <cacheField name="MONTH" numFmtId="44">
      <sharedItems/>
    </cacheField>
    <cacheField name="WEEK MONTH" numFmtId="0">
      <sharedItems containsSemiMixedTypes="0" containsString="0" containsNumber="1" containsInteger="1" minValue="1" maxValue="6"/>
    </cacheField>
    <cacheField name="WEEK DAY" numFmtId="44">
      <sharedItems/>
    </cacheField>
    <cacheField name="COUPON" numFmtId="8">
      <sharedItems containsSemiMixedTypes="0" containsString="0" containsNumber="1" containsInteger="1" minValue="-20" maxValue="0"/>
    </cacheField>
    <cacheField name="REG" numFmtId="38">
      <sharedItems containsSemiMixedTypes="0" containsString="0" containsNumber="1" containsInteger="1" minValue="1" maxValue="1" count="1">
        <n v="1"/>
      </sharedItems>
    </cacheField>
    <cacheField name="Auto Renew Yes" numFmtId="38">
      <sharedItems containsSemiMixedTypes="0" containsString="0" containsNumber="1" containsInteger="1" minValue="0" maxValue="1"/>
    </cacheField>
    <cacheField name="Auto Renew No" numFmtId="38">
      <sharedItems containsSemiMixedTypes="0" containsString="0" containsNumber="1" containsInteger="1" minValue="0" maxValue="1"/>
    </cacheField>
    <cacheField name="CLIENTS From All Subscriptions Auto Renewal YES" numFmtId="38">
      <sharedItems containsSemiMixedTypes="0" containsString="0" containsNumber="1" containsInteger="1" minValue="0" maxValue="1"/>
    </cacheField>
    <cacheField name="CLIENTS From All Subscriptions Auto Renewal NO" numFmtId="38">
      <sharedItems containsSemiMixedTypes="0" containsString="0" containsNumber="1" containsInteger="1" minValue="0" maxValue="1"/>
    </cacheField>
    <cacheField name="Total CLIENTS From All Subscriptions Auto Renewal YES + NO" numFmtId="38">
      <sharedItems containsSemiMixedTypes="0" containsString="0" containsNumber="1" containsInteger="1" minValue="1" maxValue="1"/>
    </cacheField>
    <cacheField name="CLIENTS From Simple Subscription Auto Renewal YES" numFmtId="38">
      <sharedItems containsSemiMixedTypes="0" containsString="0" containsNumber="1" containsInteger="1" minValue="0" maxValue="1"/>
    </cacheField>
    <cacheField name="CLIENTS From Simple Subscription Auto Renewal NO" numFmtId="38">
      <sharedItems containsSemiMixedTypes="0" containsString="0" containsNumber="1" containsInteger="1" minValue="0" maxValue="1"/>
    </cacheField>
    <cacheField name="Total CLIENTS From Simple Subscription Auto Renewal YES + NO" numFmtId="38">
      <sharedItems containsSemiMixedTypes="0" containsString="0" containsNumber="1" containsInteger="1" minValue="0" maxValue="1"/>
    </cacheField>
    <cacheField name="CLIENTS From STANDARD (MINECRAFT) Auto Renewal YES" numFmtId="38">
      <sharedItems containsSemiMixedTypes="0" containsString="0" containsNumber="1" containsInteger="1" minValue="0" maxValue="1"/>
    </cacheField>
    <cacheField name="CLIENTS From STANDARD (MINECRAFT) Auto Renewal NO" numFmtId="38">
      <sharedItems containsSemiMixedTypes="0" containsString="0" containsNumber="1" containsInteger="1" minValue="0" maxValue="1"/>
    </cacheField>
    <cacheField name="Total CLIENTS From STANDARD (MINECRAFT) Auto Renewal YES + NO" numFmtId="38">
      <sharedItems containsSemiMixedTypes="0" containsString="0" containsNumber="1" containsInteger="1" minValue="0" maxValue="1"/>
    </cacheField>
    <cacheField name="CLIENTS From ULTIMATE (MINECRAFT) Auto Renewal YES" numFmtId="38">
      <sharedItems containsSemiMixedTypes="0" containsString="0" containsNumber="1" containsInteger="1" minValue="0" maxValue="1"/>
    </cacheField>
    <cacheField name="CLIENTS From ULTIMATE (MINECRAFT) Auto Renewal NO" numFmtId="38">
      <sharedItems containsSemiMixedTypes="0" containsString="0" containsNumber="1" containsInteger="1" minValue="0" maxValue="1"/>
    </cacheField>
    <cacheField name="Total CLIENTS From ULTIMATE (MINECRAFT) Auto Renewal YES + NO" numFmtId="38">
      <sharedItems containsSemiMixedTypes="0" containsString="0" containsNumber="1" containsInteger="1" minValue="0" maxValue="1"/>
    </cacheField>
    <cacheField name="Total CLIENTS From MINECRAFT" numFmtId="38">
      <sharedItems containsSemiMixedTypes="0" containsString="0" containsNumber="1" containsInteger="1" minValue="0" maxValue="1"/>
    </cacheField>
    <cacheField name="CLIENTS From ULTIMATE (EA) Auto Renewal YES" numFmtId="38">
      <sharedItems containsSemiMixedTypes="0" containsString="0" containsNumber="1" containsInteger="1" minValue="0" maxValue="1"/>
    </cacheField>
    <cacheField name="CLIENTS From ULTIMATE (EA) Auto Renewal NO" numFmtId="38">
      <sharedItems containsSemiMixedTypes="0" containsString="0" containsNumber="1" containsInteger="1" minValue="0" maxValue="1"/>
    </cacheField>
    <cacheField name="Total CLIENTS From ULTIMATE (EA) Auto Renewal YES + NO" numFmtId="38">
      <sharedItems containsSemiMixedTypes="0" containsString="0" containsNumber="1" containsInteger="1" minValue="0" maxValue="1"/>
    </cacheField>
    <cacheField name="Sales From All Subscriptions Auto Renewal YES" numFmtId="8">
      <sharedItems containsSemiMixedTypes="0" containsString="0" containsNumber="1" containsInteger="1" minValue="0" maxValue="15"/>
    </cacheField>
    <cacheField name="Sales From All Subscriptions Auto Renewal NO" numFmtId="8">
      <sharedItems containsSemiMixedTypes="0" containsString="0" containsNumber="1" containsInteger="1" minValue="0" maxValue="15"/>
    </cacheField>
    <cacheField name="Total Sales From All Subscriptions Auto Renewal YES + NO" numFmtId="8">
      <sharedItems containsSemiMixedTypes="0" containsString="0" containsNumber="1" containsInteger="1" minValue="5" maxValue="15" count="3">
        <n v="15"/>
        <n v="5"/>
        <n v="10"/>
      </sharedItems>
    </cacheField>
    <cacheField name="Sales From Simple Subscription Auto Renewal YES" numFmtId="8">
      <sharedItems containsSemiMixedTypes="0" containsString="0" containsNumber="1" containsInteger="1" minValue="0" maxValue="5"/>
    </cacheField>
    <cacheField name="Sales From Simple Subscription Auto Renewal NO" numFmtId="8">
      <sharedItems containsSemiMixedTypes="0" containsString="0" containsNumber="1" containsInteger="1" minValue="0" maxValue="5"/>
    </cacheField>
    <cacheField name="Total Sales From Simple Subscription Auto Renewal YES + NO" numFmtId="8">
      <sharedItems containsSemiMixedTypes="0" containsString="0" containsNumber="1" containsInteger="1" minValue="0" maxValue="5"/>
    </cacheField>
    <cacheField name="Sales From STANDARD (MINECRAFT) Auto Renewal YES" numFmtId="8">
      <sharedItems containsSemiMixedTypes="0" containsString="0" containsNumber="1" containsInteger="1" minValue="0" maxValue="20"/>
    </cacheField>
    <cacheField name="Sales From STANDARD (MINECRAFT) Auto Renewal NO" numFmtId="8">
      <sharedItems containsSemiMixedTypes="0" containsString="0" containsNumber="1" containsInteger="1" minValue="0" maxValue="20"/>
    </cacheField>
    <cacheField name="Total Sales From STANDARD (MINECRAFT) Auto Renewal YES + NO" numFmtId="8">
      <sharedItems containsSemiMixedTypes="0" containsString="0" containsNumber="1" containsInteger="1" minValue="0" maxValue="20"/>
    </cacheField>
    <cacheField name="Sales From ULTIMATE (MINECRAFT) Auto Renewal YES" numFmtId="8">
      <sharedItems containsSemiMixedTypes="0" containsString="0" containsNumber="1" containsInteger="1" minValue="0" maxValue="20"/>
    </cacheField>
    <cacheField name="Sales From ULTIMATE (MINECRAFT) Auto Renewal NO" numFmtId="8">
      <sharedItems containsSemiMixedTypes="0" containsString="0" containsNumber="1" containsInteger="1" minValue="0" maxValue="20"/>
    </cacheField>
    <cacheField name="Total Sales From ULTIMATE (MINECRAFT) Auto Renewal YES + NO" numFmtId="8">
      <sharedItems containsSemiMixedTypes="0" containsString="0" containsNumber="1" containsInteger="1" minValue="0" maxValue="20"/>
    </cacheField>
    <cacheField name="Total Sales From MINECRAFT" numFmtId="8">
      <sharedItems containsSemiMixedTypes="0" containsString="0" containsNumber="1" containsInteger="1" minValue="0" maxValue="20" count="2">
        <n v="20"/>
        <n v="0"/>
      </sharedItems>
    </cacheField>
    <cacheField name="Sales From ULTIMATE (EA) Auto Renewal YES" numFmtId="8">
      <sharedItems containsSemiMixedTypes="0" containsString="0" containsNumber="1" containsInteger="1" minValue="0" maxValue="30"/>
    </cacheField>
    <cacheField name="Sales From ULTIMATE (EA) Auto Renewal NO" numFmtId="8">
      <sharedItems containsSemiMixedTypes="0" containsString="0" containsNumber="1" containsInteger="1" minValue="0" maxValue="30"/>
    </cacheField>
    <cacheField name="Total Sales From ULTIMATE (EA) Auto Renewal YES + NO" numFmtId="8">
      <sharedItems containsSemiMixedTypes="0" containsString="0" containsNumber="1" containsInteger="1" minValue="0" maxValue="30" count="2">
        <n v="30"/>
        <n v="0"/>
      </sharedItems>
    </cacheField>
    <cacheField name="Potential Sales Standard - Renew: Yes" numFmtId="8">
      <sharedItems containsSemiMixedTypes="0" containsString="0" containsNumber="1" containsInteger="1" minValue="0" maxValue="25"/>
    </cacheField>
    <cacheField name="Potential Clients Standard - Renew: Yes" numFmtId="38">
      <sharedItems containsSemiMixedTypes="0" containsString="0" containsNumber="1" containsInteger="1" minValue="0" maxValue="1"/>
    </cacheField>
    <cacheField name="Potential Sales Standard - Renew: NO" numFmtId="8">
      <sharedItems containsSemiMixedTypes="0" containsString="0" containsNumber="1" containsInteger="1" minValue="0" maxValue="25"/>
    </cacheField>
    <cacheField name="Potential Clients Standard - Renew: NO" numFmtId="38">
      <sharedItems containsSemiMixedTypes="0" containsString="0" containsNumber="1" containsInteger="1" minValue="0" maxValue="1"/>
    </cacheField>
    <cacheField name="Potential Sales Ultimate - Renew: Yes" numFmtId="8">
      <sharedItems containsSemiMixedTypes="0" containsString="0" containsNumber="1" containsInteger="1" minValue="0" maxValue="35"/>
    </cacheField>
    <cacheField name="Potential Clients Ultimate - Renew: Yes" numFmtId="38">
      <sharedItems containsSemiMixedTypes="0" containsString="0" containsNumber="1" containsInteger="1" minValue="0" maxValue="1"/>
    </cacheField>
    <cacheField name="Potential Sales Ultimate - Renew: NO" numFmtId="8">
      <sharedItems containsSemiMixedTypes="0" containsString="0" containsNumber="1" containsInteger="1" minValue="0" maxValue="35"/>
    </cacheField>
    <cacheField name="Potential Clients Ultimate - Renew: NO" numFmtId="38">
      <sharedItems containsSemiMixedTypes="0" containsString="0" containsNumber="1" containsInteger="1" minValue="0" maxValue="1"/>
    </cacheField>
    <cacheField name="Total Potential Sales Auto Renewal YES" numFmtId="8">
      <sharedItems containsSemiMixedTypes="0" containsString="0" containsNumber="1" containsInteger="1" minValue="0" maxValue="35"/>
    </cacheField>
    <cacheField name="Total Potential Clientes Auto Renewal YES" numFmtId="38">
      <sharedItems containsSemiMixedTypes="0" containsString="0" containsNumber="1" containsInteger="1" minValue="0" maxValue="1"/>
    </cacheField>
    <cacheField name="Total Potential Sales Auto Renewal NO" numFmtId="8">
      <sharedItems containsSemiMixedTypes="0" containsString="0" containsNumber="1" containsInteger="1" minValue="0" maxValue="35"/>
    </cacheField>
    <cacheField name="Total Potential Clientes Auto Renewal NO" numFmtId="38">
      <sharedItems containsSemiMixedTypes="0" containsString="0" containsNumber="1" containsInteger="1" minValue="0" maxValue="1"/>
    </cacheField>
    <cacheField name="Gross Sales" numFmtId="0" formula="'Total Sales From All Subscriptions Auto Renewal YES + NO'+'Total Sales From MINECRAFT'+'Total Sales From ULTIMATE (EA) Auto Renewal YES + NO'" databaseField="0"/>
  </cacheFields>
  <extLst>
    <ext xmlns:x14="http://schemas.microsoft.com/office/spreadsheetml/2009/9/main" uri="{725AE2AE-9491-48be-B2B4-4EB974FC3084}">
      <x14:pivotCacheDefinition pivotCacheId="17659565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3231"/>
    <s v="João Silva"/>
    <x v="0"/>
    <d v="2024-01-01T00:00:00"/>
    <s v="Yes"/>
    <n v="15"/>
    <x v="0"/>
    <s v="Yes"/>
    <n v="30"/>
    <s v="Yes"/>
    <n v="20"/>
    <n v="5"/>
    <n v="60"/>
    <n v="2024"/>
    <s v="jan"/>
    <n v="1"/>
    <s v="seg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32"/>
    <s v="Maria Oliveira"/>
    <x v="1"/>
    <d v="2024-01-15T00:00:00"/>
    <s v="No"/>
    <n v="5"/>
    <x v="1"/>
    <s v="No"/>
    <s v="-"/>
    <s v="No"/>
    <n v="0"/>
    <n v="0"/>
    <n v="5"/>
    <n v="2024"/>
    <s v="jan"/>
    <n v="3"/>
    <s v="seg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33"/>
    <s v="Lucas Fernandes"/>
    <x v="2"/>
    <d v="2024-02-10T00:00:00"/>
    <s v="Yes"/>
    <n v="10"/>
    <x v="2"/>
    <s v="No"/>
    <s v="-"/>
    <s v="Yes"/>
    <n v="20"/>
    <n v="10"/>
    <n v="20"/>
    <n v="2024"/>
    <s v="fev"/>
    <n v="2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34"/>
    <s v="Ana Souza"/>
    <x v="0"/>
    <d v="2024-02-20T00:00:00"/>
    <s v="No"/>
    <n v="15"/>
    <x v="0"/>
    <s v="Yes"/>
    <n v="30"/>
    <s v="Yes"/>
    <n v="20"/>
    <n v="3"/>
    <n v="62"/>
    <n v="2024"/>
    <s v="fev"/>
    <n v="4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35"/>
    <s v="Pedro Gonçalves"/>
    <x v="1"/>
    <d v="2024-03-05T00:00:00"/>
    <s v="Yes"/>
    <n v="5"/>
    <x v="0"/>
    <s v="No"/>
    <s v="-"/>
    <s v="No"/>
    <n v="0"/>
    <n v="1"/>
    <n v="4"/>
    <n v="2024"/>
    <s v="mar"/>
    <n v="2"/>
    <s v="ter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36"/>
    <s v="Felipe Costa"/>
    <x v="2"/>
    <d v="2024-03-02T00:00:00"/>
    <s v="No"/>
    <n v="10"/>
    <x v="0"/>
    <s v="No"/>
    <s v="-"/>
    <s v="Yes"/>
    <n v="20"/>
    <n v="2"/>
    <n v="28"/>
    <n v="2024"/>
    <s v="mar"/>
    <n v="1"/>
    <s v="sáb"/>
    <n v="-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37"/>
    <s v="Camila Ribeiro"/>
    <x v="0"/>
    <d v="2024-03-03T00:00:00"/>
    <s v="Yes"/>
    <n v="15"/>
    <x v="2"/>
    <s v="Yes"/>
    <n v="30"/>
    <s v="Yes"/>
    <n v="20"/>
    <n v="10"/>
    <n v="55"/>
    <n v="2024"/>
    <s v="mar"/>
    <n v="2"/>
    <s v="dom"/>
    <n v="-1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38"/>
    <s v="André Mendes"/>
    <x v="1"/>
    <d v="2024-03-04T00:00:00"/>
    <s v="Yes"/>
    <n v="5"/>
    <x v="1"/>
    <s v="No"/>
    <s v="-"/>
    <s v="No"/>
    <n v="0"/>
    <n v="0"/>
    <n v="5"/>
    <n v="2024"/>
    <s v="mar"/>
    <n v="2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39"/>
    <s v="Sofia Almeida"/>
    <x v="0"/>
    <d v="2024-03-05T00:00:00"/>
    <s v="No"/>
    <n v="15"/>
    <x v="0"/>
    <s v="Yes"/>
    <n v="30"/>
    <s v="Yes"/>
    <n v="20"/>
    <n v="5"/>
    <n v="60"/>
    <n v="2024"/>
    <s v="mar"/>
    <n v="2"/>
    <s v="ter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40"/>
    <s v="Bruno Martins"/>
    <x v="2"/>
    <d v="2024-03-06T00:00:00"/>
    <s v="Yes"/>
    <n v="10"/>
    <x v="2"/>
    <s v="No"/>
    <s v="-"/>
    <s v="Yes"/>
    <n v="20"/>
    <n v="15"/>
    <n v="15"/>
    <n v="2024"/>
    <s v="mar"/>
    <n v="2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41"/>
    <s v="Rita Castro"/>
    <x v="1"/>
    <d v="2024-03-07T00:00:00"/>
    <s v="No"/>
    <n v="5"/>
    <x v="0"/>
    <s v="No"/>
    <s v="-"/>
    <s v="No"/>
    <n v="0"/>
    <n v="1"/>
    <n v="4"/>
    <n v="2024"/>
    <s v="mar"/>
    <n v="2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42"/>
    <s v="Marco Túlio"/>
    <x v="0"/>
    <d v="2024-03-08T00:00:00"/>
    <s v="Yes"/>
    <n v="15"/>
    <x v="1"/>
    <s v="Yes"/>
    <n v="30"/>
    <s v="Yes"/>
    <n v="20"/>
    <n v="20"/>
    <n v="45"/>
    <n v="2024"/>
    <s v="mar"/>
    <n v="2"/>
    <s v="sex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43"/>
    <s v="Lívia Silveira"/>
    <x v="2"/>
    <d v="2024-03-09T00:00:00"/>
    <s v="No"/>
    <n v="10"/>
    <x v="0"/>
    <s v="No"/>
    <s v="-"/>
    <s v="Yes"/>
    <n v="20"/>
    <n v="10"/>
    <n v="20"/>
    <n v="2024"/>
    <s v="mar"/>
    <n v="2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44"/>
    <s v="Diogo Sousa"/>
    <x v="1"/>
    <d v="2024-03-10T00:00:00"/>
    <s v="Yes"/>
    <n v="5"/>
    <x v="2"/>
    <s v="No"/>
    <s v="-"/>
    <s v="No"/>
    <n v="0"/>
    <n v="0"/>
    <n v="5"/>
    <n v="2024"/>
    <s v="mar"/>
    <n v="3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45"/>
    <s v="Fernanda Lima"/>
    <x v="0"/>
    <d v="2024-03-11T00:00:00"/>
    <s v="No"/>
    <n v="15"/>
    <x v="0"/>
    <s v="Yes"/>
    <n v="30"/>
    <s v="Yes"/>
    <n v="20"/>
    <n v="8"/>
    <n v="57"/>
    <n v="2024"/>
    <s v="mar"/>
    <n v="3"/>
    <s v="seg"/>
    <n v="-8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46"/>
    <s v="Caio Pereira"/>
    <x v="2"/>
    <d v="2024-03-12T00:00:00"/>
    <s v="Yes"/>
    <n v="10"/>
    <x v="1"/>
    <s v="No"/>
    <s v="-"/>
    <s v="Yes"/>
    <n v="20"/>
    <n v="12"/>
    <n v="18"/>
    <n v="2024"/>
    <s v="mar"/>
    <n v="3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47"/>
    <s v="Beatriz Gomes"/>
    <x v="1"/>
    <d v="2024-03-13T00:00:00"/>
    <s v="No"/>
    <n v="5"/>
    <x v="0"/>
    <s v="No"/>
    <s v="-"/>
    <s v="No"/>
    <n v="0"/>
    <n v="2"/>
    <n v="3"/>
    <n v="2024"/>
    <s v="mar"/>
    <n v="3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48"/>
    <s v="Cesar Oliveira"/>
    <x v="0"/>
    <d v="2024-03-14T00:00:00"/>
    <s v="Yes"/>
    <n v="15"/>
    <x v="2"/>
    <s v="Yes"/>
    <n v="30"/>
    <s v="Yes"/>
    <n v="20"/>
    <n v="7"/>
    <n v="58"/>
    <n v="2024"/>
    <s v="mar"/>
    <n v="3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49"/>
    <s v="Débora Machado"/>
    <x v="2"/>
    <d v="2024-03-15T00:00:00"/>
    <s v="No"/>
    <n v="10"/>
    <x v="0"/>
    <s v="No"/>
    <s v="-"/>
    <s v="Yes"/>
    <n v="20"/>
    <n v="5"/>
    <n v="25"/>
    <n v="2024"/>
    <s v="mar"/>
    <n v="3"/>
    <s v="sex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50"/>
    <s v="Eduardo Vargas"/>
    <x v="1"/>
    <d v="2024-03-16T00:00:00"/>
    <s v="Yes"/>
    <n v="5"/>
    <x v="1"/>
    <s v="No"/>
    <s v="-"/>
    <s v="No"/>
    <n v="0"/>
    <n v="0"/>
    <n v="5"/>
    <n v="2024"/>
    <s v="mar"/>
    <n v="3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51"/>
    <s v="Gabriela Santos"/>
    <x v="0"/>
    <d v="2024-03-17T00:00:00"/>
    <s v="No"/>
    <n v="15"/>
    <x v="0"/>
    <s v="Yes"/>
    <n v="30"/>
    <s v="Yes"/>
    <n v="20"/>
    <n v="3"/>
    <n v="62"/>
    <n v="2024"/>
    <s v="mar"/>
    <n v="4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52"/>
    <s v="Henrique Dias"/>
    <x v="2"/>
    <d v="2024-03-18T00:00:00"/>
    <s v="Yes"/>
    <n v="10"/>
    <x v="2"/>
    <s v="No"/>
    <s v="-"/>
    <s v="Yes"/>
    <n v="20"/>
    <n v="15"/>
    <n v="15"/>
    <n v="2024"/>
    <s v="mar"/>
    <n v="4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53"/>
    <s v="Isabela Moreira"/>
    <x v="1"/>
    <d v="2024-03-19T00:00:00"/>
    <s v="No"/>
    <n v="5"/>
    <x v="0"/>
    <s v="No"/>
    <s v="-"/>
    <s v="No"/>
    <n v="0"/>
    <n v="1"/>
    <n v="4"/>
    <n v="2024"/>
    <s v="mar"/>
    <n v="4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54"/>
    <s v="Joaquim Barbosa"/>
    <x v="0"/>
    <d v="2024-03-20T00:00:00"/>
    <s v="Yes"/>
    <n v="15"/>
    <x v="1"/>
    <s v="Yes"/>
    <n v="30"/>
    <s v="Yes"/>
    <n v="20"/>
    <n v="20"/>
    <n v="45"/>
    <n v="2024"/>
    <s v="mar"/>
    <n v="4"/>
    <s v="qua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55"/>
    <s v="Lara Rocha"/>
    <x v="2"/>
    <d v="2024-03-21T00:00:00"/>
    <s v="No"/>
    <n v="10"/>
    <x v="0"/>
    <s v="No"/>
    <s v="-"/>
    <s v="Yes"/>
    <n v="20"/>
    <n v="10"/>
    <n v="20"/>
    <n v="2024"/>
    <s v="mar"/>
    <n v="4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56"/>
    <s v="Matheus Silva"/>
    <x v="1"/>
    <d v="2024-03-22T00:00:00"/>
    <s v="Yes"/>
    <n v="5"/>
    <x v="2"/>
    <s v="No"/>
    <s v="-"/>
    <s v="No"/>
    <n v="0"/>
    <n v="0"/>
    <n v="5"/>
    <n v="2024"/>
    <s v="mar"/>
    <n v="4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57"/>
    <s v="Nicole Costa"/>
    <x v="0"/>
    <d v="2024-03-23T00:00:00"/>
    <s v="No"/>
    <n v="15"/>
    <x v="0"/>
    <s v="Yes"/>
    <n v="30"/>
    <s v="Yes"/>
    <n v="20"/>
    <n v="5"/>
    <n v="60"/>
    <n v="2024"/>
    <s v="mar"/>
    <n v="4"/>
    <s v="sáb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58"/>
    <s v="Otávio Mendonça"/>
    <x v="2"/>
    <d v="2024-03-24T00:00:00"/>
    <s v="Yes"/>
    <n v="10"/>
    <x v="1"/>
    <s v="No"/>
    <s v="-"/>
    <s v="Yes"/>
    <n v="20"/>
    <n v="15"/>
    <n v="15"/>
    <n v="2024"/>
    <s v="mar"/>
    <n v="5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59"/>
    <s v="Paula Ferreira"/>
    <x v="1"/>
    <d v="2024-03-25T00:00:00"/>
    <s v="No"/>
    <n v="5"/>
    <x v="0"/>
    <s v="No"/>
    <s v="-"/>
    <s v="No"/>
    <n v="0"/>
    <n v="1"/>
    <n v="4"/>
    <n v="2024"/>
    <s v="mar"/>
    <n v="5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60"/>
    <s v="Raquel Alves"/>
    <x v="0"/>
    <d v="2024-03-26T00:00:00"/>
    <s v="Yes"/>
    <n v="15"/>
    <x v="2"/>
    <s v="Yes"/>
    <n v="30"/>
    <s v="Yes"/>
    <n v="20"/>
    <n v="7"/>
    <n v="58"/>
    <n v="2024"/>
    <s v="mar"/>
    <n v="5"/>
    <s v="ter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61"/>
    <s v="Samuel Pires"/>
    <x v="2"/>
    <d v="2024-03-27T00:00:00"/>
    <s v="No"/>
    <n v="10"/>
    <x v="0"/>
    <s v="No"/>
    <s v="-"/>
    <s v="Yes"/>
    <n v="20"/>
    <n v="10"/>
    <n v="20"/>
    <n v="2024"/>
    <s v="mar"/>
    <n v="5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62"/>
    <s v="Tânia Barros"/>
    <x v="1"/>
    <d v="2024-03-28T00:00:00"/>
    <s v="Yes"/>
    <n v="5"/>
    <x v="1"/>
    <s v="No"/>
    <s v="-"/>
    <s v="No"/>
    <n v="0"/>
    <n v="0"/>
    <n v="5"/>
    <n v="2024"/>
    <s v="mar"/>
    <n v="5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63"/>
    <s v="Vinicius Lima"/>
    <x v="0"/>
    <d v="2024-03-29T00:00:00"/>
    <s v="No"/>
    <n v="15"/>
    <x v="0"/>
    <s v="Yes"/>
    <n v="30"/>
    <s v="Yes"/>
    <n v="20"/>
    <n v="3"/>
    <n v="62"/>
    <n v="2024"/>
    <s v="mar"/>
    <n v="5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64"/>
    <s v="Yasmin Teixeira"/>
    <x v="2"/>
    <d v="2024-03-30T00:00:00"/>
    <s v="Yes"/>
    <n v="10"/>
    <x v="2"/>
    <s v="No"/>
    <s v="-"/>
    <s v="Yes"/>
    <n v="20"/>
    <n v="15"/>
    <n v="15"/>
    <n v="2024"/>
    <s v="mar"/>
    <n v="5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65"/>
    <s v="Zé Carlos"/>
    <x v="1"/>
    <d v="2024-03-31T00:00:00"/>
    <s v="No"/>
    <n v="5"/>
    <x v="0"/>
    <s v="No"/>
    <s v="-"/>
    <s v="No"/>
    <n v="0"/>
    <n v="1"/>
    <n v="4"/>
    <n v="2024"/>
    <s v="mar"/>
    <n v="6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66"/>
    <s v="Amanda Nogueira"/>
    <x v="1"/>
    <d v="2024-04-01T00:00:00"/>
    <s v="Yes"/>
    <n v="5"/>
    <x v="0"/>
    <s v="No"/>
    <s v="-"/>
    <s v="No"/>
    <n v="0"/>
    <n v="0"/>
    <n v="5"/>
    <n v="2024"/>
    <s v="abr"/>
    <n v="1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67"/>
    <s v="Bruno Cavalheiro"/>
    <x v="0"/>
    <d v="2024-04-02T00:00:00"/>
    <s v="No"/>
    <n v="15"/>
    <x v="2"/>
    <s v="Yes"/>
    <n v="30"/>
    <s v="Yes"/>
    <n v="20"/>
    <n v="7"/>
    <n v="58"/>
    <n v="2024"/>
    <s v="abr"/>
    <n v="1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68"/>
    <s v="Carla Dias"/>
    <x v="2"/>
    <d v="2024-04-03T00:00:00"/>
    <s v="Yes"/>
    <n v="10"/>
    <x v="1"/>
    <s v="No"/>
    <s v="-"/>
    <s v="Yes"/>
    <n v="20"/>
    <n v="10"/>
    <n v="20"/>
    <n v="2024"/>
    <s v="abr"/>
    <n v="1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69"/>
    <s v="Diego Fontes"/>
    <x v="1"/>
    <d v="2024-04-04T00:00:00"/>
    <s v="No"/>
    <n v="5"/>
    <x v="2"/>
    <s v="No"/>
    <s v="-"/>
    <s v="No"/>
    <n v="0"/>
    <n v="1"/>
    <n v="4"/>
    <n v="2024"/>
    <s v="abr"/>
    <n v="1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70"/>
    <s v="Eunice Lima"/>
    <x v="0"/>
    <d v="2024-04-05T00:00:00"/>
    <s v="Yes"/>
    <n v="15"/>
    <x v="0"/>
    <s v="Yes"/>
    <n v="30"/>
    <s v="Yes"/>
    <n v="20"/>
    <n v="15"/>
    <n v="50"/>
    <n v="2024"/>
    <s v="abr"/>
    <n v="1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71"/>
    <s v="Fábio Martins"/>
    <x v="2"/>
    <d v="2024-04-06T00:00:00"/>
    <s v="No"/>
    <n v="10"/>
    <x v="0"/>
    <s v="No"/>
    <s v="-"/>
    <s v="Yes"/>
    <n v="20"/>
    <n v="5"/>
    <n v="25"/>
    <n v="2024"/>
    <s v="abr"/>
    <n v="1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72"/>
    <s v="Gisele Araújo"/>
    <x v="1"/>
    <d v="2024-04-07T00:00:00"/>
    <s v="Yes"/>
    <n v="5"/>
    <x v="1"/>
    <s v="No"/>
    <s v="-"/>
    <s v="No"/>
    <n v="0"/>
    <n v="0"/>
    <n v="5"/>
    <n v="2024"/>
    <s v="abr"/>
    <n v="2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73"/>
    <s v="Hélio Castro"/>
    <x v="0"/>
    <d v="2024-04-08T00:00:00"/>
    <s v="No"/>
    <n v="15"/>
    <x v="2"/>
    <s v="Yes"/>
    <n v="30"/>
    <s v="Yes"/>
    <n v="20"/>
    <n v="20"/>
    <n v="45"/>
    <n v="2024"/>
    <s v="abr"/>
    <n v="2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74"/>
    <s v="Ingrid Menezes"/>
    <x v="2"/>
    <d v="2024-04-09T00:00:00"/>
    <s v="Yes"/>
    <n v="10"/>
    <x v="2"/>
    <s v="No"/>
    <s v="-"/>
    <s v="Yes"/>
    <n v="20"/>
    <n v="12"/>
    <n v="18"/>
    <n v="2024"/>
    <s v="abr"/>
    <n v="2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75"/>
    <s v="Jorge Baptista"/>
    <x v="1"/>
    <d v="2024-04-10T00:00:00"/>
    <s v="No"/>
    <n v="5"/>
    <x v="0"/>
    <s v="No"/>
    <s v="-"/>
    <s v="No"/>
    <n v="0"/>
    <n v="2"/>
    <n v="3"/>
    <n v="2024"/>
    <s v="abr"/>
    <n v="2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76"/>
    <s v="Kléber Oliveira"/>
    <x v="0"/>
    <d v="2024-04-11T00:00:00"/>
    <s v="Yes"/>
    <n v="15"/>
    <x v="1"/>
    <s v="Yes"/>
    <n v="30"/>
    <s v="Yes"/>
    <n v="20"/>
    <n v="5"/>
    <n v="60"/>
    <n v="2024"/>
    <s v="abr"/>
    <n v="2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77"/>
    <s v="Luciana Freitas"/>
    <x v="2"/>
    <d v="2024-04-12T00:00:00"/>
    <s v="No"/>
    <n v="10"/>
    <x v="0"/>
    <s v="No"/>
    <s v="-"/>
    <s v="Yes"/>
    <n v="20"/>
    <n v="10"/>
    <n v="20"/>
    <n v="2024"/>
    <s v="abr"/>
    <n v="2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78"/>
    <s v="Márcia Eller"/>
    <x v="1"/>
    <d v="2024-04-13T00:00:00"/>
    <s v="Yes"/>
    <n v="5"/>
    <x v="2"/>
    <s v="No"/>
    <s v="-"/>
    <s v="No"/>
    <n v="0"/>
    <n v="0"/>
    <n v="5"/>
    <n v="2024"/>
    <s v="abr"/>
    <n v="2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79"/>
    <s v="Nilo Peçanha"/>
    <x v="0"/>
    <d v="2024-04-14T00:00:00"/>
    <s v="No"/>
    <n v="15"/>
    <x v="0"/>
    <s v="Yes"/>
    <n v="30"/>
    <s v="Yes"/>
    <n v="20"/>
    <n v="3"/>
    <n v="62"/>
    <n v="2024"/>
    <s v="abr"/>
    <n v="3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80"/>
    <s v="Oscar Neves"/>
    <x v="2"/>
    <d v="2024-04-15T00:00:00"/>
    <s v="Yes"/>
    <n v="10"/>
    <x v="1"/>
    <s v="No"/>
    <s v="-"/>
    <s v="Yes"/>
    <n v="20"/>
    <n v="15"/>
    <n v="15"/>
    <n v="2024"/>
    <s v="abr"/>
    <n v="3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81"/>
    <s v="Patrícia Soares"/>
    <x v="1"/>
    <d v="2024-04-16T00:00:00"/>
    <s v="No"/>
    <n v="5"/>
    <x v="0"/>
    <s v="No"/>
    <s v="-"/>
    <s v="No"/>
    <n v="0"/>
    <n v="1"/>
    <n v="4"/>
    <n v="2024"/>
    <s v="abr"/>
    <n v="3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82"/>
    <s v="Quirino Gonçalves"/>
    <x v="0"/>
    <d v="2024-04-17T00:00:00"/>
    <s v="Yes"/>
    <n v="15"/>
    <x v="2"/>
    <s v="Yes"/>
    <n v="30"/>
    <s v="Yes"/>
    <n v="20"/>
    <n v="7"/>
    <n v="58"/>
    <n v="2024"/>
    <s v="abr"/>
    <n v="3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83"/>
    <s v="Raul Machado"/>
    <x v="2"/>
    <d v="2024-04-18T00:00:00"/>
    <s v="No"/>
    <n v="10"/>
    <x v="0"/>
    <s v="No"/>
    <s v="-"/>
    <s v="Yes"/>
    <n v="20"/>
    <n v="10"/>
    <n v="20"/>
    <n v="2024"/>
    <s v="abr"/>
    <n v="3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84"/>
    <s v="Sônia Lobo"/>
    <x v="1"/>
    <d v="2024-04-19T00:00:00"/>
    <s v="Yes"/>
    <n v="5"/>
    <x v="1"/>
    <s v="No"/>
    <s v="-"/>
    <s v="No"/>
    <n v="0"/>
    <n v="0"/>
    <n v="5"/>
    <n v="2024"/>
    <s v="abr"/>
    <n v="3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85"/>
    <s v="Tiago Ramos"/>
    <x v="0"/>
    <d v="2024-04-20T00:00:00"/>
    <s v="No"/>
    <n v="15"/>
    <x v="0"/>
    <s v="Yes"/>
    <n v="30"/>
    <s v="Yes"/>
    <n v="20"/>
    <n v="20"/>
    <n v="45"/>
    <n v="2024"/>
    <s v="abr"/>
    <n v="3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86"/>
    <s v="Ugo Pires"/>
    <x v="2"/>
    <d v="2024-04-21T00:00:00"/>
    <s v="Yes"/>
    <n v="10"/>
    <x v="2"/>
    <s v="No"/>
    <s v="-"/>
    <s v="Yes"/>
    <n v="20"/>
    <n v="15"/>
    <n v="15"/>
    <n v="2024"/>
    <s v="abr"/>
    <n v="4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87"/>
    <s v="Valéria Nobre"/>
    <x v="1"/>
    <d v="2024-04-22T00:00:00"/>
    <s v="No"/>
    <n v="5"/>
    <x v="0"/>
    <s v="No"/>
    <s v="-"/>
    <s v="No"/>
    <n v="0"/>
    <n v="1"/>
    <n v="4"/>
    <n v="2024"/>
    <s v="abr"/>
    <n v="4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88"/>
    <s v="William Siqueira"/>
    <x v="0"/>
    <d v="2024-04-23T00:00:00"/>
    <s v="Yes"/>
    <n v="15"/>
    <x v="1"/>
    <s v="Yes"/>
    <n v="30"/>
    <s v="Yes"/>
    <n v="20"/>
    <n v="3"/>
    <n v="62"/>
    <n v="2024"/>
    <s v="abr"/>
    <n v="4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89"/>
    <s v="Xuxa Meneghel"/>
    <x v="2"/>
    <d v="2024-04-24T00:00:00"/>
    <s v="No"/>
    <n v="10"/>
    <x v="0"/>
    <s v="No"/>
    <s v="-"/>
    <s v="Yes"/>
    <n v="20"/>
    <n v="10"/>
    <n v="20"/>
    <n v="2024"/>
    <s v="abr"/>
    <n v="4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0"/>
    <s v="Yara Figueiredo"/>
    <x v="1"/>
    <d v="2024-04-25T00:00:00"/>
    <s v="Yes"/>
    <n v="5"/>
    <x v="2"/>
    <s v="No"/>
    <s v="-"/>
    <s v="No"/>
    <n v="0"/>
    <n v="0"/>
    <n v="5"/>
    <n v="2024"/>
    <s v="abr"/>
    <n v="4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91"/>
    <s v="Zacarias Alves"/>
    <x v="0"/>
    <d v="2024-04-26T00:00:00"/>
    <s v="No"/>
    <n v="15"/>
    <x v="0"/>
    <s v="Yes"/>
    <n v="30"/>
    <s v="Yes"/>
    <n v="20"/>
    <n v="5"/>
    <n v="60"/>
    <n v="2024"/>
    <s v="abr"/>
    <n v="4"/>
    <s v="sex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92"/>
    <s v="Amanda Bynes"/>
    <x v="2"/>
    <d v="2024-04-27T00:00:00"/>
    <s v="Yes"/>
    <n v="10"/>
    <x v="1"/>
    <s v="No"/>
    <s v="-"/>
    <s v="Yes"/>
    <n v="20"/>
    <n v="15"/>
    <n v="15"/>
    <n v="2024"/>
    <s v="abr"/>
    <n v="4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93"/>
    <s v="Bruno Mars"/>
    <x v="1"/>
    <d v="2024-04-28T00:00:00"/>
    <s v="No"/>
    <n v="5"/>
    <x v="0"/>
    <s v="No"/>
    <s v="-"/>
    <s v="No"/>
    <n v="0"/>
    <n v="1"/>
    <n v="4"/>
    <n v="2024"/>
    <s v="abr"/>
    <n v="5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94"/>
    <s v="Carla Bruni"/>
    <x v="0"/>
    <d v="2024-04-29T00:00:00"/>
    <s v="Yes"/>
    <n v="15"/>
    <x v="2"/>
    <s v="Yes"/>
    <n v="30"/>
    <s v="Yes"/>
    <n v="20"/>
    <n v="20"/>
    <n v="45"/>
    <n v="2024"/>
    <s v="abr"/>
    <n v="5"/>
    <s v="seg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95"/>
    <s v="Diego Maradona"/>
    <x v="2"/>
    <d v="2024-04-30T00:00:00"/>
    <s v="No"/>
    <n v="10"/>
    <x v="0"/>
    <s v="No"/>
    <s v="-"/>
    <s v="Yes"/>
    <n v="20"/>
    <n v="5"/>
    <n v="25"/>
    <n v="2024"/>
    <s v="abr"/>
    <n v="5"/>
    <s v="ter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6"/>
    <s v="Estela Marques"/>
    <x v="1"/>
    <d v="2024-05-01T00:00:00"/>
    <s v="No"/>
    <n v="5"/>
    <x v="0"/>
    <s v="No"/>
    <s v="-"/>
    <s v="No"/>
    <n v="0"/>
    <n v="0"/>
    <n v="5"/>
    <n v="2024"/>
    <s v="mai"/>
    <n v="1"/>
    <s v="qua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97"/>
    <s v="Fábio Nobre"/>
    <x v="0"/>
    <d v="2024-05-02T00:00:00"/>
    <s v="Yes"/>
    <n v="15"/>
    <x v="2"/>
    <s v="Yes"/>
    <n v="30"/>
    <s v="Yes"/>
    <n v="20"/>
    <n v="7"/>
    <n v="58"/>
    <n v="2024"/>
    <s v="mai"/>
    <n v="1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98"/>
    <s v="Gabriel Oliveira"/>
    <x v="2"/>
    <d v="2024-05-03T00:00:00"/>
    <s v="No"/>
    <n v="10"/>
    <x v="1"/>
    <s v="No"/>
    <s v="-"/>
    <s v="Yes"/>
    <n v="20"/>
    <n v="10"/>
    <n v="20"/>
    <n v="2024"/>
    <s v="mai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9"/>
    <s v="Helena Santos"/>
    <x v="1"/>
    <d v="2024-05-04T00:00:00"/>
    <s v="Yes"/>
    <n v="5"/>
    <x v="2"/>
    <s v="No"/>
    <s v="-"/>
    <s v="No"/>
    <n v="0"/>
    <n v="1"/>
    <n v="4"/>
    <n v="2024"/>
    <s v="mai"/>
    <n v="1"/>
    <s v="sáb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00"/>
    <s v="Ivan Carvalho"/>
    <x v="0"/>
    <d v="2024-05-05T00:00:00"/>
    <s v="No"/>
    <n v="15"/>
    <x v="0"/>
    <s v="Yes"/>
    <n v="30"/>
    <s v="Yes"/>
    <n v="20"/>
    <n v="15"/>
    <n v="50"/>
    <n v="2024"/>
    <s v="mai"/>
    <n v="2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01"/>
    <s v="Júlia Ferreira"/>
    <x v="2"/>
    <d v="2024-05-06T00:00:00"/>
    <s v="Yes"/>
    <n v="10"/>
    <x v="0"/>
    <s v="No"/>
    <s v="-"/>
    <s v="Yes"/>
    <n v="20"/>
    <n v="5"/>
    <n v="25"/>
    <n v="2024"/>
    <s v="mai"/>
    <n v="2"/>
    <s v="seg"/>
    <n v="-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02"/>
    <s v="Karla Alves"/>
    <x v="1"/>
    <d v="2024-05-07T00:00:00"/>
    <s v="No"/>
    <n v="5"/>
    <x v="1"/>
    <s v="No"/>
    <s v="-"/>
    <s v="No"/>
    <n v="0"/>
    <n v="0"/>
    <n v="5"/>
    <n v="2024"/>
    <s v="mai"/>
    <n v="2"/>
    <s v="ter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03"/>
    <s v="Lucas Mendes"/>
    <x v="0"/>
    <d v="2024-05-08T00:00:00"/>
    <s v="Yes"/>
    <n v="15"/>
    <x v="2"/>
    <s v="Yes"/>
    <n v="30"/>
    <s v="Yes"/>
    <n v="20"/>
    <n v="20"/>
    <n v="45"/>
    <n v="2024"/>
    <s v="mai"/>
    <n v="2"/>
    <s v="qua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04"/>
    <s v="Mônica Gomes"/>
    <x v="2"/>
    <d v="2024-05-09T00:00:00"/>
    <s v="No"/>
    <n v="10"/>
    <x v="2"/>
    <s v="No"/>
    <s v="-"/>
    <s v="Yes"/>
    <n v="20"/>
    <n v="12"/>
    <n v="18"/>
    <n v="2024"/>
    <s v="mai"/>
    <n v="2"/>
    <s v="qui"/>
    <n v="-1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05"/>
    <s v="Norberto Queiroz"/>
    <x v="1"/>
    <d v="2024-05-10T00:00:00"/>
    <s v="Yes"/>
    <n v="5"/>
    <x v="0"/>
    <s v="No"/>
    <s v="-"/>
    <s v="No"/>
    <n v="0"/>
    <n v="2"/>
    <n v="3"/>
    <n v="2024"/>
    <s v="mai"/>
    <n v="2"/>
    <s v="sex"/>
    <n v="-2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06"/>
    <s v="Otávio Barros"/>
    <x v="0"/>
    <d v="2024-05-11T00:00:00"/>
    <s v="No"/>
    <n v="15"/>
    <x v="1"/>
    <s v="Yes"/>
    <n v="30"/>
    <s v="Yes"/>
    <n v="20"/>
    <n v="5"/>
    <n v="60"/>
    <n v="2024"/>
    <s v="mai"/>
    <n v="2"/>
    <s v="sáb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07"/>
    <s v="Paula Vieira"/>
    <x v="2"/>
    <d v="2024-05-12T00:00:00"/>
    <s v="Yes"/>
    <n v="10"/>
    <x v="0"/>
    <s v="No"/>
    <s v="-"/>
    <s v="Yes"/>
    <n v="20"/>
    <n v="10"/>
    <n v="20"/>
    <n v="2024"/>
    <s v="mai"/>
    <n v="3"/>
    <s v="dom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08"/>
    <s v="Quentin Ramos"/>
    <x v="1"/>
    <d v="2024-05-13T00:00:00"/>
    <s v="No"/>
    <n v="5"/>
    <x v="2"/>
    <s v="No"/>
    <s v="-"/>
    <s v="No"/>
    <n v="0"/>
    <n v="0"/>
    <n v="5"/>
    <n v="2024"/>
    <s v="mai"/>
    <n v="3"/>
    <s v="seg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09"/>
    <s v="Raquel Novaes"/>
    <x v="0"/>
    <d v="2024-05-14T00:00:00"/>
    <s v="Yes"/>
    <n v="15"/>
    <x v="0"/>
    <s v="Yes"/>
    <n v="30"/>
    <s v="Yes"/>
    <n v="20"/>
    <n v="3"/>
    <n v="62"/>
    <n v="2024"/>
    <s v="mai"/>
    <n v="3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10"/>
    <s v="Samantha Lopes"/>
    <x v="2"/>
    <d v="2024-05-15T00:00:00"/>
    <s v="No"/>
    <n v="10"/>
    <x v="1"/>
    <s v="No"/>
    <s v="-"/>
    <s v="Yes"/>
    <n v="20"/>
    <n v="15"/>
    <n v="15"/>
    <n v="2024"/>
    <s v="mai"/>
    <n v="3"/>
    <s v="qua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11"/>
    <s v="Tiago Martins"/>
    <x v="1"/>
    <d v="2024-05-16T00:00:00"/>
    <s v="Yes"/>
    <n v="5"/>
    <x v="0"/>
    <s v="No"/>
    <s v="-"/>
    <s v="No"/>
    <n v="0"/>
    <n v="1"/>
    <n v="4"/>
    <n v="2024"/>
    <s v="mai"/>
    <n v="3"/>
    <s v="qui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12"/>
    <s v="Ulysses Guimarães"/>
    <x v="0"/>
    <d v="2024-05-17T00:00:00"/>
    <s v="No"/>
    <n v="15"/>
    <x v="2"/>
    <s v="Yes"/>
    <n v="30"/>
    <s v="Yes"/>
    <n v="20"/>
    <n v="7"/>
    <n v="58"/>
    <n v="2024"/>
    <s v="mai"/>
    <n v="3"/>
    <s v="sex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13"/>
    <s v="Vanessa Silva"/>
    <x v="2"/>
    <d v="2024-05-18T00:00:00"/>
    <s v="Yes"/>
    <n v="10"/>
    <x v="0"/>
    <s v="No"/>
    <s v="-"/>
    <s v="Yes"/>
    <n v="20"/>
    <n v="10"/>
    <n v="20"/>
    <n v="2024"/>
    <s v="mai"/>
    <n v="3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14"/>
    <s v="William Carneiro"/>
    <x v="1"/>
    <d v="2024-05-19T00:00:00"/>
    <s v="No"/>
    <n v="5"/>
    <x v="1"/>
    <s v="No"/>
    <s v="-"/>
    <s v="No"/>
    <n v="0"/>
    <n v="0"/>
    <n v="5"/>
    <n v="2024"/>
    <s v="mai"/>
    <n v="4"/>
    <s v="dom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15"/>
    <s v="Ximena Rocha"/>
    <x v="0"/>
    <d v="2024-05-20T00:00:00"/>
    <s v="Yes"/>
    <n v="15"/>
    <x v="0"/>
    <s v="Yes"/>
    <n v="30"/>
    <s v="Yes"/>
    <n v="20"/>
    <n v="20"/>
    <n v="45"/>
    <n v="2024"/>
    <s v="mai"/>
    <n v="4"/>
    <s v="seg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16"/>
    <s v="Yasmin Figueiredo"/>
    <x v="2"/>
    <d v="2024-05-21T00:00:00"/>
    <s v="No"/>
    <n v="10"/>
    <x v="2"/>
    <s v="No"/>
    <s v="-"/>
    <s v="Yes"/>
    <n v="20"/>
    <n v="15"/>
    <n v="15"/>
    <n v="2024"/>
    <s v="mai"/>
    <n v="4"/>
    <s v="ter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17"/>
    <s v="Zara Cunha"/>
    <x v="1"/>
    <d v="2024-05-22T00:00:00"/>
    <s v="Yes"/>
    <n v="5"/>
    <x v="0"/>
    <s v="No"/>
    <s v="-"/>
    <s v="No"/>
    <n v="0"/>
    <n v="1"/>
    <n v="4"/>
    <n v="2024"/>
    <s v="mai"/>
    <n v="4"/>
    <s v="qua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18"/>
    <s v="Alan Teixeira"/>
    <x v="0"/>
    <d v="2024-05-23T00:00:00"/>
    <s v="No"/>
    <n v="15"/>
    <x v="1"/>
    <s v="Yes"/>
    <n v="30"/>
    <s v="Yes"/>
    <n v="20"/>
    <n v="3"/>
    <n v="62"/>
    <n v="2024"/>
    <s v="mai"/>
    <n v="4"/>
    <s v="qui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19"/>
    <s v="Bárbara Oliveira"/>
    <x v="2"/>
    <d v="2024-05-24T00:00:00"/>
    <s v="Yes"/>
    <n v="10"/>
    <x v="0"/>
    <s v="No"/>
    <s v="-"/>
    <s v="Yes"/>
    <n v="20"/>
    <n v="10"/>
    <n v="20"/>
    <n v="2024"/>
    <s v="mai"/>
    <n v="4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20"/>
    <s v="Carlos Junqueira"/>
    <x v="1"/>
    <d v="2024-05-25T00:00:00"/>
    <s v="No"/>
    <n v="5"/>
    <x v="2"/>
    <s v="No"/>
    <s v="-"/>
    <s v="No"/>
    <n v="0"/>
    <n v="0"/>
    <n v="5"/>
    <n v="2024"/>
    <s v="mai"/>
    <n v="4"/>
    <s v="sáb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21"/>
    <s v="Daniela Moura"/>
    <x v="0"/>
    <d v="2024-05-26T00:00:00"/>
    <s v="Yes"/>
    <n v="15"/>
    <x v="0"/>
    <s v="Yes"/>
    <n v="30"/>
    <s v="Yes"/>
    <n v="20"/>
    <n v="5"/>
    <n v="60"/>
    <n v="2024"/>
    <s v="mai"/>
    <n v="5"/>
    <s v="dom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22"/>
    <s v="Eduardo Lima"/>
    <x v="2"/>
    <d v="2024-05-27T00:00:00"/>
    <s v="No"/>
    <n v="10"/>
    <x v="1"/>
    <s v="No"/>
    <s v="-"/>
    <s v="Yes"/>
    <n v="20"/>
    <n v="15"/>
    <n v="15"/>
    <n v="2024"/>
    <s v="mai"/>
    <n v="5"/>
    <s v="seg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23"/>
    <s v="Fabiana Araújo"/>
    <x v="1"/>
    <d v="2024-05-28T00:00:00"/>
    <s v="Yes"/>
    <n v="5"/>
    <x v="0"/>
    <s v="No"/>
    <s v="-"/>
    <s v="No"/>
    <n v="0"/>
    <n v="1"/>
    <n v="4"/>
    <n v="2024"/>
    <s v="mai"/>
    <n v="5"/>
    <s v="ter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24"/>
    <s v="Geraldo Ribeiro"/>
    <x v="0"/>
    <d v="2024-05-29T00:00:00"/>
    <s v="No"/>
    <n v="15"/>
    <x v="2"/>
    <s v="Yes"/>
    <n v="30"/>
    <s v="Yes"/>
    <n v="20"/>
    <n v="20"/>
    <n v="45"/>
    <n v="2024"/>
    <s v="mai"/>
    <n v="5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25"/>
    <s v="Héctor Vargas"/>
    <x v="2"/>
    <d v="2024-05-30T00:00:00"/>
    <s v="Yes"/>
    <n v="10"/>
    <x v="2"/>
    <s v="No"/>
    <s v="-"/>
    <s v="Yes"/>
    <n v="20"/>
    <n v="15"/>
    <n v="15"/>
    <n v="2024"/>
    <s v="mai"/>
    <n v="5"/>
    <s v="qui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26"/>
    <s v="Isabela Fonseca"/>
    <x v="1"/>
    <d v="2024-05-31T00:00:00"/>
    <s v="No"/>
    <n v="5"/>
    <x v="1"/>
    <s v="No"/>
    <s v="-"/>
    <s v="No"/>
    <n v="0"/>
    <n v="0"/>
    <n v="5"/>
    <n v="2024"/>
    <s v="mai"/>
    <n v="5"/>
    <s v="sex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27"/>
    <s v="João Pedro Almeida"/>
    <x v="0"/>
    <d v="2024-06-01T00:00:00"/>
    <s v="Yes"/>
    <n v="15"/>
    <x v="0"/>
    <s v="Yes"/>
    <n v="30"/>
    <s v="Yes"/>
    <n v="20"/>
    <n v="7"/>
    <n v="58"/>
    <n v="2024"/>
    <s v="jun"/>
    <n v="1"/>
    <s v="sáb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28"/>
    <s v="Klara Costa"/>
    <x v="2"/>
    <d v="2024-06-02T00:00:00"/>
    <s v="No"/>
    <n v="10"/>
    <x v="1"/>
    <s v="No"/>
    <s v="-"/>
    <s v="Yes"/>
    <n v="20"/>
    <n v="10"/>
    <n v="20"/>
    <n v="2024"/>
    <s v="jun"/>
    <n v="2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29"/>
    <s v="Luciana Mendes"/>
    <x v="1"/>
    <d v="2024-06-03T00:00:00"/>
    <s v="Yes"/>
    <n v="5"/>
    <x v="2"/>
    <s v="No"/>
    <s v="-"/>
    <s v="No"/>
    <n v="0"/>
    <n v="1"/>
    <n v="4"/>
    <n v="2024"/>
    <s v="jun"/>
    <n v="2"/>
    <s v="seg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0"/>
    <s v="Marcelo Gouveia"/>
    <x v="0"/>
    <d v="2024-06-04T00:00:00"/>
    <s v="No"/>
    <n v="15"/>
    <x v="0"/>
    <s v="Yes"/>
    <n v="30"/>
    <s v="Yes"/>
    <n v="20"/>
    <n v="15"/>
    <n v="50"/>
    <n v="2024"/>
    <s v="jun"/>
    <n v="2"/>
    <s v="ter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31"/>
    <s v="Nívea Borges"/>
    <x v="2"/>
    <d v="2024-06-05T00:00:00"/>
    <s v="Yes"/>
    <n v="10"/>
    <x v="0"/>
    <s v="No"/>
    <s v="-"/>
    <s v="Yes"/>
    <n v="20"/>
    <n v="5"/>
    <n v="25"/>
    <n v="2024"/>
    <s v="jun"/>
    <n v="2"/>
    <s v="qua"/>
    <n v="-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32"/>
    <s v="Oscar Nogueira"/>
    <x v="1"/>
    <d v="2024-06-06T00:00:00"/>
    <s v="No"/>
    <n v="5"/>
    <x v="1"/>
    <s v="No"/>
    <s v="-"/>
    <s v="No"/>
    <n v="0"/>
    <n v="0"/>
    <n v="5"/>
    <n v="2024"/>
    <s v="jun"/>
    <n v="2"/>
    <s v="qui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33"/>
    <s v="Patrícia Alves"/>
    <x v="0"/>
    <d v="2024-06-07T00:00:00"/>
    <s v="Yes"/>
    <n v="15"/>
    <x v="2"/>
    <s v="Yes"/>
    <n v="30"/>
    <s v="Yes"/>
    <n v="20"/>
    <n v="20"/>
    <n v="45"/>
    <n v="2024"/>
    <s v="jun"/>
    <n v="2"/>
    <s v="sex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34"/>
    <s v="Rafaela Silva"/>
    <x v="2"/>
    <d v="2024-06-08T00:00:00"/>
    <s v="No"/>
    <n v="10"/>
    <x v="2"/>
    <s v="No"/>
    <s v="-"/>
    <s v="Yes"/>
    <n v="20"/>
    <n v="12"/>
    <n v="18"/>
    <n v="2024"/>
    <s v="jun"/>
    <n v="2"/>
    <s v="sáb"/>
    <n v="-1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35"/>
    <s v="Samantha Moraes"/>
    <x v="1"/>
    <d v="2024-06-09T00:00:00"/>
    <s v="Yes"/>
    <n v="5"/>
    <x v="0"/>
    <s v="No"/>
    <s v="-"/>
    <s v="No"/>
    <n v="0"/>
    <n v="2"/>
    <n v="3"/>
    <n v="2024"/>
    <s v="jun"/>
    <n v="3"/>
    <s v="dom"/>
    <n v="-2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6"/>
    <s v="Tatiana Rocha"/>
    <x v="1"/>
    <d v="2024-06-10T00:00:00"/>
    <s v="Yes"/>
    <n v="5"/>
    <x v="0"/>
    <s v="No"/>
    <s v="-"/>
    <s v="No"/>
    <n v="0"/>
    <n v="0"/>
    <n v="5"/>
    <n v="2024"/>
    <s v="jun"/>
    <n v="3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7"/>
    <s v="Ulisses Tavares"/>
    <x v="0"/>
    <d v="2024-06-11T00:00:00"/>
    <s v="No"/>
    <n v="15"/>
    <x v="2"/>
    <s v="Yes"/>
    <n v="30"/>
    <s v="Yes"/>
    <n v="20"/>
    <n v="7"/>
    <n v="58"/>
    <n v="2024"/>
    <s v="jun"/>
    <n v="3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38"/>
    <s v="Víctor Lemos"/>
    <x v="2"/>
    <d v="2024-06-12T00:00:00"/>
    <s v="Yes"/>
    <n v="10"/>
    <x v="1"/>
    <s v="No"/>
    <s v="-"/>
    <s v="Yes"/>
    <n v="20"/>
    <n v="10"/>
    <n v="20"/>
    <n v="2024"/>
    <s v="jun"/>
    <n v="3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39"/>
    <s v="Wilma Barros"/>
    <x v="1"/>
    <d v="2024-06-13T00:00:00"/>
    <s v="No"/>
    <n v="5"/>
    <x v="2"/>
    <s v="No"/>
    <s v="-"/>
    <s v="No"/>
    <n v="0"/>
    <n v="1"/>
    <n v="4"/>
    <n v="2024"/>
    <s v="jun"/>
    <n v="3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40"/>
    <s v="Xavier Nascimento"/>
    <x v="0"/>
    <d v="2024-06-14T00:00:00"/>
    <s v="Yes"/>
    <n v="15"/>
    <x v="0"/>
    <s v="Yes"/>
    <n v="30"/>
    <s v="Yes"/>
    <n v="20"/>
    <n v="15"/>
    <n v="50"/>
    <n v="2024"/>
    <s v="jun"/>
    <n v="3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41"/>
    <s v="Yago Pereira"/>
    <x v="2"/>
    <d v="2024-06-15T00:00:00"/>
    <s v="No"/>
    <n v="10"/>
    <x v="0"/>
    <s v="No"/>
    <s v="-"/>
    <s v="Yes"/>
    <n v="20"/>
    <n v="5"/>
    <n v="25"/>
    <n v="2024"/>
    <s v="jun"/>
    <n v="3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42"/>
    <s v="Zilda Ferreira"/>
    <x v="1"/>
    <d v="2024-06-16T00:00:00"/>
    <s v="Yes"/>
    <n v="5"/>
    <x v="1"/>
    <s v="No"/>
    <s v="-"/>
    <s v="No"/>
    <n v="0"/>
    <n v="0"/>
    <n v="5"/>
    <n v="2024"/>
    <s v="jun"/>
    <n v="4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43"/>
    <s v="Amanda Lopes"/>
    <x v="0"/>
    <d v="2024-06-17T00:00:00"/>
    <s v="No"/>
    <n v="15"/>
    <x v="2"/>
    <s v="Yes"/>
    <n v="30"/>
    <s v="Yes"/>
    <n v="20"/>
    <n v="20"/>
    <n v="45"/>
    <n v="2024"/>
    <s v="jun"/>
    <n v="4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44"/>
    <s v="Bruno Miranda"/>
    <x v="2"/>
    <d v="2024-06-18T00:00:00"/>
    <s v="Yes"/>
    <n v="10"/>
    <x v="2"/>
    <s v="No"/>
    <s v="-"/>
    <s v="Yes"/>
    <n v="20"/>
    <n v="12"/>
    <n v="18"/>
    <n v="2024"/>
    <s v="jun"/>
    <n v="4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45"/>
    <s v="Célia Torres"/>
    <x v="1"/>
    <d v="2024-06-19T00:00:00"/>
    <s v="No"/>
    <n v="5"/>
    <x v="0"/>
    <s v="No"/>
    <s v="-"/>
    <s v="No"/>
    <n v="0"/>
    <n v="2"/>
    <n v="3"/>
    <n v="2024"/>
    <s v="jun"/>
    <n v="4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46"/>
    <s v="Diogo Souza"/>
    <x v="0"/>
    <d v="2024-06-20T00:00:00"/>
    <s v="Yes"/>
    <n v="15"/>
    <x v="1"/>
    <s v="Yes"/>
    <n v="30"/>
    <s v="Yes"/>
    <n v="20"/>
    <n v="5"/>
    <n v="60"/>
    <n v="2024"/>
    <s v="jun"/>
    <n v="4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47"/>
    <s v="Elisa Castro"/>
    <x v="2"/>
    <d v="2024-06-21T00:00:00"/>
    <s v="No"/>
    <n v="10"/>
    <x v="0"/>
    <s v="No"/>
    <s v="-"/>
    <s v="Yes"/>
    <n v="20"/>
    <n v="10"/>
    <n v="20"/>
    <n v="2024"/>
    <s v="jun"/>
    <n v="4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48"/>
    <s v="Fátima Lima"/>
    <x v="1"/>
    <d v="2024-06-22T00:00:00"/>
    <s v="Yes"/>
    <n v="5"/>
    <x v="2"/>
    <s v="No"/>
    <s v="-"/>
    <s v="No"/>
    <n v="0"/>
    <n v="0"/>
    <n v="5"/>
    <n v="2024"/>
    <s v="jun"/>
    <n v="4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49"/>
    <s v="Geraldo Ribeiro"/>
    <x v="0"/>
    <d v="2024-06-23T00:00:00"/>
    <s v="No"/>
    <n v="15"/>
    <x v="0"/>
    <s v="Yes"/>
    <n v="30"/>
    <s v="Yes"/>
    <n v="20"/>
    <n v="3"/>
    <n v="62"/>
    <n v="2024"/>
    <s v="jun"/>
    <n v="5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50"/>
    <s v="Hélio Martins"/>
    <x v="2"/>
    <d v="2024-06-24T00:00:00"/>
    <s v="Yes"/>
    <n v="10"/>
    <x v="1"/>
    <s v="No"/>
    <s v="-"/>
    <s v="Yes"/>
    <n v="20"/>
    <n v="15"/>
    <n v="15"/>
    <n v="2024"/>
    <s v="jun"/>
    <n v="5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51"/>
    <s v="Íris Santos"/>
    <x v="1"/>
    <d v="2024-06-25T00:00:00"/>
    <s v="No"/>
    <n v="5"/>
    <x v="0"/>
    <s v="No"/>
    <s v="-"/>
    <s v="No"/>
    <n v="0"/>
    <n v="1"/>
    <n v="4"/>
    <n v="2024"/>
    <s v="jun"/>
    <n v="5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52"/>
    <s v="João Marcelo"/>
    <x v="0"/>
    <d v="2024-06-26T00:00:00"/>
    <s v="Yes"/>
    <n v="15"/>
    <x v="2"/>
    <s v="Yes"/>
    <n v="30"/>
    <s v="Yes"/>
    <n v="20"/>
    <n v="7"/>
    <n v="58"/>
    <n v="2024"/>
    <s v="jun"/>
    <n v="5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53"/>
    <s v="Larissa Gomes"/>
    <x v="2"/>
    <d v="2024-06-27T00:00:00"/>
    <s v="No"/>
    <n v="10"/>
    <x v="0"/>
    <s v="No"/>
    <s v="-"/>
    <s v="Yes"/>
    <n v="20"/>
    <n v="10"/>
    <n v="20"/>
    <n v="2024"/>
    <s v="jun"/>
    <n v="5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54"/>
    <s v="Márcio Silva"/>
    <x v="1"/>
    <d v="2024-06-28T00:00:00"/>
    <s v="Yes"/>
    <n v="5"/>
    <x v="1"/>
    <s v="No"/>
    <s v="-"/>
    <s v="No"/>
    <n v="0"/>
    <n v="0"/>
    <n v="5"/>
    <n v="2024"/>
    <s v="jun"/>
    <n v="5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55"/>
    <s v="Nadia Costa"/>
    <x v="0"/>
    <d v="2024-06-29T00:00:00"/>
    <s v="No"/>
    <n v="15"/>
    <x v="0"/>
    <s v="Yes"/>
    <n v="30"/>
    <s v="Yes"/>
    <n v="20"/>
    <n v="20"/>
    <n v="45"/>
    <n v="2024"/>
    <s v="jun"/>
    <n v="5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56"/>
    <s v="Oscar Almeida"/>
    <x v="2"/>
    <d v="2024-06-30T00:00:00"/>
    <s v="Yes"/>
    <n v="10"/>
    <x v="2"/>
    <s v="No"/>
    <s v="-"/>
    <s v="Yes"/>
    <n v="20"/>
    <n v="15"/>
    <n v="15"/>
    <n v="2024"/>
    <s v="jun"/>
    <n v="6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57"/>
    <s v="Patricia Soares"/>
    <x v="1"/>
    <d v="2024-07-01T00:00:00"/>
    <s v="No"/>
    <n v="5"/>
    <x v="0"/>
    <s v="No"/>
    <s v="-"/>
    <s v="No"/>
    <n v="0"/>
    <n v="1"/>
    <n v="4"/>
    <n v="2024"/>
    <s v="jul"/>
    <n v="1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58"/>
    <s v="Quênia Barros"/>
    <x v="0"/>
    <d v="2024-07-02T00:00:00"/>
    <s v="Yes"/>
    <n v="15"/>
    <x v="1"/>
    <s v="Yes"/>
    <n v="30"/>
    <s v="Yes"/>
    <n v="20"/>
    <n v="3"/>
    <n v="62"/>
    <n v="2024"/>
    <s v="jul"/>
    <n v="1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59"/>
    <s v="Rafael Torres"/>
    <x v="2"/>
    <d v="2024-07-03T00:00:00"/>
    <s v="No"/>
    <n v="10"/>
    <x v="0"/>
    <s v="No"/>
    <s v="-"/>
    <s v="Yes"/>
    <n v="20"/>
    <n v="10"/>
    <n v="20"/>
    <n v="2024"/>
    <s v="jul"/>
    <n v="1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60"/>
    <s v="Silvia Nascimento"/>
    <x v="1"/>
    <d v="2024-07-04T00:00:00"/>
    <s v="Yes"/>
    <n v="5"/>
    <x v="2"/>
    <s v="No"/>
    <s v="-"/>
    <s v="No"/>
    <n v="0"/>
    <n v="0"/>
    <n v="5"/>
    <n v="2024"/>
    <s v="jul"/>
    <n v="1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61"/>
    <s v="Tiago Mendes"/>
    <x v="0"/>
    <d v="2024-07-05T00:00:00"/>
    <s v="No"/>
    <n v="15"/>
    <x v="0"/>
    <s v="Yes"/>
    <n v="30"/>
    <s v="Yes"/>
    <n v="20"/>
    <n v="15"/>
    <n v="50"/>
    <n v="2024"/>
    <s v="jul"/>
    <n v="1"/>
    <s v="sex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62"/>
    <s v="Ursula Silva"/>
    <x v="2"/>
    <d v="2024-07-06T00:00:00"/>
    <s v="Yes"/>
    <n v="10"/>
    <x v="1"/>
    <s v="No"/>
    <s v="-"/>
    <s v="Yes"/>
    <n v="20"/>
    <n v="15"/>
    <n v="15"/>
    <n v="2024"/>
    <s v="jul"/>
    <n v="1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63"/>
    <s v="Vanessa Moraes"/>
    <x v="1"/>
    <d v="2024-07-07T00:00:00"/>
    <s v="No"/>
    <n v="5"/>
    <x v="0"/>
    <s v="No"/>
    <s v="-"/>
    <s v="No"/>
    <n v="0"/>
    <n v="1"/>
    <n v="4"/>
    <n v="2024"/>
    <s v="jul"/>
    <n v="2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64"/>
    <s v="Waldir Junior"/>
    <x v="0"/>
    <d v="2024-07-08T00:00:00"/>
    <s v="Yes"/>
    <n v="15"/>
    <x v="2"/>
    <s v="Yes"/>
    <n v="30"/>
    <s v="Yes"/>
    <n v="20"/>
    <n v="7"/>
    <n v="58"/>
    <n v="2024"/>
    <s v="jul"/>
    <n v="2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65"/>
    <s v="Xavier Lopes"/>
    <x v="2"/>
    <d v="2024-07-09T00:00:00"/>
    <s v="No"/>
    <n v="10"/>
    <x v="0"/>
    <s v="No"/>
    <s v="-"/>
    <s v="Yes"/>
    <n v="20"/>
    <n v="10"/>
    <n v="20"/>
    <n v="2024"/>
    <s v="jul"/>
    <n v="2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66"/>
    <s v="Yolanda Freitas"/>
    <x v="1"/>
    <d v="2024-07-10T00:00:00"/>
    <s v="Yes"/>
    <n v="5"/>
    <x v="0"/>
    <s v="No"/>
    <s v="-"/>
    <s v="No"/>
    <n v="0"/>
    <n v="0"/>
    <n v="5"/>
    <n v="2024"/>
    <s v="jul"/>
    <n v="2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67"/>
    <s v="Zacarias Nunes"/>
    <x v="0"/>
    <d v="2024-07-11T00:00:00"/>
    <s v="No"/>
    <n v="15"/>
    <x v="2"/>
    <s v="Yes"/>
    <n v="30"/>
    <s v="Yes"/>
    <n v="20"/>
    <n v="7"/>
    <n v="58"/>
    <n v="2024"/>
    <s v="jul"/>
    <n v="2"/>
    <s v="qui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68"/>
    <s v="Ana Clara Barreto"/>
    <x v="2"/>
    <d v="2024-07-12T00:00:00"/>
    <s v="Yes"/>
    <n v="10"/>
    <x v="1"/>
    <s v="No"/>
    <s v="-"/>
    <s v="Yes"/>
    <n v="20"/>
    <n v="10"/>
    <n v="20"/>
    <n v="2024"/>
    <s v="jul"/>
    <n v="2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69"/>
    <s v="Bruno Henrique"/>
    <x v="1"/>
    <d v="2024-07-13T00:00:00"/>
    <s v="No"/>
    <n v="5"/>
    <x v="2"/>
    <s v="No"/>
    <s v="-"/>
    <s v="No"/>
    <n v="0"/>
    <n v="1"/>
    <n v="4"/>
    <n v="2024"/>
    <s v="jul"/>
    <n v="2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70"/>
    <s v="Carlos Eduardo"/>
    <x v="0"/>
    <d v="2024-07-14T00:00:00"/>
    <s v="Yes"/>
    <n v="15"/>
    <x v="0"/>
    <s v="Yes"/>
    <n v="30"/>
    <s v="Yes"/>
    <n v="20"/>
    <n v="15"/>
    <n v="50"/>
    <n v="2024"/>
    <s v="jul"/>
    <n v="3"/>
    <s v="dom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71"/>
    <s v="Débora Lima"/>
    <x v="2"/>
    <d v="2024-07-15T00:00:00"/>
    <s v="No"/>
    <n v="10"/>
    <x v="0"/>
    <s v="No"/>
    <s v="-"/>
    <s v="Yes"/>
    <n v="20"/>
    <n v="5"/>
    <n v="25"/>
    <n v="2024"/>
    <s v="jul"/>
    <n v="3"/>
    <s v="seg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72"/>
    <s v="Elisa Neves"/>
    <x v="1"/>
    <d v="2024-07-16T00:00:00"/>
    <s v="Yes"/>
    <n v="5"/>
    <x v="1"/>
    <s v="No"/>
    <s v="-"/>
    <s v="No"/>
    <n v="0"/>
    <n v="0"/>
    <n v="5"/>
    <n v="2024"/>
    <s v="jul"/>
    <n v="3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73"/>
    <s v="Fabiano Gomes"/>
    <x v="0"/>
    <d v="2024-07-17T00:00:00"/>
    <s v="No"/>
    <n v="15"/>
    <x v="2"/>
    <s v="Yes"/>
    <n v="30"/>
    <s v="Yes"/>
    <n v="20"/>
    <n v="20"/>
    <n v="45"/>
    <n v="2024"/>
    <s v="jul"/>
    <n v="3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74"/>
    <s v="Gisele Oliveira"/>
    <x v="2"/>
    <d v="2024-07-18T00:00:00"/>
    <s v="Yes"/>
    <n v="10"/>
    <x v="2"/>
    <s v="No"/>
    <s v="-"/>
    <s v="Yes"/>
    <n v="20"/>
    <n v="12"/>
    <n v="18"/>
    <n v="2024"/>
    <s v="jul"/>
    <n v="3"/>
    <s v="qui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75"/>
    <s v="Héctor Silva"/>
    <x v="1"/>
    <d v="2024-07-19T00:00:00"/>
    <s v="No"/>
    <n v="5"/>
    <x v="0"/>
    <s v="No"/>
    <s v="-"/>
    <s v="No"/>
    <n v="0"/>
    <n v="2"/>
    <n v="3"/>
    <n v="2024"/>
    <s v="jul"/>
    <n v="3"/>
    <s v="sex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76"/>
    <s v="Igor Martins"/>
    <x v="0"/>
    <d v="2024-07-20T00:00:00"/>
    <s v="Yes"/>
    <n v="15"/>
    <x v="1"/>
    <s v="Yes"/>
    <n v="30"/>
    <s v="Yes"/>
    <n v="20"/>
    <n v="5"/>
    <n v="60"/>
    <n v="2024"/>
    <s v="jul"/>
    <n v="3"/>
    <s v="sáb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77"/>
    <s v="Joana Figueiredo"/>
    <x v="2"/>
    <d v="2024-07-21T00:00:00"/>
    <s v="No"/>
    <n v="10"/>
    <x v="0"/>
    <s v="No"/>
    <s v="-"/>
    <s v="Yes"/>
    <n v="20"/>
    <n v="10"/>
    <n v="20"/>
    <n v="2024"/>
    <s v="jul"/>
    <n v="4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78"/>
    <s v="Kleber Machado"/>
    <x v="1"/>
    <d v="2024-07-22T00:00:00"/>
    <s v="Yes"/>
    <n v="5"/>
    <x v="2"/>
    <s v="No"/>
    <s v="-"/>
    <s v="No"/>
    <n v="0"/>
    <n v="0"/>
    <n v="5"/>
    <n v="2024"/>
    <s v="jul"/>
    <n v="4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79"/>
    <s v="Luciana Santos"/>
    <x v="0"/>
    <d v="2024-07-23T00:00:00"/>
    <s v="No"/>
    <n v="15"/>
    <x v="0"/>
    <s v="Yes"/>
    <n v="30"/>
    <s v="Yes"/>
    <n v="20"/>
    <n v="3"/>
    <n v="62"/>
    <n v="2024"/>
    <s v="jul"/>
    <n v="4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80"/>
    <s v="Marcos Teixeira"/>
    <x v="2"/>
    <d v="2024-07-24T00:00:00"/>
    <s v="Yes"/>
    <n v="10"/>
    <x v="1"/>
    <s v="No"/>
    <s v="-"/>
    <s v="Yes"/>
    <n v="20"/>
    <n v="15"/>
    <n v="15"/>
    <n v="2024"/>
    <s v="jul"/>
    <n v="4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81"/>
    <s v="Natalia Costa"/>
    <x v="1"/>
    <d v="2024-07-25T00:00:00"/>
    <s v="No"/>
    <n v="5"/>
    <x v="0"/>
    <s v="No"/>
    <s v="-"/>
    <s v="No"/>
    <n v="0"/>
    <n v="1"/>
    <n v="4"/>
    <n v="2024"/>
    <s v="jul"/>
    <n v="4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82"/>
    <s v="Oscar Ribeiro"/>
    <x v="0"/>
    <d v="2024-07-26T00:00:00"/>
    <s v="Yes"/>
    <n v="15"/>
    <x v="2"/>
    <s v="Yes"/>
    <n v="30"/>
    <s v="Yes"/>
    <n v="20"/>
    <n v="7"/>
    <n v="58"/>
    <n v="2024"/>
    <s v="jul"/>
    <n v="4"/>
    <s v="sex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83"/>
    <s v="Patricia Almeida"/>
    <x v="2"/>
    <d v="2024-07-27T00:00:00"/>
    <s v="No"/>
    <n v="10"/>
    <x v="0"/>
    <s v="No"/>
    <s v="-"/>
    <s v="Yes"/>
    <n v="20"/>
    <n v="10"/>
    <n v="20"/>
    <n v="2024"/>
    <s v="jul"/>
    <n v="4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84"/>
    <s v="Quirino Junior"/>
    <x v="1"/>
    <d v="2024-07-28T00:00:00"/>
    <s v="Yes"/>
    <n v="5"/>
    <x v="1"/>
    <s v="No"/>
    <s v="-"/>
    <s v="No"/>
    <n v="0"/>
    <n v="0"/>
    <n v="5"/>
    <n v="2024"/>
    <s v="jul"/>
    <n v="5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85"/>
    <s v="Renata Machado"/>
    <x v="0"/>
    <d v="2024-07-29T00:00:00"/>
    <s v="No"/>
    <n v="15"/>
    <x v="0"/>
    <s v="Yes"/>
    <n v="30"/>
    <s v="Yes"/>
    <n v="20"/>
    <n v="20"/>
    <n v="45"/>
    <n v="2024"/>
    <s v="jul"/>
    <n v="5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86"/>
    <s v="Sônia Alves"/>
    <x v="2"/>
    <d v="2024-07-30T00:00:00"/>
    <s v="Yes"/>
    <n v="10"/>
    <x v="2"/>
    <s v="No"/>
    <s v="-"/>
    <s v="Yes"/>
    <n v="20"/>
    <n v="15"/>
    <n v="15"/>
    <n v="2024"/>
    <s v="jul"/>
    <n v="5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87"/>
    <s v="Tiago Nunes"/>
    <x v="1"/>
    <d v="2024-07-31T00:00:00"/>
    <s v="No"/>
    <n v="5"/>
    <x v="0"/>
    <s v="No"/>
    <s v="-"/>
    <s v="No"/>
    <n v="0"/>
    <n v="1"/>
    <n v="4"/>
    <n v="2024"/>
    <s v="jul"/>
    <n v="5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88"/>
    <s v="Ulysses Pereira"/>
    <x v="0"/>
    <d v="2024-08-01T00:00:00"/>
    <s v="Yes"/>
    <n v="15"/>
    <x v="1"/>
    <s v="Yes"/>
    <n v="30"/>
    <s v="Yes"/>
    <n v="20"/>
    <n v="3"/>
    <n v="62"/>
    <n v="2024"/>
    <s v="ago"/>
    <n v="1"/>
    <s v="qui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89"/>
    <s v="Vanessa Lima"/>
    <x v="2"/>
    <d v="2024-08-02T00:00:00"/>
    <s v="No"/>
    <n v="10"/>
    <x v="0"/>
    <s v="No"/>
    <s v="-"/>
    <s v="Yes"/>
    <n v="20"/>
    <n v="10"/>
    <n v="20"/>
    <n v="2024"/>
    <s v="ago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90"/>
    <s v="Wagner Santos"/>
    <x v="1"/>
    <d v="2024-08-03T00:00:00"/>
    <s v="Yes"/>
    <n v="5"/>
    <x v="2"/>
    <s v="No"/>
    <s v="-"/>
    <s v="No"/>
    <n v="0"/>
    <n v="0"/>
    <n v="5"/>
    <n v="2024"/>
    <s v="ago"/>
    <n v="1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91"/>
    <s v="Xuxa Meneghel"/>
    <x v="0"/>
    <d v="2024-08-04T00:00:00"/>
    <s v="No"/>
    <n v="15"/>
    <x v="0"/>
    <s v="Yes"/>
    <n v="30"/>
    <s v="Yes"/>
    <n v="20"/>
    <n v="15"/>
    <n v="50"/>
    <n v="2024"/>
    <s v="ago"/>
    <n v="2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92"/>
    <s v="Yasmin Silva"/>
    <x v="2"/>
    <d v="2024-08-05T00:00:00"/>
    <s v="Yes"/>
    <n v="10"/>
    <x v="1"/>
    <s v="No"/>
    <s v="-"/>
    <s v="Yes"/>
    <n v="20"/>
    <n v="15"/>
    <n v="15"/>
    <n v="2024"/>
    <s v="ago"/>
    <n v="2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93"/>
    <s v="Zacarias de Souza"/>
    <x v="1"/>
    <d v="2024-08-06T00:00:00"/>
    <s v="No"/>
    <n v="5"/>
    <x v="0"/>
    <s v="No"/>
    <s v="-"/>
    <s v="No"/>
    <n v="0"/>
    <n v="1"/>
    <n v="4"/>
    <n v="2024"/>
    <s v="ago"/>
    <n v="2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94"/>
    <s v="André Lima"/>
    <x v="0"/>
    <d v="2024-08-07T00:00:00"/>
    <s v="Yes"/>
    <n v="15"/>
    <x v="2"/>
    <s v="Yes"/>
    <n v="30"/>
    <s v="Yes"/>
    <n v="20"/>
    <n v="7"/>
    <n v="58"/>
    <n v="2024"/>
    <s v="ago"/>
    <n v="2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95"/>
    <s v="Bianca Freitas"/>
    <x v="2"/>
    <d v="2024-08-08T00:00:00"/>
    <s v="No"/>
    <n v="10"/>
    <x v="0"/>
    <s v="No"/>
    <s v="-"/>
    <s v="Yes"/>
    <n v="20"/>
    <n v="10"/>
    <n v="20"/>
    <n v="2024"/>
    <s v="ago"/>
    <n v="2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96"/>
    <s v="Caio Mendes"/>
    <x v="1"/>
    <d v="2024-08-09T00:00:00"/>
    <s v="Yes"/>
    <n v="5"/>
    <x v="1"/>
    <s v="No"/>
    <s v="-"/>
    <s v="No"/>
    <n v="0"/>
    <n v="0"/>
    <n v="5"/>
    <n v="2024"/>
    <s v="ago"/>
    <n v="2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97"/>
    <s v="Daniela Moura"/>
    <x v="0"/>
    <d v="2024-08-10T00:00:00"/>
    <s v="No"/>
    <n v="15"/>
    <x v="0"/>
    <s v="Yes"/>
    <n v="30"/>
    <s v="Yes"/>
    <n v="20"/>
    <n v="20"/>
    <n v="45"/>
    <n v="2024"/>
    <s v="ago"/>
    <n v="2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98"/>
    <s v="Eduardo Costa"/>
    <x v="2"/>
    <d v="2024-08-11T00:00:00"/>
    <s v="Yes"/>
    <n v="10"/>
    <x v="2"/>
    <s v="No"/>
    <s v="-"/>
    <s v="Yes"/>
    <n v="20"/>
    <n v="15"/>
    <n v="15"/>
    <n v="2024"/>
    <s v="ago"/>
    <n v="3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99"/>
    <s v="Fernanda Gomes"/>
    <x v="1"/>
    <d v="2024-08-12T00:00:00"/>
    <s v="No"/>
    <n v="5"/>
    <x v="0"/>
    <s v="No"/>
    <s v="-"/>
    <s v="No"/>
    <n v="0"/>
    <n v="1"/>
    <n v="4"/>
    <n v="2024"/>
    <s v="ago"/>
    <n v="3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00"/>
    <s v="Guilherme Souza"/>
    <x v="0"/>
    <d v="2024-08-13T00:00:00"/>
    <s v="Yes"/>
    <n v="15"/>
    <x v="1"/>
    <s v="Yes"/>
    <n v="30"/>
    <s v="Yes"/>
    <n v="20"/>
    <n v="5"/>
    <n v="60"/>
    <n v="2024"/>
    <s v="ago"/>
    <n v="3"/>
    <s v="ter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01"/>
    <s v="Helena Ribeiro"/>
    <x v="2"/>
    <d v="2024-08-14T00:00:00"/>
    <s v="No"/>
    <n v="10"/>
    <x v="0"/>
    <s v="No"/>
    <s v="-"/>
    <s v="Yes"/>
    <n v="20"/>
    <n v="10"/>
    <n v="20"/>
    <n v="2024"/>
    <s v="ago"/>
    <n v="3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02"/>
    <s v="Igor Santos"/>
    <x v="1"/>
    <d v="2024-08-15T00:00:00"/>
    <s v="Yes"/>
    <n v="5"/>
    <x v="2"/>
    <s v="No"/>
    <s v="-"/>
    <s v="No"/>
    <n v="0"/>
    <n v="0"/>
    <n v="5"/>
    <n v="2024"/>
    <s v="ago"/>
    <n v="3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03"/>
    <s v="João Carvalho"/>
    <x v="0"/>
    <d v="2024-08-16T00:00:00"/>
    <s v="No"/>
    <n v="15"/>
    <x v="0"/>
    <s v="Yes"/>
    <n v="30"/>
    <s v="Yes"/>
    <n v="20"/>
    <n v="3"/>
    <n v="62"/>
    <n v="2024"/>
    <s v="ago"/>
    <n v="3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04"/>
    <s v="Klara Fagundes"/>
    <x v="2"/>
    <d v="2024-08-17T00:00:00"/>
    <s v="Yes"/>
    <n v="10"/>
    <x v="1"/>
    <s v="No"/>
    <s v="-"/>
    <s v="Yes"/>
    <n v="20"/>
    <n v="15"/>
    <n v="15"/>
    <n v="2024"/>
    <s v="ago"/>
    <n v="3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05"/>
    <s v="Lúcia Mendonça"/>
    <x v="1"/>
    <d v="2024-08-18T00:00:00"/>
    <s v="No"/>
    <n v="5"/>
    <x v="0"/>
    <s v="No"/>
    <s v="-"/>
    <s v="No"/>
    <n v="0"/>
    <n v="1"/>
    <n v="4"/>
    <n v="2024"/>
    <s v="ago"/>
    <n v="4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06"/>
    <s v="Marcelo Novaes"/>
    <x v="1"/>
    <d v="2024-08-19T00:00:00"/>
    <s v="Yes"/>
    <n v="5"/>
    <x v="0"/>
    <s v="No"/>
    <s v="-"/>
    <s v="No"/>
    <n v="0"/>
    <n v="0"/>
    <n v="5"/>
    <n v="2024"/>
    <s v="ago"/>
    <n v="4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07"/>
    <s v="Nina Pacheco"/>
    <x v="0"/>
    <d v="2024-08-20T00:00:00"/>
    <s v="No"/>
    <n v="15"/>
    <x v="2"/>
    <s v="Yes"/>
    <n v="30"/>
    <s v="Yes"/>
    <n v="20"/>
    <n v="7"/>
    <n v="58"/>
    <n v="2024"/>
    <s v="ago"/>
    <n v="4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08"/>
    <s v="Olívia Rios"/>
    <x v="2"/>
    <d v="2024-08-21T00:00:00"/>
    <s v="Yes"/>
    <n v="10"/>
    <x v="1"/>
    <s v="No"/>
    <s v="-"/>
    <s v="Yes"/>
    <n v="20"/>
    <n v="10"/>
    <n v="20"/>
    <n v="2024"/>
    <s v="ago"/>
    <n v="4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09"/>
    <s v="Paulo Quintana"/>
    <x v="1"/>
    <d v="2024-08-22T00:00:00"/>
    <s v="No"/>
    <n v="5"/>
    <x v="2"/>
    <s v="No"/>
    <s v="-"/>
    <s v="No"/>
    <n v="0"/>
    <n v="1"/>
    <n v="4"/>
    <n v="2024"/>
    <s v="ago"/>
    <n v="4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10"/>
    <s v="Raquel Domingos"/>
    <x v="0"/>
    <d v="2024-08-23T00:00:00"/>
    <s v="Yes"/>
    <n v="15"/>
    <x v="0"/>
    <s v="Yes"/>
    <n v="30"/>
    <s v="Yes"/>
    <n v="20"/>
    <n v="15"/>
    <n v="50"/>
    <n v="2024"/>
    <s v="ago"/>
    <n v="4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11"/>
    <s v="Samuel Viana"/>
    <x v="2"/>
    <d v="2024-08-24T00:00:00"/>
    <s v="No"/>
    <n v="10"/>
    <x v="0"/>
    <s v="No"/>
    <s v="-"/>
    <s v="Yes"/>
    <n v="20"/>
    <n v="5"/>
    <n v="25"/>
    <n v="2024"/>
    <s v="ago"/>
    <n v="4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12"/>
    <s v="Tatiane Rocha"/>
    <x v="1"/>
    <d v="2024-08-25T00:00:00"/>
    <s v="Yes"/>
    <n v="5"/>
    <x v="1"/>
    <s v="No"/>
    <s v="-"/>
    <s v="No"/>
    <n v="0"/>
    <n v="0"/>
    <n v="5"/>
    <n v="2024"/>
    <s v="ago"/>
    <n v="5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13"/>
    <s v="Ulysses Farias"/>
    <x v="0"/>
    <d v="2024-08-26T00:00:00"/>
    <s v="No"/>
    <n v="15"/>
    <x v="2"/>
    <s v="Yes"/>
    <n v="30"/>
    <s v="Yes"/>
    <n v="20"/>
    <n v="20"/>
    <n v="45"/>
    <n v="2024"/>
    <s v="ago"/>
    <n v="5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14"/>
    <s v="Vanessa Moreira"/>
    <x v="2"/>
    <d v="2024-08-27T00:00:00"/>
    <s v="Yes"/>
    <n v="10"/>
    <x v="2"/>
    <s v="No"/>
    <s v="-"/>
    <s v="Yes"/>
    <n v="20"/>
    <n v="12"/>
    <n v="18"/>
    <n v="2024"/>
    <s v="ago"/>
    <n v="5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15"/>
    <s v="William Carvalho"/>
    <x v="1"/>
    <d v="2024-08-28T00:00:00"/>
    <s v="No"/>
    <n v="5"/>
    <x v="0"/>
    <s v="No"/>
    <s v="-"/>
    <s v="No"/>
    <n v="0"/>
    <n v="2"/>
    <n v="3"/>
    <n v="2024"/>
    <s v="ago"/>
    <n v="5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16"/>
    <s v="Ximena Barros"/>
    <x v="0"/>
    <d v="2024-08-29T00:00:00"/>
    <s v="Yes"/>
    <n v="15"/>
    <x v="1"/>
    <s v="Yes"/>
    <n v="30"/>
    <s v="Yes"/>
    <n v="20"/>
    <n v="5"/>
    <n v="60"/>
    <n v="2024"/>
    <s v="ago"/>
    <n v="5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17"/>
    <s v="Yara Machado"/>
    <x v="2"/>
    <d v="2024-08-30T00:00:00"/>
    <s v="No"/>
    <n v="10"/>
    <x v="0"/>
    <s v="No"/>
    <s v="-"/>
    <s v="Yes"/>
    <n v="20"/>
    <n v="10"/>
    <n v="20"/>
    <n v="2024"/>
    <s v="ago"/>
    <n v="5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18"/>
    <s v="Zacarias Costa"/>
    <x v="1"/>
    <d v="2024-08-31T00:00:00"/>
    <s v="Yes"/>
    <n v="5"/>
    <x v="2"/>
    <s v="No"/>
    <s v="-"/>
    <s v="No"/>
    <n v="0"/>
    <n v="0"/>
    <n v="5"/>
    <n v="2024"/>
    <s v="ago"/>
    <n v="5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19"/>
    <s v="André Lopes"/>
    <x v="0"/>
    <d v="2024-09-01T00:00:00"/>
    <s v="No"/>
    <n v="15"/>
    <x v="0"/>
    <s v="Yes"/>
    <n v="30"/>
    <s v="Yes"/>
    <n v="20"/>
    <n v="3"/>
    <n v="62"/>
    <n v="2024"/>
    <s v="set"/>
    <n v="1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20"/>
    <s v="Beatriz Souza"/>
    <x v="2"/>
    <d v="2024-09-02T00:00:00"/>
    <s v="Yes"/>
    <n v="10"/>
    <x v="1"/>
    <s v="No"/>
    <s v="-"/>
    <s v="Yes"/>
    <n v="20"/>
    <n v="15"/>
    <n v="15"/>
    <n v="2024"/>
    <s v="set"/>
    <n v="1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21"/>
    <s v="Caio Pereira"/>
    <x v="1"/>
    <d v="2024-09-03T00:00:00"/>
    <s v="No"/>
    <n v="5"/>
    <x v="0"/>
    <s v="No"/>
    <s v="-"/>
    <s v="No"/>
    <n v="0"/>
    <n v="1"/>
    <n v="4"/>
    <n v="2024"/>
    <s v="set"/>
    <n v="1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22"/>
    <s v="Daniela Araújo"/>
    <x v="0"/>
    <d v="2024-09-04T00:00:00"/>
    <s v="Yes"/>
    <n v="15"/>
    <x v="2"/>
    <s v="Yes"/>
    <n v="30"/>
    <s v="Yes"/>
    <n v="20"/>
    <n v="7"/>
    <n v="58"/>
    <n v="2024"/>
    <s v="set"/>
    <n v="1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23"/>
    <s v="Eduardo Santos"/>
    <x v="2"/>
    <d v="2024-09-05T00:00:00"/>
    <s v="No"/>
    <n v="10"/>
    <x v="0"/>
    <s v="No"/>
    <s v="-"/>
    <s v="Yes"/>
    <n v="20"/>
    <n v="10"/>
    <n v="20"/>
    <n v="2024"/>
    <s v="set"/>
    <n v="1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24"/>
    <s v="Fernanda Lima"/>
    <x v="1"/>
    <d v="2024-09-06T00:00:00"/>
    <s v="Yes"/>
    <n v="5"/>
    <x v="1"/>
    <s v="No"/>
    <s v="-"/>
    <s v="No"/>
    <n v="0"/>
    <n v="0"/>
    <n v="5"/>
    <n v="2024"/>
    <s v="set"/>
    <n v="1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25"/>
    <s v="Gabriel Teixeira"/>
    <x v="0"/>
    <d v="2024-09-07T00:00:00"/>
    <s v="No"/>
    <n v="15"/>
    <x v="0"/>
    <s v="Yes"/>
    <n v="30"/>
    <s v="Yes"/>
    <n v="20"/>
    <n v="20"/>
    <n v="45"/>
    <n v="2024"/>
    <s v="set"/>
    <n v="1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26"/>
    <s v="Helena Ribeiro"/>
    <x v="2"/>
    <d v="2024-09-08T00:00:00"/>
    <s v="Yes"/>
    <n v="10"/>
    <x v="2"/>
    <s v="No"/>
    <s v="-"/>
    <s v="Yes"/>
    <n v="20"/>
    <n v="15"/>
    <n v="15"/>
    <n v="2024"/>
    <s v="set"/>
    <n v="2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27"/>
    <s v="Igor Mendes"/>
    <x v="1"/>
    <d v="2024-09-09T00:00:00"/>
    <s v="No"/>
    <n v="5"/>
    <x v="0"/>
    <s v="No"/>
    <s v="-"/>
    <s v="No"/>
    <n v="0"/>
    <n v="1"/>
    <n v="4"/>
    <n v="2024"/>
    <s v="set"/>
    <n v="2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28"/>
    <s v="Joana Silveira"/>
    <x v="0"/>
    <d v="2024-09-10T00:00:00"/>
    <s v="Yes"/>
    <n v="15"/>
    <x v="1"/>
    <s v="Yes"/>
    <n v="30"/>
    <s v="Yes"/>
    <n v="20"/>
    <n v="3"/>
    <n v="62"/>
    <n v="2024"/>
    <s v="set"/>
    <n v="2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29"/>
    <s v="Lucas Martins"/>
    <x v="2"/>
    <d v="2024-09-11T00:00:00"/>
    <s v="No"/>
    <n v="10"/>
    <x v="0"/>
    <s v="No"/>
    <s v="-"/>
    <s v="Yes"/>
    <n v="20"/>
    <n v="10"/>
    <n v="20"/>
    <n v="2024"/>
    <s v="set"/>
    <n v="2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30"/>
    <s v="Marcela Gouveia"/>
    <x v="1"/>
    <d v="2024-09-12T00:00:00"/>
    <s v="Yes"/>
    <n v="5"/>
    <x v="2"/>
    <s v="No"/>
    <s v="-"/>
    <s v="No"/>
    <n v="0"/>
    <n v="0"/>
    <n v="5"/>
    <n v="2024"/>
    <s v="set"/>
    <n v="2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31"/>
    <s v="Nicolas Borges"/>
    <x v="0"/>
    <d v="2024-09-13T00:00:00"/>
    <s v="No"/>
    <n v="15"/>
    <x v="0"/>
    <s v="Yes"/>
    <n v="30"/>
    <s v="Yes"/>
    <n v="20"/>
    <n v="15"/>
    <n v="50"/>
    <n v="2024"/>
    <s v="set"/>
    <n v="2"/>
    <s v="sex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32"/>
    <s v="Olivia Freitas"/>
    <x v="2"/>
    <d v="2024-09-14T00:00:00"/>
    <s v="Yes"/>
    <n v="10"/>
    <x v="1"/>
    <s v="No"/>
    <s v="-"/>
    <s v="Yes"/>
    <n v="20"/>
    <n v="15"/>
    <n v="15"/>
    <n v="2024"/>
    <s v="set"/>
    <n v="2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33"/>
    <s v="Paulo Nogueira"/>
    <x v="1"/>
    <d v="2024-09-15T00:00:00"/>
    <s v="No"/>
    <n v="5"/>
    <x v="0"/>
    <s v="No"/>
    <s v="-"/>
    <s v="No"/>
    <n v="0"/>
    <n v="1"/>
    <n v="4"/>
    <n v="2024"/>
    <s v="set"/>
    <n v="3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34"/>
    <s v="Raquel Andrade"/>
    <x v="0"/>
    <d v="2024-09-16T00:00:00"/>
    <s v="Yes"/>
    <n v="15"/>
    <x v="2"/>
    <s v="Yes"/>
    <n v="30"/>
    <s v="Yes"/>
    <n v="20"/>
    <n v="7"/>
    <n v="58"/>
    <n v="2024"/>
    <s v="set"/>
    <n v="3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35"/>
    <s v="Sônia Carvalho"/>
    <x v="2"/>
    <d v="2024-09-17T00:00:00"/>
    <s v="No"/>
    <n v="10"/>
    <x v="0"/>
    <s v="No"/>
    <s v="-"/>
    <s v="Yes"/>
    <n v="20"/>
    <n v="10"/>
    <n v="20"/>
    <n v="2024"/>
    <s v="set"/>
    <n v="3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36"/>
    <s v="Tiago Rodrigues"/>
    <x v="1"/>
    <d v="2024-09-18T00:00:00"/>
    <s v="Yes"/>
    <n v="5"/>
    <x v="0"/>
    <s v="No"/>
    <s v="-"/>
    <s v="No"/>
    <n v="0"/>
    <n v="0"/>
    <n v="5"/>
    <n v="2024"/>
    <s v="set"/>
    <n v="3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37"/>
    <s v="Ursula Monteiro"/>
    <x v="0"/>
    <d v="2024-09-19T00:00:00"/>
    <s v="No"/>
    <n v="15"/>
    <x v="2"/>
    <s v="Yes"/>
    <n v="30"/>
    <s v="Yes"/>
    <n v="20"/>
    <n v="7"/>
    <n v="58"/>
    <n v="2024"/>
    <s v="set"/>
    <n v="3"/>
    <s v="qui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38"/>
    <s v="Vanessa Pereira"/>
    <x v="2"/>
    <d v="2024-09-20T00:00:00"/>
    <s v="Yes"/>
    <n v="10"/>
    <x v="1"/>
    <s v="No"/>
    <s v="-"/>
    <s v="Yes"/>
    <n v="20"/>
    <n v="10"/>
    <n v="20"/>
    <n v="2024"/>
    <s v="set"/>
    <n v="3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39"/>
    <s v="Walter Silva"/>
    <x v="1"/>
    <d v="2024-09-21T00:00:00"/>
    <s v="No"/>
    <n v="5"/>
    <x v="2"/>
    <s v="No"/>
    <s v="-"/>
    <s v="No"/>
    <n v="0"/>
    <n v="1"/>
    <n v="4"/>
    <n v="2024"/>
    <s v="set"/>
    <n v="3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40"/>
    <s v="Xavier Almeida"/>
    <x v="0"/>
    <d v="2024-09-22T00:00:00"/>
    <s v="Yes"/>
    <n v="15"/>
    <x v="0"/>
    <s v="Yes"/>
    <n v="30"/>
    <s v="Yes"/>
    <n v="20"/>
    <n v="15"/>
    <n v="50"/>
    <n v="2024"/>
    <s v="set"/>
    <n v="4"/>
    <s v="dom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41"/>
    <s v="Yasmine Correia"/>
    <x v="2"/>
    <d v="2024-09-23T00:00:00"/>
    <s v="No"/>
    <n v="10"/>
    <x v="0"/>
    <s v="No"/>
    <s v="-"/>
    <s v="Yes"/>
    <n v="20"/>
    <n v="5"/>
    <n v="25"/>
    <n v="2024"/>
    <s v="set"/>
    <n v="4"/>
    <s v="seg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42"/>
    <s v="Zacarias Almeida"/>
    <x v="1"/>
    <d v="2024-09-24T00:00:00"/>
    <s v="Yes"/>
    <n v="5"/>
    <x v="1"/>
    <s v="No"/>
    <s v="-"/>
    <s v="No"/>
    <n v="0"/>
    <n v="0"/>
    <n v="5"/>
    <n v="2024"/>
    <s v="set"/>
    <n v="4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43"/>
    <s v="Amanda Costa"/>
    <x v="0"/>
    <d v="2024-09-25T00:00:00"/>
    <s v="No"/>
    <n v="15"/>
    <x v="2"/>
    <s v="Yes"/>
    <n v="30"/>
    <s v="Yes"/>
    <n v="20"/>
    <n v="20"/>
    <n v="45"/>
    <n v="2024"/>
    <s v="set"/>
    <n v="4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44"/>
    <s v="Bruno Ferreira"/>
    <x v="2"/>
    <d v="2024-09-26T00:00:00"/>
    <s v="Yes"/>
    <n v="10"/>
    <x v="2"/>
    <s v="No"/>
    <s v="-"/>
    <s v="Yes"/>
    <n v="20"/>
    <n v="12"/>
    <n v="18"/>
    <n v="2024"/>
    <s v="set"/>
    <n v="4"/>
    <s v="qui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45"/>
    <s v="Carla Dias"/>
    <x v="1"/>
    <d v="2024-09-27T00:00:00"/>
    <s v="No"/>
    <n v="5"/>
    <x v="0"/>
    <s v="No"/>
    <s v="-"/>
    <s v="No"/>
    <n v="0"/>
    <n v="2"/>
    <n v="3"/>
    <n v="2024"/>
    <s v="set"/>
    <n v="4"/>
    <s v="sex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46"/>
    <s v="Diogo Martins"/>
    <x v="0"/>
    <d v="2024-09-28T00:00:00"/>
    <s v="Yes"/>
    <n v="15"/>
    <x v="1"/>
    <s v="Yes"/>
    <n v="30"/>
    <s v="Yes"/>
    <n v="20"/>
    <n v="5"/>
    <n v="60"/>
    <n v="2024"/>
    <s v="set"/>
    <n v="4"/>
    <s v="sáb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47"/>
    <s v="Elisa Campos"/>
    <x v="2"/>
    <d v="2024-09-29T00:00:00"/>
    <s v="No"/>
    <n v="10"/>
    <x v="0"/>
    <s v="No"/>
    <s v="-"/>
    <s v="Yes"/>
    <n v="20"/>
    <n v="10"/>
    <n v="20"/>
    <n v="2024"/>
    <s v="set"/>
    <n v="5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48"/>
    <s v="Fabiana Lima"/>
    <x v="1"/>
    <d v="2024-09-30T00:00:00"/>
    <s v="Yes"/>
    <n v="5"/>
    <x v="2"/>
    <s v="No"/>
    <s v="-"/>
    <s v="No"/>
    <n v="0"/>
    <n v="0"/>
    <n v="5"/>
    <n v="2024"/>
    <s v="set"/>
    <n v="5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49"/>
    <s v="Gabriel Santos"/>
    <x v="0"/>
    <d v="2024-10-01T00:00:00"/>
    <s v="No"/>
    <n v="15"/>
    <x v="0"/>
    <s v="Yes"/>
    <n v="30"/>
    <s v="Yes"/>
    <n v="20"/>
    <n v="3"/>
    <n v="62"/>
    <n v="2024"/>
    <s v="out"/>
    <n v="1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50"/>
    <s v="Helena Ferreira"/>
    <x v="2"/>
    <d v="2024-10-02T00:00:00"/>
    <s v="Yes"/>
    <n v="10"/>
    <x v="1"/>
    <s v="No"/>
    <s v="-"/>
    <s v="Yes"/>
    <n v="20"/>
    <n v="15"/>
    <n v="15"/>
    <n v="2024"/>
    <s v="out"/>
    <n v="1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51"/>
    <s v="Ígor Nunes"/>
    <x v="1"/>
    <d v="2024-10-03T00:00:00"/>
    <s v="No"/>
    <n v="5"/>
    <x v="0"/>
    <s v="No"/>
    <s v="-"/>
    <s v="No"/>
    <n v="0"/>
    <n v="1"/>
    <n v="4"/>
    <n v="2024"/>
    <s v="out"/>
    <n v="1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52"/>
    <s v="Joana Silveira"/>
    <x v="0"/>
    <d v="2024-10-04T00:00:00"/>
    <s v="Yes"/>
    <n v="15"/>
    <x v="2"/>
    <s v="Yes"/>
    <n v="30"/>
    <s v="Yes"/>
    <n v="20"/>
    <n v="7"/>
    <n v="58"/>
    <n v="2024"/>
    <s v="out"/>
    <n v="1"/>
    <s v="sex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53"/>
    <s v="Kléber Oliveira"/>
    <x v="2"/>
    <d v="2024-10-05T00:00:00"/>
    <s v="No"/>
    <n v="10"/>
    <x v="0"/>
    <s v="No"/>
    <s v="-"/>
    <s v="Yes"/>
    <n v="20"/>
    <n v="10"/>
    <n v="20"/>
    <n v="2024"/>
    <s v="out"/>
    <n v="1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54"/>
    <s v="Luciana Morais"/>
    <x v="1"/>
    <d v="2024-10-06T00:00:00"/>
    <s v="Yes"/>
    <n v="5"/>
    <x v="1"/>
    <s v="No"/>
    <s v="-"/>
    <s v="No"/>
    <n v="0"/>
    <n v="0"/>
    <n v="5"/>
    <n v="2024"/>
    <s v="out"/>
    <n v="2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55"/>
    <s v="Marcos Vinícius"/>
    <x v="0"/>
    <d v="2024-10-07T00:00:00"/>
    <s v="No"/>
    <n v="15"/>
    <x v="0"/>
    <s v="Yes"/>
    <n v="30"/>
    <s v="Yes"/>
    <n v="20"/>
    <n v="20"/>
    <n v="45"/>
    <n v="2024"/>
    <s v="out"/>
    <n v="2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56"/>
    <s v="Natália Barros"/>
    <x v="2"/>
    <d v="2024-10-08T00:00:00"/>
    <s v="Yes"/>
    <n v="10"/>
    <x v="2"/>
    <s v="No"/>
    <s v="-"/>
    <s v="Yes"/>
    <n v="20"/>
    <n v="15"/>
    <n v="15"/>
    <n v="2024"/>
    <s v="out"/>
    <n v="2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57"/>
    <s v="Oscar Sampaio"/>
    <x v="1"/>
    <d v="2024-10-09T00:00:00"/>
    <s v="No"/>
    <n v="5"/>
    <x v="0"/>
    <s v="No"/>
    <s v="-"/>
    <s v="No"/>
    <n v="0"/>
    <n v="1"/>
    <n v="4"/>
    <n v="2024"/>
    <s v="out"/>
    <n v="2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58"/>
    <s v="Patrícia Leite"/>
    <x v="0"/>
    <d v="2024-10-10T00:00:00"/>
    <s v="Yes"/>
    <n v="15"/>
    <x v="1"/>
    <s v="Yes"/>
    <n v="30"/>
    <s v="Yes"/>
    <n v="20"/>
    <n v="3"/>
    <n v="62"/>
    <n v="2024"/>
    <s v="out"/>
    <n v="2"/>
    <s v="qui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59"/>
    <s v="Quênia Rocha"/>
    <x v="2"/>
    <d v="2024-10-11T00:00:00"/>
    <s v="No"/>
    <n v="10"/>
    <x v="0"/>
    <s v="No"/>
    <s v="-"/>
    <s v="Yes"/>
    <n v="20"/>
    <n v="10"/>
    <n v="20"/>
    <n v="2024"/>
    <s v="out"/>
    <n v="2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60"/>
    <s v="Rafael Torres"/>
    <x v="1"/>
    <d v="2024-10-12T00:00:00"/>
    <s v="Yes"/>
    <n v="5"/>
    <x v="2"/>
    <s v="No"/>
    <s v="-"/>
    <s v="No"/>
    <n v="0"/>
    <n v="0"/>
    <n v="5"/>
    <n v="2024"/>
    <s v="out"/>
    <n v="2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61"/>
    <s v="Sandra Gouveia"/>
    <x v="0"/>
    <d v="2024-10-13T00:00:00"/>
    <s v="No"/>
    <n v="15"/>
    <x v="0"/>
    <s v="Yes"/>
    <n v="30"/>
    <s v="Yes"/>
    <n v="20"/>
    <n v="15"/>
    <n v="50"/>
    <n v="2024"/>
    <s v="out"/>
    <n v="3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62"/>
    <s v="Tiago Lacerda"/>
    <x v="2"/>
    <d v="2024-10-14T00:00:00"/>
    <s v="Yes"/>
    <n v="10"/>
    <x v="1"/>
    <s v="No"/>
    <s v="-"/>
    <s v="Yes"/>
    <n v="20"/>
    <n v="15"/>
    <n v="15"/>
    <n v="2024"/>
    <s v="out"/>
    <n v="3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63"/>
    <s v="Ursula Fonseca"/>
    <x v="1"/>
    <d v="2024-10-15T00:00:00"/>
    <s v="No"/>
    <n v="5"/>
    <x v="0"/>
    <s v="No"/>
    <s v="-"/>
    <s v="No"/>
    <n v="0"/>
    <n v="1"/>
    <n v="4"/>
    <n v="2024"/>
    <s v="out"/>
    <n v="3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64"/>
    <s v="Vanessa Andrade"/>
    <x v="0"/>
    <d v="2024-10-16T00:00:00"/>
    <s v="Yes"/>
    <n v="15"/>
    <x v="2"/>
    <s v="Yes"/>
    <n v="30"/>
    <s v="Yes"/>
    <n v="20"/>
    <n v="7"/>
    <n v="58"/>
    <n v="2024"/>
    <s v="out"/>
    <n v="3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65"/>
    <s v="William Castro"/>
    <x v="2"/>
    <d v="2024-10-17T00:00:00"/>
    <s v="No"/>
    <n v="10"/>
    <x v="0"/>
    <s v="No"/>
    <s v="-"/>
    <s v="Yes"/>
    <n v="20"/>
    <n v="10"/>
    <n v="20"/>
    <n v="2024"/>
    <s v="out"/>
    <n v="3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66"/>
    <s v="Xavier Monteiro"/>
    <x v="1"/>
    <d v="2024-10-18T00:00:00"/>
    <s v="Yes"/>
    <n v="5"/>
    <x v="1"/>
    <s v="No"/>
    <s v="-"/>
    <s v="No"/>
    <n v="0"/>
    <n v="0"/>
    <n v="5"/>
    <n v="2024"/>
    <s v="out"/>
    <n v="3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67"/>
    <s v="Yasmin Figueira"/>
    <x v="0"/>
    <d v="2024-10-19T00:00:00"/>
    <s v="No"/>
    <n v="15"/>
    <x v="0"/>
    <s v="Yes"/>
    <n v="30"/>
    <s v="Yes"/>
    <n v="20"/>
    <n v="15"/>
    <n v="50"/>
    <n v="2024"/>
    <s v="out"/>
    <n v="3"/>
    <s v="sáb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68"/>
    <s v="Zacarias Mendonça"/>
    <x v="2"/>
    <d v="2024-10-20T00:00:00"/>
    <s v="Yes"/>
    <n v="10"/>
    <x v="2"/>
    <s v="No"/>
    <s v="-"/>
    <s v="Yes"/>
    <n v="20"/>
    <n v="12"/>
    <n v="18"/>
    <n v="2024"/>
    <s v="out"/>
    <n v="4"/>
    <s v="dom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69"/>
    <s v="Amanda Menezes"/>
    <x v="1"/>
    <d v="2024-10-21T00:00:00"/>
    <s v="No"/>
    <n v="5"/>
    <x v="0"/>
    <s v="No"/>
    <s v="-"/>
    <s v="No"/>
    <n v="0"/>
    <n v="2"/>
    <n v="3"/>
    <n v="2024"/>
    <s v="out"/>
    <n v="4"/>
    <s v="seg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70"/>
    <s v="Bruno Santos"/>
    <x v="0"/>
    <d v="2024-10-22T00:00:00"/>
    <s v="Yes"/>
    <n v="15"/>
    <x v="1"/>
    <s v="Yes"/>
    <n v="30"/>
    <s v="Yes"/>
    <n v="20"/>
    <n v="5"/>
    <n v="60"/>
    <n v="2024"/>
    <s v="out"/>
    <n v="4"/>
    <s v="ter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71"/>
    <s v="Carla Ferreira"/>
    <x v="2"/>
    <d v="2024-10-23T00:00:00"/>
    <s v="No"/>
    <n v="10"/>
    <x v="0"/>
    <s v="No"/>
    <s v="-"/>
    <s v="Yes"/>
    <n v="20"/>
    <n v="10"/>
    <n v="20"/>
    <n v="2024"/>
    <s v="out"/>
    <n v="4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72"/>
    <s v="Diogo Alves"/>
    <x v="1"/>
    <d v="2024-10-24T00:00:00"/>
    <s v="Yes"/>
    <n v="5"/>
    <x v="2"/>
    <s v="No"/>
    <s v="-"/>
    <s v="No"/>
    <n v="0"/>
    <n v="0"/>
    <n v="5"/>
    <n v="2024"/>
    <s v="out"/>
    <n v="4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73"/>
    <s v="Elisa Neves"/>
    <x v="0"/>
    <d v="2024-10-25T00:00:00"/>
    <s v="No"/>
    <n v="15"/>
    <x v="0"/>
    <s v="Yes"/>
    <n v="30"/>
    <s v="Yes"/>
    <n v="20"/>
    <n v="3"/>
    <n v="62"/>
    <n v="2024"/>
    <s v="out"/>
    <n v="4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74"/>
    <s v="Fabiano Pires"/>
    <x v="2"/>
    <d v="2024-10-26T00:00:00"/>
    <s v="Yes"/>
    <n v="10"/>
    <x v="1"/>
    <s v="No"/>
    <s v="-"/>
    <s v="Yes"/>
    <n v="20"/>
    <n v="15"/>
    <n v="15"/>
    <n v="2024"/>
    <s v="out"/>
    <n v="4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75"/>
    <s v="Giovana Ribeiro"/>
    <x v="1"/>
    <d v="2024-10-27T00:00:00"/>
    <s v="No"/>
    <n v="5"/>
    <x v="0"/>
    <s v="No"/>
    <s v="-"/>
    <s v="No"/>
    <n v="0"/>
    <n v="1"/>
    <n v="4"/>
    <n v="2024"/>
    <s v="out"/>
    <n v="5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76"/>
    <s v="Hélio Costa"/>
    <x v="0"/>
    <d v="2024-10-28T00:00:00"/>
    <s v="Yes"/>
    <n v="15"/>
    <x v="2"/>
    <s v="Yes"/>
    <n v="30"/>
    <s v="Yes"/>
    <n v="20"/>
    <n v="7"/>
    <n v="58"/>
    <n v="2024"/>
    <s v="out"/>
    <n v="5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77"/>
    <s v="Íris Loureiro"/>
    <x v="2"/>
    <d v="2024-10-29T00:00:00"/>
    <s v="No"/>
    <n v="10"/>
    <x v="0"/>
    <s v="No"/>
    <s v="-"/>
    <s v="Yes"/>
    <n v="20"/>
    <n v="10"/>
    <n v="20"/>
    <n v="2024"/>
    <s v="out"/>
    <n v="5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78"/>
    <s v="João Pereira"/>
    <x v="1"/>
    <d v="2024-10-30T00:00:00"/>
    <s v="Yes"/>
    <n v="5"/>
    <x v="1"/>
    <s v="No"/>
    <s v="-"/>
    <s v="No"/>
    <n v="0"/>
    <n v="0"/>
    <n v="5"/>
    <n v="2024"/>
    <s v="out"/>
    <n v="5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79"/>
    <s v="Klara Silva"/>
    <x v="0"/>
    <d v="2024-10-31T00:00:00"/>
    <s v="No"/>
    <n v="15"/>
    <x v="0"/>
    <s v="Yes"/>
    <n v="30"/>
    <s v="Yes"/>
    <n v="20"/>
    <n v="20"/>
    <n v="45"/>
    <n v="2024"/>
    <s v="out"/>
    <n v="5"/>
    <s v="qui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0"/>
    <s v="Luciana Barros"/>
    <x v="2"/>
    <d v="2024-11-01T00:00:00"/>
    <s v="Yes"/>
    <n v="10"/>
    <x v="2"/>
    <s v="No"/>
    <s v="-"/>
    <s v="Yes"/>
    <n v="20"/>
    <n v="15"/>
    <n v="15"/>
    <n v="2024"/>
    <s v="nov"/>
    <n v="1"/>
    <s v="sex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81"/>
    <s v="Marcos Gomes"/>
    <x v="1"/>
    <d v="2024-11-02T00:00:00"/>
    <s v="No"/>
    <n v="5"/>
    <x v="0"/>
    <s v="No"/>
    <s v="-"/>
    <s v="No"/>
    <n v="0"/>
    <n v="1"/>
    <n v="4"/>
    <n v="2024"/>
    <s v="nov"/>
    <n v="1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82"/>
    <s v="Natália Soares"/>
    <x v="0"/>
    <d v="2024-11-03T00:00:00"/>
    <s v="Yes"/>
    <n v="15"/>
    <x v="1"/>
    <s v="Yes"/>
    <n v="30"/>
    <s v="Yes"/>
    <n v="20"/>
    <n v="3"/>
    <n v="62"/>
    <n v="2024"/>
    <s v="nov"/>
    <n v="2"/>
    <s v="dom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83"/>
    <s v="Oscar Machado"/>
    <x v="2"/>
    <d v="2024-11-04T00:00:00"/>
    <s v="No"/>
    <n v="10"/>
    <x v="0"/>
    <s v="No"/>
    <s v="-"/>
    <s v="Yes"/>
    <n v="20"/>
    <n v="10"/>
    <n v="20"/>
    <n v="2024"/>
    <s v="nov"/>
    <n v="2"/>
    <s v="seg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84"/>
    <s v="Patrícia Lima"/>
    <x v="1"/>
    <d v="2024-11-05T00:00:00"/>
    <s v="Yes"/>
    <n v="5"/>
    <x v="2"/>
    <s v="No"/>
    <s v="-"/>
    <s v="No"/>
    <n v="0"/>
    <n v="0"/>
    <n v="5"/>
    <n v="2024"/>
    <s v="nov"/>
    <n v="2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85"/>
    <s v="Quirino Neto"/>
    <x v="0"/>
    <d v="2024-11-06T00:00:00"/>
    <s v="No"/>
    <n v="15"/>
    <x v="0"/>
    <s v="Yes"/>
    <n v="30"/>
    <s v="Yes"/>
    <n v="20"/>
    <n v="15"/>
    <n v="50"/>
    <n v="2024"/>
    <s v="nov"/>
    <n v="2"/>
    <s v="qua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6"/>
    <s v="Rafaela Souza"/>
    <x v="1"/>
    <d v="2024-11-07T00:00:00"/>
    <s v="Yes"/>
    <n v="5"/>
    <x v="0"/>
    <s v="No"/>
    <s v="-"/>
    <s v="No"/>
    <n v="0"/>
    <n v="0"/>
    <n v="5"/>
    <n v="2024"/>
    <s v="nov"/>
    <n v="2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87"/>
    <s v="Sandro Almeida"/>
    <x v="0"/>
    <d v="2024-11-08T00:00:00"/>
    <s v="No"/>
    <n v="15"/>
    <x v="2"/>
    <s v="Yes"/>
    <n v="30"/>
    <s v="Yes"/>
    <n v="20"/>
    <n v="7"/>
    <n v="58"/>
    <n v="2024"/>
    <s v="nov"/>
    <n v="2"/>
    <s v="sex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8"/>
    <s v="Tânia Ribeiro"/>
    <x v="2"/>
    <d v="2024-11-09T00:00:00"/>
    <s v="Yes"/>
    <n v="10"/>
    <x v="1"/>
    <s v="No"/>
    <s v="-"/>
    <s v="Yes"/>
    <n v="20"/>
    <n v="10"/>
    <n v="20"/>
    <n v="2024"/>
    <s v="nov"/>
    <n v="2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89"/>
    <s v="Ugo Dias"/>
    <x v="1"/>
    <d v="2024-11-10T00:00:00"/>
    <s v="No"/>
    <n v="5"/>
    <x v="2"/>
    <s v="No"/>
    <s v="-"/>
    <s v="No"/>
    <n v="0"/>
    <n v="1"/>
    <n v="4"/>
    <n v="2024"/>
    <s v="nov"/>
    <n v="3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90"/>
    <s v="Valéria Lima"/>
    <x v="0"/>
    <d v="2024-11-11T00:00:00"/>
    <s v="Yes"/>
    <n v="15"/>
    <x v="0"/>
    <s v="Yes"/>
    <n v="30"/>
    <s v="Yes"/>
    <n v="20"/>
    <n v="15"/>
    <n v="50"/>
    <n v="2024"/>
    <s v="nov"/>
    <n v="3"/>
    <s v="seg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91"/>
    <s v="William Fernandes"/>
    <x v="2"/>
    <d v="2024-11-12T00:00:00"/>
    <s v="No"/>
    <n v="10"/>
    <x v="0"/>
    <s v="No"/>
    <s v="-"/>
    <s v="Yes"/>
    <n v="20"/>
    <n v="5"/>
    <n v="25"/>
    <n v="2024"/>
    <s v="nov"/>
    <n v="3"/>
    <s v="ter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92"/>
    <s v="Xuxa Mendes"/>
    <x v="1"/>
    <d v="2024-11-13T00:00:00"/>
    <s v="Yes"/>
    <n v="5"/>
    <x v="1"/>
    <s v="No"/>
    <s v="-"/>
    <s v="No"/>
    <n v="0"/>
    <n v="0"/>
    <n v="5"/>
    <n v="2024"/>
    <s v="nov"/>
    <n v="3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93"/>
    <s v="Ygor Farias"/>
    <x v="0"/>
    <d v="2024-11-14T00:00:00"/>
    <s v="No"/>
    <n v="15"/>
    <x v="2"/>
    <s v="Yes"/>
    <n v="30"/>
    <s v="Yes"/>
    <n v="20"/>
    <n v="20"/>
    <n v="45"/>
    <n v="2024"/>
    <s v="nov"/>
    <n v="3"/>
    <s v="qui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94"/>
    <s v="Zilda Barros"/>
    <x v="2"/>
    <d v="2024-11-15T00:00:00"/>
    <s v="Yes"/>
    <n v="10"/>
    <x v="2"/>
    <s v="No"/>
    <s v="-"/>
    <s v="Yes"/>
    <n v="20"/>
    <n v="12"/>
    <n v="18"/>
    <n v="2024"/>
    <s v="nov"/>
    <n v="3"/>
    <s v="sex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95"/>
    <s v="Amanda Santos"/>
    <x v="1"/>
    <d v="2024-11-16T00:00:00"/>
    <s v="No"/>
    <n v="5"/>
    <x v="0"/>
    <s v="No"/>
    <s v="-"/>
    <s v="No"/>
    <n v="0"/>
    <n v="2"/>
    <n v="3"/>
    <n v="2024"/>
    <s v="nov"/>
    <n v="3"/>
    <s v="sáb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96"/>
    <s v="Bruno Costa"/>
    <x v="0"/>
    <d v="2024-11-17T00:00:00"/>
    <s v="Yes"/>
    <n v="15"/>
    <x v="1"/>
    <s v="Yes"/>
    <n v="30"/>
    <s v="Yes"/>
    <n v="20"/>
    <n v="5"/>
    <n v="60"/>
    <n v="2024"/>
    <s v="nov"/>
    <n v="4"/>
    <s v="dom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97"/>
    <s v="Carla Rodrigues"/>
    <x v="2"/>
    <d v="2024-11-18T00:00:00"/>
    <s v="No"/>
    <n v="10"/>
    <x v="0"/>
    <s v="No"/>
    <s v="-"/>
    <s v="Yes"/>
    <n v="20"/>
    <n v="10"/>
    <n v="20"/>
    <n v="2024"/>
    <s v="nov"/>
    <n v="4"/>
    <s v="seg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98"/>
    <s v="Diogo Pereira"/>
    <x v="1"/>
    <d v="2024-11-19T00:00:00"/>
    <s v="Yes"/>
    <n v="5"/>
    <x v="2"/>
    <s v="No"/>
    <s v="-"/>
    <s v="No"/>
    <n v="0"/>
    <n v="0"/>
    <n v="5"/>
    <n v="2024"/>
    <s v="nov"/>
    <n v="4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99"/>
    <s v="Elisa Correia"/>
    <x v="0"/>
    <d v="2024-11-20T00:00:00"/>
    <s v="No"/>
    <n v="15"/>
    <x v="0"/>
    <s v="Yes"/>
    <n v="30"/>
    <s v="Yes"/>
    <n v="20"/>
    <n v="3"/>
    <n v="62"/>
    <n v="2024"/>
    <s v="nov"/>
    <n v="4"/>
    <s v="qua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00"/>
    <s v="Fábio Lourenço"/>
    <x v="2"/>
    <d v="2024-11-21T00:00:00"/>
    <s v="Yes"/>
    <n v="10"/>
    <x v="1"/>
    <s v="No"/>
    <s v="-"/>
    <s v="Yes"/>
    <n v="20"/>
    <n v="15"/>
    <n v="15"/>
    <n v="2024"/>
    <s v="nov"/>
    <n v="4"/>
    <s v="qui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01"/>
    <s v="Gabriela Neves"/>
    <x v="1"/>
    <d v="2024-11-22T00:00:00"/>
    <s v="No"/>
    <n v="5"/>
    <x v="0"/>
    <s v="No"/>
    <s v="-"/>
    <s v="No"/>
    <n v="0"/>
    <n v="1"/>
    <n v="4"/>
    <n v="2024"/>
    <s v="nov"/>
    <n v="4"/>
    <s v="sex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02"/>
    <s v="Henrique Gonçalves"/>
    <x v="0"/>
    <d v="2024-11-23T00:00:00"/>
    <s v="Yes"/>
    <n v="15"/>
    <x v="2"/>
    <s v="Yes"/>
    <n v="30"/>
    <s v="Yes"/>
    <n v="20"/>
    <n v="7"/>
    <n v="58"/>
    <n v="2024"/>
    <s v="nov"/>
    <n v="4"/>
    <s v="sáb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03"/>
    <s v="Íris Santos"/>
    <x v="2"/>
    <d v="2024-11-24T00:00:00"/>
    <s v="No"/>
    <n v="10"/>
    <x v="0"/>
    <s v="No"/>
    <s v="-"/>
    <s v="Yes"/>
    <n v="20"/>
    <n v="10"/>
    <n v="20"/>
    <n v="2024"/>
    <s v="nov"/>
    <n v="5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04"/>
    <s v="João Marcelo Alves"/>
    <x v="1"/>
    <d v="2024-11-25T00:00:00"/>
    <s v="Yes"/>
    <n v="5"/>
    <x v="1"/>
    <s v="No"/>
    <s v="-"/>
    <s v="No"/>
    <n v="0"/>
    <n v="0"/>
    <n v="5"/>
    <n v="2024"/>
    <s v="nov"/>
    <n v="5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05"/>
    <s v="Klara Fonseca"/>
    <x v="0"/>
    <d v="2024-11-26T00:00:00"/>
    <s v="No"/>
    <n v="15"/>
    <x v="0"/>
    <s v="Yes"/>
    <n v="30"/>
    <s v="Yes"/>
    <n v="20"/>
    <n v="20"/>
    <n v="45"/>
    <n v="2024"/>
    <s v="nov"/>
    <n v="5"/>
    <s v="ter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06"/>
    <s v="Lucas Mendonça"/>
    <x v="2"/>
    <d v="2024-11-27T00:00:00"/>
    <s v="Yes"/>
    <n v="10"/>
    <x v="2"/>
    <s v="No"/>
    <s v="-"/>
    <s v="Yes"/>
    <n v="20"/>
    <n v="15"/>
    <n v="15"/>
    <n v="2024"/>
    <s v="nov"/>
    <n v="5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07"/>
    <s v="Marcela Torres"/>
    <x v="1"/>
    <d v="2024-11-28T00:00:00"/>
    <s v="No"/>
    <n v="5"/>
    <x v="0"/>
    <s v="No"/>
    <s v="-"/>
    <s v="No"/>
    <n v="0"/>
    <n v="1"/>
    <n v="4"/>
    <n v="2024"/>
    <s v="nov"/>
    <n v="5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08"/>
    <s v="Natália Castro"/>
    <x v="0"/>
    <d v="2024-11-29T00:00:00"/>
    <s v="Yes"/>
    <n v="15"/>
    <x v="1"/>
    <s v="Yes"/>
    <n v="30"/>
    <s v="Yes"/>
    <n v="20"/>
    <n v="3"/>
    <n v="62"/>
    <n v="2024"/>
    <s v="nov"/>
    <n v="5"/>
    <s v="sex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09"/>
    <s v="Oscar Martins"/>
    <x v="2"/>
    <d v="2024-11-30T00:00:00"/>
    <s v="No"/>
    <n v="10"/>
    <x v="0"/>
    <s v="No"/>
    <s v="-"/>
    <s v="Yes"/>
    <n v="20"/>
    <n v="10"/>
    <n v="20"/>
    <n v="2024"/>
    <s v="nov"/>
    <n v="5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10"/>
    <s v="Patrícia Oliveira"/>
    <x v="1"/>
    <d v="2024-12-01T00:00:00"/>
    <s v="Yes"/>
    <n v="5"/>
    <x v="2"/>
    <s v="No"/>
    <s v="-"/>
    <s v="No"/>
    <n v="0"/>
    <n v="0"/>
    <n v="5"/>
    <n v="2024"/>
    <s v="dez"/>
    <n v="1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11"/>
    <s v="Quentin Nogueira"/>
    <x v="0"/>
    <d v="2024-12-02T00:00:00"/>
    <s v="No"/>
    <n v="15"/>
    <x v="0"/>
    <s v="Yes"/>
    <n v="30"/>
    <s v="Yes"/>
    <n v="20"/>
    <n v="15"/>
    <n v="50"/>
    <n v="2024"/>
    <s v="dez"/>
    <n v="1"/>
    <s v="seg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12"/>
    <s v="Raquel Silva"/>
    <x v="2"/>
    <d v="2024-12-03T00:00:00"/>
    <s v="Yes"/>
    <n v="10"/>
    <x v="1"/>
    <s v="No"/>
    <s v="-"/>
    <s v="Yes"/>
    <n v="20"/>
    <n v="15"/>
    <n v="15"/>
    <n v="2024"/>
    <s v="dez"/>
    <n v="1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13"/>
    <s v="Sandro Gomes"/>
    <x v="1"/>
    <d v="2024-12-04T00:00:00"/>
    <s v="No"/>
    <n v="5"/>
    <x v="0"/>
    <s v="No"/>
    <s v="-"/>
    <s v="No"/>
    <n v="0"/>
    <n v="1"/>
    <n v="4"/>
    <n v="2024"/>
    <s v="dez"/>
    <n v="1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14"/>
    <s v="Tânia Machado"/>
    <x v="0"/>
    <d v="2024-12-05T00:00:00"/>
    <s v="Yes"/>
    <n v="15"/>
    <x v="2"/>
    <s v="Yes"/>
    <n v="30"/>
    <s v="Yes"/>
    <n v="20"/>
    <n v="7"/>
    <n v="58"/>
    <n v="2024"/>
    <s v="dez"/>
    <n v="1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15"/>
    <s v="Ursula Silva"/>
    <x v="2"/>
    <d v="2024-12-06T00:00:00"/>
    <s v="No"/>
    <n v="10"/>
    <x v="0"/>
    <s v="No"/>
    <s v="-"/>
    <s v="Yes"/>
    <n v="20"/>
    <n v="10"/>
    <n v="20"/>
    <n v="2024"/>
    <s v="dez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16"/>
    <s v="Vanessa Moraes"/>
    <x v="1"/>
    <d v="2024-12-07T00:00:00"/>
    <s v="Yes"/>
    <n v="5"/>
    <x v="1"/>
    <s v="No"/>
    <s v="-"/>
    <s v="No"/>
    <n v="0"/>
    <n v="0"/>
    <n v="5"/>
    <n v="2024"/>
    <s v="dez"/>
    <n v="1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17"/>
    <s v="William Carvalho"/>
    <x v="0"/>
    <d v="2024-12-08T00:00:00"/>
    <s v="No"/>
    <n v="15"/>
    <x v="0"/>
    <s v="Yes"/>
    <n v="30"/>
    <s v="Yes"/>
    <n v="20"/>
    <n v="20"/>
    <n v="45"/>
    <n v="2024"/>
    <s v="dez"/>
    <n v="2"/>
    <s v="dom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18"/>
    <s v="Xavier Reis"/>
    <x v="2"/>
    <d v="2024-12-09T00:00:00"/>
    <s v="Yes"/>
    <n v="10"/>
    <x v="2"/>
    <s v="No"/>
    <s v="-"/>
    <s v="Yes"/>
    <n v="20"/>
    <n v="12"/>
    <n v="18"/>
    <n v="2024"/>
    <s v="dez"/>
    <n v="2"/>
    <s v="seg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19"/>
    <s v="Yasmin Rocha"/>
    <x v="1"/>
    <d v="2024-12-10T00:00:00"/>
    <s v="No"/>
    <n v="5"/>
    <x v="0"/>
    <s v="No"/>
    <s v="-"/>
    <s v="No"/>
    <n v="0"/>
    <n v="2"/>
    <n v="3"/>
    <n v="2024"/>
    <s v="dez"/>
    <n v="2"/>
    <s v="ter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20"/>
    <s v="Zacarias Duarte"/>
    <x v="0"/>
    <d v="2024-12-11T00:00:00"/>
    <s v="Yes"/>
    <n v="15"/>
    <x v="1"/>
    <s v="Yes"/>
    <n v="30"/>
    <s v="Yes"/>
    <n v="20"/>
    <n v="5"/>
    <n v="60"/>
    <n v="2024"/>
    <s v="dez"/>
    <n v="2"/>
    <s v="qua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21"/>
    <s v="Amanda Freitas"/>
    <x v="2"/>
    <d v="2024-12-12T00:00:00"/>
    <s v="No"/>
    <n v="10"/>
    <x v="0"/>
    <s v="No"/>
    <s v="-"/>
    <s v="Yes"/>
    <n v="20"/>
    <n v="10"/>
    <n v="20"/>
    <n v="2024"/>
    <s v="dez"/>
    <n v="2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22"/>
    <s v="Bruno Almeida"/>
    <x v="1"/>
    <d v="2024-12-13T00:00:00"/>
    <s v="Yes"/>
    <n v="5"/>
    <x v="2"/>
    <s v="No"/>
    <s v="-"/>
    <s v="No"/>
    <n v="0"/>
    <n v="0"/>
    <n v="5"/>
    <n v="2024"/>
    <s v="dez"/>
    <n v="2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23"/>
    <s v="Carla Siqueira"/>
    <x v="0"/>
    <d v="2024-12-14T00:00:00"/>
    <s v="No"/>
    <n v="15"/>
    <x v="0"/>
    <s v="Yes"/>
    <n v="30"/>
    <s v="Yes"/>
    <n v="20"/>
    <n v="3"/>
    <n v="62"/>
    <n v="2024"/>
    <s v="dez"/>
    <n v="2"/>
    <s v="sáb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24"/>
    <s v="Diogo Ramos"/>
    <x v="2"/>
    <d v="2024-12-15T00:00:00"/>
    <s v="Yes"/>
    <n v="10"/>
    <x v="1"/>
    <s v="No"/>
    <s v="-"/>
    <s v="Yes"/>
    <n v="20"/>
    <n v="15"/>
    <n v="15"/>
    <n v="2024"/>
    <s v="dez"/>
    <n v="3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25"/>
    <s v="Elisa Magalhães"/>
    <x v="1"/>
    <d v="2024-12-16T00:00:00"/>
    <s v="No"/>
    <n v="5"/>
    <x v="0"/>
    <s v="No"/>
    <s v="-"/>
    <s v="No"/>
    <n v="0"/>
    <n v="1"/>
    <n v="4"/>
    <n v="2024"/>
    <s v="dez"/>
    <n v="3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997B9-36EF-4525-976C-CB465C58D14E}" name="Tabela Dinâ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LANS">
  <location ref="A21:G25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showAll="0"/>
    <pivotField multipleItemSelectionAllowed="1" showAll="0"/>
    <pivotField showAll="0"/>
    <pivotField showAll="0"/>
    <pivotField numFmtId="8" showAll="0"/>
    <pivotField numFmtId="38" showAll="0"/>
    <pivotField dataField="1" numFmtId="8" showAll="0"/>
    <pivotField dataField="1"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38" showAll="0"/>
    <pivotField numFmtId="8" showAll="0"/>
    <pivotField dataField="1" numFmtId="38" showAll="0"/>
    <pivotField numFmtId="8" showAll="0"/>
    <pivotField dataField="1" numFmtId="38" showAll="0"/>
    <pivotField numFmtId="8" showAll="0"/>
    <pivotField dataField="1" numFmtId="38" showAll="0"/>
    <pivotField numFmtId="8" showAll="0"/>
    <pivotField numFmtId="38" showAll="0"/>
    <pivotField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6" hier="-1"/>
  </pageFields>
  <dataFields count="6">
    <dataField name="Soma de Potential Clients Standard - Renew: Yes" fld="54" baseField="0" baseItem="0" numFmtId="38"/>
    <dataField name="Soma de Potential Clients Standard - Renew: NO" fld="56" baseField="0" baseItem="0" numFmtId="38"/>
    <dataField name="Soma de Potential Clients Ultimate - Renew: Yes" fld="58" baseField="0" baseItem="0" numFmtId="38"/>
    <dataField name="Soma de Potential Clients Ultimate - Renew: NO" fld="60" baseField="0" baseItem="0" numFmtId="38"/>
    <dataField name="Soma de Auto Renew Yes" fld="19" baseField="0" baseItem="0" numFmtId="8"/>
    <dataField name="Soma de Auto Renew No" fld="20" baseField="0" baseItem="0" numFmtId="8"/>
  </dataFields>
  <formats count="14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2" count="0"/>
        </references>
      </pivotArea>
    </format>
    <format dxfId="76">
      <pivotArea dataOnly="0" labelOnly="1" grandRow="1" outline="0" fieldPosition="0"/>
    </format>
    <format dxfId="75">
      <pivotArea outline="0" collapsedLevelsAreSubtotals="1" fieldPosition="0"/>
    </format>
    <format dxfId="74">
      <pivotArea field="2" type="button" dataOnly="0" labelOnly="1" outline="0" axis="axisRow" fieldPosition="0"/>
    </format>
    <format dxfId="73">
      <pivotArea field="2" type="button" dataOnly="0" labelOnly="1" outline="0" axis="axisRow" fieldPosition="0"/>
    </format>
    <format dxfId="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1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70">
      <pivotArea field="2" type="button" dataOnly="0" labelOnly="1" outline="0" axis="axisRow" fieldPosition="0"/>
    </format>
    <format dxfId="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8">
      <pivotArea field="2" type="button" dataOnly="0" labelOnly="1" outline="0" axis="axisRow" fieldPosition="0"/>
    </format>
    <format dxfId="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FD504-5E40-40EC-BB6D-062CF6F99123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 rowHeaderCaption="PLANS" fieldListSortAscending="1">
  <location ref="A47:F49" firstHeaderRow="0" firstDataRow="1" firstDataCol="1" rowPageCount="1" colPageCount="1"/>
  <pivotFields count="66">
    <pivotField showAll="0"/>
    <pivotField showAll="0"/>
    <pivotField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multipleItemSelectionAllowed="1" showAll="0"/>
    <pivotField showAll="0"/>
    <pivotField showAll="0"/>
    <pivotField numFmtId="8" showAll="0"/>
    <pivotField axis="axisRow" numFmtId="38" showAll="0">
      <items count="2">
        <item x="0"/>
        <item t="default"/>
      </items>
    </pivotField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dataField="1" numFmtId="8" showAll="0">
      <items count="4">
        <item sd="0" x="1"/>
        <item sd="0" x="2"/>
        <item sd="0" x="0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>
      <items count="3">
        <item x="1"/>
        <item x="0"/>
        <item t="default"/>
      </items>
    </pivotField>
    <pivotField numFmtId="8" showAll="0"/>
    <pivotField numFmtId="8" showAll="0"/>
    <pivotField dataField="1" numFmtId="8" showAll="0">
      <items count="3">
        <item x="1"/>
        <item x="0"/>
        <item t="default"/>
      </items>
    </pivotField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ataField="1" dragToRow="0" dragToCol="0" dragToPage="0" showAll="0" defaultSubtotal="0"/>
  </pivotFields>
  <rowFields count="1">
    <field x="18"/>
  </rowFields>
  <rowItems count="2">
    <i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6" hier="-1"/>
  </pageFields>
  <dataFields count="5">
    <dataField name="SUBSCRIPTIONS" fld="39" baseField="0" baseItem="0" numFmtId="8"/>
    <dataField name="MINECRAFT" fld="49" baseField="0" baseItem="0" numFmtId="8"/>
    <dataField name="EA" fld="52" baseField="0" baseItem="0" numFmtId="8"/>
    <dataField name="(-) COUPON" fld="11" baseField="0" baseItem="0" numFmtId="44"/>
    <dataField name="Total Gross Sales" fld="65" baseField="0" baseItem="0" numFmtId="8"/>
  </dataFields>
  <formats count="10"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2" type="button" dataOnly="0" labelOnly="1" outline="0"/>
    </format>
    <format dxfId="87">
      <pivotArea dataOnly="0" labelOnly="1" grandRow="1" outline="0" fieldPosition="0"/>
    </format>
    <format dxfId="86">
      <pivotArea field="2" type="button" dataOnly="0" labelOnly="1" outline="0"/>
    </format>
    <format dxfId="85">
      <pivotArea outline="0" collapsedLevelsAreSubtotals="1" fieldPosition="0"/>
    </format>
    <format dxfId="84">
      <pivotArea field="18" type="button" dataOnly="0" labelOnly="1" outline="0" axis="axisRow" fieldPosition="0"/>
    </format>
    <format dxfId="8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2">
      <pivotArea field="18" type="button" dataOnly="0" labelOnly="1" outline="0" axis="axisRow" fieldPosition="0"/>
    </format>
    <format dxfId="8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8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3"/>
          </reference>
          <reference field="18" count="1" selected="0">
            <x v="0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2"/>
          </reference>
          <reference field="18" count="1" selected="0">
            <x v="0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4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11D95-E56B-4854-9079-BC22822C6B97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LANS">
  <location ref="A29:E33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showAll="0"/>
    <pivotField multipleItemSelectionAllowed="1" showAll="0"/>
    <pivotField showAll="0"/>
    <pivotField showAll="0"/>
    <pivotField dataField="1" numFmtId="8" showAll="0"/>
    <pivotField numFmtId="38" showAll="0"/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dataField="1"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dataField="1" numFmtId="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Soma de Total Sales From All Subscriptions Auto Renewal YES + NO" fld="39" baseField="0" baseItem="0" numFmtId="8"/>
    <dataField name="Soma de Total Sales From MINECRAFT" fld="49" baseField="0" baseItem="0" numFmtId="8"/>
    <dataField name="Soma de Total Sales From ULTIMATE (EA) Auto Renewal YES + NO" fld="52" baseField="0" baseItem="0" numFmtId="8"/>
    <dataField name="Soma de COUPON" fld="17" baseField="0" baseItem="0" numFmtId="8"/>
  </dataFields>
  <formats count="12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2" type="button" dataOnly="0" labelOnly="1" outline="0" axis="axisRow" fieldPosition="0"/>
    </format>
    <format dxfId="99">
      <pivotArea dataOnly="0" labelOnly="1" fieldPosition="0">
        <references count="1">
          <reference field="2" count="0"/>
        </references>
      </pivotArea>
    </format>
    <format dxfId="98">
      <pivotArea dataOnly="0" labelOnly="1" grandRow="1" outline="0" fieldPosition="0"/>
    </format>
    <format dxfId="9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96">
      <pivotArea outline="0" collapsedLevelsAreSubtotals="1" fieldPosition="0"/>
    </format>
    <format dxfId="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4">
      <pivotArea field="2" type="button" dataOnly="0" labelOnly="1" outline="0" axis="axisRow" fieldPosition="0"/>
    </format>
    <format dxfId="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2">
      <pivotArea field="2" type="button" dataOnly="0" labelOnly="1" outline="0" axis="axisRow" fieldPosition="0"/>
    </format>
    <format dxfId="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23AFC-3DCD-406E-AF65-1DF21387D090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 rowHeaderCaption="PLANS">
  <location ref="A5:D9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dataField="1" numFmtId="44" showAll="0"/>
    <pivotField showAll="0"/>
    <pivotField multipleItemSelectionAllowed="1" showAll="0"/>
    <pivotField showAll="0"/>
    <pivotField showAll="0"/>
    <pivotField numFmtId="8" showAll="0"/>
    <pivotField numFmtId="38" showAll="0"/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ataField="1" numFmtId="8" showAll="0"/>
    <pivotField numFmtId="38" showAll="0"/>
    <pivotField dataField="1"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Soma de Total Value" fld="12" baseField="0" baseItem="0" numFmtId="41"/>
    <dataField name="Soma de Total Potential Sales Auto Renewal YES" fld="61" baseField="0" baseItem="0" numFmtId="8"/>
    <dataField name="Soma de Total Potential Sales Auto Renewal NO" fld="63" baseField="0" baseItem="0" numFmtId="8"/>
  </dataFields>
  <formats count="13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" type="button" dataOnly="0" labelOnly="1" outline="0" axis="axisRow" fieldPosition="0"/>
    </format>
    <format dxfId="112">
      <pivotArea dataOnly="0" labelOnly="1" fieldPosition="0">
        <references count="1">
          <reference field="2" count="0"/>
        </references>
      </pivotArea>
    </format>
    <format dxfId="111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9">
      <pivotArea outline="0" collapsedLevelsAreSubtotals="1" fieldPosition="0"/>
    </format>
    <format dxfId="108">
      <pivotArea field="2" type="button" dataOnly="0" labelOnly="1" outline="0" axis="axisRow" fieldPosition="0"/>
    </format>
    <format dxfId="10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6">
      <pivotArea field="2" type="button" dataOnly="0" labelOnly="1" outline="0" axis="axisRow" fieldPosition="0"/>
    </format>
    <format dxfId="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4">
      <pivotArea field="2" type="button" dataOnly="0" labelOnly="1" outline="0" axis="axisRow" fieldPosition="0"/>
    </format>
    <format dxfId="10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6">
    <chartFormat chart="14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4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4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16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6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6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6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6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6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22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2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59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2" format="60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2" format="6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2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3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22" format="64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22" format="65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5554A-C34F-4C6D-AD10-ECAEB63DCC8A}" name="Tabela Dinâmica7" cacheId="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8:E42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Total CLIENTS From All Subscriptions Auto Renewal YES + NO" fld="1" baseField="0" baseItem="0"/>
    <dataField name="Soma de Total CLIENTS From Simple Subscription Auto Renewal YES + NO" fld="2" baseField="0" baseItem="0"/>
    <dataField name="Soma de Total CLIENTS From MINECRAFT" fld="3" baseField="0" baseItem="0"/>
    <dataField name="Soma de Total CLIENTS From ULTIMATE (EA) Auto Renewal YES + NO" fld="4" baseField="0" baseItem="0"/>
  </dataFields>
  <formats count="8">
    <format dxfId="123">
      <pivotArea field="0" type="button" dataOnly="0" labelOnly="1" outline="0" axis="axisRow" fieldPosition="0"/>
    </format>
    <format dxfId="1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1">
      <pivotArea field="0" type="button" dataOnly="0" labelOnly="1" outline="0" axis="axisRow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9">
      <pivotArea field="0" type="button" dataOnly="0" labelOnly="1" outline="0" axis="axisRow" fieldPosition="0"/>
    </format>
    <format dxfId="1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7">
      <pivotArea field="0" type="button" dataOnly="0" labelOnly="1" outline="0" axis="axisRow" fieldPosition="0"/>
    </format>
    <format dxfId="1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 v3000.xlsx!Bases">
        <x15:activeTabTopLevelEntity name="[Bas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scription_Type" xr10:uid="{C1AC8210-3CE9-44E0-963C-9922D0D2DE4E}" sourceName="Subscription Type">
  <pivotTables>
    <pivotTable tabId="6" name="Tabela Dinâmica2"/>
    <pivotTable tabId="6" name="Tabela Dinâmica4"/>
    <pivotTable tabId="6" name="Tabela Dinâmica6"/>
    <pivotTable tabId="6" name="Tabela Dinâmica1"/>
  </pivotTables>
  <data>
    <tabular pivotCacheId="1765956580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4" xr10:uid="{6DAE0E5E-74C9-4764-9316-0D2F17C1EA46}" cache="SegmentaçãodeDados_Subscription_Type" caption="Subscription Type" style="SlicerStyleLight6 3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7" xr10:uid="{70B541FA-8B75-41EB-9627-73E046139007}" cache="SegmentaçãodeDados_Subscription_Type" caption="Subscription Type" style="SlicerStyleLight6 3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5" xr10:uid="{F63CE4F8-F58B-426C-BC7C-C4053D59FA2B}" cache="SegmentaçãodeDados_Subscription_Type" caption="Subscription Type" style="SlicerStyleLight6 3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0E886-4200-4B36-97B3-63DB74FF40A0}" name="Bases" displayName="Bases" ref="A3:BM298" totalsRowShown="0" headerRowDxfId="66" dataDxfId="65">
  <autoFilter ref="A3:BM298" xr:uid="{34E0E886-4200-4B36-97B3-63DB74FF40A0}"/>
  <tableColumns count="65">
    <tableColumn id="1" xr3:uid="{C4A90516-688A-46BF-9167-EA16C2A8A652}" name="Subscriber ID" dataDxfId="64"/>
    <tableColumn id="2" xr3:uid="{53DD39D0-2220-4121-9E9D-4EAA7E151C0F}" name="Name" dataDxfId="63"/>
    <tableColumn id="3" xr3:uid="{4F5FF271-4C57-4BE0-8F2C-F82C8551625C}" name="Plan" dataDxfId="62"/>
    <tableColumn id="4" xr3:uid="{8C17EB93-79B9-4E55-B8F7-BEB82F8253E9}" name="Start Date" dataDxfId="61"/>
    <tableColumn id="5" xr3:uid="{48CEDF9B-1689-482A-A828-5CCE7713264A}" name="Auto Renewal" dataDxfId="60"/>
    <tableColumn id="6" xr3:uid="{78B82374-9AA7-4E38-AE4F-78CDE6C83720}" name="Subscription Price" dataDxfId="59" dataCellStyle="Moeda"/>
    <tableColumn id="7" xr3:uid="{F2433F68-AF33-49D0-B1FB-19A396074EDE}" name="Subscription Type" dataDxfId="58"/>
    <tableColumn id="8" xr3:uid="{FD4D9C95-F6E5-4933-9068-A71FF7DF9343}" name="EA Play Season Pass" dataDxfId="57"/>
    <tableColumn id="13" xr3:uid="{978DD0D2-834E-4CE4-A39B-30976086932F}" name="EA Play Season Pass_x000a_Price" dataDxfId="56" dataCellStyle="Moeda"/>
    <tableColumn id="9" xr3:uid="{6E29F111-C395-4580-9DAD-3407D9E8B1A4}" name="Minecraft Season Pass" dataDxfId="55"/>
    <tableColumn id="10" xr3:uid="{EF544EAA-7F25-4FD5-A10E-8E62804DB9E3}" name="Minecraft Season Pass Price" dataDxfId="54" dataCellStyle="Moeda"/>
    <tableColumn id="11" xr3:uid="{7F6EB64A-1F07-4E48-9F0F-AC7D9DCD26F8}" name="Coupon Value" dataDxfId="53" dataCellStyle="Moeda"/>
    <tableColumn id="12" xr3:uid="{2B04ABC8-DE6F-426E-ADC0-D8AFC68CA58E}" name="Total Value" dataDxfId="52" dataCellStyle="Moeda"/>
    <tableColumn id="30" xr3:uid="{0B12C791-BD6A-463D-9421-7DCFDB1159F8}" name="YEAR" dataDxfId="51" dataCellStyle="Moeda"/>
    <tableColumn id="31" xr3:uid="{5363E3D8-2216-4DEA-B13A-2EA8FA00B61A}" name="MONTH" dataDxfId="50" dataCellStyle="Moeda"/>
    <tableColumn id="14" xr3:uid="{0473EE85-5B9D-40CA-86C4-9C3A3F1A3B54}" name="WEEK MONTH" dataDxfId="49" dataCellStyle="Moeda"/>
    <tableColumn id="16" xr3:uid="{0A90E9DC-6908-4C7D-9202-FC4DF64297B1}" name="WEEK DAY" dataDxfId="48" dataCellStyle="Moeda"/>
    <tableColumn id="17" xr3:uid="{0D99FF50-3973-4C15-A764-9FA0B1B7CF42}" name="COUPON" dataDxfId="47" dataCellStyle="Moeda"/>
    <tableColumn id="19" xr3:uid="{B63EC675-69FE-46E6-93B7-4D511BE5BA50}" name="REG" dataDxfId="46" dataCellStyle="Moeda"/>
    <tableColumn id="21" xr3:uid="{F79D41E9-BFE4-44B0-BBE5-0C489CFA1852}" name="Auto Renew Yes" dataDxfId="45" dataCellStyle="Moeda"/>
    <tableColumn id="22" xr3:uid="{3CA72E42-FD30-4F63-961C-7A11D1DE7D8E}" name="Auto Renew No" dataDxfId="44" dataCellStyle="Moeda"/>
    <tableColumn id="69" xr3:uid="{5E418ABC-ADD5-4753-B60F-96AC5D561FEC}" name="CLIENTS From All Subscriptions Auto Renewal YES" dataDxfId="43" dataCellStyle="Moeda">
      <calculatedColumnFormula>+IF(Bases[[#This Row],[Auto Renewal]]="Yes",1,0)</calculatedColumnFormula>
    </tableColumn>
    <tableColumn id="70" xr3:uid="{9E35795D-3E64-41AD-8375-83F6096531BC}" name="CLIENTS From All Subscriptions Auto Renewal NO" dataDxfId="42" dataCellStyle="Moeda">
      <calculatedColumnFormula>+IF(Bases[[#This Row],[Auto Renewal]]="No",1,0)</calculatedColumnFormula>
    </tableColumn>
    <tableColumn id="71" xr3:uid="{2F5D6F4E-093B-4B68-9717-39060E8A03C2}" name="Total CLIENTS From All Subscriptions Auto Renewal YES + NO" dataDxfId="41" dataCellStyle="Moeda">
      <calculatedColumnFormula>+Bases[[#This Row],[CLIENTS From All Subscriptions Auto Renewal YES]]+Bases[[#This Row],[CLIENTS From All Subscriptions Auto Renewal NO]]</calculatedColumnFormula>
    </tableColumn>
    <tableColumn id="72" xr3:uid="{240411B5-A326-4CB1-844B-CAFAF1A7790A}" name="CLIENTS From Simple Subscription Auto Renewal YES" dataDxfId="40" dataCellStyle="Moeda">
      <calculatedColumnFormula>IF(AND(Bases[[#This Row],[Plan]]="Core",Bases[[#This Row],[Auto Renewal]]="Yes"),Bases[[#This Row],[Subscription Price]],0)</calculatedColumnFormula>
    </tableColumn>
    <tableColumn id="73" xr3:uid="{47F64D96-49F8-4D31-B581-A151F8769F24}" name="CLIENTS From Simple Subscription Auto Renewal NO" dataDxfId="39" dataCellStyle="Moeda">
      <calculatedColumnFormula>IF(AND(Bases[[#This Row],[Plan]]="Core",Bases[[#This Row],[Auto Renewal]]="No"),Bases[[#This Row],[Subscription Price]],0)</calculatedColumnFormula>
    </tableColumn>
    <tableColumn id="74" xr3:uid="{F87195C6-7E5D-4A6D-BF81-4412CF0C3C2D}" name="Total CLIENTS From Simple Subscription Auto Renewal YES + NO" dataDxfId="38" dataCellStyle="Moeda">
      <calculatedColumnFormula>+Bases[[#This Row],[CLIENTS From Simple Subscription Auto Renewal NO]]+Bases[[#This Row],[CLIENTS From Simple Subscription Auto Renewal YES]]</calculatedColumnFormula>
    </tableColumn>
    <tableColumn id="75" xr3:uid="{68B10BA0-9443-44C7-B3FE-D3FAC4BBD43C}" name="CLIENTS From STANDARD (MINECRAFT) Auto Renewal YES" dataDxfId="37" dataCellStyle="Moeda">
      <calculatedColumnFormula>IF(AND(Bases[[#This Row],[Plan]]="Standard",Bases[[#This Row],[Auto Renewal]]="Yes"),Bases[[#This Row],[Minecraft Season Pass Price]],0)</calculatedColumnFormula>
    </tableColumn>
    <tableColumn id="76" xr3:uid="{25CD66E5-7831-488A-903F-5A5B2BA8C6C6}" name="CLIENTS From STANDARD (MINECRAFT) Auto Renewal NO" dataDxfId="36" dataCellStyle="Moeda">
      <calculatedColumnFormula>IF(AND(Bases[[#This Row],[Plan]]="Standard",Bases[[#This Row],[Auto Renewal]]="No"),Bases[[#This Row],[Minecraft Season Pass Price]],0)</calculatedColumnFormula>
    </tableColumn>
    <tableColumn id="77" xr3:uid="{82DED60A-D0BA-41F3-B3FB-E9C0DF77BBB6}" name="Total CLIENTS From STANDARD (MINECRAFT) Auto Renewal YES + NO" dataDxfId="35" dataCellStyle="Moeda">
      <calculatedColumnFormula>+Bases[[#This Row],[CLIENTS From STANDARD (MINECRAFT) Auto Renewal NO]]+Bases[[#This Row],[CLIENTS From STANDARD (MINECRAFT) Auto Renewal YES]]</calculatedColumnFormula>
    </tableColumn>
    <tableColumn id="78" xr3:uid="{B36A25DC-6E30-4207-A2BB-77BBE57E99DA}" name="CLIENTS From ULTIMATE (MINECRAFT) Auto Renewal YES" dataDxfId="34" dataCellStyle="Moeda">
      <calculatedColumnFormula>IF(AND(Bases[[#This Row],[Plan]]="Ultimate",Bases[[#This Row],[Auto Renewal]]="Yes"),Bases[[#This Row],[Minecraft Season Pass Price]],0)</calculatedColumnFormula>
    </tableColumn>
    <tableColumn id="79" xr3:uid="{74EB3DB3-05B1-444D-B4C0-E66BD23410F5}" name="CLIENTS From ULTIMATE (MINECRAFT) Auto Renewal NO" dataDxfId="33" dataCellStyle="Moeda">
      <calculatedColumnFormula>IF(AND(Bases[[#This Row],[Plan]]="Ultimate",Bases[[#This Row],[Auto Renewal]]="No"),Bases[[#This Row],[Minecraft Season Pass Price]],0)</calculatedColumnFormula>
    </tableColumn>
    <tableColumn id="80" xr3:uid="{7BB807A3-D335-4708-A752-A11A8CEEBD58}" name="Total CLIENTS From ULTIMATE (MINECRAFT) Auto Renewal YES + NO" dataDxfId="32" dataCellStyle="Moeda">
      <calculatedColumnFormula>+Bases[[#This Row],[CLIENTS From ULTIMATE (MINECRAFT) Auto Renewal NO]]+Bases[[#This Row],[CLIENTS From ULTIMATE (MINECRAFT) Auto Renewal YES]]</calculatedColumnFormula>
    </tableColumn>
    <tableColumn id="81" xr3:uid="{9658B311-4C96-4A2A-A5C8-63E4E9B85BE5}" name="Total CLIENTS From MINECRAFT" dataDxfId="31" dataCellStyle="Moeda">
      <calculatedColumnFormula>+Bases[[#This Row],[Total CLIENTS From ULTIMATE (MINECRAFT) Auto Renewal YES + NO]]+Bases[[#This Row],[Total CLIENTS From STANDARD (MINECRAFT) Auto Renewal YES + NO]]</calculatedColumnFormula>
    </tableColumn>
    <tableColumn id="82" xr3:uid="{A868B9F0-B290-4EB4-BD3A-0597F7FAA3AF}" name="CLIENTS From ULTIMATE (EA) Auto Renewal YES" dataDxfId="30" dataCellStyle="Moeda">
      <calculatedColumnFormula>IF(AND(Bases[[#This Row],[Plan]]="Ultimate",Bases[[#This Row],[Auto Renewal]]="Yes"),1,0)</calculatedColumnFormula>
    </tableColumn>
    <tableColumn id="83" xr3:uid="{DEA28734-E04D-4DBA-876C-BDCD2B2E66B8}" name="CLIENTS From ULTIMATE (EA) Auto Renewal NO" dataDxfId="29" dataCellStyle="Moeda">
      <calculatedColumnFormula>IF(AND(Bases[[#This Row],[Plan]]="Ultimate",Bases[[#This Row],[Auto Renewal]]="No"),1,0)</calculatedColumnFormula>
    </tableColumn>
    <tableColumn id="84" xr3:uid="{5C9E0744-8BA3-4E96-BFC6-2055C543F0F8}" name="Total CLIENTS From ULTIMATE (EA) Auto Renewal YES + NO" dataDxfId="28" dataCellStyle="Moeda">
      <calculatedColumnFormula>+Bases[[#This Row],[CLIENTS From ULTIMATE (EA) Auto Renewal YES]]+Bases[[#This Row],[CLIENTS From ULTIMATE (EA) Auto Renewal NO]]</calculatedColumnFormula>
    </tableColumn>
    <tableColumn id="66" xr3:uid="{E88A975D-561A-40A1-BE04-7CB39E9E86DA}" name="Sales From All Subscriptions Auto Renewal YES" dataDxfId="27" dataCellStyle="Moeda">
      <calculatedColumnFormula>+IF(Bases[[#This Row],[Auto Renewal]]="Yes",Bases[[#This Row],[Subscription Price]],0)</calculatedColumnFormula>
    </tableColumn>
    <tableColumn id="67" xr3:uid="{7181A0B3-91D0-406A-A0AD-406F2D30F58A}" name="Sales From All Subscriptions Auto Renewal NO" dataDxfId="26" dataCellStyle="Moeda">
      <calculatedColumnFormula>+IF(Bases[[#This Row],[Auto Renewal]]="No",Bases[[#This Row],[Subscription Price]],0)</calculatedColumnFormula>
    </tableColumn>
    <tableColumn id="68" xr3:uid="{7D2BA214-5182-4092-891B-85718739AE4B}" name="Total Sales From All Subscriptions Auto Renewal YES + NO" dataDxfId="25" dataCellStyle="Moeda">
      <calculatedColumnFormula>+Bases[[#This Row],[Sales From All Subscriptions Auto Renewal NO]]+Bases[[#This Row],[Sales From All Subscriptions Auto Renewal YES]]</calculatedColumnFormula>
    </tableColumn>
    <tableColumn id="42" xr3:uid="{A2D09AE4-F2D5-4DDE-9A2A-9D92039F5F21}" name="Sales From Simple Subscription Auto Renewal YES" dataDxfId="24" dataCellStyle="Moeda">
      <calculatedColumnFormula>IF(AND(Bases[[#This Row],[Plan]]="Core",Bases[[#This Row],[Auto Renewal]]="Yes"),Bases[[#This Row],[Subscription Price]],0)</calculatedColumnFormula>
    </tableColumn>
    <tableColumn id="41" xr3:uid="{58EA8A58-D05B-42FD-9A9B-F5268FE7E397}" name="Sales From Simple Subscription Auto Renewal NO" dataDxfId="23" dataCellStyle="Moeda">
      <calculatedColumnFormula>IF(AND(Bases[[#This Row],[Plan]]="Core",Bases[[#This Row],[Auto Renewal]]="No"),Bases[[#This Row],[Subscription Price]],0)</calculatedColumnFormula>
    </tableColumn>
    <tableColumn id="47" xr3:uid="{97EC1860-B6C0-4135-BCB4-AD59D0813AD8}" name="Total Sales From Simple Subscription Auto Renewal YES + NO" dataDxfId="22" dataCellStyle="Moeda">
      <calculatedColumnFormula>+Bases[[#This Row],[Sales From Simple Subscription Auto Renewal YES]]+Bases[[#This Row],[Sales From Simple Subscription Auto Renewal NO]]</calculatedColumnFormula>
    </tableColumn>
    <tableColumn id="43" xr3:uid="{D6B07874-61C6-4C9B-BEA1-D9735FD1778D}" name="Sales From STANDARD (MINECRAFT) Auto Renewal YES" dataDxfId="21" dataCellStyle="Moeda">
      <calculatedColumnFormula>IF(AND(Bases[[#This Row],[Plan]]="Standard",Bases[[#This Row],[Auto Renewal]]="Yes"),Bases[[#This Row],[Minecraft Season Pass Price]],0)</calculatedColumnFormula>
    </tableColumn>
    <tableColumn id="44" xr3:uid="{6F1E7EDC-A84A-4F91-A506-9B9296EA0943}" name="Sales From STANDARD (MINECRAFT) Auto Renewal NO" dataDxfId="20" dataCellStyle="Moeda">
      <calculatedColumnFormula>IF(AND(Bases[[#This Row],[Plan]]="Standard",Bases[[#This Row],[Auto Renewal]]="No"),Bases[[#This Row],[Minecraft Season Pass Price]],0)</calculatedColumnFormula>
    </tableColumn>
    <tableColumn id="48" xr3:uid="{51A26714-1397-4DE1-A856-EB435C5C7944}" name="Total Sales From STANDARD (MINECRAFT) Auto Renewal YES + NO" dataDxfId="19" dataCellStyle="Moeda">
      <calculatedColumnFormula>+Bases[[#This Row],[Sales From STANDARD (MINECRAFT) Auto Renewal YES]]+Bases[[#This Row],[Sales From STANDARD (MINECRAFT) Auto Renewal NO]]</calculatedColumnFormula>
    </tableColumn>
    <tableColumn id="51" xr3:uid="{159C6C05-2315-4463-A6AD-4A1F2A7F2B01}" name="Sales From ULTIMATE (MINECRAFT) Auto Renewal YES" dataDxfId="18" dataCellStyle="Moeda">
      <calculatedColumnFormula>IF(AND(Bases[[#This Row],[Plan]]="Ultimate",Bases[[#This Row],[Auto Renewal]]="Yes"),Bases[[#This Row],[Minecraft Season Pass Price]],0)</calculatedColumnFormula>
    </tableColumn>
    <tableColumn id="52" xr3:uid="{F00879E7-92BA-439F-AC2E-1B501A380315}" name="Sales From ULTIMATE (MINECRAFT) Auto Renewal NO" dataDxfId="17" dataCellStyle="Moeda">
      <calculatedColumnFormula>IF(AND(Bases[[#This Row],[Plan]]="Ultimate",Bases[[#This Row],[Auto Renewal]]="No"),Bases[[#This Row],[Minecraft Season Pass Price]],0)</calculatedColumnFormula>
    </tableColumn>
    <tableColumn id="53" xr3:uid="{F865A5D8-20B8-464F-80D2-3ECBC0AD1180}" name="Total Sales From ULTIMATE (MINECRAFT) Auto Renewal YES + NO" dataDxfId="16" dataCellStyle="Moeda">
      <calculatedColumnFormula>+Bases[[#This Row],[Sales From ULTIMATE (MINECRAFT) Auto Renewal YES]]+Bases[[#This Row],[Sales From ULTIMATE (MINECRAFT) Auto Renewal NO]]</calculatedColumnFormula>
    </tableColumn>
    <tableColumn id="54" xr3:uid="{A393DAFE-BFBB-4BFA-9C28-588832F00B35}" name="Total Sales From MINECRAFT" dataDxfId="15" dataCellStyle="Moeda">
      <calculatedColumnFormula>+Bases[[#This Row],[Total Sales From ULTIMATE (MINECRAFT) Auto Renewal YES + NO]]+Bases[[#This Row],[Total Sales From STANDARD (MINECRAFT) Auto Renewal YES + NO]]</calculatedColumnFormula>
    </tableColumn>
    <tableColumn id="45" xr3:uid="{976FA7B2-82DE-46D5-AEC1-39A087CAD8E6}" name="Sales From ULTIMATE (EA) Auto Renewal YES" dataDxfId="14" dataCellStyle="Moeda">
      <calculatedColumnFormula>IF(AND(Bases[[#This Row],[Plan]]="Ultimate",Bases[[#This Row],[Auto Renewal]]="Yes"),Bases[[#This Row],[EA Play Season Pass
Price]],0)</calculatedColumnFormula>
    </tableColumn>
    <tableColumn id="46" xr3:uid="{5618CEA4-9DE6-400F-BBDC-85C028BC86DF}" name="Sales From ULTIMATE (EA) Auto Renewal NO" dataDxfId="13" dataCellStyle="Moeda">
      <calculatedColumnFormula>IF(AND(Bases[[#This Row],[Plan]]="Ultimate",Bases[[#This Row],[Auto Renewal]]="No"),Bases[[#This Row],[EA Play Season Pass
Price]],0)</calculatedColumnFormula>
    </tableColumn>
    <tableColumn id="49" xr3:uid="{2EEEA17A-CD79-46E2-94C7-6E81C7F0DE40}" name="Total Sales From ULTIMATE (EA) Auto Renewal YES + NO" dataDxfId="12" dataCellStyle="Moeda">
      <calculatedColumnFormula>+Bases[[#This Row],[Sales From ULTIMATE (EA) Auto Renewal YES]]+Bases[[#This Row],[Sales From ULTIMATE (EA) Auto Renewal NO]]</calculatedColumnFormula>
    </tableColumn>
    <tableColumn id="23" xr3:uid="{8B55A2BA-0D1C-43A1-AA88-9AB1D639C5A3}" name="Potential Sales Standard - Renew: Yes" dataDxfId="11" dataCellStyle="Moeda">
      <calculatedColumnFormula>IF(Bases[[#This Row],[Potential Clients Standard - Renew: Yes]]=1,25,0)</calculatedColumnFormula>
    </tableColumn>
    <tableColumn id="32" xr3:uid="{EFEEB146-27A2-4EC3-AFDB-4CB468E7660B}" name="Potential Clients Standard - Renew: Yes" dataDxfId="10" dataCellStyle="Moeda">
      <calculatedColumnFormula>IF(AND(Bases[[#This Row],[Auto Renewal]]="Yes",Bases[[#This Row],[Plan]]="Core"),1,0)</calculatedColumnFormula>
    </tableColumn>
    <tableColumn id="24" xr3:uid="{1A174409-8AB8-43A3-A707-FB8C568314D4}" name="Potential Sales Standard - Renew: NO" dataDxfId="9" dataCellStyle="Moeda">
      <calculatedColumnFormula>IF(Bases[[#This Row],[Potential Clients Standard - Renew: NO]]=1,25,0)</calculatedColumnFormula>
    </tableColumn>
    <tableColumn id="33" xr3:uid="{EE89B526-8049-4EA1-AB6D-A4CA1FBC55C6}" name="Potential Clients Standard - Renew: NO" dataDxfId="8" dataCellStyle="Moeda">
      <calculatedColumnFormula>IF(AND(Bases[[#This Row],[Auto Renewal]]="No",Bases[[#This Row],[Plan]]="Core"),1,0)</calculatedColumnFormula>
    </tableColumn>
    <tableColumn id="25" xr3:uid="{0A6609F9-4128-4876-A9BE-6D6EE3C1CE2E}" name="Potential Sales Ultimate - Renew: Yes" dataDxfId="7" dataCellStyle="Moeda">
      <calculatedColumnFormula>IF(Bases[[#This Row],[Potential Clients Ultimate - Renew: Yes]]=1,35,0)</calculatedColumnFormula>
    </tableColumn>
    <tableColumn id="34" xr3:uid="{E8E058E4-FE28-44C2-8E5E-D59C35298632}" name="Potential Clients Ultimate - Renew: Yes" dataDxfId="6" dataCellStyle="Moeda">
      <calculatedColumnFormula>IF(AND(Bases[[#This Row],[Auto Renewal]]="Yes",Bases[[#This Row],[Plan]]="Standard"),1,0)</calculatedColumnFormula>
    </tableColumn>
    <tableColumn id="26" xr3:uid="{FDA14B02-B6B2-41E1-B7CC-8C48DE354390}" name="Potential Sales Ultimate - Renew: NO" dataDxfId="5" dataCellStyle="Moeda">
      <calculatedColumnFormula>IF(Bases[[#This Row],[Potential Clients Ultimate - Renew: NO]]=1,35,0)</calculatedColumnFormula>
    </tableColumn>
    <tableColumn id="35" xr3:uid="{B1700ADE-4414-4F23-AC1D-9EF2B4FB7F8A}" name="Potential Clients Ultimate - Renew: NO" dataDxfId="4" dataCellStyle="Moeda">
      <calculatedColumnFormula>IF(AND(Bases[[#This Row],[Auto Renewal]]="No",Bases[[#This Row],[Plan]]="Standard"),1,0)</calculatedColumnFormula>
    </tableColumn>
    <tableColumn id="27" xr3:uid="{112C10FF-8B1F-4ED1-95F7-FF954D6B45C5}" name="Total Potential Sales Auto Renewal YES" dataDxfId="3" dataCellStyle="Moeda">
      <calculatedColumnFormula>+Bases[[#This Row],[Potential Sales Standard - Renew: Yes]]+Bases[[#This Row],[Potential Sales Ultimate - Renew: Yes]]</calculatedColumnFormula>
    </tableColumn>
    <tableColumn id="36" xr3:uid="{84F7396E-22B9-403B-866F-CFA27E41BBAD}" name="Total Potential Clientes Auto Renewal YES" dataDxfId="2" dataCellStyle="Moeda">
      <calculatedColumnFormula>+Bases[[#This Row],[Potential Clients Standard - Renew: Yes]]+Bases[[#This Row],[Potential Clients Standard - Renew: NO]]</calculatedColumnFormula>
    </tableColumn>
    <tableColumn id="28" xr3:uid="{776A376A-B2E3-44A8-9075-00005DE69096}" name="Total Potential Sales Auto Renewal NO" dataDxfId="1" dataCellStyle="Moeda">
      <calculatedColumnFormula>+Bases[[#This Row],[Potential Sales Standard - Renew: NO]]+Bases[[#This Row],[Potential Sales Ultimate - Renew: NO]]</calculatedColumnFormula>
    </tableColumn>
    <tableColumn id="37" xr3:uid="{5D08EC24-2878-46D2-A0C2-BF0C75276972}" name="Total Potential Clientes Auto Renewal NO" dataDxfId="0" dataCellStyle="Moeda">
      <calculatedColumnFormula>+Bases[[#This Row],[Potential Clients Ultimate - Renew: Yes]]+Bases[[#This Row],[Potential Clients Ultimate - Renew: NO]]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68D2B-DCEB-466D-A998-E833276E12BD}">
  <sheetPr codeName="Folha5"/>
  <dimension ref="A1:S11"/>
  <sheetViews>
    <sheetView showGridLines="0" showRowColHeaders="0" zoomScaleNormal="100" workbookViewId="0"/>
  </sheetViews>
  <sheetFormatPr defaultRowHeight="15" x14ac:dyDescent="0.25"/>
  <sheetData>
    <row r="1" spans="1:19" x14ac:dyDescent="0.25">
      <c r="S1" s="42"/>
    </row>
    <row r="4" spans="1:19" x14ac:dyDescent="0.25">
      <c r="J4" s="44"/>
    </row>
    <row r="11" spans="1:19" ht="15.75" x14ac:dyDescent="0.25">
      <c r="A11" s="45"/>
    </row>
  </sheetData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C7EDE-43D8-4AFD-9D13-1E233A82790C}">
  <sheetPr codeName="Folha1"/>
  <dimension ref="A1"/>
  <sheetViews>
    <sheetView showGridLines="0" showRowColHeaders="0" tabSelected="1" workbookViewId="0"/>
  </sheetViews>
  <sheetFormatPr defaultRowHeight="15" x14ac:dyDescent="0.25"/>
  <sheetData/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79D0-1DF9-4D69-892F-E3D9EC5E5488}">
  <sheetPr codeName="Folha6"/>
  <dimension ref="A1:S11"/>
  <sheetViews>
    <sheetView showGridLines="0" showRowColHeaders="0" zoomScale="106" zoomScaleNormal="106" workbookViewId="0"/>
  </sheetViews>
  <sheetFormatPr defaultRowHeight="15" x14ac:dyDescent="0.25"/>
  <sheetData>
    <row r="1" spans="1:19" x14ac:dyDescent="0.25">
      <c r="S1" s="42"/>
    </row>
    <row r="4" spans="1:19" x14ac:dyDescent="0.25">
      <c r="J4" s="44"/>
    </row>
    <row r="11" spans="1:19" ht="15.75" x14ac:dyDescent="0.25">
      <c r="A11" s="45"/>
    </row>
  </sheetData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41F-4400-4F47-855B-DB7A7A6B910D}">
  <sheetPr codeName="Folha4">
    <pageSetUpPr fitToPage="1"/>
  </sheetPr>
  <dimension ref="A1:N58"/>
  <sheetViews>
    <sheetView showGridLines="0" workbookViewId="0">
      <selection activeCell="D2" sqref="D2:G2"/>
    </sheetView>
  </sheetViews>
  <sheetFormatPr defaultRowHeight="15" x14ac:dyDescent="0.25"/>
  <cols>
    <col min="1" max="1" width="16.7109375" style="5" bestFit="1" customWidth="1"/>
    <col min="2" max="2" width="9.140625" style="5" bestFit="1" customWidth="1"/>
    <col min="3" max="3" width="17.7109375" style="5" bestFit="1" customWidth="1"/>
    <col min="4" max="4" width="5.5703125" style="5" bestFit="1" customWidth="1"/>
    <col min="5" max="6" width="6.28515625" style="5" bestFit="1" customWidth="1"/>
    <col min="7" max="7" width="19.7109375" style="5" bestFit="1" customWidth="1"/>
    <col min="8" max="8" width="12.140625" style="5" customWidth="1"/>
    <col min="9" max="9" width="13.7109375" style="5" bestFit="1" customWidth="1"/>
    <col min="10" max="10" width="12.140625" style="5" bestFit="1" customWidth="1"/>
    <col min="11" max="12" width="17" style="5" customWidth="1"/>
    <col min="13" max="13" width="16.7109375" style="5" customWidth="1"/>
    <col min="14" max="19" width="16.7109375" style="5" bestFit="1" customWidth="1"/>
    <col min="20" max="16384" width="9.140625" style="5"/>
  </cols>
  <sheetData>
    <row r="1" spans="1:14" ht="28.5" x14ac:dyDescent="0.25">
      <c r="A1" s="58" t="s">
        <v>440</v>
      </c>
    </row>
    <row r="2" spans="1:14" ht="15.75" x14ac:dyDescent="0.2">
      <c r="A2" s="61" t="str" cm="1">
        <f t="array" aca="1" ref="A2" ca="1">IFERROR(CONCATENATE("Olá ",GetUserName($E$2),"! Você quer ver suas vendas?"),"Olá Markus 'Notch' Persson! Você quer ver suas vendas?")</f>
        <v>Olá Markus 'Notch' Persson! Você quer ver suas vendas?</v>
      </c>
      <c r="D2" s="62" t="s">
        <v>442</v>
      </c>
      <c r="E2" s="63" t="s">
        <v>443</v>
      </c>
      <c r="F2" s="64"/>
      <c r="G2" s="64"/>
    </row>
    <row r="3" spans="1:14" ht="15.75" x14ac:dyDescent="0.25">
      <c r="A3" s="20" t="s">
        <v>5</v>
      </c>
      <c r="B3" s="5" t="s">
        <v>331</v>
      </c>
      <c r="C3" s="59" t="s">
        <v>365</v>
      </c>
    </row>
    <row r="5" spans="1:14" s="1" customFormat="1" ht="216" x14ac:dyDescent="0.25">
      <c r="A5" s="54" t="s">
        <v>360</v>
      </c>
      <c r="B5" s="55" t="s">
        <v>304</v>
      </c>
      <c r="C5" s="55" t="s">
        <v>358</v>
      </c>
      <c r="D5" s="55" t="s">
        <v>359</v>
      </c>
      <c r="E5" s="28"/>
      <c r="G5" s="40" t="s">
        <v>399</v>
      </c>
      <c r="H5" s="5" t="str">
        <f>+A6</f>
        <v>Core</v>
      </c>
      <c r="I5" s="5" t="str">
        <f>+A7</f>
        <v>Standard</v>
      </c>
      <c r="J5" s="5" t="str">
        <f>+A8</f>
        <v>Ultimate</v>
      </c>
      <c r="K5" s="5"/>
      <c r="L5" s="5"/>
      <c r="M5" s="5"/>
      <c r="N5" s="5"/>
    </row>
    <row r="6" spans="1:14" ht="18.75" x14ac:dyDescent="0.25">
      <c r="A6" s="19" t="s">
        <v>11</v>
      </c>
      <c r="B6" s="25">
        <v>444</v>
      </c>
      <c r="C6" s="25">
        <v>1275</v>
      </c>
      <c r="D6" s="25">
        <v>1250</v>
      </c>
      <c r="E6"/>
      <c r="G6" s="5" t="s">
        <v>400</v>
      </c>
      <c r="H6" s="47">
        <f>+H10+(-1*H7)</f>
        <v>505</v>
      </c>
      <c r="I6" s="47">
        <f>+I10+(-1*I7)</f>
        <v>2880</v>
      </c>
      <c r="J6" s="47">
        <f>+J10+(-1*J7)</f>
        <v>6370</v>
      </c>
      <c r="K6" s="33"/>
      <c r="M6" s="32"/>
    </row>
    <row r="7" spans="1:14" ht="18.75" x14ac:dyDescent="0.25">
      <c r="A7" s="19" t="s">
        <v>15</v>
      </c>
      <c r="B7" s="25">
        <v>1801</v>
      </c>
      <c r="C7" s="25">
        <v>1715</v>
      </c>
      <c r="D7" s="25">
        <v>1645</v>
      </c>
      <c r="E7"/>
      <c r="G7" s="5" t="s">
        <v>401</v>
      </c>
      <c r="H7" s="46">
        <f>+GETPIVOTDATA("Soma de COUPON",$A$29,"Plan","Core")</f>
        <v>-61</v>
      </c>
      <c r="I7" s="46">
        <f>+GETPIVOTDATA("Soma de COUPON",$A$29,"Plan","Standard")</f>
        <v>-1079</v>
      </c>
      <c r="J7" s="46">
        <f>+GETPIVOTDATA("Soma de COUPON",$A$29,"Plan","Ultimate")</f>
        <v>-982</v>
      </c>
    </row>
    <row r="8" spans="1:14" ht="18.75" x14ac:dyDescent="0.25">
      <c r="A8" s="19" t="s">
        <v>7</v>
      </c>
      <c r="B8" s="25">
        <v>5388</v>
      </c>
      <c r="C8" s="25">
        <v>0</v>
      </c>
      <c r="D8" s="25">
        <v>0</v>
      </c>
      <c r="E8"/>
      <c r="G8" s="5" t="s">
        <v>402</v>
      </c>
      <c r="H8" s="48">
        <f>IFERROR(H7/H6,0)</f>
        <v>-0.12079207920792079</v>
      </c>
      <c r="I8" s="48">
        <f>IFERROR(I7/I6,0)</f>
        <v>-0.37465277777777778</v>
      </c>
      <c r="J8" s="48">
        <f>IFERROR(J7/J6,0)</f>
        <v>-0.15416012558869702</v>
      </c>
    </row>
    <row r="9" spans="1:14" ht="18.75" x14ac:dyDescent="0.25">
      <c r="A9" s="19" t="s">
        <v>299</v>
      </c>
      <c r="B9" s="25">
        <v>7633</v>
      </c>
      <c r="C9" s="25">
        <v>2990</v>
      </c>
      <c r="D9" s="25">
        <v>2895</v>
      </c>
      <c r="E9"/>
      <c r="G9" s="5" t="s">
        <v>403</v>
      </c>
      <c r="H9" s="48">
        <f>IFERROR(H7/SUM($H$7:$J$7),0)</f>
        <v>2.8746465598491987E-2</v>
      </c>
      <c r="I9" s="48">
        <f>IFERROR(I7/SUM($H$7:$J$7),0)</f>
        <v>0.50848256361922717</v>
      </c>
      <c r="J9" s="48">
        <f>IFERROR(J7/SUM($H$7:$J$7),0)</f>
        <v>0.46277097078228085</v>
      </c>
    </row>
    <row r="10" spans="1:14" ht="18.75" x14ac:dyDescent="0.25">
      <c r="C10" s="25"/>
      <c r="D10" s="25"/>
      <c r="E10"/>
      <c r="G10" s="5" t="s">
        <v>387</v>
      </c>
      <c r="H10" s="47">
        <f>+GETPIVOTDATA("Soma de Total Value",$A$5,"Plan","Core")</f>
        <v>444</v>
      </c>
      <c r="I10" s="47">
        <f>+GETPIVOTDATA("Soma de Total Value",$A$6,"Plan","Standard")</f>
        <v>1801</v>
      </c>
      <c r="J10" s="47">
        <f>+GETPIVOTDATA("Soma de Total Value",$A$7,"Plan","Ultimate")</f>
        <v>5388</v>
      </c>
    </row>
    <row r="11" spans="1:14" ht="18.75" x14ac:dyDescent="0.25">
      <c r="A11" s="5" t="s">
        <v>434</v>
      </c>
      <c r="B11" s="47">
        <f>+H6+I6+J6</f>
        <v>9755</v>
      </c>
      <c r="C11" s="25"/>
      <c r="D11" s="25"/>
      <c r="E11" s="25"/>
      <c r="G11" t="s">
        <v>388</v>
      </c>
      <c r="H11" s="48">
        <f>IFERROR(H10/SUM($H$10:$J$10),0)</f>
        <v>5.816847897288091E-2</v>
      </c>
      <c r="I11" s="48">
        <f>IFERROR(I10/SUM($H$10:$J$10),0)</f>
        <v>0.23594916808594263</v>
      </c>
      <c r="J11" s="48">
        <f>IFERROR(J10/SUM($H$10:$J$10),0)</f>
        <v>0.70588235294117652</v>
      </c>
    </row>
    <row r="12" spans="1:14" ht="18.75" x14ac:dyDescent="0.25">
      <c r="A12" s="5" t="s">
        <v>432</v>
      </c>
      <c r="B12" s="47">
        <f>+H7+I7+J7</f>
        <v>-2122</v>
      </c>
      <c r="G12" s="5" t="s">
        <v>397</v>
      </c>
      <c r="H12" s="49">
        <f>+GETPIVOTDATA("Soma de Auto Renew Yes",$A$21,"Plan","Core")+GETPIVOTDATA("Soma de Auto Renew No",$A$21,"Plan","Core")</f>
        <v>101</v>
      </c>
      <c r="I12" s="49">
        <f>+GETPIVOTDATA("Soma de Auto Renew Yes",$A$21,"Plan","Standard")+GETPIVOTDATA("Soma de Auto Renew No",$A$21,"Plan","Standard")</f>
        <v>96</v>
      </c>
      <c r="J12" s="49">
        <f>+GETPIVOTDATA("Soma de Auto Renew Yes",$A$21,"Plan","Ultimate")+GETPIVOTDATA("Soma de Auto Renew No",$A$21,"Plan","Ultimate")</f>
        <v>98</v>
      </c>
    </row>
    <row r="13" spans="1:14" ht="18.75" x14ac:dyDescent="0.25">
      <c r="A13" s="5" t="s">
        <v>433</v>
      </c>
      <c r="B13" s="47">
        <f>+H10+I10+J10</f>
        <v>7633</v>
      </c>
      <c r="G13" t="s">
        <v>398</v>
      </c>
      <c r="H13" s="48">
        <f>IFERROR(H12/SUM($H$12:$J$12),0)</f>
        <v>0.34237288135593219</v>
      </c>
      <c r="I13" s="48">
        <f>IFERROR(I12/SUM($H$12:$J$12),0)</f>
        <v>0.3254237288135593</v>
      </c>
      <c r="J13" s="48">
        <f>IFERROR(J12/SUM($H$12:$J$12),0)</f>
        <v>0.33220338983050846</v>
      </c>
    </row>
    <row r="14" spans="1:14" ht="18.75" x14ac:dyDescent="0.25">
      <c r="A14" s="5" t="s">
        <v>435</v>
      </c>
      <c r="B14" s="49">
        <f>+H12+I12+J12</f>
        <v>295</v>
      </c>
      <c r="G14" s="5" t="s">
        <v>389</v>
      </c>
      <c r="H14" s="51">
        <f>+GETPIVOTDATA("Soma de Total Potential Sales Auto Renewal YES",$A$5,"Plan","Core")+GETPIVOTDATA("Soma de Total Potential Sales Auto Renewal NO",$A$5,"Plan","Core")</f>
        <v>2525</v>
      </c>
      <c r="I14" s="51">
        <f>+GETPIVOTDATA("Soma de Total Potential Sales Auto Renewal YES",$A$5,"Plan","Standard")+GETPIVOTDATA("Soma de Total Potential Sales Auto Renewal NO",$A$5,"Plan","Standard")</f>
        <v>3360</v>
      </c>
      <c r="J14" s="51">
        <v>0</v>
      </c>
    </row>
    <row r="15" spans="1:14" ht="18.75" x14ac:dyDescent="0.25">
      <c r="A15" s="5" t="s">
        <v>438</v>
      </c>
      <c r="B15" s="51">
        <f>+H14+I14</f>
        <v>5885</v>
      </c>
      <c r="G15" s="5" t="s">
        <v>390</v>
      </c>
      <c r="H15" s="52">
        <f>IFERROR(H14/H10,0)</f>
        <v>5.6869369369369371</v>
      </c>
      <c r="I15" s="52">
        <f>IFERROR(I14/I10,0)</f>
        <v>1.8656302054414213</v>
      </c>
      <c r="J15" s="52">
        <f>IFERROR(J14/J10,0)</f>
        <v>0</v>
      </c>
    </row>
    <row r="16" spans="1:14" ht="18.75" x14ac:dyDescent="0.25">
      <c r="G16" t="s">
        <v>391</v>
      </c>
      <c r="H16" s="51">
        <f>+GETPIVOTDATA("Soma de Total Potential Sales Auto Renewal NO",$A$5,"Plan","Core")</f>
        <v>1250</v>
      </c>
      <c r="I16" s="51">
        <f>+GETPIVOTDATA("Soma de Total Potential Sales Auto Renewal YES",$A$5,"Plan","Ultimate")</f>
        <v>0</v>
      </c>
      <c r="J16" s="51">
        <f>+GETPIVOTDATA("Soma de Total Potential Sales Auto Renewal NO",$A$5,"Plan","Ultimate")</f>
        <v>0</v>
      </c>
    </row>
    <row r="17" spans="1:10" ht="18.75" x14ac:dyDescent="0.25">
      <c r="G17" t="s">
        <v>392</v>
      </c>
      <c r="H17" s="52">
        <f>IFERROR(H16/H10,0)</f>
        <v>2.8153153153153152</v>
      </c>
      <c r="I17" s="52">
        <f>IFERROR(I16/I10,0)</f>
        <v>0</v>
      </c>
      <c r="J17" s="52">
        <f>IFERROR(J16/J10,0)</f>
        <v>0</v>
      </c>
    </row>
    <row r="18" spans="1:10" ht="18.75" x14ac:dyDescent="0.25">
      <c r="F18"/>
      <c r="G18" s="43" t="s">
        <v>430</v>
      </c>
      <c r="H18" s="47">
        <f>+H10+I10+J10</f>
        <v>7633</v>
      </c>
      <c r="I18" s="47">
        <f>+GETPIVOTDATA("Soma de Total Potential Sales Auto Renewal YES",$A$5)</f>
        <v>2990</v>
      </c>
      <c r="J18" s="47">
        <f>+GETPIVOTDATA("Soma de Total Potential Sales Auto Renewal NO",$A$5)</f>
        <v>2895</v>
      </c>
    </row>
    <row r="19" spans="1:10" ht="18.75" x14ac:dyDescent="0.25">
      <c r="A19" s="20" t="s">
        <v>5</v>
      </c>
      <c r="B19" s="5" t="s">
        <v>331</v>
      </c>
      <c r="C19" s="27" t="s">
        <v>365</v>
      </c>
      <c r="H19" s="47">
        <f>+J18+I18</f>
        <v>5885</v>
      </c>
      <c r="I19" s="47"/>
      <c r="J19" s="47"/>
    </row>
    <row r="20" spans="1:10" ht="18.75" x14ac:dyDescent="0.25">
      <c r="G20" s="5" t="s">
        <v>431</v>
      </c>
      <c r="H20" s="48">
        <f>IFERROR((I18+J18)/H18,0)</f>
        <v>0.77099436656622555</v>
      </c>
      <c r="I20" s="48">
        <f>IFERROR(I18/$H$18,0)</f>
        <v>0.39172016245250885</v>
      </c>
      <c r="J20" s="48">
        <f>IFERROR(J18/$H$18,0)</f>
        <v>0.37927420411371676</v>
      </c>
    </row>
    <row r="21" spans="1:10" s="21" customFormat="1" ht="135" x14ac:dyDescent="0.25">
      <c r="A21" s="54" t="s">
        <v>360</v>
      </c>
      <c r="B21" s="55" t="s">
        <v>393</v>
      </c>
      <c r="C21" s="55" t="s">
        <v>394</v>
      </c>
      <c r="D21" s="55" t="s">
        <v>395</v>
      </c>
      <c r="E21" s="55" t="s">
        <v>396</v>
      </c>
      <c r="F21" s="55" t="s">
        <v>334</v>
      </c>
      <c r="G21" s="55" t="s">
        <v>335</v>
      </c>
      <c r="H21"/>
      <c r="I21"/>
    </row>
    <row r="22" spans="1:10" x14ac:dyDescent="0.25">
      <c r="A22" s="19" t="s">
        <v>11</v>
      </c>
      <c r="B22" s="25">
        <v>51</v>
      </c>
      <c r="C22" s="25">
        <v>50</v>
      </c>
      <c r="D22" s="25">
        <v>0</v>
      </c>
      <c r="E22" s="25">
        <v>0</v>
      </c>
      <c r="F22" s="25">
        <v>51</v>
      </c>
      <c r="G22" s="25">
        <v>50</v>
      </c>
      <c r="H22"/>
      <c r="I22"/>
    </row>
    <row r="23" spans="1:10" x14ac:dyDescent="0.25">
      <c r="A23" s="19" t="s">
        <v>15</v>
      </c>
      <c r="B23" s="25">
        <v>0</v>
      </c>
      <c r="C23" s="25">
        <v>0</v>
      </c>
      <c r="D23" s="25">
        <v>49</v>
      </c>
      <c r="E23" s="25">
        <v>47</v>
      </c>
      <c r="F23" s="25">
        <v>49</v>
      </c>
      <c r="G23" s="25">
        <v>47</v>
      </c>
      <c r="H23"/>
      <c r="I23"/>
    </row>
    <row r="24" spans="1:10" x14ac:dyDescent="0.25">
      <c r="A24" s="19" t="s">
        <v>7</v>
      </c>
      <c r="B24" s="25">
        <v>0</v>
      </c>
      <c r="C24" s="25">
        <v>0</v>
      </c>
      <c r="D24" s="25">
        <v>0</v>
      </c>
      <c r="E24" s="25">
        <v>0</v>
      </c>
      <c r="F24" s="25">
        <v>48</v>
      </c>
      <c r="G24" s="25">
        <v>50</v>
      </c>
      <c r="H24"/>
      <c r="I24"/>
    </row>
    <row r="25" spans="1:10" x14ac:dyDescent="0.25">
      <c r="A25" s="19" t="s">
        <v>299</v>
      </c>
      <c r="B25" s="25">
        <v>51</v>
      </c>
      <c r="C25" s="25">
        <v>50</v>
      </c>
      <c r="D25" s="25">
        <v>49</v>
      </c>
      <c r="E25" s="25">
        <v>47</v>
      </c>
      <c r="F25" s="25">
        <v>148</v>
      </c>
      <c r="G25" s="25">
        <v>147</v>
      </c>
      <c r="H25"/>
      <c r="I25"/>
    </row>
    <row r="27" spans="1:10" ht="15.75" x14ac:dyDescent="0.25">
      <c r="A27" s="20" t="s">
        <v>5</v>
      </c>
      <c r="B27" s="5" t="s">
        <v>331</v>
      </c>
      <c r="C27" s="27" t="s">
        <v>366</v>
      </c>
    </row>
    <row r="28" spans="1:10" x14ac:dyDescent="0.25">
      <c r="E28"/>
      <c r="F28"/>
      <c r="G28"/>
    </row>
    <row r="29" spans="1:10" s="21" customFormat="1" ht="175.5" x14ac:dyDescent="0.25">
      <c r="A29" s="57" t="s">
        <v>360</v>
      </c>
      <c r="B29" s="55" t="s">
        <v>385</v>
      </c>
      <c r="C29" s="55" t="s">
        <v>376</v>
      </c>
      <c r="D29" s="55" t="s">
        <v>377</v>
      </c>
      <c r="E29" s="56" t="s">
        <v>333</v>
      </c>
      <c r="G29" s="41" t="s">
        <v>386</v>
      </c>
      <c r="H29" s="1" t="s">
        <v>381</v>
      </c>
      <c r="I29" s="1" t="s">
        <v>382</v>
      </c>
      <c r="J29" s="1" t="s">
        <v>383</v>
      </c>
    </row>
    <row r="30" spans="1:10" ht="18.75" x14ac:dyDescent="0.25">
      <c r="A30" s="19" t="s">
        <v>11</v>
      </c>
      <c r="B30" s="26">
        <v>505</v>
      </c>
      <c r="C30" s="26">
        <v>0</v>
      </c>
      <c r="D30" s="26">
        <v>0</v>
      </c>
      <c r="E30" s="26">
        <v>-61</v>
      </c>
      <c r="G30" t="s">
        <v>429</v>
      </c>
      <c r="H30" s="47">
        <f>+GETPIVOTDATA("Soma de Total Sales From All Subscriptions Auto Renewal YES + NO",$A$29)</f>
        <v>2935</v>
      </c>
      <c r="I30" s="47">
        <f>+GETPIVOTDATA("Soma de Total Sales From MINECRAFT",$A$29)</f>
        <v>3880</v>
      </c>
      <c r="J30" s="47">
        <f>+GETPIVOTDATA("Soma de Total Sales From ULTIMATE (EA) Auto Renewal YES + NO",$A$29)</f>
        <v>2940</v>
      </c>
    </row>
    <row r="31" spans="1:10" x14ac:dyDescent="0.25">
      <c r="A31" s="19" t="s">
        <v>15</v>
      </c>
      <c r="B31" s="26">
        <v>960</v>
      </c>
      <c r="C31" s="26">
        <v>1920</v>
      </c>
      <c r="D31" s="26">
        <v>0</v>
      </c>
      <c r="E31" s="26">
        <v>-1079</v>
      </c>
    </row>
    <row r="32" spans="1:10" ht="18.75" x14ac:dyDescent="0.25">
      <c r="A32" s="19" t="s">
        <v>7</v>
      </c>
      <c r="B32" s="26">
        <v>1470</v>
      </c>
      <c r="C32" s="26">
        <v>1960</v>
      </c>
      <c r="D32" s="26">
        <v>2940</v>
      </c>
      <c r="E32" s="26">
        <v>-982</v>
      </c>
      <c r="G32" t="s">
        <v>384</v>
      </c>
      <c r="H32" s="48">
        <f>IFERROR(H30/SUM($H$30:$J$30),0)</f>
        <v>0.300871348026653</v>
      </c>
      <c r="I32" s="48">
        <f>IFERROR(I30/SUM($H$30:$J$30),0)</f>
        <v>0.39774474628395695</v>
      </c>
      <c r="J32" s="48">
        <f>IFERROR(J30/SUM($H$30:$J$30),0)</f>
        <v>0.30138390568939005</v>
      </c>
    </row>
    <row r="33" spans="1:10" ht="18.75" x14ac:dyDescent="0.25">
      <c r="A33" s="19" t="s">
        <v>299</v>
      </c>
      <c r="B33" s="26">
        <v>2935</v>
      </c>
      <c r="C33" s="26">
        <v>3880</v>
      </c>
      <c r="D33" s="26">
        <v>2940</v>
      </c>
      <c r="E33" s="26">
        <v>-2122</v>
      </c>
      <c r="G33" s="5" t="s">
        <v>428</v>
      </c>
      <c r="H33" s="49">
        <f>+GETPIVOTDATA("[Measures].[Soma de Total CLIENTS From Simple Subscription Auto Renewal YES + NO]",$A$38)</f>
        <v>101</v>
      </c>
      <c r="I33" s="49">
        <f>+GETPIVOTDATA("[Measures].[Soma de Total CLIENTS From MINECRAFT]",$A$38)</f>
        <v>194</v>
      </c>
      <c r="J33" s="49">
        <f>+GETPIVOTDATA("[Measures].[Soma de Total CLIENTS From ULTIMATE (EA) Auto Renewal YES + NO]",$A$38)</f>
        <v>98</v>
      </c>
    </row>
    <row r="34" spans="1:10" ht="18.75" x14ac:dyDescent="0.25">
      <c r="A34"/>
      <c r="G34" s="5" t="s">
        <v>425</v>
      </c>
      <c r="H34" s="48">
        <f>IFERROR(H33/SUM($H$33:$J$33),0)</f>
        <v>0.25699745547073793</v>
      </c>
      <c r="I34" s="48">
        <f>IFERROR(I33/SUM($H$33:$J$33),0)</f>
        <v>0.49363867684478374</v>
      </c>
      <c r="J34" s="48">
        <f>IFERROR(J33/SUM($H$33:$J$33),0)</f>
        <v>0.24936386768447838</v>
      </c>
    </row>
    <row r="35" spans="1:10" ht="18.75" x14ac:dyDescent="0.25">
      <c r="G35" t="s">
        <v>426</v>
      </c>
      <c r="H35" s="49">
        <f>+GETPIVOTDATA("[Measures].[Soma de Total CLIENTS From Simple Subscription Auto Renewal YES + NO]",$A$38)</f>
        <v>101</v>
      </c>
      <c r="I35" s="49">
        <f>+GETPIVOTDATA("[Measures].[Soma de Total CLIENTS From MINECRAFT]",$A$38)</f>
        <v>194</v>
      </c>
      <c r="J35" s="49">
        <f>+GETPIVOTDATA("[Measures].[Soma de Total CLIENTS From ULTIMATE (EA) Auto Renewal YES + NO]",$A$38)</f>
        <v>98</v>
      </c>
    </row>
    <row r="36" spans="1:10" ht="18.75" x14ac:dyDescent="0.25">
      <c r="A36"/>
      <c r="B36"/>
      <c r="G36" t="s">
        <v>424</v>
      </c>
      <c r="H36" s="48">
        <f>IFERROR(H35/GETPIVOTDATA("[Measures].[Soma de Total CLIENTS From All Subscriptions Auto Renewal YES + NO]",$A$38),0)</f>
        <v>0.34237288135593219</v>
      </c>
      <c r="I36" s="48">
        <f>IFERROR(I35/GETPIVOTDATA("[Measures].[Soma de Total CLIENTS From All Subscriptions Auto Renewal YES + NO]",$A$38),0)</f>
        <v>0.65762711864406775</v>
      </c>
      <c r="J36" s="48">
        <f>IFERROR(J35/GETPIVOTDATA("[Measures].[Soma de Total CLIENTS From All Subscriptions Auto Renewal YES + NO]",$A$38),0)</f>
        <v>0.33220338983050846</v>
      </c>
    </row>
    <row r="37" spans="1:10" ht="18.75" x14ac:dyDescent="0.25">
      <c r="G37" s="5" t="s">
        <v>427</v>
      </c>
      <c r="H37" s="49">
        <f>+GETPIVOTDATA("Soma de Auto Renew Yes",$A$21,"Plan","Core")+GETPIVOTDATA("Soma de Auto Renew No",$A$21,"Plan","Core")</f>
        <v>101</v>
      </c>
      <c r="I37" s="49">
        <f>+GETPIVOTDATA("Soma de Auto Renew Yes",$A$21,"Plan","Standard")+GETPIVOTDATA("Soma de Auto Renew No",$A$21,"Plan","Standard")</f>
        <v>96</v>
      </c>
      <c r="J37" s="49">
        <f>+GETPIVOTDATA("Soma de Auto Renew Yes",$A$21,"Plan","Ultimate")+GETPIVOTDATA("Soma de Auto Renew No",$A$21,"Plan","Ultimate")</f>
        <v>98</v>
      </c>
    </row>
    <row r="38" spans="1:10" s="1" customFormat="1" ht="175.5" x14ac:dyDescent="0.25">
      <c r="A38" s="54" t="s">
        <v>298</v>
      </c>
      <c r="B38" s="55" t="s">
        <v>420</v>
      </c>
      <c r="C38" s="55" t="s">
        <v>421</v>
      </c>
      <c r="D38" s="55" t="s">
        <v>422</v>
      </c>
      <c r="E38" s="55" t="s">
        <v>423</v>
      </c>
      <c r="G38" s="1" t="s">
        <v>424</v>
      </c>
      <c r="H38" s="53">
        <f>IFERROR(H37/SUM($H$12:$J$12),0)</f>
        <v>0.34237288135593219</v>
      </c>
      <c r="I38" s="53">
        <f>IFERROR(I37/SUM($H$12:$J$12),0)</f>
        <v>0.3254237288135593</v>
      </c>
      <c r="J38" s="53">
        <f>IFERROR(J37/SUM($H$12:$J$12),0)</f>
        <v>0.33220338983050846</v>
      </c>
    </row>
    <row r="39" spans="1:10" ht="18.75" x14ac:dyDescent="0.25">
      <c r="A39" s="4" t="s">
        <v>11</v>
      </c>
      <c r="B39">
        <v>101</v>
      </c>
      <c r="C39">
        <v>101</v>
      </c>
      <c r="D39">
        <v>0</v>
      </c>
      <c r="E39">
        <v>0</v>
      </c>
      <c r="F39"/>
      <c r="G39" s="5" t="s">
        <v>389</v>
      </c>
      <c r="H39" s="51">
        <f>+GETPIVOTDATA("Soma de Total Potential Sales Auto Renewal YES",$A$5,"Plan","Core")</f>
        <v>1275</v>
      </c>
      <c r="I39" s="51">
        <f>+GETPIVOTDATA("Soma de Total Potential Sales Auto Renewal YES",$A$5,"Plan","Standard")</f>
        <v>1715</v>
      </c>
      <c r="J39" s="51">
        <f>+GETPIVOTDATA("Soma de Total Potential Sales Auto Renewal NO",$A$5,"Plan","Standard")</f>
        <v>1645</v>
      </c>
    </row>
    <row r="40" spans="1:10" ht="18.75" x14ac:dyDescent="0.25">
      <c r="A40" s="4" t="s">
        <v>15</v>
      </c>
      <c r="B40">
        <v>96</v>
      </c>
      <c r="C40">
        <v>0</v>
      </c>
      <c r="D40">
        <v>96</v>
      </c>
      <c r="E40">
        <v>0</v>
      </c>
      <c r="F40"/>
      <c r="G40" s="5" t="s">
        <v>390</v>
      </c>
      <c r="H40" s="48">
        <f>IFERROR(H39/#REF!,0)</f>
        <v>0</v>
      </c>
      <c r="I40" s="48">
        <f>IFERROR(I39/#REF!,0)</f>
        <v>0</v>
      </c>
      <c r="J40" s="48">
        <f>IFERROR(J39/#REF!,0)</f>
        <v>0</v>
      </c>
    </row>
    <row r="41" spans="1:10" ht="18.75" x14ac:dyDescent="0.25">
      <c r="A41" s="4" t="s">
        <v>7</v>
      </c>
      <c r="B41">
        <v>98</v>
      </c>
      <c r="C41">
        <v>0</v>
      </c>
      <c r="D41">
        <v>98</v>
      </c>
      <c r="E41">
        <v>98</v>
      </c>
      <c r="F41"/>
      <c r="G41" t="s">
        <v>391</v>
      </c>
      <c r="H41" s="51">
        <f>+GETPIVOTDATA("Soma de Total Potential Sales Auto Renewal NO",$A$5,"Plan","Core")</f>
        <v>1250</v>
      </c>
      <c r="I41" s="51">
        <f>+GETPIVOTDATA("Soma de Total Potential Sales Auto Renewal YES",$A$5,"Plan","Ultimate")</f>
        <v>0</v>
      </c>
      <c r="J41" s="51">
        <f>+GETPIVOTDATA("Soma de Total Potential Sales Auto Renewal NO",$A$5,"Plan","Ultimate")</f>
        <v>0</v>
      </c>
    </row>
    <row r="42" spans="1:10" ht="18.75" x14ac:dyDescent="0.25">
      <c r="A42" s="4" t="s">
        <v>299</v>
      </c>
      <c r="B42">
        <v>295</v>
      </c>
      <c r="C42">
        <v>101</v>
      </c>
      <c r="D42">
        <v>194</v>
      </c>
      <c r="E42">
        <v>98</v>
      </c>
      <c r="F42"/>
      <c r="G42" t="s">
        <v>392</v>
      </c>
      <c r="H42" s="48">
        <f>IFERROR(H41/#REF!,0)</f>
        <v>0</v>
      </c>
      <c r="I42" s="48">
        <f>IFERROR(I41/#REF!,0)</f>
        <v>0</v>
      </c>
      <c r="J42" s="48">
        <f>IFERROR(J41/#REF!,0)</f>
        <v>0</v>
      </c>
    </row>
    <row r="43" spans="1:10" x14ac:dyDescent="0.25">
      <c r="A43"/>
      <c r="B43"/>
      <c r="C43"/>
    </row>
    <row r="44" spans="1:10" x14ac:dyDescent="0.25">
      <c r="A44" t="s">
        <v>436</v>
      </c>
      <c r="B44"/>
      <c r="C44"/>
    </row>
    <row r="45" spans="1:10" ht="15.75" x14ac:dyDescent="0.25">
      <c r="A45" s="20" t="s">
        <v>5</v>
      </c>
      <c r="B45" s="5" t="s">
        <v>331</v>
      </c>
      <c r="C45" s="27" t="s">
        <v>437</v>
      </c>
    </row>
    <row r="46" spans="1:10" x14ac:dyDescent="0.25">
      <c r="E46"/>
    </row>
    <row r="47" spans="1:10" s="1" customFormat="1" ht="45" x14ac:dyDescent="0.25">
      <c r="A47" s="24" t="s">
        <v>360</v>
      </c>
      <c r="B47" s="1" t="s">
        <v>381</v>
      </c>
      <c r="C47" s="1" t="s">
        <v>382</v>
      </c>
      <c r="D47" s="1" t="s">
        <v>383</v>
      </c>
      <c r="E47" s="1" t="s">
        <v>439</v>
      </c>
      <c r="F47" s="1" t="s">
        <v>434</v>
      </c>
    </row>
    <row r="48" spans="1:10" x14ac:dyDescent="0.25">
      <c r="A48" s="50">
        <v>1</v>
      </c>
      <c r="B48" s="26">
        <v>2935</v>
      </c>
      <c r="C48" s="26">
        <v>3880</v>
      </c>
      <c r="D48" s="26">
        <v>2940</v>
      </c>
      <c r="E48" s="26">
        <v>2122</v>
      </c>
      <c r="F48" s="26">
        <v>9755</v>
      </c>
    </row>
    <row r="49" spans="1:6" x14ac:dyDescent="0.25">
      <c r="A49" s="50" t="s">
        <v>299</v>
      </c>
      <c r="B49" s="26">
        <v>2935</v>
      </c>
      <c r="C49" s="26">
        <v>3880</v>
      </c>
      <c r="D49" s="26">
        <v>2940</v>
      </c>
      <c r="E49" s="26">
        <v>2122</v>
      </c>
      <c r="F49" s="26">
        <v>9755</v>
      </c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  <row r="56" spans="1:6" x14ac:dyDescent="0.25">
      <c r="A56"/>
      <c r="B56"/>
      <c r="C56"/>
      <c r="D56"/>
      <c r="E56"/>
      <c r="F56"/>
    </row>
    <row r="57" spans="1:6" x14ac:dyDescent="0.25">
      <c r="A57"/>
      <c r="B57"/>
      <c r="C57"/>
      <c r="D57"/>
      <c r="E57"/>
    </row>
    <row r="58" spans="1:6" x14ac:dyDescent="0.25">
      <c r="A58"/>
      <c r="B58"/>
      <c r="C58"/>
      <c r="D58"/>
      <c r="E58"/>
    </row>
  </sheetData>
  <pageMargins left="0.23622047244094491" right="0.11811023622047245" top="0.39370078740157483" bottom="0.39370078740157483" header="0" footer="0"/>
  <pageSetup paperSize="9" scale="70" orientation="portrait" horizontalDpi="0" verticalDpi="0" r:id="rId6"/>
  <headerFooter>
    <oddHeader>&amp;LRSulzbach&amp;R&amp;D &amp;T</oddHeader>
    <oddFooter>&amp;L&amp;P/&amp;N&amp;R&amp;A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718-600F-40D2-9E7A-13AED8C24C13}">
  <sheetPr codeName="Folha2">
    <tabColor theme="3" tint="0.749992370372631"/>
  </sheetPr>
  <dimension ref="A1:BM298"/>
  <sheetViews>
    <sheetView zoomScale="90" zoomScaleNormal="9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1" width="11.42578125" customWidth="1"/>
    <col min="2" max="2" width="18.85546875" bestFit="1" customWidth="1"/>
    <col min="3" max="3" width="9.42578125" bestFit="1" customWidth="1"/>
    <col min="4" max="4" width="14.5703125" bestFit="1" customWidth="1"/>
    <col min="5" max="5" width="8.5703125" customWidth="1"/>
    <col min="6" max="6" width="11.28515625" style="8" bestFit="1" customWidth="1"/>
    <col min="7" max="7" width="14" customWidth="1"/>
    <col min="8" max="8" width="11" customWidth="1"/>
    <col min="9" max="9" width="11.28515625" style="8" bestFit="1" customWidth="1"/>
    <col min="10" max="10" width="9.5703125" customWidth="1"/>
    <col min="11" max="13" width="11.28515625" style="8" bestFit="1" customWidth="1"/>
    <col min="14" max="14" width="7.28515625" customWidth="1"/>
    <col min="15" max="15" width="7.42578125" customWidth="1"/>
    <col min="16" max="16" width="6.85546875" customWidth="1"/>
    <col min="17" max="17" width="6.7109375" customWidth="1"/>
    <col min="18" max="18" width="11.85546875" style="8" bestFit="1" customWidth="1"/>
    <col min="19" max="19" width="6.7109375" style="10" customWidth="1"/>
    <col min="20" max="39" width="9.140625" style="10"/>
    <col min="40" max="40" width="14.28515625" style="10" customWidth="1"/>
    <col min="41" max="41" width="15.42578125" style="10" customWidth="1"/>
    <col min="42" max="53" width="13.85546875" style="10" customWidth="1"/>
    <col min="54" max="64" width="12.7109375" style="8" customWidth="1"/>
    <col min="65" max="65" width="12.7109375" customWidth="1"/>
  </cols>
  <sheetData>
    <row r="1" spans="1:65" ht="81" x14ac:dyDescent="0.25">
      <c r="A1" s="60" t="s">
        <v>441</v>
      </c>
      <c r="BB1" s="23" t="s">
        <v>336</v>
      </c>
      <c r="BC1" s="23" t="s">
        <v>337</v>
      </c>
      <c r="BD1" s="23" t="s">
        <v>336</v>
      </c>
      <c r="BE1" s="23" t="s">
        <v>338</v>
      </c>
      <c r="BF1" s="23" t="s">
        <v>339</v>
      </c>
      <c r="BG1" s="23" t="s">
        <v>341</v>
      </c>
      <c r="BH1" s="23" t="s">
        <v>339</v>
      </c>
      <c r="BI1" s="23" t="s">
        <v>340</v>
      </c>
      <c r="BJ1" s="22" t="s">
        <v>352</v>
      </c>
      <c r="BK1" s="22" t="s">
        <v>353</v>
      </c>
      <c r="BL1" s="22" t="s">
        <v>342</v>
      </c>
      <c r="BM1" s="22" t="s">
        <v>343</v>
      </c>
    </row>
    <row r="2" spans="1:65" ht="15.75" thickBot="1" x14ac:dyDescent="0.3">
      <c r="F2" s="8">
        <f>SUM(Bases[Subscription Price])</f>
        <v>2935</v>
      </c>
      <c r="I2" s="8">
        <f>SUM(Bases[EA Play Season Pass
Price])</f>
        <v>2940</v>
      </c>
      <c r="K2" s="8">
        <f>SUM(Bases[Minecraft Season Pass Price])</f>
        <v>3880</v>
      </c>
      <c r="L2" s="8">
        <f>SUM(Bases[Coupon Value])</f>
        <v>2122</v>
      </c>
      <c r="M2" s="8">
        <f>SUM(Bases[Total Value])</f>
        <v>7633</v>
      </c>
      <c r="R2" s="8">
        <f>SUM(Bases[COUPON])</f>
        <v>-2122</v>
      </c>
      <c r="BB2" s="13">
        <f>SUM(Bases[Potential Sales Standard - Renew: Yes])</f>
        <v>1275</v>
      </c>
      <c r="BC2" s="14">
        <f>SUM(Bases[Potential Clients Standard - Renew: Yes])</f>
        <v>51</v>
      </c>
      <c r="BD2" s="13">
        <f>SUM(Bases[Potential Sales Standard - Renew: NO])</f>
        <v>1250</v>
      </c>
      <c r="BE2" s="14">
        <f>SUM(Bases[Potential Clients Standard - Renew: NO])</f>
        <v>50</v>
      </c>
      <c r="BF2" s="13">
        <f>SUM(Bases[Potential Sales Ultimate - Renew: Yes])</f>
        <v>1715</v>
      </c>
      <c r="BG2" s="14">
        <f>SUM(Bases[Potential Clients Ultimate - Renew: Yes])</f>
        <v>49</v>
      </c>
      <c r="BH2" s="13">
        <f>SUM(Bases[Potential Sales Ultimate - Renew: NO])</f>
        <v>1645</v>
      </c>
      <c r="BI2" s="14">
        <f>SUM(Bases[Potential Clients Ultimate - Renew: NO])</f>
        <v>47</v>
      </c>
      <c r="BJ2" s="13">
        <f>SUM(Bases[Total Potential Sales Auto Renewal YES])</f>
        <v>2990</v>
      </c>
      <c r="BK2" s="14">
        <f>SUM(Bases[Total Potential Clientes Auto Renewal YES])</f>
        <v>101</v>
      </c>
      <c r="BL2" s="13">
        <f>SUM(Bases[Total Potential Sales Auto Renewal NO])</f>
        <v>2895</v>
      </c>
      <c r="BM2" s="14">
        <f>SUM(Bases[Total Potential Clientes Auto Renewal NO])</f>
        <v>96</v>
      </c>
    </row>
    <row r="3" spans="1:65" ht="150.75" thickBot="1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303</v>
      </c>
      <c r="G3" s="1" t="s">
        <v>5</v>
      </c>
      <c r="H3" s="1" t="s">
        <v>300</v>
      </c>
      <c r="I3" s="1" t="s">
        <v>301</v>
      </c>
      <c r="J3" s="1" t="s">
        <v>19</v>
      </c>
      <c r="K3" s="1" t="s">
        <v>20</v>
      </c>
      <c r="L3" s="1" t="s">
        <v>21</v>
      </c>
      <c r="M3" s="1" t="s">
        <v>22</v>
      </c>
      <c r="N3" s="11" t="s">
        <v>329</v>
      </c>
      <c r="O3" s="11" t="s">
        <v>305</v>
      </c>
      <c r="P3" s="11" t="s">
        <v>306</v>
      </c>
      <c r="Q3" s="11" t="s">
        <v>307</v>
      </c>
      <c r="R3" s="11" t="s">
        <v>332</v>
      </c>
      <c r="S3" s="11" t="s">
        <v>330</v>
      </c>
      <c r="T3" s="12" t="s">
        <v>327</v>
      </c>
      <c r="U3" s="12" t="s">
        <v>328</v>
      </c>
      <c r="V3" s="34" t="s">
        <v>404</v>
      </c>
      <c r="W3" s="35" t="s">
        <v>405</v>
      </c>
      <c r="X3" s="36" t="s">
        <v>406</v>
      </c>
      <c r="Y3" s="35" t="s">
        <v>407</v>
      </c>
      <c r="Z3" s="35" t="s">
        <v>408</v>
      </c>
      <c r="AA3" s="36" t="s">
        <v>409</v>
      </c>
      <c r="AB3" s="35" t="s">
        <v>410</v>
      </c>
      <c r="AC3" s="35" t="s">
        <v>411</v>
      </c>
      <c r="AD3" s="37" t="s">
        <v>412</v>
      </c>
      <c r="AE3" s="35" t="s">
        <v>413</v>
      </c>
      <c r="AF3" s="35" t="s">
        <v>414</v>
      </c>
      <c r="AG3" s="38" t="s">
        <v>415</v>
      </c>
      <c r="AH3" s="39" t="s">
        <v>416</v>
      </c>
      <c r="AI3" s="34" t="s">
        <v>417</v>
      </c>
      <c r="AJ3" s="35" t="s">
        <v>418</v>
      </c>
      <c r="AK3" s="36" t="s">
        <v>419</v>
      </c>
      <c r="AL3" s="15" t="s">
        <v>378</v>
      </c>
      <c r="AM3" s="17" t="s">
        <v>379</v>
      </c>
      <c r="AN3" s="29" t="s">
        <v>380</v>
      </c>
      <c r="AO3" s="17" t="s">
        <v>361</v>
      </c>
      <c r="AP3" s="17" t="s">
        <v>362</v>
      </c>
      <c r="AQ3" s="29" t="s">
        <v>364</v>
      </c>
      <c r="AR3" s="17" t="s">
        <v>367</v>
      </c>
      <c r="AS3" s="17" t="s">
        <v>368</v>
      </c>
      <c r="AT3" s="30" t="s">
        <v>369</v>
      </c>
      <c r="AU3" s="17" t="s">
        <v>363</v>
      </c>
      <c r="AV3" s="17" t="s">
        <v>371</v>
      </c>
      <c r="AW3" s="16" t="s">
        <v>372</v>
      </c>
      <c r="AX3" s="31" t="s">
        <v>373</v>
      </c>
      <c r="AY3" s="15" t="s">
        <v>370</v>
      </c>
      <c r="AZ3" s="17" t="s">
        <v>374</v>
      </c>
      <c r="BA3" s="29" t="s">
        <v>375</v>
      </c>
      <c r="BB3" s="15" t="s">
        <v>344</v>
      </c>
      <c r="BC3" s="16" t="s">
        <v>345</v>
      </c>
      <c r="BD3" s="17" t="s">
        <v>346</v>
      </c>
      <c r="BE3" s="18" t="s">
        <v>347</v>
      </c>
      <c r="BF3" s="15" t="s">
        <v>348</v>
      </c>
      <c r="BG3" s="16" t="s">
        <v>349</v>
      </c>
      <c r="BH3" s="17" t="s">
        <v>350</v>
      </c>
      <c r="BI3" s="18" t="s">
        <v>351</v>
      </c>
      <c r="BJ3" s="15" t="s">
        <v>356</v>
      </c>
      <c r="BK3" s="16" t="s">
        <v>355</v>
      </c>
      <c r="BL3" s="17" t="s">
        <v>357</v>
      </c>
      <c r="BM3" s="18" t="s">
        <v>354</v>
      </c>
    </row>
    <row r="4" spans="1:65" ht="16.5" customHeight="1" x14ac:dyDescent="0.25">
      <c r="A4" s="1">
        <v>3231</v>
      </c>
      <c r="B4" s="1" t="s">
        <v>6</v>
      </c>
      <c r="C4" s="1" t="s">
        <v>7</v>
      </c>
      <c r="D4" s="2">
        <v>45292</v>
      </c>
      <c r="E4" s="1" t="s">
        <v>8</v>
      </c>
      <c r="F4" s="7">
        <v>15</v>
      </c>
      <c r="G4" s="1" t="s">
        <v>9</v>
      </c>
      <c r="H4" s="1" t="s">
        <v>8</v>
      </c>
      <c r="I4" s="7">
        <v>30</v>
      </c>
      <c r="J4" s="1" t="s">
        <v>8</v>
      </c>
      <c r="K4" s="7">
        <v>20</v>
      </c>
      <c r="L4" s="7">
        <v>5</v>
      </c>
      <c r="M4" s="7">
        <v>60</v>
      </c>
      <c r="N4" s="6">
        <v>2024</v>
      </c>
      <c r="O4" s="3" t="s">
        <v>308</v>
      </c>
      <c r="P4" s="5">
        <v>1</v>
      </c>
      <c r="Q4" s="3" t="s">
        <v>309</v>
      </c>
      <c r="R4" s="7">
        <v>-5</v>
      </c>
      <c r="S4" s="9">
        <v>1</v>
      </c>
      <c r="T4" s="9">
        <v>1</v>
      </c>
      <c r="U4" s="9">
        <v>0</v>
      </c>
      <c r="V4" s="9">
        <f>+IF(Bases[[#This Row],[Auto Renewal]]="Yes",1,0)</f>
        <v>1</v>
      </c>
      <c r="W4" s="9">
        <f>+IF(Bases[[#This Row],[Auto Renewal]]="No",1,0)</f>
        <v>0</v>
      </c>
      <c r="X4" s="9">
        <f>+Bases[[#This Row],[CLIENTS From All Subscriptions Auto Renewal YES]]+Bases[[#This Row],[CLIENTS From All Subscriptions Auto Renewal NO]]</f>
        <v>1</v>
      </c>
      <c r="Y4" s="9">
        <f>IF(AND(Bases[[#This Row],[Plan]]="Core",Bases[[#This Row],[Auto Renewal]]="Yes"),1,0)</f>
        <v>0</v>
      </c>
      <c r="Z4" s="9">
        <f>IF(AND(Bases[[#This Row],[Plan]]="Core",Bases[[#This Row],[Auto Renewal]]="No"),1,0)</f>
        <v>0</v>
      </c>
      <c r="AA4" s="9">
        <f>+Bases[[#This Row],[CLIENTS From Simple Subscription Auto Renewal NO]]+Bases[[#This Row],[CLIENTS From Simple Subscription Auto Renewal YES]]</f>
        <v>0</v>
      </c>
      <c r="AB4" s="9">
        <f>IF(AND(Bases[[#This Row],[Plan]]="Standard",Bases[[#This Row],[Auto Renewal]]="Yes"),1,0)</f>
        <v>0</v>
      </c>
      <c r="AC4" s="9">
        <f>IF(AND(Bases[[#This Row],[Plan]]="Standard",Bases[[#This Row],[Auto Renewal]]="No"),1,0)</f>
        <v>0</v>
      </c>
      <c r="AD4" s="9">
        <f>+Bases[[#This Row],[CLIENTS From STANDARD (MINECRAFT) Auto Renewal NO]]+Bases[[#This Row],[CLIENTS From STANDARD (MINECRAFT) Auto Renewal YES]]</f>
        <v>0</v>
      </c>
      <c r="AE4" s="9">
        <f>IF(AND(Bases[[#This Row],[Plan]]="Ultimate",Bases[[#This Row],[Auto Renewal]]="Yes"),1,0)</f>
        <v>1</v>
      </c>
      <c r="AF4" s="9">
        <f>IF(AND(Bases[[#This Row],[Plan]]="Ultimate",Bases[[#This Row],[Auto Renewal]]="No"),1,0)</f>
        <v>0</v>
      </c>
      <c r="AG4" s="9">
        <f>+Bases[[#This Row],[CLIENTS From ULTIMATE (MINECRAFT) Auto Renewal NO]]+Bases[[#This Row],[CLIENTS From ULTIMATE (MINECRAFT) Auto Renewal YES]]</f>
        <v>1</v>
      </c>
      <c r="AH4" s="9">
        <f>+Bases[[#This Row],[Total CLIENTS From ULTIMATE (MINECRAFT) Auto Renewal YES + NO]]+Bases[[#This Row],[Total CLIENTS From STANDARD (MINECRAFT) Auto Renewal YES + NO]]</f>
        <v>1</v>
      </c>
      <c r="AI4" s="9">
        <f>IF(AND(Bases[[#This Row],[Plan]]="Ultimate",Bases[[#This Row],[Auto Renewal]]="Yes"),1,0)</f>
        <v>1</v>
      </c>
      <c r="AJ4" s="9">
        <f>IF(AND(Bases[[#This Row],[Plan]]="Ultimate",Bases[[#This Row],[Auto Renewal]]="No"),1,0)</f>
        <v>0</v>
      </c>
      <c r="AK4" s="9">
        <f>+Bases[[#This Row],[CLIENTS From ULTIMATE (EA) Auto Renewal YES]]+Bases[[#This Row],[CLIENTS From ULTIMATE (EA) Auto Renewal NO]]</f>
        <v>1</v>
      </c>
      <c r="AL4" s="7">
        <f>+IF(Bases[[#This Row],[Auto Renewal]]="Yes",Bases[[#This Row],[Subscription Price]],0)</f>
        <v>15</v>
      </c>
      <c r="AM4" s="7">
        <f>+IF(Bases[[#This Row],[Auto Renewal]]="No",Bases[[#This Row],[Subscription Price]],0)</f>
        <v>0</v>
      </c>
      <c r="AN4" s="7">
        <f>+Bases[[#This Row],[Sales From All Subscriptions Auto Renewal NO]]+Bases[[#This Row],[Sales From All Subscriptions Auto Renewal YES]]</f>
        <v>15</v>
      </c>
      <c r="AO4" s="7">
        <f>IF(AND(Bases[[#This Row],[Plan]]="Core",Bases[[#This Row],[Auto Renewal]]="Yes"),Bases[[#This Row],[Subscription Price]],0)</f>
        <v>0</v>
      </c>
      <c r="AP4" s="7">
        <f>IF(AND(Bases[[#This Row],[Plan]]="Core",Bases[[#This Row],[Auto Renewal]]="No"),Bases[[#This Row],[Subscription Price]],0)</f>
        <v>0</v>
      </c>
      <c r="AQ4" s="7">
        <f>+Bases[[#This Row],[Sales From Simple Subscription Auto Renewal YES]]+Bases[[#This Row],[Sales From Simple Subscription Auto Renewal NO]]</f>
        <v>0</v>
      </c>
      <c r="AR4" s="7">
        <f>IF(AND(Bases[[#This Row],[Plan]]="Standard",Bases[[#This Row],[Auto Renewal]]="Yes"),Bases[[#This Row],[Minecraft Season Pass Price]],0)</f>
        <v>0</v>
      </c>
      <c r="AS4" s="7">
        <f>IF(AND(Bases[[#This Row],[Plan]]="Standard",Bases[[#This Row],[Auto Renewal]]="No"),Bases[[#This Row],[Minecraft Season Pass Price]],0)</f>
        <v>0</v>
      </c>
      <c r="AT4" s="7">
        <f>+Bases[[#This Row],[Sales From STANDARD (MINECRAFT) Auto Renewal YES]]+Bases[[#This Row],[Sales From STANDARD (MINECRAFT) Auto Renewal NO]]</f>
        <v>0</v>
      </c>
      <c r="AU4" s="7">
        <f>IF(AND(Bases[[#This Row],[Plan]]="Ultimate",Bases[[#This Row],[Auto Renewal]]="Yes"),Bases[[#This Row],[Minecraft Season Pass Price]],0)</f>
        <v>20</v>
      </c>
      <c r="AV4" s="7">
        <f>IF(AND(Bases[[#This Row],[Plan]]="Ultimate",Bases[[#This Row],[Auto Renewal]]="No"),Bases[[#This Row],[Minecraft Season Pass Price]],0)</f>
        <v>0</v>
      </c>
      <c r="AW4" s="7">
        <f>+Bases[[#This Row],[Sales From ULTIMATE (MINECRAFT) Auto Renewal YES]]+Bases[[#This Row],[Sales From ULTIMATE (MINECRAFT) Auto Renewal NO]]</f>
        <v>20</v>
      </c>
      <c r="AX4" s="7">
        <f>+Bases[[#This Row],[Total Sales From ULTIMATE (MINECRAFT) Auto Renewal YES + NO]]+Bases[[#This Row],[Total Sales From STANDARD (MINECRAFT) Auto Renewal YES + NO]]</f>
        <v>20</v>
      </c>
      <c r="AY4" s="7">
        <f>IF(AND(Bases[[#This Row],[Plan]]="Ultimate",Bases[[#This Row],[Auto Renewal]]="Yes"),Bases[[#This Row],[EA Play Season Pass
Price]],0)</f>
        <v>30</v>
      </c>
      <c r="AZ4" s="7">
        <f>IF(AND(Bases[[#This Row],[Plan]]="Ultimate",Bases[[#This Row],[Auto Renewal]]="No"),Bases[[#This Row],[EA Play Season Pass
Price]],0)</f>
        <v>0</v>
      </c>
      <c r="BA4" s="7">
        <f>+Bases[[#This Row],[Sales From ULTIMATE (EA) Auto Renewal YES]]+Bases[[#This Row],[Sales From ULTIMATE (EA) Auto Renewal NO]]</f>
        <v>30</v>
      </c>
      <c r="BB4" s="7">
        <f>IF(Bases[[#This Row],[Potential Clients Standard - Renew: Yes]]=1,25,0)</f>
        <v>0</v>
      </c>
      <c r="BC4" s="9">
        <f>IF(AND(Bases[[#This Row],[Auto Renewal]]="Yes",Bases[[#This Row],[Plan]]="Core"),1,0)</f>
        <v>0</v>
      </c>
      <c r="BD4" s="7">
        <f>IF(Bases[[#This Row],[Potential Clients Standard - Renew: NO]]=1,25,0)</f>
        <v>0</v>
      </c>
      <c r="BE4" s="9">
        <f>IF(AND(Bases[[#This Row],[Auto Renewal]]="No",Bases[[#This Row],[Plan]]="Core"),1,0)</f>
        <v>0</v>
      </c>
      <c r="BF4" s="7">
        <f>IF(Bases[[#This Row],[Potential Clients Ultimate - Renew: Yes]]=1,35,0)</f>
        <v>0</v>
      </c>
      <c r="BG4" s="9">
        <f>IF(AND(Bases[[#This Row],[Auto Renewal]]="Yes",Bases[[#This Row],[Plan]]="Standard"),1,0)</f>
        <v>0</v>
      </c>
      <c r="BH4" s="7">
        <f>IF(Bases[[#This Row],[Potential Clients Ultimate - Renew: NO]]=1,35,0)</f>
        <v>0</v>
      </c>
      <c r="BI4" s="9">
        <f>IF(AND(Bases[[#This Row],[Auto Renewal]]="No",Bases[[#This Row],[Plan]]="Standard"),1,0)</f>
        <v>0</v>
      </c>
      <c r="BJ4" s="7">
        <f>+Bases[[#This Row],[Potential Sales Standard - Renew: Yes]]+Bases[[#This Row],[Potential Sales Ultimate - Renew: Yes]]</f>
        <v>0</v>
      </c>
      <c r="BK4" s="9">
        <f>+Bases[[#This Row],[Potential Clients Standard - Renew: Yes]]+Bases[[#This Row],[Potential Clients Standard - Renew: NO]]</f>
        <v>0</v>
      </c>
      <c r="BL4" s="7">
        <f>+Bases[[#This Row],[Potential Sales Standard - Renew: NO]]+Bases[[#This Row],[Potential Sales Ultimate - Renew: NO]]</f>
        <v>0</v>
      </c>
      <c r="BM4" s="9">
        <f>+Bases[[#This Row],[Potential Clients Ultimate - Renew: Yes]]+Bases[[#This Row],[Potential Clients Ultimate - Renew: NO]]</f>
        <v>0</v>
      </c>
    </row>
    <row r="5" spans="1:65" ht="16.5" customHeight="1" x14ac:dyDescent="0.25">
      <c r="A5" s="1">
        <v>3232</v>
      </c>
      <c r="B5" s="1" t="s">
        <v>10</v>
      </c>
      <c r="C5" s="1" t="s">
        <v>11</v>
      </c>
      <c r="D5" s="2">
        <v>45306</v>
      </c>
      <c r="E5" s="1" t="s">
        <v>12</v>
      </c>
      <c r="F5" s="7">
        <v>5</v>
      </c>
      <c r="G5" s="1" t="s">
        <v>13</v>
      </c>
      <c r="H5" s="1" t="s">
        <v>12</v>
      </c>
      <c r="I5" s="7" t="s">
        <v>302</v>
      </c>
      <c r="J5" s="1" t="s">
        <v>12</v>
      </c>
      <c r="K5" s="7">
        <v>0</v>
      </c>
      <c r="L5" s="7">
        <v>0</v>
      </c>
      <c r="M5" s="7">
        <v>5</v>
      </c>
      <c r="N5" s="6">
        <v>2024</v>
      </c>
      <c r="O5" s="3" t="s">
        <v>308</v>
      </c>
      <c r="P5" s="5">
        <v>3</v>
      </c>
      <c r="Q5" s="3" t="s">
        <v>309</v>
      </c>
      <c r="R5" s="7">
        <v>0</v>
      </c>
      <c r="S5" s="9">
        <v>1</v>
      </c>
      <c r="T5" s="9">
        <v>0</v>
      </c>
      <c r="U5" s="9">
        <v>1</v>
      </c>
      <c r="V5" s="9">
        <f>+IF(Bases[[#This Row],[Auto Renewal]]="Yes",1,0)</f>
        <v>0</v>
      </c>
      <c r="W5" s="9">
        <f>+IF(Bases[[#This Row],[Auto Renewal]]="No",1,0)</f>
        <v>1</v>
      </c>
      <c r="X5" s="9">
        <f>+Bases[[#This Row],[CLIENTS From All Subscriptions Auto Renewal YES]]+Bases[[#This Row],[CLIENTS From All Subscriptions Auto Renewal NO]]</f>
        <v>1</v>
      </c>
      <c r="Y5" s="9">
        <f>IF(AND(Bases[[#This Row],[Plan]]="Core",Bases[[#This Row],[Auto Renewal]]="Yes"),1,0)</f>
        <v>0</v>
      </c>
      <c r="Z5" s="9">
        <f>IF(AND(Bases[[#This Row],[Plan]]="Core",Bases[[#This Row],[Auto Renewal]]="No"),1,0)</f>
        <v>1</v>
      </c>
      <c r="AA5" s="9">
        <f>+Bases[[#This Row],[CLIENTS From Simple Subscription Auto Renewal NO]]+Bases[[#This Row],[CLIENTS From Simple Subscription Auto Renewal YES]]</f>
        <v>1</v>
      </c>
      <c r="AB5" s="9">
        <f>IF(AND(Bases[[#This Row],[Plan]]="Standard",Bases[[#This Row],[Auto Renewal]]="Yes"),1,0)</f>
        <v>0</v>
      </c>
      <c r="AC5" s="9">
        <f>IF(AND(Bases[[#This Row],[Plan]]="Standard",Bases[[#This Row],[Auto Renewal]]="No"),1,0)</f>
        <v>0</v>
      </c>
      <c r="AD5" s="9">
        <f>+Bases[[#This Row],[CLIENTS From STANDARD (MINECRAFT) Auto Renewal NO]]+Bases[[#This Row],[CLIENTS From STANDARD (MINECRAFT) Auto Renewal YES]]</f>
        <v>0</v>
      </c>
      <c r="AE5" s="9">
        <f>IF(AND(Bases[[#This Row],[Plan]]="Ultimate",Bases[[#This Row],[Auto Renewal]]="Yes"),1,0)</f>
        <v>0</v>
      </c>
      <c r="AF5" s="9">
        <f>IF(AND(Bases[[#This Row],[Plan]]="Ultimate",Bases[[#This Row],[Auto Renewal]]="No"),1,0)</f>
        <v>0</v>
      </c>
      <c r="AG5" s="9">
        <f>+Bases[[#This Row],[CLIENTS From ULTIMATE (MINECRAFT) Auto Renewal NO]]+Bases[[#This Row],[CLIENTS From ULTIMATE (MINECRAFT) Auto Renewal YES]]</f>
        <v>0</v>
      </c>
      <c r="AH5" s="9">
        <f>+Bases[[#This Row],[Total CLIENTS From ULTIMATE (MINECRAFT) Auto Renewal YES + NO]]+Bases[[#This Row],[Total CLIENTS From STANDARD (MINECRAFT) Auto Renewal YES + NO]]</f>
        <v>0</v>
      </c>
      <c r="AI5" s="9">
        <f>IF(AND(Bases[[#This Row],[Plan]]="Ultimate",Bases[[#This Row],[Auto Renewal]]="Yes"),1,0)</f>
        <v>0</v>
      </c>
      <c r="AJ5" s="9">
        <f>IF(AND(Bases[[#This Row],[Plan]]="Ultimate",Bases[[#This Row],[Auto Renewal]]="No"),1,0)</f>
        <v>0</v>
      </c>
      <c r="AK5" s="9">
        <f>+Bases[[#This Row],[CLIENTS From ULTIMATE (EA) Auto Renewal YES]]+Bases[[#This Row],[CLIENTS From ULTIMATE (EA) Auto Renewal NO]]</f>
        <v>0</v>
      </c>
      <c r="AL5" s="7">
        <f>+IF(Bases[[#This Row],[Auto Renewal]]="Yes",Bases[[#This Row],[Subscription Price]],0)</f>
        <v>0</v>
      </c>
      <c r="AM5" s="7">
        <f>+IF(Bases[[#This Row],[Auto Renewal]]="No",Bases[[#This Row],[Subscription Price]],0)</f>
        <v>5</v>
      </c>
      <c r="AN5" s="7">
        <f>+Bases[[#This Row],[Sales From All Subscriptions Auto Renewal NO]]+Bases[[#This Row],[Sales From All Subscriptions Auto Renewal YES]]</f>
        <v>5</v>
      </c>
      <c r="AO5" s="7">
        <f>IF(AND(Bases[[#This Row],[Plan]]="Core",Bases[[#This Row],[Auto Renewal]]="Yes"),Bases[[#This Row],[Subscription Price]],0)</f>
        <v>0</v>
      </c>
      <c r="AP5" s="7">
        <f>IF(AND(Bases[[#This Row],[Plan]]="Core",Bases[[#This Row],[Auto Renewal]]="No"),Bases[[#This Row],[Subscription Price]],0)</f>
        <v>5</v>
      </c>
      <c r="AQ5" s="7">
        <f>+Bases[[#This Row],[Sales From Simple Subscription Auto Renewal YES]]+Bases[[#This Row],[Sales From Simple Subscription Auto Renewal NO]]</f>
        <v>5</v>
      </c>
      <c r="AR5" s="7">
        <f>IF(AND(Bases[[#This Row],[Plan]]="Standard",Bases[[#This Row],[Auto Renewal]]="Yes"),Bases[[#This Row],[Minecraft Season Pass Price]],0)</f>
        <v>0</v>
      </c>
      <c r="AS5" s="7">
        <f>IF(AND(Bases[[#This Row],[Plan]]="Standard",Bases[[#This Row],[Auto Renewal]]="No"),Bases[[#This Row],[Minecraft Season Pass Price]],0)</f>
        <v>0</v>
      </c>
      <c r="AT5" s="7">
        <f>+Bases[[#This Row],[Sales From STANDARD (MINECRAFT) Auto Renewal YES]]+Bases[[#This Row],[Sales From STANDARD (MINECRAFT) Auto Renewal NO]]</f>
        <v>0</v>
      </c>
      <c r="AU5" s="7">
        <f>IF(AND(Bases[[#This Row],[Plan]]="Ultimate",Bases[[#This Row],[Auto Renewal]]="Yes"),Bases[[#This Row],[Minecraft Season Pass Price]],0)</f>
        <v>0</v>
      </c>
      <c r="AV5" s="7">
        <f>IF(AND(Bases[[#This Row],[Plan]]="Ultimate",Bases[[#This Row],[Auto Renewal]]="No"),Bases[[#This Row],[Minecraft Season Pass Price]],0)</f>
        <v>0</v>
      </c>
      <c r="AW5" s="7">
        <f>+Bases[[#This Row],[Sales From ULTIMATE (MINECRAFT) Auto Renewal YES]]+Bases[[#This Row],[Sales From ULTIMATE (MINECRAFT) Auto Renewal NO]]</f>
        <v>0</v>
      </c>
      <c r="AX5" s="7">
        <f>+Bases[[#This Row],[Total Sales From ULTIMATE (MINECRAFT) Auto Renewal YES + NO]]+Bases[[#This Row],[Total Sales From STANDARD (MINECRAFT) Auto Renewal YES + NO]]</f>
        <v>0</v>
      </c>
      <c r="AY5" s="7">
        <f>IF(AND(Bases[[#This Row],[Plan]]="Ultimate",Bases[[#This Row],[Auto Renewal]]="Yes"),Bases[[#This Row],[EA Play Season Pass
Price]],0)</f>
        <v>0</v>
      </c>
      <c r="AZ5" s="7">
        <f>IF(AND(Bases[[#This Row],[Plan]]="Ultimate",Bases[[#This Row],[Auto Renewal]]="No"),Bases[[#This Row],[EA Play Season Pass
Price]],0)</f>
        <v>0</v>
      </c>
      <c r="BA5" s="7">
        <f>+Bases[[#This Row],[Sales From ULTIMATE (EA) Auto Renewal YES]]+Bases[[#This Row],[Sales From ULTIMATE (EA) Auto Renewal NO]]</f>
        <v>0</v>
      </c>
      <c r="BB5" s="7">
        <f>IF(Bases[[#This Row],[Potential Clients Standard - Renew: Yes]]=1,25,0)</f>
        <v>0</v>
      </c>
      <c r="BC5" s="9">
        <f>IF(AND(Bases[[#This Row],[Auto Renewal]]="Yes",Bases[[#This Row],[Plan]]="Core"),1,0)</f>
        <v>0</v>
      </c>
      <c r="BD5" s="7">
        <f>IF(Bases[[#This Row],[Potential Clients Standard - Renew: NO]]=1,25,0)</f>
        <v>25</v>
      </c>
      <c r="BE5" s="9">
        <f>IF(AND(Bases[[#This Row],[Auto Renewal]]="No",Bases[[#This Row],[Plan]]="Core"),1,0)</f>
        <v>1</v>
      </c>
      <c r="BF5" s="7">
        <f>IF(Bases[[#This Row],[Potential Clients Ultimate - Renew: Yes]]=1,35,0)</f>
        <v>0</v>
      </c>
      <c r="BG5" s="9">
        <f>IF(AND(Bases[[#This Row],[Auto Renewal]]="Yes",Bases[[#This Row],[Plan]]="Standard"),1,0)</f>
        <v>0</v>
      </c>
      <c r="BH5" s="7">
        <f>IF(Bases[[#This Row],[Potential Clients Ultimate - Renew: NO]]=1,35,0)</f>
        <v>0</v>
      </c>
      <c r="BI5" s="9">
        <f>IF(AND(Bases[[#This Row],[Auto Renewal]]="No",Bases[[#This Row],[Plan]]="Standard"),1,0)</f>
        <v>0</v>
      </c>
      <c r="BJ5" s="7">
        <f>+Bases[[#This Row],[Potential Sales Standard - Renew: Yes]]+Bases[[#This Row],[Potential Sales Ultimate - Renew: Yes]]</f>
        <v>0</v>
      </c>
      <c r="BK5" s="9">
        <f>+Bases[[#This Row],[Potential Clients Standard - Renew: Yes]]+Bases[[#This Row],[Potential Clients Standard - Renew: NO]]</f>
        <v>1</v>
      </c>
      <c r="BL5" s="7">
        <f>+Bases[[#This Row],[Potential Sales Standard - Renew: NO]]+Bases[[#This Row],[Potential Sales Ultimate - Renew: NO]]</f>
        <v>25</v>
      </c>
      <c r="BM5" s="9">
        <f>+Bases[[#This Row],[Potential Clients Ultimate - Renew: Yes]]+Bases[[#This Row],[Potential Clients Ultimate - Renew: NO]]</f>
        <v>0</v>
      </c>
    </row>
    <row r="6" spans="1:65" ht="16.5" customHeight="1" x14ac:dyDescent="0.25">
      <c r="A6" s="1">
        <v>3233</v>
      </c>
      <c r="B6" s="1" t="s">
        <v>14</v>
      </c>
      <c r="C6" s="1" t="s">
        <v>15</v>
      </c>
      <c r="D6" s="2">
        <v>45332</v>
      </c>
      <c r="E6" s="1" t="s">
        <v>8</v>
      </c>
      <c r="F6" s="7">
        <v>10</v>
      </c>
      <c r="G6" s="1" t="s">
        <v>16</v>
      </c>
      <c r="H6" s="1" t="s">
        <v>12</v>
      </c>
      <c r="I6" s="7" t="s">
        <v>302</v>
      </c>
      <c r="J6" s="1" t="s">
        <v>8</v>
      </c>
      <c r="K6" s="7">
        <v>20</v>
      </c>
      <c r="L6" s="7">
        <v>10</v>
      </c>
      <c r="M6" s="7">
        <v>20</v>
      </c>
      <c r="N6" s="6">
        <v>2024</v>
      </c>
      <c r="O6" s="3" t="s">
        <v>310</v>
      </c>
      <c r="P6" s="5">
        <v>2</v>
      </c>
      <c r="Q6" s="3" t="s">
        <v>311</v>
      </c>
      <c r="R6" s="7">
        <v>-10</v>
      </c>
      <c r="S6" s="9">
        <v>1</v>
      </c>
      <c r="T6" s="9">
        <v>1</v>
      </c>
      <c r="U6" s="9">
        <v>0</v>
      </c>
      <c r="V6" s="9">
        <f>+IF(Bases[[#This Row],[Auto Renewal]]="Yes",1,0)</f>
        <v>1</v>
      </c>
      <c r="W6" s="9">
        <f>+IF(Bases[[#This Row],[Auto Renewal]]="No",1,0)</f>
        <v>0</v>
      </c>
      <c r="X6" s="9">
        <f>+Bases[[#This Row],[CLIENTS From All Subscriptions Auto Renewal YES]]+Bases[[#This Row],[CLIENTS From All Subscriptions Auto Renewal NO]]</f>
        <v>1</v>
      </c>
      <c r="Y6" s="9">
        <f>IF(AND(Bases[[#This Row],[Plan]]="Core",Bases[[#This Row],[Auto Renewal]]="Yes"),1,0)</f>
        <v>0</v>
      </c>
      <c r="Z6" s="9">
        <f>IF(AND(Bases[[#This Row],[Plan]]="Core",Bases[[#This Row],[Auto Renewal]]="No"),1,0)</f>
        <v>0</v>
      </c>
      <c r="AA6" s="9">
        <f>+Bases[[#This Row],[CLIENTS From Simple Subscription Auto Renewal NO]]+Bases[[#This Row],[CLIENTS From Simple Subscription Auto Renewal YES]]</f>
        <v>0</v>
      </c>
      <c r="AB6" s="9">
        <f>IF(AND(Bases[[#This Row],[Plan]]="Standard",Bases[[#This Row],[Auto Renewal]]="Yes"),1,0)</f>
        <v>1</v>
      </c>
      <c r="AC6" s="9">
        <f>IF(AND(Bases[[#This Row],[Plan]]="Standard",Bases[[#This Row],[Auto Renewal]]="No"),1,0)</f>
        <v>0</v>
      </c>
      <c r="AD6" s="9">
        <f>+Bases[[#This Row],[CLIENTS From STANDARD (MINECRAFT) Auto Renewal NO]]+Bases[[#This Row],[CLIENTS From STANDARD (MINECRAFT) Auto Renewal YES]]</f>
        <v>1</v>
      </c>
      <c r="AE6" s="9">
        <f>IF(AND(Bases[[#This Row],[Plan]]="Ultimate",Bases[[#This Row],[Auto Renewal]]="Yes"),1,0)</f>
        <v>0</v>
      </c>
      <c r="AF6" s="9">
        <f>IF(AND(Bases[[#This Row],[Plan]]="Ultimate",Bases[[#This Row],[Auto Renewal]]="No"),1,0)</f>
        <v>0</v>
      </c>
      <c r="AG6" s="9">
        <f>+Bases[[#This Row],[CLIENTS From ULTIMATE (MINECRAFT) Auto Renewal NO]]+Bases[[#This Row],[CLIENTS From ULTIMATE (MINECRAFT) Auto Renewal YES]]</f>
        <v>0</v>
      </c>
      <c r="AH6" s="9">
        <f>+Bases[[#This Row],[Total CLIENTS From ULTIMATE (MINECRAFT) Auto Renewal YES + NO]]+Bases[[#This Row],[Total CLIENTS From STANDARD (MINECRAFT) Auto Renewal YES + NO]]</f>
        <v>1</v>
      </c>
      <c r="AI6" s="9">
        <f>IF(AND(Bases[[#This Row],[Plan]]="Ultimate",Bases[[#This Row],[Auto Renewal]]="Yes"),1,0)</f>
        <v>0</v>
      </c>
      <c r="AJ6" s="9">
        <f>IF(AND(Bases[[#This Row],[Plan]]="Ultimate",Bases[[#This Row],[Auto Renewal]]="No"),1,0)</f>
        <v>0</v>
      </c>
      <c r="AK6" s="9">
        <f>+Bases[[#This Row],[CLIENTS From ULTIMATE (EA) Auto Renewal YES]]+Bases[[#This Row],[CLIENTS From ULTIMATE (EA) Auto Renewal NO]]</f>
        <v>0</v>
      </c>
      <c r="AL6" s="7">
        <f>+IF(Bases[[#This Row],[Auto Renewal]]="Yes",Bases[[#This Row],[Subscription Price]],0)</f>
        <v>10</v>
      </c>
      <c r="AM6" s="7">
        <f>+IF(Bases[[#This Row],[Auto Renewal]]="No",Bases[[#This Row],[Subscription Price]],0)</f>
        <v>0</v>
      </c>
      <c r="AN6" s="7">
        <f>+Bases[[#This Row],[Sales From All Subscriptions Auto Renewal NO]]+Bases[[#This Row],[Sales From All Subscriptions Auto Renewal YES]]</f>
        <v>10</v>
      </c>
      <c r="AO6" s="7">
        <f>IF(AND(Bases[[#This Row],[Plan]]="Core",Bases[[#This Row],[Auto Renewal]]="Yes"),Bases[[#This Row],[Subscription Price]],0)</f>
        <v>0</v>
      </c>
      <c r="AP6" s="7">
        <f>IF(AND(Bases[[#This Row],[Plan]]="Core",Bases[[#This Row],[Auto Renewal]]="No"),Bases[[#This Row],[Subscription Price]],0)</f>
        <v>0</v>
      </c>
      <c r="AQ6" s="7">
        <f>+Bases[[#This Row],[Sales From Simple Subscription Auto Renewal YES]]+Bases[[#This Row],[Sales From Simple Subscription Auto Renewal NO]]</f>
        <v>0</v>
      </c>
      <c r="AR6" s="7">
        <f>IF(AND(Bases[[#This Row],[Plan]]="Standard",Bases[[#This Row],[Auto Renewal]]="Yes"),Bases[[#This Row],[Minecraft Season Pass Price]],0)</f>
        <v>20</v>
      </c>
      <c r="AS6" s="7">
        <f>IF(AND(Bases[[#This Row],[Plan]]="Standard",Bases[[#This Row],[Auto Renewal]]="No"),Bases[[#This Row],[Minecraft Season Pass Price]],0)</f>
        <v>0</v>
      </c>
      <c r="AT6" s="7">
        <f>+Bases[[#This Row],[Sales From STANDARD (MINECRAFT) Auto Renewal YES]]+Bases[[#This Row],[Sales From STANDARD (MINECRAFT) Auto Renewal NO]]</f>
        <v>20</v>
      </c>
      <c r="AU6" s="7">
        <f>IF(AND(Bases[[#This Row],[Plan]]="Ultimate",Bases[[#This Row],[Auto Renewal]]="Yes"),Bases[[#This Row],[Minecraft Season Pass Price]],0)</f>
        <v>0</v>
      </c>
      <c r="AV6" s="7">
        <f>IF(AND(Bases[[#This Row],[Plan]]="Ultimate",Bases[[#This Row],[Auto Renewal]]="No"),Bases[[#This Row],[Minecraft Season Pass Price]],0)</f>
        <v>0</v>
      </c>
      <c r="AW6" s="7">
        <f>+Bases[[#This Row],[Sales From ULTIMATE (MINECRAFT) Auto Renewal YES]]+Bases[[#This Row],[Sales From ULTIMATE (MINECRAFT) Auto Renewal NO]]</f>
        <v>0</v>
      </c>
      <c r="AX6" s="7">
        <f>+Bases[[#This Row],[Total Sales From ULTIMATE (MINECRAFT) Auto Renewal YES + NO]]+Bases[[#This Row],[Total Sales From STANDARD (MINECRAFT) Auto Renewal YES + NO]]</f>
        <v>20</v>
      </c>
      <c r="AY6" s="7">
        <f>IF(AND(Bases[[#This Row],[Plan]]="Ultimate",Bases[[#This Row],[Auto Renewal]]="Yes"),Bases[[#This Row],[EA Play Season Pass
Price]],0)</f>
        <v>0</v>
      </c>
      <c r="AZ6" s="7">
        <f>IF(AND(Bases[[#This Row],[Plan]]="Ultimate",Bases[[#This Row],[Auto Renewal]]="No"),Bases[[#This Row],[EA Play Season Pass
Price]],0)</f>
        <v>0</v>
      </c>
      <c r="BA6" s="7">
        <f>+Bases[[#This Row],[Sales From ULTIMATE (EA) Auto Renewal YES]]+Bases[[#This Row],[Sales From ULTIMATE (EA) Auto Renewal NO]]</f>
        <v>0</v>
      </c>
      <c r="BB6" s="7">
        <f>IF(Bases[[#This Row],[Potential Clients Standard - Renew: Yes]]=1,25,0)</f>
        <v>0</v>
      </c>
      <c r="BC6" s="9">
        <f>IF(AND(Bases[[#This Row],[Auto Renewal]]="Yes",Bases[[#This Row],[Plan]]="Core"),1,0)</f>
        <v>0</v>
      </c>
      <c r="BD6" s="7">
        <f>IF(Bases[[#This Row],[Potential Clients Standard - Renew: NO]]=1,25,0)</f>
        <v>0</v>
      </c>
      <c r="BE6" s="9">
        <f>IF(AND(Bases[[#This Row],[Auto Renewal]]="No",Bases[[#This Row],[Plan]]="Core"),1,0)</f>
        <v>0</v>
      </c>
      <c r="BF6" s="7">
        <f>IF(Bases[[#This Row],[Potential Clients Ultimate - Renew: Yes]]=1,35,0)</f>
        <v>35</v>
      </c>
      <c r="BG6" s="9">
        <f>IF(AND(Bases[[#This Row],[Auto Renewal]]="Yes",Bases[[#This Row],[Plan]]="Standard"),1,0)</f>
        <v>1</v>
      </c>
      <c r="BH6" s="7">
        <f>IF(Bases[[#This Row],[Potential Clients Ultimate - Renew: NO]]=1,35,0)</f>
        <v>0</v>
      </c>
      <c r="BI6" s="9">
        <f>IF(AND(Bases[[#This Row],[Auto Renewal]]="No",Bases[[#This Row],[Plan]]="Standard"),1,0)</f>
        <v>0</v>
      </c>
      <c r="BJ6" s="7">
        <f>+Bases[[#This Row],[Potential Sales Standard - Renew: Yes]]+Bases[[#This Row],[Potential Sales Ultimate - Renew: Yes]]</f>
        <v>35</v>
      </c>
      <c r="BK6" s="9">
        <f>+Bases[[#This Row],[Potential Clients Standard - Renew: Yes]]+Bases[[#This Row],[Potential Clients Standard - Renew: NO]]</f>
        <v>0</v>
      </c>
      <c r="BL6" s="7">
        <f>+Bases[[#This Row],[Potential Sales Standard - Renew: NO]]+Bases[[#This Row],[Potential Sales Ultimate - Renew: NO]]</f>
        <v>0</v>
      </c>
      <c r="BM6" s="9">
        <f>+Bases[[#This Row],[Potential Clients Ultimate - Renew: Yes]]+Bases[[#This Row],[Potential Clients Ultimate - Renew: NO]]</f>
        <v>1</v>
      </c>
    </row>
    <row r="7" spans="1:65" ht="16.5" customHeight="1" x14ac:dyDescent="0.25">
      <c r="A7" s="1">
        <v>3234</v>
      </c>
      <c r="B7" s="1" t="s">
        <v>17</v>
      </c>
      <c r="C7" s="1" t="s">
        <v>7</v>
      </c>
      <c r="D7" s="2">
        <v>45342</v>
      </c>
      <c r="E7" s="1" t="s">
        <v>12</v>
      </c>
      <c r="F7" s="7">
        <v>15</v>
      </c>
      <c r="G7" s="1" t="s">
        <v>9</v>
      </c>
      <c r="H7" s="1" t="s">
        <v>8</v>
      </c>
      <c r="I7" s="7">
        <v>30</v>
      </c>
      <c r="J7" s="1" t="s">
        <v>8</v>
      </c>
      <c r="K7" s="7">
        <v>20</v>
      </c>
      <c r="L7" s="7">
        <v>3</v>
      </c>
      <c r="M7" s="7">
        <v>62</v>
      </c>
      <c r="N7" s="6">
        <v>2024</v>
      </c>
      <c r="O7" s="3" t="s">
        <v>310</v>
      </c>
      <c r="P7" s="5">
        <v>4</v>
      </c>
      <c r="Q7" s="3" t="s">
        <v>312</v>
      </c>
      <c r="R7" s="7">
        <v>-3</v>
      </c>
      <c r="S7" s="9">
        <v>1</v>
      </c>
      <c r="T7" s="9">
        <v>0</v>
      </c>
      <c r="U7" s="9">
        <v>1</v>
      </c>
      <c r="V7" s="9">
        <f>+IF(Bases[[#This Row],[Auto Renewal]]="Yes",1,0)</f>
        <v>0</v>
      </c>
      <c r="W7" s="9">
        <f>+IF(Bases[[#This Row],[Auto Renewal]]="No",1,0)</f>
        <v>1</v>
      </c>
      <c r="X7" s="9">
        <f>+Bases[[#This Row],[CLIENTS From All Subscriptions Auto Renewal YES]]+Bases[[#This Row],[CLIENTS From All Subscriptions Auto Renewal NO]]</f>
        <v>1</v>
      </c>
      <c r="Y7" s="9">
        <f>IF(AND(Bases[[#This Row],[Plan]]="Core",Bases[[#This Row],[Auto Renewal]]="Yes"),1,0)</f>
        <v>0</v>
      </c>
      <c r="Z7" s="9">
        <f>IF(AND(Bases[[#This Row],[Plan]]="Core",Bases[[#This Row],[Auto Renewal]]="No"),1,0)</f>
        <v>0</v>
      </c>
      <c r="AA7" s="9">
        <f>+Bases[[#This Row],[CLIENTS From Simple Subscription Auto Renewal NO]]+Bases[[#This Row],[CLIENTS From Simple Subscription Auto Renewal YES]]</f>
        <v>0</v>
      </c>
      <c r="AB7" s="9">
        <f>IF(AND(Bases[[#This Row],[Plan]]="Standard",Bases[[#This Row],[Auto Renewal]]="Yes"),1,0)</f>
        <v>0</v>
      </c>
      <c r="AC7" s="9">
        <f>IF(AND(Bases[[#This Row],[Plan]]="Standard",Bases[[#This Row],[Auto Renewal]]="No"),1,0)</f>
        <v>0</v>
      </c>
      <c r="AD7" s="9">
        <f>+Bases[[#This Row],[CLIENTS From STANDARD (MINECRAFT) Auto Renewal NO]]+Bases[[#This Row],[CLIENTS From STANDARD (MINECRAFT) Auto Renewal YES]]</f>
        <v>0</v>
      </c>
      <c r="AE7" s="9">
        <f>IF(AND(Bases[[#This Row],[Plan]]="Ultimate",Bases[[#This Row],[Auto Renewal]]="Yes"),1,0)</f>
        <v>0</v>
      </c>
      <c r="AF7" s="9">
        <f>IF(AND(Bases[[#This Row],[Plan]]="Ultimate",Bases[[#This Row],[Auto Renewal]]="No"),1,0)</f>
        <v>1</v>
      </c>
      <c r="AG7" s="9">
        <f>+Bases[[#This Row],[CLIENTS From ULTIMATE (MINECRAFT) Auto Renewal NO]]+Bases[[#This Row],[CLIENTS From ULTIMATE (MINECRAFT) Auto Renewal YES]]</f>
        <v>1</v>
      </c>
      <c r="AH7" s="9">
        <f>+Bases[[#This Row],[Total CLIENTS From ULTIMATE (MINECRAFT) Auto Renewal YES + NO]]+Bases[[#This Row],[Total CLIENTS From STANDARD (MINECRAFT) Auto Renewal YES + NO]]</f>
        <v>1</v>
      </c>
      <c r="AI7" s="9">
        <f>IF(AND(Bases[[#This Row],[Plan]]="Ultimate",Bases[[#This Row],[Auto Renewal]]="Yes"),1,0)</f>
        <v>0</v>
      </c>
      <c r="AJ7" s="9">
        <f>IF(AND(Bases[[#This Row],[Plan]]="Ultimate",Bases[[#This Row],[Auto Renewal]]="No"),1,0)</f>
        <v>1</v>
      </c>
      <c r="AK7" s="9">
        <f>+Bases[[#This Row],[CLIENTS From ULTIMATE (EA) Auto Renewal YES]]+Bases[[#This Row],[CLIENTS From ULTIMATE (EA) Auto Renewal NO]]</f>
        <v>1</v>
      </c>
      <c r="AL7" s="7">
        <f>+IF(Bases[[#This Row],[Auto Renewal]]="Yes",Bases[[#This Row],[Subscription Price]],0)</f>
        <v>0</v>
      </c>
      <c r="AM7" s="7">
        <f>+IF(Bases[[#This Row],[Auto Renewal]]="No",Bases[[#This Row],[Subscription Price]],0)</f>
        <v>15</v>
      </c>
      <c r="AN7" s="7">
        <f>+Bases[[#This Row],[Sales From All Subscriptions Auto Renewal NO]]+Bases[[#This Row],[Sales From All Subscriptions Auto Renewal YES]]</f>
        <v>15</v>
      </c>
      <c r="AO7" s="7">
        <f>IF(AND(Bases[[#This Row],[Plan]]="Core",Bases[[#This Row],[Auto Renewal]]="Yes"),Bases[[#This Row],[Subscription Price]],0)</f>
        <v>0</v>
      </c>
      <c r="AP7" s="7">
        <f>IF(AND(Bases[[#This Row],[Plan]]="Core",Bases[[#This Row],[Auto Renewal]]="No"),Bases[[#This Row],[Subscription Price]],0)</f>
        <v>0</v>
      </c>
      <c r="AQ7" s="7">
        <f>+Bases[[#This Row],[Sales From Simple Subscription Auto Renewal YES]]+Bases[[#This Row],[Sales From Simple Subscription Auto Renewal NO]]</f>
        <v>0</v>
      </c>
      <c r="AR7" s="7">
        <f>IF(AND(Bases[[#This Row],[Plan]]="Standard",Bases[[#This Row],[Auto Renewal]]="Yes"),Bases[[#This Row],[Minecraft Season Pass Price]],0)</f>
        <v>0</v>
      </c>
      <c r="AS7" s="7">
        <f>IF(AND(Bases[[#This Row],[Plan]]="Standard",Bases[[#This Row],[Auto Renewal]]="No"),Bases[[#This Row],[Minecraft Season Pass Price]],0)</f>
        <v>0</v>
      </c>
      <c r="AT7" s="7">
        <f>+Bases[[#This Row],[Sales From STANDARD (MINECRAFT) Auto Renewal YES]]+Bases[[#This Row],[Sales From STANDARD (MINECRAFT) Auto Renewal NO]]</f>
        <v>0</v>
      </c>
      <c r="AU7" s="7">
        <f>IF(AND(Bases[[#This Row],[Plan]]="Ultimate",Bases[[#This Row],[Auto Renewal]]="Yes"),Bases[[#This Row],[Minecraft Season Pass Price]],0)</f>
        <v>0</v>
      </c>
      <c r="AV7" s="7">
        <f>IF(AND(Bases[[#This Row],[Plan]]="Ultimate",Bases[[#This Row],[Auto Renewal]]="No"),Bases[[#This Row],[Minecraft Season Pass Price]],0)</f>
        <v>20</v>
      </c>
      <c r="AW7" s="7">
        <f>+Bases[[#This Row],[Sales From ULTIMATE (MINECRAFT) Auto Renewal YES]]+Bases[[#This Row],[Sales From ULTIMATE (MINECRAFT) Auto Renewal NO]]</f>
        <v>20</v>
      </c>
      <c r="AX7" s="7">
        <f>+Bases[[#This Row],[Total Sales From ULTIMATE (MINECRAFT) Auto Renewal YES + NO]]+Bases[[#This Row],[Total Sales From STANDARD (MINECRAFT) Auto Renewal YES + NO]]</f>
        <v>20</v>
      </c>
      <c r="AY7" s="7">
        <f>IF(AND(Bases[[#This Row],[Plan]]="Ultimate",Bases[[#This Row],[Auto Renewal]]="Yes"),Bases[[#This Row],[EA Play Season Pass
Price]],0)</f>
        <v>0</v>
      </c>
      <c r="AZ7" s="7">
        <f>IF(AND(Bases[[#This Row],[Plan]]="Ultimate",Bases[[#This Row],[Auto Renewal]]="No"),Bases[[#This Row],[EA Play Season Pass
Price]],0)</f>
        <v>30</v>
      </c>
      <c r="BA7" s="7">
        <f>+Bases[[#This Row],[Sales From ULTIMATE (EA) Auto Renewal YES]]+Bases[[#This Row],[Sales From ULTIMATE (EA) Auto Renewal NO]]</f>
        <v>30</v>
      </c>
      <c r="BB7" s="7">
        <f>IF(Bases[[#This Row],[Potential Clients Standard - Renew: Yes]]=1,25,0)</f>
        <v>0</v>
      </c>
      <c r="BC7" s="9">
        <f>IF(AND(Bases[[#This Row],[Auto Renewal]]="Yes",Bases[[#This Row],[Plan]]="Core"),1,0)</f>
        <v>0</v>
      </c>
      <c r="BD7" s="7">
        <f>IF(Bases[[#This Row],[Potential Clients Standard - Renew: NO]]=1,25,0)</f>
        <v>0</v>
      </c>
      <c r="BE7" s="9">
        <f>IF(AND(Bases[[#This Row],[Auto Renewal]]="No",Bases[[#This Row],[Plan]]="Core"),1,0)</f>
        <v>0</v>
      </c>
      <c r="BF7" s="7">
        <f>IF(Bases[[#This Row],[Potential Clients Ultimate - Renew: Yes]]=1,35,0)</f>
        <v>0</v>
      </c>
      <c r="BG7" s="9">
        <f>IF(AND(Bases[[#This Row],[Auto Renewal]]="Yes",Bases[[#This Row],[Plan]]="Standard"),1,0)</f>
        <v>0</v>
      </c>
      <c r="BH7" s="7">
        <f>IF(Bases[[#This Row],[Potential Clients Ultimate - Renew: NO]]=1,35,0)</f>
        <v>0</v>
      </c>
      <c r="BI7" s="9">
        <f>IF(AND(Bases[[#This Row],[Auto Renewal]]="No",Bases[[#This Row],[Plan]]="Standard"),1,0)</f>
        <v>0</v>
      </c>
      <c r="BJ7" s="7">
        <f>+Bases[[#This Row],[Potential Sales Standard - Renew: Yes]]+Bases[[#This Row],[Potential Sales Ultimate - Renew: Yes]]</f>
        <v>0</v>
      </c>
      <c r="BK7" s="9">
        <f>+Bases[[#This Row],[Potential Clients Standard - Renew: Yes]]+Bases[[#This Row],[Potential Clients Standard - Renew: NO]]</f>
        <v>0</v>
      </c>
      <c r="BL7" s="7">
        <f>+Bases[[#This Row],[Potential Sales Standard - Renew: NO]]+Bases[[#This Row],[Potential Sales Ultimate - Renew: NO]]</f>
        <v>0</v>
      </c>
      <c r="BM7" s="9">
        <f>+Bases[[#This Row],[Potential Clients Ultimate - Renew: Yes]]+Bases[[#This Row],[Potential Clients Ultimate - Renew: NO]]</f>
        <v>0</v>
      </c>
    </row>
    <row r="8" spans="1:65" ht="16.5" customHeight="1" x14ac:dyDescent="0.25">
      <c r="A8" s="1">
        <v>3235</v>
      </c>
      <c r="B8" s="1" t="s">
        <v>18</v>
      </c>
      <c r="C8" s="1" t="s">
        <v>11</v>
      </c>
      <c r="D8" s="2">
        <v>45356</v>
      </c>
      <c r="E8" s="1" t="s">
        <v>8</v>
      </c>
      <c r="F8" s="7">
        <v>5</v>
      </c>
      <c r="G8" s="1" t="s">
        <v>9</v>
      </c>
      <c r="H8" s="1" t="s">
        <v>12</v>
      </c>
      <c r="I8" s="7" t="s">
        <v>302</v>
      </c>
      <c r="J8" s="1" t="s">
        <v>12</v>
      </c>
      <c r="K8" s="7">
        <v>0</v>
      </c>
      <c r="L8" s="7">
        <v>1</v>
      </c>
      <c r="M8" s="7">
        <v>4</v>
      </c>
      <c r="N8" s="6">
        <v>2024</v>
      </c>
      <c r="O8" s="3" t="s">
        <v>313</v>
      </c>
      <c r="P8" s="5">
        <v>2</v>
      </c>
      <c r="Q8" s="3" t="s">
        <v>312</v>
      </c>
      <c r="R8" s="7">
        <v>-1</v>
      </c>
      <c r="S8" s="9">
        <v>1</v>
      </c>
      <c r="T8" s="9">
        <v>1</v>
      </c>
      <c r="U8" s="9">
        <v>0</v>
      </c>
      <c r="V8" s="9">
        <f>+IF(Bases[[#This Row],[Auto Renewal]]="Yes",1,0)</f>
        <v>1</v>
      </c>
      <c r="W8" s="9">
        <f>+IF(Bases[[#This Row],[Auto Renewal]]="No",1,0)</f>
        <v>0</v>
      </c>
      <c r="X8" s="9">
        <f>+Bases[[#This Row],[CLIENTS From All Subscriptions Auto Renewal YES]]+Bases[[#This Row],[CLIENTS From All Subscriptions Auto Renewal NO]]</f>
        <v>1</v>
      </c>
      <c r="Y8" s="9">
        <f>IF(AND(Bases[[#This Row],[Plan]]="Core",Bases[[#This Row],[Auto Renewal]]="Yes"),1,0)</f>
        <v>1</v>
      </c>
      <c r="Z8" s="9">
        <f>IF(AND(Bases[[#This Row],[Plan]]="Core",Bases[[#This Row],[Auto Renewal]]="No"),1,0)</f>
        <v>0</v>
      </c>
      <c r="AA8" s="9">
        <f>+Bases[[#This Row],[CLIENTS From Simple Subscription Auto Renewal NO]]+Bases[[#This Row],[CLIENTS From Simple Subscription Auto Renewal YES]]</f>
        <v>1</v>
      </c>
      <c r="AB8" s="9">
        <f>IF(AND(Bases[[#This Row],[Plan]]="Standard",Bases[[#This Row],[Auto Renewal]]="Yes"),1,0)</f>
        <v>0</v>
      </c>
      <c r="AC8" s="9">
        <f>IF(AND(Bases[[#This Row],[Plan]]="Standard",Bases[[#This Row],[Auto Renewal]]="No"),1,0)</f>
        <v>0</v>
      </c>
      <c r="AD8" s="9">
        <f>+Bases[[#This Row],[CLIENTS From STANDARD (MINECRAFT) Auto Renewal NO]]+Bases[[#This Row],[CLIENTS From STANDARD (MINECRAFT) Auto Renewal YES]]</f>
        <v>0</v>
      </c>
      <c r="AE8" s="9">
        <f>IF(AND(Bases[[#This Row],[Plan]]="Ultimate",Bases[[#This Row],[Auto Renewal]]="Yes"),1,0)</f>
        <v>0</v>
      </c>
      <c r="AF8" s="9">
        <f>IF(AND(Bases[[#This Row],[Plan]]="Ultimate",Bases[[#This Row],[Auto Renewal]]="No"),1,0)</f>
        <v>0</v>
      </c>
      <c r="AG8" s="9">
        <f>+Bases[[#This Row],[CLIENTS From ULTIMATE (MINECRAFT) Auto Renewal NO]]+Bases[[#This Row],[CLIENTS From ULTIMATE (MINECRAFT) Auto Renewal YES]]</f>
        <v>0</v>
      </c>
      <c r="AH8" s="9">
        <f>+Bases[[#This Row],[Total CLIENTS From ULTIMATE (MINECRAFT) Auto Renewal YES + NO]]+Bases[[#This Row],[Total CLIENTS From STANDARD (MINECRAFT) Auto Renewal YES + NO]]</f>
        <v>0</v>
      </c>
      <c r="AI8" s="9">
        <f>IF(AND(Bases[[#This Row],[Plan]]="Ultimate",Bases[[#This Row],[Auto Renewal]]="Yes"),1,0)</f>
        <v>0</v>
      </c>
      <c r="AJ8" s="9">
        <f>IF(AND(Bases[[#This Row],[Plan]]="Ultimate",Bases[[#This Row],[Auto Renewal]]="No"),1,0)</f>
        <v>0</v>
      </c>
      <c r="AK8" s="9">
        <f>+Bases[[#This Row],[CLIENTS From ULTIMATE (EA) Auto Renewal YES]]+Bases[[#This Row],[CLIENTS From ULTIMATE (EA) Auto Renewal NO]]</f>
        <v>0</v>
      </c>
      <c r="AL8" s="7">
        <f>+IF(Bases[[#This Row],[Auto Renewal]]="Yes",Bases[[#This Row],[Subscription Price]],0)</f>
        <v>5</v>
      </c>
      <c r="AM8" s="7">
        <f>+IF(Bases[[#This Row],[Auto Renewal]]="No",Bases[[#This Row],[Subscription Price]],0)</f>
        <v>0</v>
      </c>
      <c r="AN8" s="7">
        <f>+Bases[[#This Row],[Sales From All Subscriptions Auto Renewal NO]]+Bases[[#This Row],[Sales From All Subscriptions Auto Renewal YES]]</f>
        <v>5</v>
      </c>
      <c r="AO8" s="7">
        <f>IF(AND(Bases[[#This Row],[Plan]]="Core",Bases[[#This Row],[Auto Renewal]]="Yes"),Bases[[#This Row],[Subscription Price]],0)</f>
        <v>5</v>
      </c>
      <c r="AP8" s="7">
        <f>IF(AND(Bases[[#This Row],[Plan]]="Core",Bases[[#This Row],[Auto Renewal]]="No"),Bases[[#This Row],[Subscription Price]],0)</f>
        <v>0</v>
      </c>
      <c r="AQ8" s="7">
        <f>+Bases[[#This Row],[Sales From Simple Subscription Auto Renewal YES]]+Bases[[#This Row],[Sales From Simple Subscription Auto Renewal NO]]</f>
        <v>5</v>
      </c>
      <c r="AR8" s="7">
        <f>IF(AND(Bases[[#This Row],[Plan]]="Standard",Bases[[#This Row],[Auto Renewal]]="Yes"),Bases[[#This Row],[Minecraft Season Pass Price]],0)</f>
        <v>0</v>
      </c>
      <c r="AS8" s="7">
        <f>IF(AND(Bases[[#This Row],[Plan]]="Standard",Bases[[#This Row],[Auto Renewal]]="No"),Bases[[#This Row],[Minecraft Season Pass Price]],0)</f>
        <v>0</v>
      </c>
      <c r="AT8" s="7">
        <f>+Bases[[#This Row],[Sales From STANDARD (MINECRAFT) Auto Renewal YES]]+Bases[[#This Row],[Sales From STANDARD (MINECRAFT) Auto Renewal NO]]</f>
        <v>0</v>
      </c>
      <c r="AU8" s="7">
        <f>IF(AND(Bases[[#This Row],[Plan]]="Ultimate",Bases[[#This Row],[Auto Renewal]]="Yes"),Bases[[#This Row],[Minecraft Season Pass Price]],0)</f>
        <v>0</v>
      </c>
      <c r="AV8" s="7">
        <f>IF(AND(Bases[[#This Row],[Plan]]="Ultimate",Bases[[#This Row],[Auto Renewal]]="No"),Bases[[#This Row],[Minecraft Season Pass Price]],0)</f>
        <v>0</v>
      </c>
      <c r="AW8" s="7">
        <f>+Bases[[#This Row],[Sales From ULTIMATE (MINECRAFT) Auto Renewal YES]]+Bases[[#This Row],[Sales From ULTIMATE (MINECRAFT) Auto Renewal NO]]</f>
        <v>0</v>
      </c>
      <c r="AX8" s="7">
        <f>+Bases[[#This Row],[Total Sales From ULTIMATE (MINECRAFT) Auto Renewal YES + NO]]+Bases[[#This Row],[Total Sales From STANDARD (MINECRAFT) Auto Renewal YES + NO]]</f>
        <v>0</v>
      </c>
      <c r="AY8" s="7">
        <f>IF(AND(Bases[[#This Row],[Plan]]="Ultimate",Bases[[#This Row],[Auto Renewal]]="Yes"),Bases[[#This Row],[EA Play Season Pass
Price]],0)</f>
        <v>0</v>
      </c>
      <c r="AZ8" s="7">
        <f>IF(AND(Bases[[#This Row],[Plan]]="Ultimate",Bases[[#This Row],[Auto Renewal]]="No"),Bases[[#This Row],[EA Play Season Pass
Price]],0)</f>
        <v>0</v>
      </c>
      <c r="BA8" s="7">
        <f>+Bases[[#This Row],[Sales From ULTIMATE (EA) Auto Renewal YES]]+Bases[[#This Row],[Sales From ULTIMATE (EA) Auto Renewal NO]]</f>
        <v>0</v>
      </c>
      <c r="BB8" s="7">
        <f>IF(Bases[[#This Row],[Potential Clients Standard - Renew: Yes]]=1,25,0)</f>
        <v>25</v>
      </c>
      <c r="BC8" s="9">
        <f>IF(AND(Bases[[#This Row],[Auto Renewal]]="Yes",Bases[[#This Row],[Plan]]="Core"),1,0)</f>
        <v>1</v>
      </c>
      <c r="BD8" s="7">
        <f>IF(Bases[[#This Row],[Potential Clients Standard - Renew: NO]]=1,25,0)</f>
        <v>0</v>
      </c>
      <c r="BE8" s="9">
        <f>IF(AND(Bases[[#This Row],[Auto Renewal]]="No",Bases[[#This Row],[Plan]]="Core"),1,0)</f>
        <v>0</v>
      </c>
      <c r="BF8" s="7">
        <f>IF(Bases[[#This Row],[Potential Clients Ultimate - Renew: Yes]]=1,35,0)</f>
        <v>0</v>
      </c>
      <c r="BG8" s="9">
        <f>IF(AND(Bases[[#This Row],[Auto Renewal]]="Yes",Bases[[#This Row],[Plan]]="Standard"),1,0)</f>
        <v>0</v>
      </c>
      <c r="BH8" s="7">
        <f>IF(Bases[[#This Row],[Potential Clients Ultimate - Renew: NO]]=1,35,0)</f>
        <v>0</v>
      </c>
      <c r="BI8" s="9">
        <f>IF(AND(Bases[[#This Row],[Auto Renewal]]="No",Bases[[#This Row],[Plan]]="Standard"),1,0)</f>
        <v>0</v>
      </c>
      <c r="BJ8" s="7">
        <f>+Bases[[#This Row],[Potential Sales Standard - Renew: Yes]]+Bases[[#This Row],[Potential Sales Ultimate - Renew: Yes]]</f>
        <v>25</v>
      </c>
      <c r="BK8" s="9">
        <f>+Bases[[#This Row],[Potential Clients Standard - Renew: Yes]]+Bases[[#This Row],[Potential Clients Standard - Renew: NO]]</f>
        <v>1</v>
      </c>
      <c r="BL8" s="7">
        <f>+Bases[[#This Row],[Potential Sales Standard - Renew: NO]]+Bases[[#This Row],[Potential Sales Ultimate - Renew: NO]]</f>
        <v>0</v>
      </c>
      <c r="BM8" s="9">
        <f>+Bases[[#This Row],[Potential Clients Ultimate - Renew: Yes]]+Bases[[#This Row],[Potential Clients Ultimate - Renew: NO]]</f>
        <v>0</v>
      </c>
    </row>
    <row r="9" spans="1:65" ht="16.5" customHeight="1" x14ac:dyDescent="0.25">
      <c r="A9" s="1">
        <v>3236</v>
      </c>
      <c r="B9" s="1" t="s">
        <v>23</v>
      </c>
      <c r="C9" s="1" t="s">
        <v>15</v>
      </c>
      <c r="D9" s="2">
        <v>45353</v>
      </c>
      <c r="E9" s="1" t="s">
        <v>12</v>
      </c>
      <c r="F9" s="7">
        <v>10</v>
      </c>
      <c r="G9" s="1" t="s">
        <v>9</v>
      </c>
      <c r="H9" s="1" t="s">
        <v>12</v>
      </c>
      <c r="I9" s="7" t="s">
        <v>302</v>
      </c>
      <c r="J9" s="1" t="s">
        <v>8</v>
      </c>
      <c r="K9" s="7">
        <v>20</v>
      </c>
      <c r="L9" s="7">
        <v>2</v>
      </c>
      <c r="M9" s="7">
        <v>28</v>
      </c>
      <c r="N9" s="6">
        <v>2024</v>
      </c>
      <c r="O9" s="3" t="s">
        <v>313</v>
      </c>
      <c r="P9" s="5">
        <v>1</v>
      </c>
      <c r="Q9" s="3" t="s">
        <v>311</v>
      </c>
      <c r="R9" s="7">
        <v>-2</v>
      </c>
      <c r="S9" s="9">
        <v>1</v>
      </c>
      <c r="T9" s="9">
        <v>0</v>
      </c>
      <c r="U9" s="9">
        <v>1</v>
      </c>
      <c r="V9" s="9">
        <f>+IF(Bases[[#This Row],[Auto Renewal]]="Yes",1,0)</f>
        <v>0</v>
      </c>
      <c r="W9" s="9">
        <f>+IF(Bases[[#This Row],[Auto Renewal]]="No",1,0)</f>
        <v>1</v>
      </c>
      <c r="X9" s="9">
        <f>+Bases[[#This Row],[CLIENTS From All Subscriptions Auto Renewal YES]]+Bases[[#This Row],[CLIENTS From All Subscriptions Auto Renewal NO]]</f>
        <v>1</v>
      </c>
      <c r="Y9" s="9">
        <f>IF(AND(Bases[[#This Row],[Plan]]="Core",Bases[[#This Row],[Auto Renewal]]="Yes"),1,0)</f>
        <v>0</v>
      </c>
      <c r="Z9" s="9">
        <f>IF(AND(Bases[[#This Row],[Plan]]="Core",Bases[[#This Row],[Auto Renewal]]="No"),1,0)</f>
        <v>0</v>
      </c>
      <c r="AA9" s="9">
        <f>+Bases[[#This Row],[CLIENTS From Simple Subscription Auto Renewal NO]]+Bases[[#This Row],[CLIENTS From Simple Subscription Auto Renewal YES]]</f>
        <v>0</v>
      </c>
      <c r="AB9" s="9">
        <f>IF(AND(Bases[[#This Row],[Plan]]="Standard",Bases[[#This Row],[Auto Renewal]]="Yes"),1,0)</f>
        <v>0</v>
      </c>
      <c r="AC9" s="9">
        <f>IF(AND(Bases[[#This Row],[Plan]]="Standard",Bases[[#This Row],[Auto Renewal]]="No"),1,0)</f>
        <v>1</v>
      </c>
      <c r="AD9" s="9">
        <f>+Bases[[#This Row],[CLIENTS From STANDARD (MINECRAFT) Auto Renewal NO]]+Bases[[#This Row],[CLIENTS From STANDARD (MINECRAFT) Auto Renewal YES]]</f>
        <v>1</v>
      </c>
      <c r="AE9" s="9">
        <f>IF(AND(Bases[[#This Row],[Plan]]="Ultimate",Bases[[#This Row],[Auto Renewal]]="Yes"),1,0)</f>
        <v>0</v>
      </c>
      <c r="AF9" s="9">
        <f>IF(AND(Bases[[#This Row],[Plan]]="Ultimate",Bases[[#This Row],[Auto Renewal]]="No"),1,0)</f>
        <v>0</v>
      </c>
      <c r="AG9" s="9">
        <f>+Bases[[#This Row],[CLIENTS From ULTIMATE (MINECRAFT) Auto Renewal NO]]+Bases[[#This Row],[CLIENTS From ULTIMATE (MINECRAFT) Auto Renewal YES]]</f>
        <v>0</v>
      </c>
      <c r="AH9" s="9">
        <f>+Bases[[#This Row],[Total CLIENTS From ULTIMATE (MINECRAFT) Auto Renewal YES + NO]]+Bases[[#This Row],[Total CLIENTS From STANDARD (MINECRAFT) Auto Renewal YES + NO]]</f>
        <v>1</v>
      </c>
      <c r="AI9" s="9">
        <f>IF(AND(Bases[[#This Row],[Plan]]="Ultimate",Bases[[#This Row],[Auto Renewal]]="Yes"),1,0)</f>
        <v>0</v>
      </c>
      <c r="AJ9" s="9">
        <f>IF(AND(Bases[[#This Row],[Plan]]="Ultimate",Bases[[#This Row],[Auto Renewal]]="No"),1,0)</f>
        <v>0</v>
      </c>
      <c r="AK9" s="9">
        <f>+Bases[[#This Row],[CLIENTS From ULTIMATE (EA) Auto Renewal YES]]+Bases[[#This Row],[CLIENTS From ULTIMATE (EA) Auto Renewal NO]]</f>
        <v>0</v>
      </c>
      <c r="AL9" s="7">
        <f>+IF(Bases[[#This Row],[Auto Renewal]]="Yes",Bases[[#This Row],[Subscription Price]],0)</f>
        <v>0</v>
      </c>
      <c r="AM9" s="7">
        <f>+IF(Bases[[#This Row],[Auto Renewal]]="No",Bases[[#This Row],[Subscription Price]],0)</f>
        <v>10</v>
      </c>
      <c r="AN9" s="7">
        <f>+Bases[[#This Row],[Sales From All Subscriptions Auto Renewal NO]]+Bases[[#This Row],[Sales From All Subscriptions Auto Renewal YES]]</f>
        <v>10</v>
      </c>
      <c r="AO9" s="7">
        <f>IF(AND(Bases[[#This Row],[Plan]]="Core",Bases[[#This Row],[Auto Renewal]]="Yes"),Bases[[#This Row],[Subscription Price]],0)</f>
        <v>0</v>
      </c>
      <c r="AP9" s="7">
        <f>IF(AND(Bases[[#This Row],[Plan]]="Core",Bases[[#This Row],[Auto Renewal]]="No"),Bases[[#This Row],[Subscription Price]],0)</f>
        <v>0</v>
      </c>
      <c r="AQ9" s="7">
        <f>+Bases[[#This Row],[Sales From Simple Subscription Auto Renewal YES]]+Bases[[#This Row],[Sales From Simple Subscription Auto Renewal NO]]</f>
        <v>0</v>
      </c>
      <c r="AR9" s="7">
        <f>IF(AND(Bases[[#This Row],[Plan]]="Standard",Bases[[#This Row],[Auto Renewal]]="Yes"),Bases[[#This Row],[Minecraft Season Pass Price]],0)</f>
        <v>0</v>
      </c>
      <c r="AS9" s="7">
        <f>IF(AND(Bases[[#This Row],[Plan]]="Standard",Bases[[#This Row],[Auto Renewal]]="No"),Bases[[#This Row],[Minecraft Season Pass Price]],0)</f>
        <v>20</v>
      </c>
      <c r="AT9" s="7">
        <f>+Bases[[#This Row],[Sales From STANDARD (MINECRAFT) Auto Renewal YES]]+Bases[[#This Row],[Sales From STANDARD (MINECRAFT) Auto Renewal NO]]</f>
        <v>20</v>
      </c>
      <c r="AU9" s="7">
        <f>IF(AND(Bases[[#This Row],[Plan]]="Ultimate",Bases[[#This Row],[Auto Renewal]]="Yes"),Bases[[#This Row],[Minecraft Season Pass Price]],0)</f>
        <v>0</v>
      </c>
      <c r="AV9" s="7">
        <f>IF(AND(Bases[[#This Row],[Plan]]="Ultimate",Bases[[#This Row],[Auto Renewal]]="No"),Bases[[#This Row],[Minecraft Season Pass Price]],0)</f>
        <v>0</v>
      </c>
      <c r="AW9" s="7">
        <f>+Bases[[#This Row],[Sales From ULTIMATE (MINECRAFT) Auto Renewal YES]]+Bases[[#This Row],[Sales From ULTIMATE (MINECRAFT) Auto Renewal NO]]</f>
        <v>0</v>
      </c>
      <c r="AX9" s="7">
        <f>+Bases[[#This Row],[Total Sales From ULTIMATE (MINECRAFT) Auto Renewal YES + NO]]+Bases[[#This Row],[Total Sales From STANDARD (MINECRAFT) Auto Renewal YES + NO]]</f>
        <v>20</v>
      </c>
      <c r="AY9" s="7">
        <f>IF(AND(Bases[[#This Row],[Plan]]="Ultimate",Bases[[#This Row],[Auto Renewal]]="Yes"),Bases[[#This Row],[EA Play Season Pass
Price]],0)</f>
        <v>0</v>
      </c>
      <c r="AZ9" s="7">
        <f>IF(AND(Bases[[#This Row],[Plan]]="Ultimate",Bases[[#This Row],[Auto Renewal]]="No"),Bases[[#This Row],[EA Play Season Pass
Price]],0)</f>
        <v>0</v>
      </c>
      <c r="BA9" s="7">
        <f>+Bases[[#This Row],[Sales From ULTIMATE (EA) Auto Renewal YES]]+Bases[[#This Row],[Sales From ULTIMATE (EA) Auto Renewal NO]]</f>
        <v>0</v>
      </c>
      <c r="BB9" s="7">
        <f>IF(Bases[[#This Row],[Potential Clients Standard - Renew: Yes]]=1,25,0)</f>
        <v>0</v>
      </c>
      <c r="BC9" s="9">
        <f>IF(AND(Bases[[#This Row],[Auto Renewal]]="Yes",Bases[[#This Row],[Plan]]="Core"),1,0)</f>
        <v>0</v>
      </c>
      <c r="BD9" s="7">
        <f>IF(Bases[[#This Row],[Potential Clients Standard - Renew: NO]]=1,25,0)</f>
        <v>0</v>
      </c>
      <c r="BE9" s="9">
        <f>IF(AND(Bases[[#This Row],[Auto Renewal]]="No",Bases[[#This Row],[Plan]]="Core"),1,0)</f>
        <v>0</v>
      </c>
      <c r="BF9" s="7">
        <f>IF(Bases[[#This Row],[Potential Clients Ultimate - Renew: Yes]]=1,35,0)</f>
        <v>0</v>
      </c>
      <c r="BG9" s="9">
        <f>IF(AND(Bases[[#This Row],[Auto Renewal]]="Yes",Bases[[#This Row],[Plan]]="Standard"),1,0)</f>
        <v>0</v>
      </c>
      <c r="BH9" s="7">
        <f>IF(Bases[[#This Row],[Potential Clients Ultimate - Renew: NO]]=1,35,0)</f>
        <v>35</v>
      </c>
      <c r="BI9" s="9">
        <f>IF(AND(Bases[[#This Row],[Auto Renewal]]="No",Bases[[#This Row],[Plan]]="Standard"),1,0)</f>
        <v>1</v>
      </c>
      <c r="BJ9" s="7">
        <f>+Bases[[#This Row],[Potential Sales Standard - Renew: Yes]]+Bases[[#This Row],[Potential Sales Ultimate - Renew: Yes]]</f>
        <v>0</v>
      </c>
      <c r="BK9" s="9">
        <f>+Bases[[#This Row],[Potential Clients Standard - Renew: Yes]]+Bases[[#This Row],[Potential Clients Standard - Renew: NO]]</f>
        <v>0</v>
      </c>
      <c r="BL9" s="7">
        <f>+Bases[[#This Row],[Potential Sales Standard - Renew: NO]]+Bases[[#This Row],[Potential Sales Ultimate - Renew: NO]]</f>
        <v>35</v>
      </c>
      <c r="BM9" s="9">
        <f>+Bases[[#This Row],[Potential Clients Ultimate - Renew: Yes]]+Bases[[#This Row],[Potential Clients Ultimate - Renew: NO]]</f>
        <v>1</v>
      </c>
    </row>
    <row r="10" spans="1:65" ht="16.5" customHeight="1" x14ac:dyDescent="0.25">
      <c r="A10" s="1">
        <v>3237</v>
      </c>
      <c r="B10" s="1" t="s">
        <v>24</v>
      </c>
      <c r="C10" s="1" t="s">
        <v>7</v>
      </c>
      <c r="D10" s="2">
        <v>45354</v>
      </c>
      <c r="E10" s="1" t="s">
        <v>8</v>
      </c>
      <c r="F10" s="7">
        <v>15</v>
      </c>
      <c r="G10" s="1" t="s">
        <v>16</v>
      </c>
      <c r="H10" s="1" t="s">
        <v>8</v>
      </c>
      <c r="I10" s="7">
        <v>30</v>
      </c>
      <c r="J10" s="1" t="s">
        <v>8</v>
      </c>
      <c r="K10" s="7">
        <v>20</v>
      </c>
      <c r="L10" s="7">
        <v>10</v>
      </c>
      <c r="M10" s="7">
        <v>55</v>
      </c>
      <c r="N10" s="6">
        <v>2024</v>
      </c>
      <c r="O10" s="3" t="s">
        <v>313</v>
      </c>
      <c r="P10" s="5">
        <v>2</v>
      </c>
      <c r="Q10" s="3" t="s">
        <v>314</v>
      </c>
      <c r="R10" s="7">
        <v>-10</v>
      </c>
      <c r="S10" s="9">
        <v>1</v>
      </c>
      <c r="T10" s="9">
        <v>1</v>
      </c>
      <c r="U10" s="9">
        <v>0</v>
      </c>
      <c r="V10" s="9">
        <f>+IF(Bases[[#This Row],[Auto Renewal]]="Yes",1,0)</f>
        <v>1</v>
      </c>
      <c r="W10" s="9">
        <f>+IF(Bases[[#This Row],[Auto Renewal]]="No",1,0)</f>
        <v>0</v>
      </c>
      <c r="X10" s="9">
        <f>+Bases[[#This Row],[CLIENTS From All Subscriptions Auto Renewal YES]]+Bases[[#This Row],[CLIENTS From All Subscriptions Auto Renewal NO]]</f>
        <v>1</v>
      </c>
      <c r="Y10" s="9">
        <f>IF(AND(Bases[[#This Row],[Plan]]="Core",Bases[[#This Row],[Auto Renewal]]="Yes"),1,0)</f>
        <v>0</v>
      </c>
      <c r="Z10" s="9">
        <f>IF(AND(Bases[[#This Row],[Plan]]="Core",Bases[[#This Row],[Auto Renewal]]="No"),1,0)</f>
        <v>0</v>
      </c>
      <c r="AA10" s="9">
        <f>+Bases[[#This Row],[CLIENTS From Simple Subscription Auto Renewal NO]]+Bases[[#This Row],[CLIENTS From Simple Subscription Auto Renewal YES]]</f>
        <v>0</v>
      </c>
      <c r="AB10" s="9">
        <f>IF(AND(Bases[[#This Row],[Plan]]="Standard",Bases[[#This Row],[Auto Renewal]]="Yes"),1,0)</f>
        <v>0</v>
      </c>
      <c r="AC10" s="9">
        <f>IF(AND(Bases[[#This Row],[Plan]]="Standard",Bases[[#This Row],[Auto Renewal]]="No"),1,0)</f>
        <v>0</v>
      </c>
      <c r="AD10" s="9">
        <f>+Bases[[#This Row],[CLIENTS From STANDARD (MINECRAFT) Auto Renewal NO]]+Bases[[#This Row],[CLIENTS From STANDARD (MINECRAFT) Auto Renewal YES]]</f>
        <v>0</v>
      </c>
      <c r="AE10" s="9">
        <f>IF(AND(Bases[[#This Row],[Plan]]="Ultimate",Bases[[#This Row],[Auto Renewal]]="Yes"),1,0)</f>
        <v>1</v>
      </c>
      <c r="AF10" s="9">
        <f>IF(AND(Bases[[#This Row],[Plan]]="Ultimate",Bases[[#This Row],[Auto Renewal]]="No"),1,0)</f>
        <v>0</v>
      </c>
      <c r="AG10" s="9">
        <f>+Bases[[#This Row],[CLIENTS From ULTIMATE (MINECRAFT) Auto Renewal NO]]+Bases[[#This Row],[CLIENTS From ULTIMATE (MINECRAFT) Auto Renewal YES]]</f>
        <v>1</v>
      </c>
      <c r="AH10" s="9">
        <f>+Bases[[#This Row],[Total CLIENTS From ULTIMATE (MINECRAFT) Auto Renewal YES + NO]]+Bases[[#This Row],[Total CLIENTS From STANDARD (MINECRAFT) Auto Renewal YES + NO]]</f>
        <v>1</v>
      </c>
      <c r="AI10" s="9">
        <f>IF(AND(Bases[[#This Row],[Plan]]="Ultimate",Bases[[#This Row],[Auto Renewal]]="Yes"),1,0)</f>
        <v>1</v>
      </c>
      <c r="AJ10" s="9">
        <f>IF(AND(Bases[[#This Row],[Plan]]="Ultimate",Bases[[#This Row],[Auto Renewal]]="No"),1,0)</f>
        <v>0</v>
      </c>
      <c r="AK10" s="9">
        <f>+Bases[[#This Row],[CLIENTS From ULTIMATE (EA) Auto Renewal YES]]+Bases[[#This Row],[CLIENTS From ULTIMATE (EA) Auto Renewal NO]]</f>
        <v>1</v>
      </c>
      <c r="AL10" s="7">
        <f>+IF(Bases[[#This Row],[Auto Renewal]]="Yes",Bases[[#This Row],[Subscription Price]],0)</f>
        <v>15</v>
      </c>
      <c r="AM10" s="7">
        <f>+IF(Bases[[#This Row],[Auto Renewal]]="No",Bases[[#This Row],[Subscription Price]],0)</f>
        <v>0</v>
      </c>
      <c r="AN10" s="7">
        <f>+Bases[[#This Row],[Sales From All Subscriptions Auto Renewal NO]]+Bases[[#This Row],[Sales From All Subscriptions Auto Renewal YES]]</f>
        <v>15</v>
      </c>
      <c r="AO10" s="7">
        <f>IF(AND(Bases[[#This Row],[Plan]]="Core",Bases[[#This Row],[Auto Renewal]]="Yes"),Bases[[#This Row],[Subscription Price]],0)</f>
        <v>0</v>
      </c>
      <c r="AP10" s="7">
        <f>IF(AND(Bases[[#This Row],[Plan]]="Core",Bases[[#This Row],[Auto Renewal]]="No"),Bases[[#This Row],[Subscription Price]],0)</f>
        <v>0</v>
      </c>
      <c r="AQ10" s="7">
        <f>+Bases[[#This Row],[Sales From Simple Subscription Auto Renewal YES]]+Bases[[#This Row],[Sales From Simple Subscription Auto Renewal NO]]</f>
        <v>0</v>
      </c>
      <c r="AR10" s="7">
        <f>IF(AND(Bases[[#This Row],[Plan]]="Standard",Bases[[#This Row],[Auto Renewal]]="Yes"),Bases[[#This Row],[Minecraft Season Pass Price]],0)</f>
        <v>0</v>
      </c>
      <c r="AS10" s="7">
        <f>IF(AND(Bases[[#This Row],[Plan]]="Standard",Bases[[#This Row],[Auto Renewal]]="No"),Bases[[#This Row],[Minecraft Season Pass Price]],0)</f>
        <v>0</v>
      </c>
      <c r="AT10" s="7">
        <f>+Bases[[#This Row],[Sales From STANDARD (MINECRAFT) Auto Renewal YES]]+Bases[[#This Row],[Sales From STANDARD (MINECRAFT) Auto Renewal NO]]</f>
        <v>0</v>
      </c>
      <c r="AU10" s="7">
        <f>IF(AND(Bases[[#This Row],[Plan]]="Ultimate",Bases[[#This Row],[Auto Renewal]]="Yes"),Bases[[#This Row],[Minecraft Season Pass Price]],0)</f>
        <v>20</v>
      </c>
      <c r="AV10" s="7">
        <f>IF(AND(Bases[[#This Row],[Plan]]="Ultimate",Bases[[#This Row],[Auto Renewal]]="No"),Bases[[#This Row],[Minecraft Season Pass Price]],0)</f>
        <v>0</v>
      </c>
      <c r="AW10" s="7">
        <f>+Bases[[#This Row],[Sales From ULTIMATE (MINECRAFT) Auto Renewal YES]]+Bases[[#This Row],[Sales From ULTIMATE (MINECRAFT) Auto Renewal NO]]</f>
        <v>20</v>
      </c>
      <c r="AX10" s="7">
        <f>+Bases[[#This Row],[Total Sales From ULTIMATE (MINECRAFT) Auto Renewal YES + NO]]+Bases[[#This Row],[Total Sales From STANDARD (MINECRAFT) Auto Renewal YES + NO]]</f>
        <v>20</v>
      </c>
      <c r="AY10" s="7">
        <f>IF(AND(Bases[[#This Row],[Plan]]="Ultimate",Bases[[#This Row],[Auto Renewal]]="Yes"),Bases[[#This Row],[EA Play Season Pass
Price]],0)</f>
        <v>30</v>
      </c>
      <c r="AZ10" s="7">
        <f>IF(AND(Bases[[#This Row],[Plan]]="Ultimate",Bases[[#This Row],[Auto Renewal]]="No"),Bases[[#This Row],[EA Play Season Pass
Price]],0)</f>
        <v>0</v>
      </c>
      <c r="BA10" s="7">
        <f>+Bases[[#This Row],[Sales From ULTIMATE (EA) Auto Renewal YES]]+Bases[[#This Row],[Sales From ULTIMATE (EA) Auto Renewal NO]]</f>
        <v>30</v>
      </c>
      <c r="BB10" s="7">
        <f>IF(Bases[[#This Row],[Potential Clients Standard - Renew: Yes]]=1,25,0)</f>
        <v>0</v>
      </c>
      <c r="BC10" s="9">
        <f>IF(AND(Bases[[#This Row],[Auto Renewal]]="Yes",Bases[[#This Row],[Plan]]="Core"),1,0)</f>
        <v>0</v>
      </c>
      <c r="BD10" s="7">
        <f>IF(Bases[[#This Row],[Potential Clients Standard - Renew: NO]]=1,25,0)</f>
        <v>0</v>
      </c>
      <c r="BE10" s="9">
        <f>IF(AND(Bases[[#This Row],[Auto Renewal]]="No",Bases[[#This Row],[Plan]]="Core"),1,0)</f>
        <v>0</v>
      </c>
      <c r="BF10" s="7">
        <f>IF(Bases[[#This Row],[Potential Clients Ultimate - Renew: Yes]]=1,35,0)</f>
        <v>0</v>
      </c>
      <c r="BG10" s="9">
        <f>IF(AND(Bases[[#This Row],[Auto Renewal]]="Yes",Bases[[#This Row],[Plan]]="Standard"),1,0)</f>
        <v>0</v>
      </c>
      <c r="BH10" s="7">
        <f>IF(Bases[[#This Row],[Potential Clients Ultimate - Renew: NO]]=1,35,0)</f>
        <v>0</v>
      </c>
      <c r="BI10" s="9">
        <f>IF(AND(Bases[[#This Row],[Auto Renewal]]="No",Bases[[#This Row],[Plan]]="Standard"),1,0)</f>
        <v>0</v>
      </c>
      <c r="BJ10" s="7">
        <f>+Bases[[#This Row],[Potential Sales Standard - Renew: Yes]]+Bases[[#This Row],[Potential Sales Ultimate - Renew: Yes]]</f>
        <v>0</v>
      </c>
      <c r="BK10" s="9">
        <f>+Bases[[#This Row],[Potential Clients Standard - Renew: Yes]]+Bases[[#This Row],[Potential Clients Standard - Renew: NO]]</f>
        <v>0</v>
      </c>
      <c r="BL10" s="7">
        <f>+Bases[[#This Row],[Potential Sales Standard - Renew: NO]]+Bases[[#This Row],[Potential Sales Ultimate - Renew: NO]]</f>
        <v>0</v>
      </c>
      <c r="BM10" s="9">
        <f>+Bases[[#This Row],[Potential Clients Ultimate - Renew: Yes]]+Bases[[#This Row],[Potential Clients Ultimate - Renew: NO]]</f>
        <v>0</v>
      </c>
    </row>
    <row r="11" spans="1:65" ht="16.5" customHeight="1" x14ac:dyDescent="0.25">
      <c r="A11" s="1">
        <v>3238</v>
      </c>
      <c r="B11" s="1" t="s">
        <v>25</v>
      </c>
      <c r="C11" s="1" t="s">
        <v>11</v>
      </c>
      <c r="D11" s="2">
        <v>45355</v>
      </c>
      <c r="E11" s="1" t="s">
        <v>8</v>
      </c>
      <c r="F11" s="7">
        <v>5</v>
      </c>
      <c r="G11" s="1" t="s">
        <v>13</v>
      </c>
      <c r="H11" s="1" t="s">
        <v>12</v>
      </c>
      <c r="I11" s="7" t="s">
        <v>302</v>
      </c>
      <c r="J11" s="1" t="s">
        <v>12</v>
      </c>
      <c r="K11" s="7">
        <v>0</v>
      </c>
      <c r="L11" s="7">
        <v>0</v>
      </c>
      <c r="M11" s="7">
        <v>5</v>
      </c>
      <c r="N11" s="6">
        <v>2024</v>
      </c>
      <c r="O11" s="3" t="s">
        <v>313</v>
      </c>
      <c r="P11" s="5">
        <v>2</v>
      </c>
      <c r="Q11" s="3" t="s">
        <v>309</v>
      </c>
      <c r="R11" s="7">
        <v>0</v>
      </c>
      <c r="S11" s="9">
        <v>1</v>
      </c>
      <c r="T11" s="9">
        <v>1</v>
      </c>
      <c r="U11" s="9">
        <v>0</v>
      </c>
      <c r="V11" s="9">
        <f>+IF(Bases[[#This Row],[Auto Renewal]]="Yes",1,0)</f>
        <v>1</v>
      </c>
      <c r="W11" s="9">
        <f>+IF(Bases[[#This Row],[Auto Renewal]]="No",1,0)</f>
        <v>0</v>
      </c>
      <c r="X11" s="9">
        <f>+Bases[[#This Row],[CLIENTS From All Subscriptions Auto Renewal YES]]+Bases[[#This Row],[CLIENTS From All Subscriptions Auto Renewal NO]]</f>
        <v>1</v>
      </c>
      <c r="Y11" s="9">
        <f>IF(AND(Bases[[#This Row],[Plan]]="Core",Bases[[#This Row],[Auto Renewal]]="Yes"),1,0)</f>
        <v>1</v>
      </c>
      <c r="Z11" s="9">
        <f>IF(AND(Bases[[#This Row],[Plan]]="Core",Bases[[#This Row],[Auto Renewal]]="No"),1,0)</f>
        <v>0</v>
      </c>
      <c r="AA11" s="9">
        <f>+Bases[[#This Row],[CLIENTS From Simple Subscription Auto Renewal NO]]+Bases[[#This Row],[CLIENTS From Simple Subscription Auto Renewal YES]]</f>
        <v>1</v>
      </c>
      <c r="AB11" s="9">
        <f>IF(AND(Bases[[#This Row],[Plan]]="Standard",Bases[[#This Row],[Auto Renewal]]="Yes"),1,0)</f>
        <v>0</v>
      </c>
      <c r="AC11" s="9">
        <f>IF(AND(Bases[[#This Row],[Plan]]="Standard",Bases[[#This Row],[Auto Renewal]]="No"),1,0)</f>
        <v>0</v>
      </c>
      <c r="AD11" s="9">
        <f>+Bases[[#This Row],[CLIENTS From STANDARD (MINECRAFT) Auto Renewal NO]]+Bases[[#This Row],[CLIENTS From STANDARD (MINECRAFT) Auto Renewal YES]]</f>
        <v>0</v>
      </c>
      <c r="AE11" s="9">
        <f>IF(AND(Bases[[#This Row],[Plan]]="Ultimate",Bases[[#This Row],[Auto Renewal]]="Yes"),1,0)</f>
        <v>0</v>
      </c>
      <c r="AF11" s="9">
        <f>IF(AND(Bases[[#This Row],[Plan]]="Ultimate",Bases[[#This Row],[Auto Renewal]]="No"),1,0)</f>
        <v>0</v>
      </c>
      <c r="AG11" s="9">
        <f>+Bases[[#This Row],[CLIENTS From ULTIMATE (MINECRAFT) Auto Renewal NO]]+Bases[[#This Row],[CLIENTS From ULTIMATE (MINECRAFT) Auto Renewal YES]]</f>
        <v>0</v>
      </c>
      <c r="AH11" s="9">
        <f>+Bases[[#This Row],[Total CLIENTS From ULTIMATE (MINECRAFT) Auto Renewal YES + NO]]+Bases[[#This Row],[Total CLIENTS From STANDARD (MINECRAFT) Auto Renewal YES + NO]]</f>
        <v>0</v>
      </c>
      <c r="AI11" s="9">
        <f>IF(AND(Bases[[#This Row],[Plan]]="Ultimate",Bases[[#This Row],[Auto Renewal]]="Yes"),1,0)</f>
        <v>0</v>
      </c>
      <c r="AJ11" s="9">
        <f>IF(AND(Bases[[#This Row],[Plan]]="Ultimate",Bases[[#This Row],[Auto Renewal]]="No"),1,0)</f>
        <v>0</v>
      </c>
      <c r="AK11" s="9">
        <f>+Bases[[#This Row],[CLIENTS From ULTIMATE (EA) Auto Renewal YES]]+Bases[[#This Row],[CLIENTS From ULTIMATE (EA) Auto Renewal NO]]</f>
        <v>0</v>
      </c>
      <c r="AL11" s="7">
        <f>+IF(Bases[[#This Row],[Auto Renewal]]="Yes",Bases[[#This Row],[Subscription Price]],0)</f>
        <v>5</v>
      </c>
      <c r="AM11" s="7">
        <f>+IF(Bases[[#This Row],[Auto Renewal]]="No",Bases[[#This Row],[Subscription Price]],0)</f>
        <v>0</v>
      </c>
      <c r="AN11" s="7">
        <f>+Bases[[#This Row],[Sales From All Subscriptions Auto Renewal NO]]+Bases[[#This Row],[Sales From All Subscriptions Auto Renewal YES]]</f>
        <v>5</v>
      </c>
      <c r="AO11" s="7">
        <f>IF(AND(Bases[[#This Row],[Plan]]="Core",Bases[[#This Row],[Auto Renewal]]="Yes"),Bases[[#This Row],[Subscription Price]],0)</f>
        <v>5</v>
      </c>
      <c r="AP11" s="7">
        <f>IF(AND(Bases[[#This Row],[Plan]]="Core",Bases[[#This Row],[Auto Renewal]]="No"),Bases[[#This Row],[Subscription Price]],0)</f>
        <v>0</v>
      </c>
      <c r="AQ11" s="7">
        <f>+Bases[[#This Row],[Sales From Simple Subscription Auto Renewal YES]]+Bases[[#This Row],[Sales From Simple Subscription Auto Renewal NO]]</f>
        <v>5</v>
      </c>
      <c r="AR11" s="7">
        <f>IF(AND(Bases[[#This Row],[Plan]]="Standard",Bases[[#This Row],[Auto Renewal]]="Yes"),Bases[[#This Row],[Minecraft Season Pass Price]],0)</f>
        <v>0</v>
      </c>
      <c r="AS11" s="7">
        <f>IF(AND(Bases[[#This Row],[Plan]]="Standard",Bases[[#This Row],[Auto Renewal]]="No"),Bases[[#This Row],[Minecraft Season Pass Price]],0)</f>
        <v>0</v>
      </c>
      <c r="AT11" s="7">
        <f>+Bases[[#This Row],[Sales From STANDARD (MINECRAFT) Auto Renewal YES]]+Bases[[#This Row],[Sales From STANDARD (MINECRAFT) Auto Renewal NO]]</f>
        <v>0</v>
      </c>
      <c r="AU11" s="7">
        <f>IF(AND(Bases[[#This Row],[Plan]]="Ultimate",Bases[[#This Row],[Auto Renewal]]="Yes"),Bases[[#This Row],[Minecraft Season Pass Price]],0)</f>
        <v>0</v>
      </c>
      <c r="AV11" s="7">
        <f>IF(AND(Bases[[#This Row],[Plan]]="Ultimate",Bases[[#This Row],[Auto Renewal]]="No"),Bases[[#This Row],[Minecraft Season Pass Price]],0)</f>
        <v>0</v>
      </c>
      <c r="AW11" s="7">
        <f>+Bases[[#This Row],[Sales From ULTIMATE (MINECRAFT) Auto Renewal YES]]+Bases[[#This Row],[Sales From ULTIMATE (MINECRAFT) Auto Renewal NO]]</f>
        <v>0</v>
      </c>
      <c r="AX11" s="7">
        <f>+Bases[[#This Row],[Total Sales From ULTIMATE (MINECRAFT) Auto Renewal YES + NO]]+Bases[[#This Row],[Total Sales From STANDARD (MINECRAFT) Auto Renewal YES + NO]]</f>
        <v>0</v>
      </c>
      <c r="AY11" s="7">
        <f>IF(AND(Bases[[#This Row],[Plan]]="Ultimate",Bases[[#This Row],[Auto Renewal]]="Yes"),Bases[[#This Row],[EA Play Season Pass
Price]],0)</f>
        <v>0</v>
      </c>
      <c r="AZ11" s="7">
        <f>IF(AND(Bases[[#This Row],[Plan]]="Ultimate",Bases[[#This Row],[Auto Renewal]]="No"),Bases[[#This Row],[EA Play Season Pass
Price]],0)</f>
        <v>0</v>
      </c>
      <c r="BA11" s="7">
        <f>+Bases[[#This Row],[Sales From ULTIMATE (EA) Auto Renewal YES]]+Bases[[#This Row],[Sales From ULTIMATE (EA) Auto Renewal NO]]</f>
        <v>0</v>
      </c>
      <c r="BB11" s="7">
        <f>IF(Bases[[#This Row],[Potential Clients Standard - Renew: Yes]]=1,25,0)</f>
        <v>25</v>
      </c>
      <c r="BC11" s="9">
        <f>IF(AND(Bases[[#This Row],[Auto Renewal]]="Yes",Bases[[#This Row],[Plan]]="Core"),1,0)</f>
        <v>1</v>
      </c>
      <c r="BD11" s="7">
        <f>IF(Bases[[#This Row],[Potential Clients Standard - Renew: NO]]=1,25,0)</f>
        <v>0</v>
      </c>
      <c r="BE11" s="9">
        <f>IF(AND(Bases[[#This Row],[Auto Renewal]]="No",Bases[[#This Row],[Plan]]="Core"),1,0)</f>
        <v>0</v>
      </c>
      <c r="BF11" s="7">
        <f>IF(Bases[[#This Row],[Potential Clients Ultimate - Renew: Yes]]=1,35,0)</f>
        <v>0</v>
      </c>
      <c r="BG11" s="9">
        <f>IF(AND(Bases[[#This Row],[Auto Renewal]]="Yes",Bases[[#This Row],[Plan]]="Standard"),1,0)</f>
        <v>0</v>
      </c>
      <c r="BH11" s="7">
        <f>IF(Bases[[#This Row],[Potential Clients Ultimate - Renew: NO]]=1,35,0)</f>
        <v>0</v>
      </c>
      <c r="BI11" s="9">
        <f>IF(AND(Bases[[#This Row],[Auto Renewal]]="No",Bases[[#This Row],[Plan]]="Standard"),1,0)</f>
        <v>0</v>
      </c>
      <c r="BJ11" s="7">
        <f>+Bases[[#This Row],[Potential Sales Standard - Renew: Yes]]+Bases[[#This Row],[Potential Sales Ultimate - Renew: Yes]]</f>
        <v>25</v>
      </c>
      <c r="BK11" s="9">
        <f>+Bases[[#This Row],[Potential Clients Standard - Renew: Yes]]+Bases[[#This Row],[Potential Clients Standard - Renew: NO]]</f>
        <v>1</v>
      </c>
      <c r="BL11" s="7">
        <f>+Bases[[#This Row],[Potential Sales Standard - Renew: NO]]+Bases[[#This Row],[Potential Sales Ultimate - Renew: NO]]</f>
        <v>0</v>
      </c>
      <c r="BM11" s="9">
        <f>+Bases[[#This Row],[Potential Clients Ultimate - Renew: Yes]]+Bases[[#This Row],[Potential Clients Ultimate - Renew: NO]]</f>
        <v>0</v>
      </c>
    </row>
    <row r="12" spans="1:65" ht="16.5" customHeight="1" x14ac:dyDescent="0.25">
      <c r="A12" s="1">
        <v>3239</v>
      </c>
      <c r="B12" s="1" t="s">
        <v>26</v>
      </c>
      <c r="C12" s="1" t="s">
        <v>7</v>
      </c>
      <c r="D12" s="2">
        <v>45356</v>
      </c>
      <c r="E12" s="1" t="s">
        <v>12</v>
      </c>
      <c r="F12" s="7">
        <v>15</v>
      </c>
      <c r="G12" s="1" t="s">
        <v>9</v>
      </c>
      <c r="H12" s="1" t="s">
        <v>8</v>
      </c>
      <c r="I12" s="7">
        <v>30</v>
      </c>
      <c r="J12" s="1" t="s">
        <v>8</v>
      </c>
      <c r="K12" s="7">
        <v>20</v>
      </c>
      <c r="L12" s="7">
        <v>5</v>
      </c>
      <c r="M12" s="7">
        <v>60</v>
      </c>
      <c r="N12" s="6">
        <v>2024</v>
      </c>
      <c r="O12" s="3" t="s">
        <v>313</v>
      </c>
      <c r="P12" s="5">
        <v>2</v>
      </c>
      <c r="Q12" s="3" t="s">
        <v>312</v>
      </c>
      <c r="R12" s="7">
        <v>-5</v>
      </c>
      <c r="S12" s="9">
        <v>1</v>
      </c>
      <c r="T12" s="9">
        <v>0</v>
      </c>
      <c r="U12" s="9">
        <v>1</v>
      </c>
      <c r="V12" s="9">
        <f>+IF(Bases[[#This Row],[Auto Renewal]]="Yes",1,0)</f>
        <v>0</v>
      </c>
      <c r="W12" s="9">
        <f>+IF(Bases[[#This Row],[Auto Renewal]]="No",1,0)</f>
        <v>1</v>
      </c>
      <c r="X12" s="9">
        <f>+Bases[[#This Row],[CLIENTS From All Subscriptions Auto Renewal YES]]+Bases[[#This Row],[CLIENTS From All Subscriptions Auto Renewal NO]]</f>
        <v>1</v>
      </c>
      <c r="Y12" s="9">
        <f>IF(AND(Bases[[#This Row],[Plan]]="Core",Bases[[#This Row],[Auto Renewal]]="Yes"),1,0)</f>
        <v>0</v>
      </c>
      <c r="Z12" s="9">
        <f>IF(AND(Bases[[#This Row],[Plan]]="Core",Bases[[#This Row],[Auto Renewal]]="No"),1,0)</f>
        <v>0</v>
      </c>
      <c r="AA12" s="9">
        <f>+Bases[[#This Row],[CLIENTS From Simple Subscription Auto Renewal NO]]+Bases[[#This Row],[CLIENTS From Simple Subscription Auto Renewal YES]]</f>
        <v>0</v>
      </c>
      <c r="AB12" s="9">
        <f>IF(AND(Bases[[#This Row],[Plan]]="Standard",Bases[[#This Row],[Auto Renewal]]="Yes"),1,0)</f>
        <v>0</v>
      </c>
      <c r="AC12" s="9">
        <f>IF(AND(Bases[[#This Row],[Plan]]="Standard",Bases[[#This Row],[Auto Renewal]]="No"),1,0)</f>
        <v>0</v>
      </c>
      <c r="AD12" s="9">
        <f>+Bases[[#This Row],[CLIENTS From STANDARD (MINECRAFT) Auto Renewal NO]]+Bases[[#This Row],[CLIENTS From STANDARD (MINECRAFT) Auto Renewal YES]]</f>
        <v>0</v>
      </c>
      <c r="AE12" s="9">
        <f>IF(AND(Bases[[#This Row],[Plan]]="Ultimate",Bases[[#This Row],[Auto Renewal]]="Yes"),1,0)</f>
        <v>0</v>
      </c>
      <c r="AF12" s="9">
        <f>IF(AND(Bases[[#This Row],[Plan]]="Ultimate",Bases[[#This Row],[Auto Renewal]]="No"),1,0)</f>
        <v>1</v>
      </c>
      <c r="AG12" s="9">
        <f>+Bases[[#This Row],[CLIENTS From ULTIMATE (MINECRAFT) Auto Renewal NO]]+Bases[[#This Row],[CLIENTS From ULTIMATE (MINECRAFT) Auto Renewal YES]]</f>
        <v>1</v>
      </c>
      <c r="AH12" s="9">
        <f>+Bases[[#This Row],[Total CLIENTS From ULTIMATE (MINECRAFT) Auto Renewal YES + NO]]+Bases[[#This Row],[Total CLIENTS From STANDARD (MINECRAFT) Auto Renewal YES + NO]]</f>
        <v>1</v>
      </c>
      <c r="AI12" s="9">
        <f>IF(AND(Bases[[#This Row],[Plan]]="Ultimate",Bases[[#This Row],[Auto Renewal]]="Yes"),1,0)</f>
        <v>0</v>
      </c>
      <c r="AJ12" s="9">
        <f>IF(AND(Bases[[#This Row],[Plan]]="Ultimate",Bases[[#This Row],[Auto Renewal]]="No"),1,0)</f>
        <v>1</v>
      </c>
      <c r="AK12" s="9">
        <f>+Bases[[#This Row],[CLIENTS From ULTIMATE (EA) Auto Renewal YES]]+Bases[[#This Row],[CLIENTS From ULTIMATE (EA) Auto Renewal NO]]</f>
        <v>1</v>
      </c>
      <c r="AL12" s="7">
        <f>+IF(Bases[[#This Row],[Auto Renewal]]="Yes",Bases[[#This Row],[Subscription Price]],0)</f>
        <v>0</v>
      </c>
      <c r="AM12" s="7">
        <f>+IF(Bases[[#This Row],[Auto Renewal]]="No",Bases[[#This Row],[Subscription Price]],0)</f>
        <v>15</v>
      </c>
      <c r="AN12" s="7">
        <f>+Bases[[#This Row],[Sales From All Subscriptions Auto Renewal NO]]+Bases[[#This Row],[Sales From All Subscriptions Auto Renewal YES]]</f>
        <v>15</v>
      </c>
      <c r="AO12" s="7">
        <f>IF(AND(Bases[[#This Row],[Plan]]="Core",Bases[[#This Row],[Auto Renewal]]="Yes"),Bases[[#This Row],[Subscription Price]],0)</f>
        <v>0</v>
      </c>
      <c r="AP12" s="7">
        <f>IF(AND(Bases[[#This Row],[Plan]]="Core",Bases[[#This Row],[Auto Renewal]]="No"),Bases[[#This Row],[Subscription Price]],0)</f>
        <v>0</v>
      </c>
      <c r="AQ12" s="7">
        <f>+Bases[[#This Row],[Sales From Simple Subscription Auto Renewal YES]]+Bases[[#This Row],[Sales From Simple Subscription Auto Renewal NO]]</f>
        <v>0</v>
      </c>
      <c r="AR12" s="7">
        <f>IF(AND(Bases[[#This Row],[Plan]]="Standard",Bases[[#This Row],[Auto Renewal]]="Yes"),Bases[[#This Row],[Minecraft Season Pass Price]],0)</f>
        <v>0</v>
      </c>
      <c r="AS12" s="7">
        <f>IF(AND(Bases[[#This Row],[Plan]]="Standard",Bases[[#This Row],[Auto Renewal]]="No"),Bases[[#This Row],[Minecraft Season Pass Price]],0)</f>
        <v>0</v>
      </c>
      <c r="AT12" s="7">
        <f>+Bases[[#This Row],[Sales From STANDARD (MINECRAFT) Auto Renewal YES]]+Bases[[#This Row],[Sales From STANDARD (MINECRAFT) Auto Renewal NO]]</f>
        <v>0</v>
      </c>
      <c r="AU12" s="7">
        <f>IF(AND(Bases[[#This Row],[Plan]]="Ultimate",Bases[[#This Row],[Auto Renewal]]="Yes"),Bases[[#This Row],[Minecraft Season Pass Price]],0)</f>
        <v>0</v>
      </c>
      <c r="AV12" s="7">
        <f>IF(AND(Bases[[#This Row],[Plan]]="Ultimate",Bases[[#This Row],[Auto Renewal]]="No"),Bases[[#This Row],[Minecraft Season Pass Price]],0)</f>
        <v>20</v>
      </c>
      <c r="AW12" s="7">
        <f>+Bases[[#This Row],[Sales From ULTIMATE (MINECRAFT) Auto Renewal YES]]+Bases[[#This Row],[Sales From ULTIMATE (MINECRAFT) Auto Renewal NO]]</f>
        <v>20</v>
      </c>
      <c r="AX12" s="7">
        <f>+Bases[[#This Row],[Total Sales From ULTIMATE (MINECRAFT) Auto Renewal YES + NO]]+Bases[[#This Row],[Total Sales From STANDARD (MINECRAFT) Auto Renewal YES + NO]]</f>
        <v>20</v>
      </c>
      <c r="AY12" s="7">
        <f>IF(AND(Bases[[#This Row],[Plan]]="Ultimate",Bases[[#This Row],[Auto Renewal]]="Yes"),Bases[[#This Row],[EA Play Season Pass
Price]],0)</f>
        <v>0</v>
      </c>
      <c r="AZ12" s="7">
        <f>IF(AND(Bases[[#This Row],[Plan]]="Ultimate",Bases[[#This Row],[Auto Renewal]]="No"),Bases[[#This Row],[EA Play Season Pass
Price]],0)</f>
        <v>30</v>
      </c>
      <c r="BA12" s="7">
        <f>+Bases[[#This Row],[Sales From ULTIMATE (EA) Auto Renewal YES]]+Bases[[#This Row],[Sales From ULTIMATE (EA) Auto Renewal NO]]</f>
        <v>30</v>
      </c>
      <c r="BB12" s="7">
        <f>IF(Bases[[#This Row],[Potential Clients Standard - Renew: Yes]]=1,25,0)</f>
        <v>0</v>
      </c>
      <c r="BC12" s="9">
        <f>IF(AND(Bases[[#This Row],[Auto Renewal]]="Yes",Bases[[#This Row],[Plan]]="Core"),1,0)</f>
        <v>0</v>
      </c>
      <c r="BD12" s="7">
        <f>IF(Bases[[#This Row],[Potential Clients Standard - Renew: NO]]=1,25,0)</f>
        <v>0</v>
      </c>
      <c r="BE12" s="9">
        <f>IF(AND(Bases[[#This Row],[Auto Renewal]]="No",Bases[[#This Row],[Plan]]="Core"),1,0)</f>
        <v>0</v>
      </c>
      <c r="BF12" s="7">
        <f>IF(Bases[[#This Row],[Potential Clients Ultimate - Renew: Yes]]=1,35,0)</f>
        <v>0</v>
      </c>
      <c r="BG12" s="9">
        <f>IF(AND(Bases[[#This Row],[Auto Renewal]]="Yes",Bases[[#This Row],[Plan]]="Standard"),1,0)</f>
        <v>0</v>
      </c>
      <c r="BH12" s="7">
        <f>IF(Bases[[#This Row],[Potential Clients Ultimate - Renew: NO]]=1,35,0)</f>
        <v>0</v>
      </c>
      <c r="BI12" s="9">
        <f>IF(AND(Bases[[#This Row],[Auto Renewal]]="No",Bases[[#This Row],[Plan]]="Standard"),1,0)</f>
        <v>0</v>
      </c>
      <c r="BJ12" s="7">
        <f>+Bases[[#This Row],[Potential Sales Standard - Renew: Yes]]+Bases[[#This Row],[Potential Sales Ultimate - Renew: Yes]]</f>
        <v>0</v>
      </c>
      <c r="BK12" s="9">
        <f>+Bases[[#This Row],[Potential Clients Standard - Renew: Yes]]+Bases[[#This Row],[Potential Clients Standard - Renew: NO]]</f>
        <v>0</v>
      </c>
      <c r="BL12" s="7">
        <f>+Bases[[#This Row],[Potential Sales Standard - Renew: NO]]+Bases[[#This Row],[Potential Sales Ultimate - Renew: NO]]</f>
        <v>0</v>
      </c>
      <c r="BM12" s="9">
        <f>+Bases[[#This Row],[Potential Clients Ultimate - Renew: Yes]]+Bases[[#This Row],[Potential Clients Ultimate - Renew: NO]]</f>
        <v>0</v>
      </c>
    </row>
    <row r="13" spans="1:65" ht="16.5" customHeight="1" x14ac:dyDescent="0.25">
      <c r="A13" s="1">
        <v>3240</v>
      </c>
      <c r="B13" s="1" t="s">
        <v>27</v>
      </c>
      <c r="C13" s="1" t="s">
        <v>15</v>
      </c>
      <c r="D13" s="2">
        <v>45357</v>
      </c>
      <c r="E13" s="1" t="s">
        <v>8</v>
      </c>
      <c r="F13" s="7">
        <v>10</v>
      </c>
      <c r="G13" s="1" t="s">
        <v>16</v>
      </c>
      <c r="H13" s="1" t="s">
        <v>12</v>
      </c>
      <c r="I13" s="7" t="s">
        <v>302</v>
      </c>
      <c r="J13" s="1" t="s">
        <v>8</v>
      </c>
      <c r="K13" s="7">
        <v>20</v>
      </c>
      <c r="L13" s="7">
        <v>15</v>
      </c>
      <c r="M13" s="7">
        <v>15</v>
      </c>
      <c r="N13" s="6">
        <v>2024</v>
      </c>
      <c r="O13" s="3" t="s">
        <v>313</v>
      </c>
      <c r="P13" s="5">
        <v>2</v>
      </c>
      <c r="Q13" s="3" t="s">
        <v>315</v>
      </c>
      <c r="R13" s="7">
        <v>-15</v>
      </c>
      <c r="S13" s="9">
        <v>1</v>
      </c>
      <c r="T13" s="9">
        <v>1</v>
      </c>
      <c r="U13" s="9">
        <v>0</v>
      </c>
      <c r="V13" s="9">
        <f>+IF(Bases[[#This Row],[Auto Renewal]]="Yes",1,0)</f>
        <v>1</v>
      </c>
      <c r="W13" s="9">
        <f>+IF(Bases[[#This Row],[Auto Renewal]]="No",1,0)</f>
        <v>0</v>
      </c>
      <c r="X13" s="9">
        <f>+Bases[[#This Row],[CLIENTS From All Subscriptions Auto Renewal YES]]+Bases[[#This Row],[CLIENTS From All Subscriptions Auto Renewal NO]]</f>
        <v>1</v>
      </c>
      <c r="Y13" s="9">
        <f>IF(AND(Bases[[#This Row],[Plan]]="Core",Bases[[#This Row],[Auto Renewal]]="Yes"),1,0)</f>
        <v>0</v>
      </c>
      <c r="Z13" s="9">
        <f>IF(AND(Bases[[#This Row],[Plan]]="Core",Bases[[#This Row],[Auto Renewal]]="No"),1,0)</f>
        <v>0</v>
      </c>
      <c r="AA13" s="9">
        <f>+Bases[[#This Row],[CLIENTS From Simple Subscription Auto Renewal NO]]+Bases[[#This Row],[CLIENTS From Simple Subscription Auto Renewal YES]]</f>
        <v>0</v>
      </c>
      <c r="AB13" s="9">
        <f>IF(AND(Bases[[#This Row],[Plan]]="Standard",Bases[[#This Row],[Auto Renewal]]="Yes"),1,0)</f>
        <v>1</v>
      </c>
      <c r="AC13" s="9">
        <f>IF(AND(Bases[[#This Row],[Plan]]="Standard",Bases[[#This Row],[Auto Renewal]]="No"),1,0)</f>
        <v>0</v>
      </c>
      <c r="AD13" s="9">
        <f>+Bases[[#This Row],[CLIENTS From STANDARD (MINECRAFT) Auto Renewal NO]]+Bases[[#This Row],[CLIENTS From STANDARD (MINECRAFT) Auto Renewal YES]]</f>
        <v>1</v>
      </c>
      <c r="AE13" s="9">
        <f>IF(AND(Bases[[#This Row],[Plan]]="Ultimate",Bases[[#This Row],[Auto Renewal]]="Yes"),1,0)</f>
        <v>0</v>
      </c>
      <c r="AF13" s="9">
        <f>IF(AND(Bases[[#This Row],[Plan]]="Ultimate",Bases[[#This Row],[Auto Renewal]]="No"),1,0)</f>
        <v>0</v>
      </c>
      <c r="AG13" s="9">
        <f>+Bases[[#This Row],[CLIENTS From ULTIMATE (MINECRAFT) Auto Renewal NO]]+Bases[[#This Row],[CLIENTS From ULTIMATE (MINECRAFT) Auto Renewal YES]]</f>
        <v>0</v>
      </c>
      <c r="AH13" s="9">
        <f>+Bases[[#This Row],[Total CLIENTS From ULTIMATE (MINECRAFT) Auto Renewal YES + NO]]+Bases[[#This Row],[Total CLIENTS From STANDARD (MINECRAFT) Auto Renewal YES + NO]]</f>
        <v>1</v>
      </c>
      <c r="AI13" s="9">
        <f>IF(AND(Bases[[#This Row],[Plan]]="Ultimate",Bases[[#This Row],[Auto Renewal]]="Yes"),1,0)</f>
        <v>0</v>
      </c>
      <c r="AJ13" s="9">
        <f>IF(AND(Bases[[#This Row],[Plan]]="Ultimate",Bases[[#This Row],[Auto Renewal]]="No"),1,0)</f>
        <v>0</v>
      </c>
      <c r="AK13" s="9">
        <f>+Bases[[#This Row],[CLIENTS From ULTIMATE (EA) Auto Renewal YES]]+Bases[[#This Row],[CLIENTS From ULTIMATE (EA) Auto Renewal NO]]</f>
        <v>0</v>
      </c>
      <c r="AL13" s="7">
        <f>+IF(Bases[[#This Row],[Auto Renewal]]="Yes",Bases[[#This Row],[Subscription Price]],0)</f>
        <v>10</v>
      </c>
      <c r="AM13" s="7">
        <f>+IF(Bases[[#This Row],[Auto Renewal]]="No",Bases[[#This Row],[Subscription Price]],0)</f>
        <v>0</v>
      </c>
      <c r="AN13" s="7">
        <f>+Bases[[#This Row],[Sales From All Subscriptions Auto Renewal NO]]+Bases[[#This Row],[Sales From All Subscriptions Auto Renewal YES]]</f>
        <v>10</v>
      </c>
      <c r="AO13" s="7">
        <f>IF(AND(Bases[[#This Row],[Plan]]="Core",Bases[[#This Row],[Auto Renewal]]="Yes"),Bases[[#This Row],[Subscription Price]],0)</f>
        <v>0</v>
      </c>
      <c r="AP13" s="7">
        <f>IF(AND(Bases[[#This Row],[Plan]]="Core",Bases[[#This Row],[Auto Renewal]]="No"),Bases[[#This Row],[Subscription Price]],0)</f>
        <v>0</v>
      </c>
      <c r="AQ13" s="7">
        <f>+Bases[[#This Row],[Sales From Simple Subscription Auto Renewal YES]]+Bases[[#This Row],[Sales From Simple Subscription Auto Renewal NO]]</f>
        <v>0</v>
      </c>
      <c r="AR13" s="7">
        <f>IF(AND(Bases[[#This Row],[Plan]]="Standard",Bases[[#This Row],[Auto Renewal]]="Yes"),Bases[[#This Row],[Minecraft Season Pass Price]],0)</f>
        <v>20</v>
      </c>
      <c r="AS13" s="7">
        <f>IF(AND(Bases[[#This Row],[Plan]]="Standard",Bases[[#This Row],[Auto Renewal]]="No"),Bases[[#This Row],[Minecraft Season Pass Price]],0)</f>
        <v>0</v>
      </c>
      <c r="AT13" s="7">
        <f>+Bases[[#This Row],[Sales From STANDARD (MINECRAFT) Auto Renewal YES]]+Bases[[#This Row],[Sales From STANDARD (MINECRAFT) Auto Renewal NO]]</f>
        <v>20</v>
      </c>
      <c r="AU13" s="7">
        <f>IF(AND(Bases[[#This Row],[Plan]]="Ultimate",Bases[[#This Row],[Auto Renewal]]="Yes"),Bases[[#This Row],[Minecraft Season Pass Price]],0)</f>
        <v>0</v>
      </c>
      <c r="AV13" s="7">
        <f>IF(AND(Bases[[#This Row],[Plan]]="Ultimate",Bases[[#This Row],[Auto Renewal]]="No"),Bases[[#This Row],[Minecraft Season Pass Price]],0)</f>
        <v>0</v>
      </c>
      <c r="AW13" s="7">
        <f>+Bases[[#This Row],[Sales From ULTIMATE (MINECRAFT) Auto Renewal YES]]+Bases[[#This Row],[Sales From ULTIMATE (MINECRAFT) Auto Renewal NO]]</f>
        <v>0</v>
      </c>
      <c r="AX13" s="7">
        <f>+Bases[[#This Row],[Total Sales From ULTIMATE (MINECRAFT) Auto Renewal YES + NO]]+Bases[[#This Row],[Total Sales From STANDARD (MINECRAFT) Auto Renewal YES + NO]]</f>
        <v>20</v>
      </c>
      <c r="AY13" s="7">
        <f>IF(AND(Bases[[#This Row],[Plan]]="Ultimate",Bases[[#This Row],[Auto Renewal]]="Yes"),Bases[[#This Row],[EA Play Season Pass
Price]],0)</f>
        <v>0</v>
      </c>
      <c r="AZ13" s="7">
        <f>IF(AND(Bases[[#This Row],[Plan]]="Ultimate",Bases[[#This Row],[Auto Renewal]]="No"),Bases[[#This Row],[EA Play Season Pass
Price]],0)</f>
        <v>0</v>
      </c>
      <c r="BA13" s="7">
        <f>+Bases[[#This Row],[Sales From ULTIMATE (EA) Auto Renewal YES]]+Bases[[#This Row],[Sales From ULTIMATE (EA) Auto Renewal NO]]</f>
        <v>0</v>
      </c>
      <c r="BB13" s="7">
        <f>IF(Bases[[#This Row],[Potential Clients Standard - Renew: Yes]]=1,25,0)</f>
        <v>0</v>
      </c>
      <c r="BC13" s="9">
        <f>IF(AND(Bases[[#This Row],[Auto Renewal]]="Yes",Bases[[#This Row],[Plan]]="Core"),1,0)</f>
        <v>0</v>
      </c>
      <c r="BD13" s="7">
        <f>IF(Bases[[#This Row],[Potential Clients Standard - Renew: NO]]=1,25,0)</f>
        <v>0</v>
      </c>
      <c r="BE13" s="9">
        <f>IF(AND(Bases[[#This Row],[Auto Renewal]]="No",Bases[[#This Row],[Plan]]="Core"),1,0)</f>
        <v>0</v>
      </c>
      <c r="BF13" s="7">
        <f>IF(Bases[[#This Row],[Potential Clients Ultimate - Renew: Yes]]=1,35,0)</f>
        <v>35</v>
      </c>
      <c r="BG13" s="9">
        <f>IF(AND(Bases[[#This Row],[Auto Renewal]]="Yes",Bases[[#This Row],[Plan]]="Standard"),1,0)</f>
        <v>1</v>
      </c>
      <c r="BH13" s="7">
        <f>IF(Bases[[#This Row],[Potential Clients Ultimate - Renew: NO]]=1,35,0)</f>
        <v>0</v>
      </c>
      <c r="BI13" s="9">
        <f>IF(AND(Bases[[#This Row],[Auto Renewal]]="No",Bases[[#This Row],[Plan]]="Standard"),1,0)</f>
        <v>0</v>
      </c>
      <c r="BJ13" s="7">
        <f>+Bases[[#This Row],[Potential Sales Standard - Renew: Yes]]+Bases[[#This Row],[Potential Sales Ultimate - Renew: Yes]]</f>
        <v>35</v>
      </c>
      <c r="BK13" s="9">
        <f>+Bases[[#This Row],[Potential Clients Standard - Renew: Yes]]+Bases[[#This Row],[Potential Clients Standard - Renew: NO]]</f>
        <v>0</v>
      </c>
      <c r="BL13" s="7">
        <f>+Bases[[#This Row],[Potential Sales Standard - Renew: NO]]+Bases[[#This Row],[Potential Sales Ultimate - Renew: NO]]</f>
        <v>0</v>
      </c>
      <c r="BM13" s="9">
        <f>+Bases[[#This Row],[Potential Clients Ultimate - Renew: Yes]]+Bases[[#This Row],[Potential Clients Ultimate - Renew: NO]]</f>
        <v>1</v>
      </c>
    </row>
    <row r="14" spans="1:65" ht="16.5" customHeight="1" x14ac:dyDescent="0.25">
      <c r="A14" s="1">
        <v>3241</v>
      </c>
      <c r="B14" s="1" t="s">
        <v>28</v>
      </c>
      <c r="C14" s="1" t="s">
        <v>11</v>
      </c>
      <c r="D14" s="2">
        <v>45358</v>
      </c>
      <c r="E14" s="1" t="s">
        <v>12</v>
      </c>
      <c r="F14" s="7">
        <v>5</v>
      </c>
      <c r="G14" s="1" t="s">
        <v>9</v>
      </c>
      <c r="H14" s="1" t="s">
        <v>12</v>
      </c>
      <c r="I14" s="7" t="s">
        <v>302</v>
      </c>
      <c r="J14" s="1" t="s">
        <v>12</v>
      </c>
      <c r="K14" s="7">
        <v>0</v>
      </c>
      <c r="L14" s="7">
        <v>1</v>
      </c>
      <c r="M14" s="7">
        <v>4</v>
      </c>
      <c r="N14" s="6">
        <v>2024</v>
      </c>
      <c r="O14" s="3" t="s">
        <v>313</v>
      </c>
      <c r="P14" s="5">
        <v>2</v>
      </c>
      <c r="Q14" s="3" t="s">
        <v>316</v>
      </c>
      <c r="R14" s="7">
        <v>-1</v>
      </c>
      <c r="S14" s="9">
        <v>1</v>
      </c>
      <c r="T14" s="9">
        <v>0</v>
      </c>
      <c r="U14" s="9">
        <v>1</v>
      </c>
      <c r="V14" s="9">
        <f>+IF(Bases[[#This Row],[Auto Renewal]]="Yes",1,0)</f>
        <v>0</v>
      </c>
      <c r="W14" s="9">
        <f>+IF(Bases[[#This Row],[Auto Renewal]]="No",1,0)</f>
        <v>1</v>
      </c>
      <c r="X14" s="9">
        <f>+Bases[[#This Row],[CLIENTS From All Subscriptions Auto Renewal YES]]+Bases[[#This Row],[CLIENTS From All Subscriptions Auto Renewal NO]]</f>
        <v>1</v>
      </c>
      <c r="Y14" s="9">
        <f>IF(AND(Bases[[#This Row],[Plan]]="Core",Bases[[#This Row],[Auto Renewal]]="Yes"),1,0)</f>
        <v>0</v>
      </c>
      <c r="Z14" s="9">
        <f>IF(AND(Bases[[#This Row],[Plan]]="Core",Bases[[#This Row],[Auto Renewal]]="No"),1,0)</f>
        <v>1</v>
      </c>
      <c r="AA14" s="9">
        <f>+Bases[[#This Row],[CLIENTS From Simple Subscription Auto Renewal NO]]+Bases[[#This Row],[CLIENTS From Simple Subscription Auto Renewal YES]]</f>
        <v>1</v>
      </c>
      <c r="AB14" s="9">
        <f>IF(AND(Bases[[#This Row],[Plan]]="Standard",Bases[[#This Row],[Auto Renewal]]="Yes"),1,0)</f>
        <v>0</v>
      </c>
      <c r="AC14" s="9">
        <f>IF(AND(Bases[[#This Row],[Plan]]="Standard",Bases[[#This Row],[Auto Renewal]]="No"),1,0)</f>
        <v>0</v>
      </c>
      <c r="AD14" s="9">
        <f>+Bases[[#This Row],[CLIENTS From STANDARD (MINECRAFT) Auto Renewal NO]]+Bases[[#This Row],[CLIENTS From STANDARD (MINECRAFT) Auto Renewal YES]]</f>
        <v>0</v>
      </c>
      <c r="AE14" s="9">
        <f>IF(AND(Bases[[#This Row],[Plan]]="Ultimate",Bases[[#This Row],[Auto Renewal]]="Yes"),1,0)</f>
        <v>0</v>
      </c>
      <c r="AF14" s="9">
        <f>IF(AND(Bases[[#This Row],[Plan]]="Ultimate",Bases[[#This Row],[Auto Renewal]]="No"),1,0)</f>
        <v>0</v>
      </c>
      <c r="AG14" s="9">
        <f>+Bases[[#This Row],[CLIENTS From ULTIMATE (MINECRAFT) Auto Renewal NO]]+Bases[[#This Row],[CLIENTS From ULTIMATE (MINECRAFT) Auto Renewal YES]]</f>
        <v>0</v>
      </c>
      <c r="AH14" s="9">
        <f>+Bases[[#This Row],[Total CLIENTS From ULTIMATE (MINECRAFT) Auto Renewal YES + NO]]+Bases[[#This Row],[Total CLIENTS From STANDARD (MINECRAFT) Auto Renewal YES + NO]]</f>
        <v>0</v>
      </c>
      <c r="AI14" s="9">
        <f>IF(AND(Bases[[#This Row],[Plan]]="Ultimate",Bases[[#This Row],[Auto Renewal]]="Yes"),1,0)</f>
        <v>0</v>
      </c>
      <c r="AJ14" s="9">
        <f>IF(AND(Bases[[#This Row],[Plan]]="Ultimate",Bases[[#This Row],[Auto Renewal]]="No"),1,0)</f>
        <v>0</v>
      </c>
      <c r="AK14" s="9">
        <f>+Bases[[#This Row],[CLIENTS From ULTIMATE (EA) Auto Renewal YES]]+Bases[[#This Row],[CLIENTS From ULTIMATE (EA) Auto Renewal NO]]</f>
        <v>0</v>
      </c>
      <c r="AL14" s="7">
        <f>+IF(Bases[[#This Row],[Auto Renewal]]="Yes",Bases[[#This Row],[Subscription Price]],0)</f>
        <v>0</v>
      </c>
      <c r="AM14" s="7">
        <f>+IF(Bases[[#This Row],[Auto Renewal]]="No",Bases[[#This Row],[Subscription Price]],0)</f>
        <v>5</v>
      </c>
      <c r="AN14" s="7">
        <f>+Bases[[#This Row],[Sales From All Subscriptions Auto Renewal NO]]+Bases[[#This Row],[Sales From All Subscriptions Auto Renewal YES]]</f>
        <v>5</v>
      </c>
      <c r="AO14" s="7">
        <f>IF(AND(Bases[[#This Row],[Plan]]="Core",Bases[[#This Row],[Auto Renewal]]="Yes"),Bases[[#This Row],[Subscription Price]],0)</f>
        <v>0</v>
      </c>
      <c r="AP14" s="7">
        <f>IF(AND(Bases[[#This Row],[Plan]]="Core",Bases[[#This Row],[Auto Renewal]]="No"),Bases[[#This Row],[Subscription Price]],0)</f>
        <v>5</v>
      </c>
      <c r="AQ14" s="7">
        <f>+Bases[[#This Row],[Sales From Simple Subscription Auto Renewal YES]]+Bases[[#This Row],[Sales From Simple Subscription Auto Renewal NO]]</f>
        <v>5</v>
      </c>
      <c r="AR14" s="7">
        <f>IF(AND(Bases[[#This Row],[Plan]]="Standard",Bases[[#This Row],[Auto Renewal]]="Yes"),Bases[[#This Row],[Minecraft Season Pass Price]],0)</f>
        <v>0</v>
      </c>
      <c r="AS14" s="7">
        <f>IF(AND(Bases[[#This Row],[Plan]]="Standard",Bases[[#This Row],[Auto Renewal]]="No"),Bases[[#This Row],[Minecraft Season Pass Price]],0)</f>
        <v>0</v>
      </c>
      <c r="AT14" s="7">
        <f>+Bases[[#This Row],[Sales From STANDARD (MINECRAFT) Auto Renewal YES]]+Bases[[#This Row],[Sales From STANDARD (MINECRAFT) Auto Renewal NO]]</f>
        <v>0</v>
      </c>
      <c r="AU14" s="7">
        <f>IF(AND(Bases[[#This Row],[Plan]]="Ultimate",Bases[[#This Row],[Auto Renewal]]="Yes"),Bases[[#This Row],[Minecraft Season Pass Price]],0)</f>
        <v>0</v>
      </c>
      <c r="AV14" s="7">
        <f>IF(AND(Bases[[#This Row],[Plan]]="Ultimate",Bases[[#This Row],[Auto Renewal]]="No"),Bases[[#This Row],[Minecraft Season Pass Price]],0)</f>
        <v>0</v>
      </c>
      <c r="AW14" s="7">
        <f>+Bases[[#This Row],[Sales From ULTIMATE (MINECRAFT) Auto Renewal YES]]+Bases[[#This Row],[Sales From ULTIMATE (MINECRAFT) Auto Renewal NO]]</f>
        <v>0</v>
      </c>
      <c r="AX14" s="7">
        <f>+Bases[[#This Row],[Total Sales From ULTIMATE (MINECRAFT) Auto Renewal YES + NO]]+Bases[[#This Row],[Total Sales From STANDARD (MINECRAFT) Auto Renewal YES + NO]]</f>
        <v>0</v>
      </c>
      <c r="AY14" s="7">
        <f>IF(AND(Bases[[#This Row],[Plan]]="Ultimate",Bases[[#This Row],[Auto Renewal]]="Yes"),Bases[[#This Row],[EA Play Season Pass
Price]],0)</f>
        <v>0</v>
      </c>
      <c r="AZ14" s="7">
        <f>IF(AND(Bases[[#This Row],[Plan]]="Ultimate",Bases[[#This Row],[Auto Renewal]]="No"),Bases[[#This Row],[EA Play Season Pass
Price]],0)</f>
        <v>0</v>
      </c>
      <c r="BA14" s="7">
        <f>+Bases[[#This Row],[Sales From ULTIMATE (EA) Auto Renewal YES]]+Bases[[#This Row],[Sales From ULTIMATE (EA) Auto Renewal NO]]</f>
        <v>0</v>
      </c>
      <c r="BB14" s="7">
        <f>IF(Bases[[#This Row],[Potential Clients Standard - Renew: Yes]]=1,25,0)</f>
        <v>0</v>
      </c>
      <c r="BC14" s="9">
        <f>IF(AND(Bases[[#This Row],[Auto Renewal]]="Yes",Bases[[#This Row],[Plan]]="Core"),1,0)</f>
        <v>0</v>
      </c>
      <c r="BD14" s="7">
        <f>IF(Bases[[#This Row],[Potential Clients Standard - Renew: NO]]=1,25,0)</f>
        <v>25</v>
      </c>
      <c r="BE14" s="9">
        <f>IF(AND(Bases[[#This Row],[Auto Renewal]]="No",Bases[[#This Row],[Plan]]="Core"),1,0)</f>
        <v>1</v>
      </c>
      <c r="BF14" s="7">
        <f>IF(Bases[[#This Row],[Potential Clients Ultimate - Renew: Yes]]=1,35,0)</f>
        <v>0</v>
      </c>
      <c r="BG14" s="9">
        <f>IF(AND(Bases[[#This Row],[Auto Renewal]]="Yes",Bases[[#This Row],[Plan]]="Standard"),1,0)</f>
        <v>0</v>
      </c>
      <c r="BH14" s="7">
        <f>IF(Bases[[#This Row],[Potential Clients Ultimate - Renew: NO]]=1,35,0)</f>
        <v>0</v>
      </c>
      <c r="BI14" s="9">
        <f>IF(AND(Bases[[#This Row],[Auto Renewal]]="No",Bases[[#This Row],[Plan]]="Standard"),1,0)</f>
        <v>0</v>
      </c>
      <c r="BJ14" s="7">
        <f>+Bases[[#This Row],[Potential Sales Standard - Renew: Yes]]+Bases[[#This Row],[Potential Sales Ultimate - Renew: Yes]]</f>
        <v>0</v>
      </c>
      <c r="BK14" s="9">
        <f>+Bases[[#This Row],[Potential Clients Standard - Renew: Yes]]+Bases[[#This Row],[Potential Clients Standard - Renew: NO]]</f>
        <v>1</v>
      </c>
      <c r="BL14" s="7">
        <f>+Bases[[#This Row],[Potential Sales Standard - Renew: NO]]+Bases[[#This Row],[Potential Sales Ultimate - Renew: NO]]</f>
        <v>25</v>
      </c>
      <c r="BM14" s="9">
        <f>+Bases[[#This Row],[Potential Clients Ultimate - Renew: Yes]]+Bases[[#This Row],[Potential Clients Ultimate - Renew: NO]]</f>
        <v>0</v>
      </c>
    </row>
    <row r="15" spans="1:65" ht="16.5" customHeight="1" x14ac:dyDescent="0.25">
      <c r="A15" s="1">
        <v>3242</v>
      </c>
      <c r="B15" s="1" t="s">
        <v>29</v>
      </c>
      <c r="C15" s="1" t="s">
        <v>7</v>
      </c>
      <c r="D15" s="2">
        <v>45359</v>
      </c>
      <c r="E15" s="1" t="s">
        <v>8</v>
      </c>
      <c r="F15" s="7">
        <v>15</v>
      </c>
      <c r="G15" s="1" t="s">
        <v>13</v>
      </c>
      <c r="H15" s="1" t="s">
        <v>8</v>
      </c>
      <c r="I15" s="7">
        <v>30</v>
      </c>
      <c r="J15" s="1" t="s">
        <v>8</v>
      </c>
      <c r="K15" s="7">
        <v>20</v>
      </c>
      <c r="L15" s="7">
        <v>20</v>
      </c>
      <c r="M15" s="7">
        <v>45</v>
      </c>
      <c r="N15" s="6">
        <v>2024</v>
      </c>
      <c r="O15" s="3" t="s">
        <v>313</v>
      </c>
      <c r="P15" s="5">
        <v>2</v>
      </c>
      <c r="Q15" s="3" t="s">
        <v>317</v>
      </c>
      <c r="R15" s="7">
        <v>-20</v>
      </c>
      <c r="S15" s="9">
        <v>1</v>
      </c>
      <c r="T15" s="9">
        <v>1</v>
      </c>
      <c r="U15" s="9">
        <v>0</v>
      </c>
      <c r="V15" s="9">
        <f>+IF(Bases[[#This Row],[Auto Renewal]]="Yes",1,0)</f>
        <v>1</v>
      </c>
      <c r="W15" s="9">
        <f>+IF(Bases[[#This Row],[Auto Renewal]]="No",1,0)</f>
        <v>0</v>
      </c>
      <c r="X15" s="9">
        <f>+Bases[[#This Row],[CLIENTS From All Subscriptions Auto Renewal YES]]+Bases[[#This Row],[CLIENTS From All Subscriptions Auto Renewal NO]]</f>
        <v>1</v>
      </c>
      <c r="Y15" s="9">
        <f>IF(AND(Bases[[#This Row],[Plan]]="Core",Bases[[#This Row],[Auto Renewal]]="Yes"),1,0)</f>
        <v>0</v>
      </c>
      <c r="Z15" s="9">
        <f>IF(AND(Bases[[#This Row],[Plan]]="Core",Bases[[#This Row],[Auto Renewal]]="No"),1,0)</f>
        <v>0</v>
      </c>
      <c r="AA15" s="9">
        <f>+Bases[[#This Row],[CLIENTS From Simple Subscription Auto Renewal NO]]+Bases[[#This Row],[CLIENTS From Simple Subscription Auto Renewal YES]]</f>
        <v>0</v>
      </c>
      <c r="AB15" s="9">
        <f>IF(AND(Bases[[#This Row],[Plan]]="Standard",Bases[[#This Row],[Auto Renewal]]="Yes"),1,0)</f>
        <v>0</v>
      </c>
      <c r="AC15" s="9">
        <f>IF(AND(Bases[[#This Row],[Plan]]="Standard",Bases[[#This Row],[Auto Renewal]]="No"),1,0)</f>
        <v>0</v>
      </c>
      <c r="AD15" s="9">
        <f>+Bases[[#This Row],[CLIENTS From STANDARD (MINECRAFT) Auto Renewal NO]]+Bases[[#This Row],[CLIENTS From STANDARD (MINECRAFT) Auto Renewal YES]]</f>
        <v>0</v>
      </c>
      <c r="AE15" s="9">
        <f>IF(AND(Bases[[#This Row],[Plan]]="Ultimate",Bases[[#This Row],[Auto Renewal]]="Yes"),1,0)</f>
        <v>1</v>
      </c>
      <c r="AF15" s="9">
        <f>IF(AND(Bases[[#This Row],[Plan]]="Ultimate",Bases[[#This Row],[Auto Renewal]]="No"),1,0)</f>
        <v>0</v>
      </c>
      <c r="AG15" s="9">
        <f>+Bases[[#This Row],[CLIENTS From ULTIMATE (MINECRAFT) Auto Renewal NO]]+Bases[[#This Row],[CLIENTS From ULTIMATE (MINECRAFT) Auto Renewal YES]]</f>
        <v>1</v>
      </c>
      <c r="AH15" s="9">
        <f>+Bases[[#This Row],[Total CLIENTS From ULTIMATE (MINECRAFT) Auto Renewal YES + NO]]+Bases[[#This Row],[Total CLIENTS From STANDARD (MINECRAFT) Auto Renewal YES + NO]]</f>
        <v>1</v>
      </c>
      <c r="AI15" s="9">
        <f>IF(AND(Bases[[#This Row],[Plan]]="Ultimate",Bases[[#This Row],[Auto Renewal]]="Yes"),1,0)</f>
        <v>1</v>
      </c>
      <c r="AJ15" s="9">
        <f>IF(AND(Bases[[#This Row],[Plan]]="Ultimate",Bases[[#This Row],[Auto Renewal]]="No"),1,0)</f>
        <v>0</v>
      </c>
      <c r="AK15" s="9">
        <f>+Bases[[#This Row],[CLIENTS From ULTIMATE (EA) Auto Renewal YES]]+Bases[[#This Row],[CLIENTS From ULTIMATE (EA) Auto Renewal NO]]</f>
        <v>1</v>
      </c>
      <c r="AL15" s="7">
        <f>+IF(Bases[[#This Row],[Auto Renewal]]="Yes",Bases[[#This Row],[Subscription Price]],0)</f>
        <v>15</v>
      </c>
      <c r="AM15" s="7">
        <f>+IF(Bases[[#This Row],[Auto Renewal]]="No",Bases[[#This Row],[Subscription Price]],0)</f>
        <v>0</v>
      </c>
      <c r="AN15" s="7">
        <f>+Bases[[#This Row],[Sales From All Subscriptions Auto Renewal NO]]+Bases[[#This Row],[Sales From All Subscriptions Auto Renewal YES]]</f>
        <v>15</v>
      </c>
      <c r="AO15" s="7">
        <f>IF(AND(Bases[[#This Row],[Plan]]="Core",Bases[[#This Row],[Auto Renewal]]="Yes"),Bases[[#This Row],[Subscription Price]],0)</f>
        <v>0</v>
      </c>
      <c r="AP15" s="7">
        <f>IF(AND(Bases[[#This Row],[Plan]]="Core",Bases[[#This Row],[Auto Renewal]]="No"),Bases[[#This Row],[Subscription Price]],0)</f>
        <v>0</v>
      </c>
      <c r="AQ15" s="7">
        <f>+Bases[[#This Row],[Sales From Simple Subscription Auto Renewal YES]]+Bases[[#This Row],[Sales From Simple Subscription Auto Renewal NO]]</f>
        <v>0</v>
      </c>
      <c r="AR15" s="7">
        <f>IF(AND(Bases[[#This Row],[Plan]]="Standard",Bases[[#This Row],[Auto Renewal]]="Yes"),Bases[[#This Row],[Minecraft Season Pass Price]],0)</f>
        <v>0</v>
      </c>
      <c r="AS15" s="7">
        <f>IF(AND(Bases[[#This Row],[Plan]]="Standard",Bases[[#This Row],[Auto Renewal]]="No"),Bases[[#This Row],[Minecraft Season Pass Price]],0)</f>
        <v>0</v>
      </c>
      <c r="AT15" s="7">
        <f>+Bases[[#This Row],[Sales From STANDARD (MINECRAFT) Auto Renewal YES]]+Bases[[#This Row],[Sales From STANDARD (MINECRAFT) Auto Renewal NO]]</f>
        <v>0</v>
      </c>
      <c r="AU15" s="7">
        <f>IF(AND(Bases[[#This Row],[Plan]]="Ultimate",Bases[[#This Row],[Auto Renewal]]="Yes"),Bases[[#This Row],[Minecraft Season Pass Price]],0)</f>
        <v>20</v>
      </c>
      <c r="AV15" s="7">
        <f>IF(AND(Bases[[#This Row],[Plan]]="Ultimate",Bases[[#This Row],[Auto Renewal]]="No"),Bases[[#This Row],[Minecraft Season Pass Price]],0)</f>
        <v>0</v>
      </c>
      <c r="AW15" s="7">
        <f>+Bases[[#This Row],[Sales From ULTIMATE (MINECRAFT) Auto Renewal YES]]+Bases[[#This Row],[Sales From ULTIMATE (MINECRAFT) Auto Renewal NO]]</f>
        <v>20</v>
      </c>
      <c r="AX15" s="7">
        <f>+Bases[[#This Row],[Total Sales From ULTIMATE (MINECRAFT) Auto Renewal YES + NO]]+Bases[[#This Row],[Total Sales From STANDARD (MINECRAFT) Auto Renewal YES + NO]]</f>
        <v>20</v>
      </c>
      <c r="AY15" s="7">
        <f>IF(AND(Bases[[#This Row],[Plan]]="Ultimate",Bases[[#This Row],[Auto Renewal]]="Yes"),Bases[[#This Row],[EA Play Season Pass
Price]],0)</f>
        <v>30</v>
      </c>
      <c r="AZ15" s="7">
        <f>IF(AND(Bases[[#This Row],[Plan]]="Ultimate",Bases[[#This Row],[Auto Renewal]]="No"),Bases[[#This Row],[EA Play Season Pass
Price]],0)</f>
        <v>0</v>
      </c>
      <c r="BA15" s="7">
        <f>+Bases[[#This Row],[Sales From ULTIMATE (EA) Auto Renewal YES]]+Bases[[#This Row],[Sales From ULTIMATE (EA) Auto Renewal NO]]</f>
        <v>30</v>
      </c>
      <c r="BB15" s="7">
        <f>IF(Bases[[#This Row],[Potential Clients Standard - Renew: Yes]]=1,25,0)</f>
        <v>0</v>
      </c>
      <c r="BC15" s="9">
        <f>IF(AND(Bases[[#This Row],[Auto Renewal]]="Yes",Bases[[#This Row],[Plan]]="Core"),1,0)</f>
        <v>0</v>
      </c>
      <c r="BD15" s="7">
        <f>IF(Bases[[#This Row],[Potential Clients Standard - Renew: NO]]=1,25,0)</f>
        <v>0</v>
      </c>
      <c r="BE15" s="9">
        <f>IF(AND(Bases[[#This Row],[Auto Renewal]]="No",Bases[[#This Row],[Plan]]="Core"),1,0)</f>
        <v>0</v>
      </c>
      <c r="BF15" s="7">
        <f>IF(Bases[[#This Row],[Potential Clients Ultimate - Renew: Yes]]=1,35,0)</f>
        <v>0</v>
      </c>
      <c r="BG15" s="9">
        <f>IF(AND(Bases[[#This Row],[Auto Renewal]]="Yes",Bases[[#This Row],[Plan]]="Standard"),1,0)</f>
        <v>0</v>
      </c>
      <c r="BH15" s="7">
        <f>IF(Bases[[#This Row],[Potential Clients Ultimate - Renew: NO]]=1,35,0)</f>
        <v>0</v>
      </c>
      <c r="BI15" s="9">
        <f>IF(AND(Bases[[#This Row],[Auto Renewal]]="No",Bases[[#This Row],[Plan]]="Standard"),1,0)</f>
        <v>0</v>
      </c>
      <c r="BJ15" s="7">
        <f>+Bases[[#This Row],[Potential Sales Standard - Renew: Yes]]+Bases[[#This Row],[Potential Sales Ultimate - Renew: Yes]]</f>
        <v>0</v>
      </c>
      <c r="BK15" s="9">
        <f>+Bases[[#This Row],[Potential Clients Standard - Renew: Yes]]+Bases[[#This Row],[Potential Clients Standard - Renew: NO]]</f>
        <v>0</v>
      </c>
      <c r="BL15" s="7">
        <f>+Bases[[#This Row],[Potential Sales Standard - Renew: NO]]+Bases[[#This Row],[Potential Sales Ultimate - Renew: NO]]</f>
        <v>0</v>
      </c>
      <c r="BM15" s="9">
        <f>+Bases[[#This Row],[Potential Clients Ultimate - Renew: Yes]]+Bases[[#This Row],[Potential Clients Ultimate - Renew: NO]]</f>
        <v>0</v>
      </c>
    </row>
    <row r="16" spans="1:65" ht="16.5" customHeight="1" x14ac:dyDescent="0.25">
      <c r="A16" s="1">
        <v>3243</v>
      </c>
      <c r="B16" s="1" t="s">
        <v>30</v>
      </c>
      <c r="C16" s="1" t="s">
        <v>15</v>
      </c>
      <c r="D16" s="2">
        <v>45360</v>
      </c>
      <c r="E16" s="1" t="s">
        <v>12</v>
      </c>
      <c r="F16" s="7">
        <v>10</v>
      </c>
      <c r="G16" s="1" t="s">
        <v>9</v>
      </c>
      <c r="H16" s="1" t="s">
        <v>12</v>
      </c>
      <c r="I16" s="7" t="s">
        <v>302</v>
      </c>
      <c r="J16" s="1" t="s">
        <v>8</v>
      </c>
      <c r="K16" s="7">
        <v>20</v>
      </c>
      <c r="L16" s="7">
        <v>10</v>
      </c>
      <c r="M16" s="7">
        <v>20</v>
      </c>
      <c r="N16" s="6">
        <v>2024</v>
      </c>
      <c r="O16" s="3" t="s">
        <v>313</v>
      </c>
      <c r="P16" s="5">
        <v>2</v>
      </c>
      <c r="Q16" s="3" t="s">
        <v>311</v>
      </c>
      <c r="R16" s="7">
        <v>-10</v>
      </c>
      <c r="S16" s="9">
        <v>1</v>
      </c>
      <c r="T16" s="9">
        <v>0</v>
      </c>
      <c r="U16" s="9">
        <v>1</v>
      </c>
      <c r="V16" s="9">
        <f>+IF(Bases[[#This Row],[Auto Renewal]]="Yes",1,0)</f>
        <v>0</v>
      </c>
      <c r="W16" s="9">
        <f>+IF(Bases[[#This Row],[Auto Renewal]]="No",1,0)</f>
        <v>1</v>
      </c>
      <c r="X16" s="9">
        <f>+Bases[[#This Row],[CLIENTS From All Subscriptions Auto Renewal YES]]+Bases[[#This Row],[CLIENTS From All Subscriptions Auto Renewal NO]]</f>
        <v>1</v>
      </c>
      <c r="Y16" s="9">
        <f>IF(AND(Bases[[#This Row],[Plan]]="Core",Bases[[#This Row],[Auto Renewal]]="Yes"),1,0)</f>
        <v>0</v>
      </c>
      <c r="Z16" s="9">
        <f>IF(AND(Bases[[#This Row],[Plan]]="Core",Bases[[#This Row],[Auto Renewal]]="No"),1,0)</f>
        <v>0</v>
      </c>
      <c r="AA16" s="9">
        <f>+Bases[[#This Row],[CLIENTS From Simple Subscription Auto Renewal NO]]+Bases[[#This Row],[CLIENTS From Simple Subscription Auto Renewal YES]]</f>
        <v>0</v>
      </c>
      <c r="AB16" s="9">
        <f>IF(AND(Bases[[#This Row],[Plan]]="Standard",Bases[[#This Row],[Auto Renewal]]="Yes"),1,0)</f>
        <v>0</v>
      </c>
      <c r="AC16" s="9">
        <f>IF(AND(Bases[[#This Row],[Plan]]="Standard",Bases[[#This Row],[Auto Renewal]]="No"),1,0)</f>
        <v>1</v>
      </c>
      <c r="AD16" s="9">
        <f>+Bases[[#This Row],[CLIENTS From STANDARD (MINECRAFT) Auto Renewal NO]]+Bases[[#This Row],[CLIENTS From STANDARD (MINECRAFT) Auto Renewal YES]]</f>
        <v>1</v>
      </c>
      <c r="AE16" s="9">
        <f>IF(AND(Bases[[#This Row],[Plan]]="Ultimate",Bases[[#This Row],[Auto Renewal]]="Yes"),1,0)</f>
        <v>0</v>
      </c>
      <c r="AF16" s="9">
        <f>IF(AND(Bases[[#This Row],[Plan]]="Ultimate",Bases[[#This Row],[Auto Renewal]]="No"),1,0)</f>
        <v>0</v>
      </c>
      <c r="AG16" s="9">
        <f>+Bases[[#This Row],[CLIENTS From ULTIMATE (MINECRAFT) Auto Renewal NO]]+Bases[[#This Row],[CLIENTS From ULTIMATE (MINECRAFT) Auto Renewal YES]]</f>
        <v>0</v>
      </c>
      <c r="AH16" s="9">
        <f>+Bases[[#This Row],[Total CLIENTS From ULTIMATE (MINECRAFT) Auto Renewal YES + NO]]+Bases[[#This Row],[Total CLIENTS From STANDARD (MINECRAFT) Auto Renewal YES + NO]]</f>
        <v>1</v>
      </c>
      <c r="AI16" s="9">
        <f>IF(AND(Bases[[#This Row],[Plan]]="Ultimate",Bases[[#This Row],[Auto Renewal]]="Yes"),1,0)</f>
        <v>0</v>
      </c>
      <c r="AJ16" s="9">
        <f>IF(AND(Bases[[#This Row],[Plan]]="Ultimate",Bases[[#This Row],[Auto Renewal]]="No"),1,0)</f>
        <v>0</v>
      </c>
      <c r="AK16" s="9">
        <f>+Bases[[#This Row],[CLIENTS From ULTIMATE (EA) Auto Renewal YES]]+Bases[[#This Row],[CLIENTS From ULTIMATE (EA) Auto Renewal NO]]</f>
        <v>0</v>
      </c>
      <c r="AL16" s="7">
        <f>+IF(Bases[[#This Row],[Auto Renewal]]="Yes",Bases[[#This Row],[Subscription Price]],0)</f>
        <v>0</v>
      </c>
      <c r="AM16" s="7">
        <f>+IF(Bases[[#This Row],[Auto Renewal]]="No",Bases[[#This Row],[Subscription Price]],0)</f>
        <v>10</v>
      </c>
      <c r="AN16" s="7">
        <f>+Bases[[#This Row],[Sales From All Subscriptions Auto Renewal NO]]+Bases[[#This Row],[Sales From All Subscriptions Auto Renewal YES]]</f>
        <v>10</v>
      </c>
      <c r="AO16" s="7">
        <f>IF(AND(Bases[[#This Row],[Plan]]="Core",Bases[[#This Row],[Auto Renewal]]="Yes"),Bases[[#This Row],[Subscription Price]],0)</f>
        <v>0</v>
      </c>
      <c r="AP16" s="7">
        <f>IF(AND(Bases[[#This Row],[Plan]]="Core",Bases[[#This Row],[Auto Renewal]]="No"),Bases[[#This Row],[Subscription Price]],0)</f>
        <v>0</v>
      </c>
      <c r="AQ16" s="7">
        <f>+Bases[[#This Row],[Sales From Simple Subscription Auto Renewal YES]]+Bases[[#This Row],[Sales From Simple Subscription Auto Renewal NO]]</f>
        <v>0</v>
      </c>
      <c r="AR16" s="7">
        <f>IF(AND(Bases[[#This Row],[Plan]]="Standard",Bases[[#This Row],[Auto Renewal]]="Yes"),Bases[[#This Row],[Minecraft Season Pass Price]],0)</f>
        <v>0</v>
      </c>
      <c r="AS16" s="7">
        <f>IF(AND(Bases[[#This Row],[Plan]]="Standard",Bases[[#This Row],[Auto Renewal]]="No"),Bases[[#This Row],[Minecraft Season Pass Price]],0)</f>
        <v>20</v>
      </c>
      <c r="AT16" s="7">
        <f>+Bases[[#This Row],[Sales From STANDARD (MINECRAFT) Auto Renewal YES]]+Bases[[#This Row],[Sales From STANDARD (MINECRAFT) Auto Renewal NO]]</f>
        <v>20</v>
      </c>
      <c r="AU16" s="7">
        <f>IF(AND(Bases[[#This Row],[Plan]]="Ultimate",Bases[[#This Row],[Auto Renewal]]="Yes"),Bases[[#This Row],[Minecraft Season Pass Price]],0)</f>
        <v>0</v>
      </c>
      <c r="AV16" s="7">
        <f>IF(AND(Bases[[#This Row],[Plan]]="Ultimate",Bases[[#This Row],[Auto Renewal]]="No"),Bases[[#This Row],[Minecraft Season Pass Price]],0)</f>
        <v>0</v>
      </c>
      <c r="AW16" s="7">
        <f>+Bases[[#This Row],[Sales From ULTIMATE (MINECRAFT) Auto Renewal YES]]+Bases[[#This Row],[Sales From ULTIMATE (MINECRAFT) Auto Renewal NO]]</f>
        <v>0</v>
      </c>
      <c r="AX16" s="7">
        <f>+Bases[[#This Row],[Total Sales From ULTIMATE (MINECRAFT) Auto Renewal YES + NO]]+Bases[[#This Row],[Total Sales From STANDARD (MINECRAFT) Auto Renewal YES + NO]]</f>
        <v>20</v>
      </c>
      <c r="AY16" s="7">
        <f>IF(AND(Bases[[#This Row],[Plan]]="Ultimate",Bases[[#This Row],[Auto Renewal]]="Yes"),Bases[[#This Row],[EA Play Season Pass
Price]],0)</f>
        <v>0</v>
      </c>
      <c r="AZ16" s="7">
        <f>IF(AND(Bases[[#This Row],[Plan]]="Ultimate",Bases[[#This Row],[Auto Renewal]]="No"),Bases[[#This Row],[EA Play Season Pass
Price]],0)</f>
        <v>0</v>
      </c>
      <c r="BA16" s="7">
        <f>+Bases[[#This Row],[Sales From ULTIMATE (EA) Auto Renewal YES]]+Bases[[#This Row],[Sales From ULTIMATE (EA) Auto Renewal NO]]</f>
        <v>0</v>
      </c>
      <c r="BB16" s="7">
        <f>IF(Bases[[#This Row],[Potential Clients Standard - Renew: Yes]]=1,25,0)</f>
        <v>0</v>
      </c>
      <c r="BC16" s="9">
        <f>IF(AND(Bases[[#This Row],[Auto Renewal]]="Yes",Bases[[#This Row],[Plan]]="Core"),1,0)</f>
        <v>0</v>
      </c>
      <c r="BD16" s="7">
        <f>IF(Bases[[#This Row],[Potential Clients Standard - Renew: NO]]=1,25,0)</f>
        <v>0</v>
      </c>
      <c r="BE16" s="9">
        <f>IF(AND(Bases[[#This Row],[Auto Renewal]]="No",Bases[[#This Row],[Plan]]="Core"),1,0)</f>
        <v>0</v>
      </c>
      <c r="BF16" s="7">
        <f>IF(Bases[[#This Row],[Potential Clients Ultimate - Renew: Yes]]=1,35,0)</f>
        <v>0</v>
      </c>
      <c r="BG16" s="9">
        <f>IF(AND(Bases[[#This Row],[Auto Renewal]]="Yes",Bases[[#This Row],[Plan]]="Standard"),1,0)</f>
        <v>0</v>
      </c>
      <c r="BH16" s="7">
        <f>IF(Bases[[#This Row],[Potential Clients Ultimate - Renew: NO]]=1,35,0)</f>
        <v>35</v>
      </c>
      <c r="BI16" s="9">
        <f>IF(AND(Bases[[#This Row],[Auto Renewal]]="No",Bases[[#This Row],[Plan]]="Standard"),1,0)</f>
        <v>1</v>
      </c>
      <c r="BJ16" s="7">
        <f>+Bases[[#This Row],[Potential Sales Standard - Renew: Yes]]+Bases[[#This Row],[Potential Sales Ultimate - Renew: Yes]]</f>
        <v>0</v>
      </c>
      <c r="BK16" s="9">
        <f>+Bases[[#This Row],[Potential Clients Standard - Renew: Yes]]+Bases[[#This Row],[Potential Clients Standard - Renew: NO]]</f>
        <v>0</v>
      </c>
      <c r="BL16" s="7">
        <f>+Bases[[#This Row],[Potential Sales Standard - Renew: NO]]+Bases[[#This Row],[Potential Sales Ultimate - Renew: NO]]</f>
        <v>35</v>
      </c>
      <c r="BM16" s="9">
        <f>+Bases[[#This Row],[Potential Clients Ultimate - Renew: Yes]]+Bases[[#This Row],[Potential Clients Ultimate - Renew: NO]]</f>
        <v>1</v>
      </c>
    </row>
    <row r="17" spans="1:65" ht="16.5" customHeight="1" x14ac:dyDescent="0.25">
      <c r="A17" s="1">
        <v>3244</v>
      </c>
      <c r="B17" s="1" t="s">
        <v>31</v>
      </c>
      <c r="C17" s="1" t="s">
        <v>11</v>
      </c>
      <c r="D17" s="2">
        <v>45361</v>
      </c>
      <c r="E17" s="1" t="s">
        <v>8</v>
      </c>
      <c r="F17" s="7">
        <v>5</v>
      </c>
      <c r="G17" s="1" t="s">
        <v>16</v>
      </c>
      <c r="H17" s="1" t="s">
        <v>12</v>
      </c>
      <c r="I17" s="7" t="s">
        <v>302</v>
      </c>
      <c r="J17" s="1" t="s">
        <v>12</v>
      </c>
      <c r="K17" s="7">
        <v>0</v>
      </c>
      <c r="L17" s="7">
        <v>0</v>
      </c>
      <c r="M17" s="7">
        <v>5</v>
      </c>
      <c r="N17" s="6">
        <v>2024</v>
      </c>
      <c r="O17" s="3" t="s">
        <v>313</v>
      </c>
      <c r="P17" s="5">
        <v>3</v>
      </c>
      <c r="Q17" s="3" t="s">
        <v>314</v>
      </c>
      <c r="R17" s="7">
        <v>0</v>
      </c>
      <c r="S17" s="9">
        <v>1</v>
      </c>
      <c r="T17" s="9">
        <v>1</v>
      </c>
      <c r="U17" s="9">
        <v>0</v>
      </c>
      <c r="V17" s="9">
        <f>+IF(Bases[[#This Row],[Auto Renewal]]="Yes",1,0)</f>
        <v>1</v>
      </c>
      <c r="W17" s="9">
        <f>+IF(Bases[[#This Row],[Auto Renewal]]="No",1,0)</f>
        <v>0</v>
      </c>
      <c r="X17" s="9">
        <f>+Bases[[#This Row],[CLIENTS From All Subscriptions Auto Renewal YES]]+Bases[[#This Row],[CLIENTS From All Subscriptions Auto Renewal NO]]</f>
        <v>1</v>
      </c>
      <c r="Y17" s="9">
        <f>IF(AND(Bases[[#This Row],[Plan]]="Core",Bases[[#This Row],[Auto Renewal]]="Yes"),1,0)</f>
        <v>1</v>
      </c>
      <c r="Z17" s="9">
        <f>IF(AND(Bases[[#This Row],[Plan]]="Core",Bases[[#This Row],[Auto Renewal]]="No"),1,0)</f>
        <v>0</v>
      </c>
      <c r="AA17" s="9">
        <f>+Bases[[#This Row],[CLIENTS From Simple Subscription Auto Renewal NO]]+Bases[[#This Row],[CLIENTS From Simple Subscription Auto Renewal YES]]</f>
        <v>1</v>
      </c>
      <c r="AB17" s="9">
        <f>IF(AND(Bases[[#This Row],[Plan]]="Standard",Bases[[#This Row],[Auto Renewal]]="Yes"),1,0)</f>
        <v>0</v>
      </c>
      <c r="AC17" s="9">
        <f>IF(AND(Bases[[#This Row],[Plan]]="Standard",Bases[[#This Row],[Auto Renewal]]="No"),1,0)</f>
        <v>0</v>
      </c>
      <c r="AD17" s="9">
        <f>+Bases[[#This Row],[CLIENTS From STANDARD (MINECRAFT) Auto Renewal NO]]+Bases[[#This Row],[CLIENTS From STANDARD (MINECRAFT) Auto Renewal YES]]</f>
        <v>0</v>
      </c>
      <c r="AE17" s="9">
        <f>IF(AND(Bases[[#This Row],[Plan]]="Ultimate",Bases[[#This Row],[Auto Renewal]]="Yes"),1,0)</f>
        <v>0</v>
      </c>
      <c r="AF17" s="9">
        <f>IF(AND(Bases[[#This Row],[Plan]]="Ultimate",Bases[[#This Row],[Auto Renewal]]="No"),1,0)</f>
        <v>0</v>
      </c>
      <c r="AG17" s="9">
        <f>+Bases[[#This Row],[CLIENTS From ULTIMATE (MINECRAFT) Auto Renewal NO]]+Bases[[#This Row],[CLIENTS From ULTIMATE (MINECRAFT) Auto Renewal YES]]</f>
        <v>0</v>
      </c>
      <c r="AH17" s="9">
        <f>+Bases[[#This Row],[Total CLIENTS From ULTIMATE (MINECRAFT) Auto Renewal YES + NO]]+Bases[[#This Row],[Total CLIENTS From STANDARD (MINECRAFT) Auto Renewal YES + NO]]</f>
        <v>0</v>
      </c>
      <c r="AI17" s="9">
        <f>IF(AND(Bases[[#This Row],[Plan]]="Ultimate",Bases[[#This Row],[Auto Renewal]]="Yes"),1,0)</f>
        <v>0</v>
      </c>
      <c r="AJ17" s="9">
        <f>IF(AND(Bases[[#This Row],[Plan]]="Ultimate",Bases[[#This Row],[Auto Renewal]]="No"),1,0)</f>
        <v>0</v>
      </c>
      <c r="AK17" s="9">
        <f>+Bases[[#This Row],[CLIENTS From ULTIMATE (EA) Auto Renewal YES]]+Bases[[#This Row],[CLIENTS From ULTIMATE (EA) Auto Renewal NO]]</f>
        <v>0</v>
      </c>
      <c r="AL17" s="7">
        <f>+IF(Bases[[#This Row],[Auto Renewal]]="Yes",Bases[[#This Row],[Subscription Price]],0)</f>
        <v>5</v>
      </c>
      <c r="AM17" s="7">
        <f>+IF(Bases[[#This Row],[Auto Renewal]]="No",Bases[[#This Row],[Subscription Price]],0)</f>
        <v>0</v>
      </c>
      <c r="AN17" s="7">
        <f>+Bases[[#This Row],[Sales From All Subscriptions Auto Renewal NO]]+Bases[[#This Row],[Sales From All Subscriptions Auto Renewal YES]]</f>
        <v>5</v>
      </c>
      <c r="AO17" s="7">
        <f>IF(AND(Bases[[#This Row],[Plan]]="Core",Bases[[#This Row],[Auto Renewal]]="Yes"),Bases[[#This Row],[Subscription Price]],0)</f>
        <v>5</v>
      </c>
      <c r="AP17" s="7">
        <f>IF(AND(Bases[[#This Row],[Plan]]="Core",Bases[[#This Row],[Auto Renewal]]="No"),Bases[[#This Row],[Subscription Price]],0)</f>
        <v>0</v>
      </c>
      <c r="AQ17" s="7">
        <f>+Bases[[#This Row],[Sales From Simple Subscription Auto Renewal YES]]+Bases[[#This Row],[Sales From Simple Subscription Auto Renewal NO]]</f>
        <v>5</v>
      </c>
      <c r="AR17" s="7">
        <f>IF(AND(Bases[[#This Row],[Plan]]="Standard",Bases[[#This Row],[Auto Renewal]]="Yes"),Bases[[#This Row],[Minecraft Season Pass Price]],0)</f>
        <v>0</v>
      </c>
      <c r="AS17" s="7">
        <f>IF(AND(Bases[[#This Row],[Plan]]="Standard",Bases[[#This Row],[Auto Renewal]]="No"),Bases[[#This Row],[Minecraft Season Pass Price]],0)</f>
        <v>0</v>
      </c>
      <c r="AT17" s="7">
        <f>+Bases[[#This Row],[Sales From STANDARD (MINECRAFT) Auto Renewal YES]]+Bases[[#This Row],[Sales From STANDARD (MINECRAFT) Auto Renewal NO]]</f>
        <v>0</v>
      </c>
      <c r="AU17" s="7">
        <f>IF(AND(Bases[[#This Row],[Plan]]="Ultimate",Bases[[#This Row],[Auto Renewal]]="Yes"),Bases[[#This Row],[Minecraft Season Pass Price]],0)</f>
        <v>0</v>
      </c>
      <c r="AV17" s="7">
        <f>IF(AND(Bases[[#This Row],[Plan]]="Ultimate",Bases[[#This Row],[Auto Renewal]]="No"),Bases[[#This Row],[Minecraft Season Pass Price]],0)</f>
        <v>0</v>
      </c>
      <c r="AW17" s="7">
        <f>+Bases[[#This Row],[Sales From ULTIMATE (MINECRAFT) Auto Renewal YES]]+Bases[[#This Row],[Sales From ULTIMATE (MINECRAFT) Auto Renewal NO]]</f>
        <v>0</v>
      </c>
      <c r="AX17" s="7">
        <f>+Bases[[#This Row],[Total Sales From ULTIMATE (MINECRAFT) Auto Renewal YES + NO]]+Bases[[#This Row],[Total Sales From STANDARD (MINECRAFT) Auto Renewal YES + NO]]</f>
        <v>0</v>
      </c>
      <c r="AY17" s="7">
        <f>IF(AND(Bases[[#This Row],[Plan]]="Ultimate",Bases[[#This Row],[Auto Renewal]]="Yes"),Bases[[#This Row],[EA Play Season Pass
Price]],0)</f>
        <v>0</v>
      </c>
      <c r="AZ17" s="7">
        <f>IF(AND(Bases[[#This Row],[Plan]]="Ultimate",Bases[[#This Row],[Auto Renewal]]="No"),Bases[[#This Row],[EA Play Season Pass
Price]],0)</f>
        <v>0</v>
      </c>
      <c r="BA17" s="7">
        <f>+Bases[[#This Row],[Sales From ULTIMATE (EA) Auto Renewal YES]]+Bases[[#This Row],[Sales From ULTIMATE (EA) Auto Renewal NO]]</f>
        <v>0</v>
      </c>
      <c r="BB17" s="7">
        <f>IF(Bases[[#This Row],[Potential Clients Standard - Renew: Yes]]=1,25,0)</f>
        <v>25</v>
      </c>
      <c r="BC17" s="9">
        <f>IF(AND(Bases[[#This Row],[Auto Renewal]]="Yes",Bases[[#This Row],[Plan]]="Core"),1,0)</f>
        <v>1</v>
      </c>
      <c r="BD17" s="7">
        <f>IF(Bases[[#This Row],[Potential Clients Standard - Renew: NO]]=1,25,0)</f>
        <v>0</v>
      </c>
      <c r="BE17" s="9">
        <f>IF(AND(Bases[[#This Row],[Auto Renewal]]="No",Bases[[#This Row],[Plan]]="Core"),1,0)</f>
        <v>0</v>
      </c>
      <c r="BF17" s="7">
        <f>IF(Bases[[#This Row],[Potential Clients Ultimate - Renew: Yes]]=1,35,0)</f>
        <v>0</v>
      </c>
      <c r="BG17" s="9">
        <f>IF(AND(Bases[[#This Row],[Auto Renewal]]="Yes",Bases[[#This Row],[Plan]]="Standard"),1,0)</f>
        <v>0</v>
      </c>
      <c r="BH17" s="7">
        <f>IF(Bases[[#This Row],[Potential Clients Ultimate - Renew: NO]]=1,35,0)</f>
        <v>0</v>
      </c>
      <c r="BI17" s="9">
        <f>IF(AND(Bases[[#This Row],[Auto Renewal]]="No",Bases[[#This Row],[Plan]]="Standard"),1,0)</f>
        <v>0</v>
      </c>
      <c r="BJ17" s="7">
        <f>+Bases[[#This Row],[Potential Sales Standard - Renew: Yes]]+Bases[[#This Row],[Potential Sales Ultimate - Renew: Yes]]</f>
        <v>25</v>
      </c>
      <c r="BK17" s="9">
        <f>+Bases[[#This Row],[Potential Clients Standard - Renew: Yes]]+Bases[[#This Row],[Potential Clients Standard - Renew: NO]]</f>
        <v>1</v>
      </c>
      <c r="BL17" s="7">
        <f>+Bases[[#This Row],[Potential Sales Standard - Renew: NO]]+Bases[[#This Row],[Potential Sales Ultimate - Renew: NO]]</f>
        <v>0</v>
      </c>
      <c r="BM17" s="9">
        <f>+Bases[[#This Row],[Potential Clients Ultimate - Renew: Yes]]+Bases[[#This Row],[Potential Clients Ultimate - Renew: NO]]</f>
        <v>0</v>
      </c>
    </row>
    <row r="18" spans="1:65" ht="16.5" customHeight="1" x14ac:dyDescent="0.25">
      <c r="A18" s="1">
        <v>3245</v>
      </c>
      <c r="B18" s="1" t="s">
        <v>32</v>
      </c>
      <c r="C18" s="1" t="s">
        <v>7</v>
      </c>
      <c r="D18" s="2">
        <v>45362</v>
      </c>
      <c r="E18" s="1" t="s">
        <v>12</v>
      </c>
      <c r="F18" s="7">
        <v>15</v>
      </c>
      <c r="G18" s="1" t="s">
        <v>9</v>
      </c>
      <c r="H18" s="1" t="s">
        <v>8</v>
      </c>
      <c r="I18" s="7">
        <v>30</v>
      </c>
      <c r="J18" s="1" t="s">
        <v>8</v>
      </c>
      <c r="K18" s="7">
        <v>20</v>
      </c>
      <c r="L18" s="7">
        <v>8</v>
      </c>
      <c r="M18" s="7">
        <v>57</v>
      </c>
      <c r="N18" s="6">
        <v>2024</v>
      </c>
      <c r="O18" s="3" t="s">
        <v>313</v>
      </c>
      <c r="P18" s="5">
        <v>3</v>
      </c>
      <c r="Q18" s="3" t="s">
        <v>309</v>
      </c>
      <c r="R18" s="7">
        <v>-8</v>
      </c>
      <c r="S18" s="9">
        <v>1</v>
      </c>
      <c r="T18" s="9">
        <v>0</v>
      </c>
      <c r="U18" s="9">
        <v>1</v>
      </c>
      <c r="V18" s="9">
        <f>+IF(Bases[[#This Row],[Auto Renewal]]="Yes",1,0)</f>
        <v>0</v>
      </c>
      <c r="W18" s="9">
        <f>+IF(Bases[[#This Row],[Auto Renewal]]="No",1,0)</f>
        <v>1</v>
      </c>
      <c r="X18" s="9">
        <f>+Bases[[#This Row],[CLIENTS From All Subscriptions Auto Renewal YES]]+Bases[[#This Row],[CLIENTS From All Subscriptions Auto Renewal NO]]</f>
        <v>1</v>
      </c>
      <c r="Y18" s="9">
        <f>IF(AND(Bases[[#This Row],[Plan]]="Core",Bases[[#This Row],[Auto Renewal]]="Yes"),1,0)</f>
        <v>0</v>
      </c>
      <c r="Z18" s="9">
        <f>IF(AND(Bases[[#This Row],[Plan]]="Core",Bases[[#This Row],[Auto Renewal]]="No"),1,0)</f>
        <v>0</v>
      </c>
      <c r="AA18" s="9">
        <f>+Bases[[#This Row],[CLIENTS From Simple Subscription Auto Renewal NO]]+Bases[[#This Row],[CLIENTS From Simple Subscription Auto Renewal YES]]</f>
        <v>0</v>
      </c>
      <c r="AB18" s="9">
        <f>IF(AND(Bases[[#This Row],[Plan]]="Standard",Bases[[#This Row],[Auto Renewal]]="Yes"),1,0)</f>
        <v>0</v>
      </c>
      <c r="AC18" s="9">
        <f>IF(AND(Bases[[#This Row],[Plan]]="Standard",Bases[[#This Row],[Auto Renewal]]="No"),1,0)</f>
        <v>0</v>
      </c>
      <c r="AD18" s="9">
        <f>+Bases[[#This Row],[CLIENTS From STANDARD (MINECRAFT) Auto Renewal NO]]+Bases[[#This Row],[CLIENTS From STANDARD (MINECRAFT) Auto Renewal YES]]</f>
        <v>0</v>
      </c>
      <c r="AE18" s="9">
        <f>IF(AND(Bases[[#This Row],[Plan]]="Ultimate",Bases[[#This Row],[Auto Renewal]]="Yes"),1,0)</f>
        <v>0</v>
      </c>
      <c r="AF18" s="9">
        <f>IF(AND(Bases[[#This Row],[Plan]]="Ultimate",Bases[[#This Row],[Auto Renewal]]="No"),1,0)</f>
        <v>1</v>
      </c>
      <c r="AG18" s="9">
        <f>+Bases[[#This Row],[CLIENTS From ULTIMATE (MINECRAFT) Auto Renewal NO]]+Bases[[#This Row],[CLIENTS From ULTIMATE (MINECRAFT) Auto Renewal YES]]</f>
        <v>1</v>
      </c>
      <c r="AH18" s="9">
        <f>+Bases[[#This Row],[Total CLIENTS From ULTIMATE (MINECRAFT) Auto Renewal YES + NO]]+Bases[[#This Row],[Total CLIENTS From STANDARD (MINECRAFT) Auto Renewal YES + NO]]</f>
        <v>1</v>
      </c>
      <c r="AI18" s="9">
        <f>IF(AND(Bases[[#This Row],[Plan]]="Ultimate",Bases[[#This Row],[Auto Renewal]]="Yes"),1,0)</f>
        <v>0</v>
      </c>
      <c r="AJ18" s="9">
        <f>IF(AND(Bases[[#This Row],[Plan]]="Ultimate",Bases[[#This Row],[Auto Renewal]]="No"),1,0)</f>
        <v>1</v>
      </c>
      <c r="AK18" s="9">
        <f>+Bases[[#This Row],[CLIENTS From ULTIMATE (EA) Auto Renewal YES]]+Bases[[#This Row],[CLIENTS From ULTIMATE (EA) Auto Renewal NO]]</f>
        <v>1</v>
      </c>
      <c r="AL18" s="7">
        <f>+IF(Bases[[#This Row],[Auto Renewal]]="Yes",Bases[[#This Row],[Subscription Price]],0)</f>
        <v>0</v>
      </c>
      <c r="AM18" s="7">
        <f>+IF(Bases[[#This Row],[Auto Renewal]]="No",Bases[[#This Row],[Subscription Price]],0)</f>
        <v>15</v>
      </c>
      <c r="AN18" s="7">
        <f>+Bases[[#This Row],[Sales From All Subscriptions Auto Renewal NO]]+Bases[[#This Row],[Sales From All Subscriptions Auto Renewal YES]]</f>
        <v>15</v>
      </c>
      <c r="AO18" s="7">
        <f>IF(AND(Bases[[#This Row],[Plan]]="Core",Bases[[#This Row],[Auto Renewal]]="Yes"),Bases[[#This Row],[Subscription Price]],0)</f>
        <v>0</v>
      </c>
      <c r="AP18" s="7">
        <f>IF(AND(Bases[[#This Row],[Plan]]="Core",Bases[[#This Row],[Auto Renewal]]="No"),Bases[[#This Row],[Subscription Price]],0)</f>
        <v>0</v>
      </c>
      <c r="AQ18" s="7">
        <f>+Bases[[#This Row],[Sales From Simple Subscription Auto Renewal YES]]+Bases[[#This Row],[Sales From Simple Subscription Auto Renewal NO]]</f>
        <v>0</v>
      </c>
      <c r="AR18" s="7">
        <f>IF(AND(Bases[[#This Row],[Plan]]="Standard",Bases[[#This Row],[Auto Renewal]]="Yes"),Bases[[#This Row],[Minecraft Season Pass Price]],0)</f>
        <v>0</v>
      </c>
      <c r="AS18" s="7">
        <f>IF(AND(Bases[[#This Row],[Plan]]="Standard",Bases[[#This Row],[Auto Renewal]]="No"),Bases[[#This Row],[Minecraft Season Pass Price]],0)</f>
        <v>0</v>
      </c>
      <c r="AT18" s="7">
        <f>+Bases[[#This Row],[Sales From STANDARD (MINECRAFT) Auto Renewal YES]]+Bases[[#This Row],[Sales From STANDARD (MINECRAFT) Auto Renewal NO]]</f>
        <v>0</v>
      </c>
      <c r="AU18" s="7">
        <f>IF(AND(Bases[[#This Row],[Plan]]="Ultimate",Bases[[#This Row],[Auto Renewal]]="Yes"),Bases[[#This Row],[Minecraft Season Pass Price]],0)</f>
        <v>0</v>
      </c>
      <c r="AV18" s="7">
        <f>IF(AND(Bases[[#This Row],[Plan]]="Ultimate",Bases[[#This Row],[Auto Renewal]]="No"),Bases[[#This Row],[Minecraft Season Pass Price]],0)</f>
        <v>20</v>
      </c>
      <c r="AW18" s="7">
        <f>+Bases[[#This Row],[Sales From ULTIMATE (MINECRAFT) Auto Renewal YES]]+Bases[[#This Row],[Sales From ULTIMATE (MINECRAFT) Auto Renewal NO]]</f>
        <v>20</v>
      </c>
      <c r="AX18" s="7">
        <f>+Bases[[#This Row],[Total Sales From ULTIMATE (MINECRAFT) Auto Renewal YES + NO]]+Bases[[#This Row],[Total Sales From STANDARD (MINECRAFT) Auto Renewal YES + NO]]</f>
        <v>20</v>
      </c>
      <c r="AY18" s="7">
        <f>IF(AND(Bases[[#This Row],[Plan]]="Ultimate",Bases[[#This Row],[Auto Renewal]]="Yes"),Bases[[#This Row],[EA Play Season Pass
Price]],0)</f>
        <v>0</v>
      </c>
      <c r="AZ18" s="7">
        <f>IF(AND(Bases[[#This Row],[Plan]]="Ultimate",Bases[[#This Row],[Auto Renewal]]="No"),Bases[[#This Row],[EA Play Season Pass
Price]],0)</f>
        <v>30</v>
      </c>
      <c r="BA18" s="7">
        <f>+Bases[[#This Row],[Sales From ULTIMATE (EA) Auto Renewal YES]]+Bases[[#This Row],[Sales From ULTIMATE (EA) Auto Renewal NO]]</f>
        <v>30</v>
      </c>
      <c r="BB18" s="7">
        <f>IF(Bases[[#This Row],[Potential Clients Standard - Renew: Yes]]=1,25,0)</f>
        <v>0</v>
      </c>
      <c r="BC18" s="9">
        <f>IF(AND(Bases[[#This Row],[Auto Renewal]]="Yes",Bases[[#This Row],[Plan]]="Core"),1,0)</f>
        <v>0</v>
      </c>
      <c r="BD18" s="7">
        <f>IF(Bases[[#This Row],[Potential Clients Standard - Renew: NO]]=1,25,0)</f>
        <v>0</v>
      </c>
      <c r="BE18" s="9">
        <f>IF(AND(Bases[[#This Row],[Auto Renewal]]="No",Bases[[#This Row],[Plan]]="Core"),1,0)</f>
        <v>0</v>
      </c>
      <c r="BF18" s="7">
        <f>IF(Bases[[#This Row],[Potential Clients Ultimate - Renew: Yes]]=1,35,0)</f>
        <v>0</v>
      </c>
      <c r="BG18" s="9">
        <f>IF(AND(Bases[[#This Row],[Auto Renewal]]="Yes",Bases[[#This Row],[Plan]]="Standard"),1,0)</f>
        <v>0</v>
      </c>
      <c r="BH18" s="7">
        <f>IF(Bases[[#This Row],[Potential Clients Ultimate - Renew: NO]]=1,35,0)</f>
        <v>0</v>
      </c>
      <c r="BI18" s="9">
        <f>IF(AND(Bases[[#This Row],[Auto Renewal]]="No",Bases[[#This Row],[Plan]]="Standard"),1,0)</f>
        <v>0</v>
      </c>
      <c r="BJ18" s="7">
        <f>+Bases[[#This Row],[Potential Sales Standard - Renew: Yes]]+Bases[[#This Row],[Potential Sales Ultimate - Renew: Yes]]</f>
        <v>0</v>
      </c>
      <c r="BK18" s="9">
        <f>+Bases[[#This Row],[Potential Clients Standard - Renew: Yes]]+Bases[[#This Row],[Potential Clients Standard - Renew: NO]]</f>
        <v>0</v>
      </c>
      <c r="BL18" s="7">
        <f>+Bases[[#This Row],[Potential Sales Standard - Renew: NO]]+Bases[[#This Row],[Potential Sales Ultimate - Renew: NO]]</f>
        <v>0</v>
      </c>
      <c r="BM18" s="9">
        <f>+Bases[[#This Row],[Potential Clients Ultimate - Renew: Yes]]+Bases[[#This Row],[Potential Clients Ultimate - Renew: NO]]</f>
        <v>0</v>
      </c>
    </row>
    <row r="19" spans="1:65" ht="16.5" customHeight="1" x14ac:dyDescent="0.25">
      <c r="A19" s="1">
        <v>3246</v>
      </c>
      <c r="B19" s="1" t="s">
        <v>33</v>
      </c>
      <c r="C19" s="1" t="s">
        <v>15</v>
      </c>
      <c r="D19" s="2">
        <v>45363</v>
      </c>
      <c r="E19" s="1" t="s">
        <v>8</v>
      </c>
      <c r="F19" s="7">
        <v>10</v>
      </c>
      <c r="G19" s="1" t="s">
        <v>13</v>
      </c>
      <c r="H19" s="1" t="s">
        <v>12</v>
      </c>
      <c r="I19" s="7" t="s">
        <v>302</v>
      </c>
      <c r="J19" s="1" t="s">
        <v>8</v>
      </c>
      <c r="K19" s="7">
        <v>20</v>
      </c>
      <c r="L19" s="7">
        <v>12</v>
      </c>
      <c r="M19" s="7">
        <v>18</v>
      </c>
      <c r="N19" s="6">
        <v>2024</v>
      </c>
      <c r="O19" s="3" t="s">
        <v>313</v>
      </c>
      <c r="P19" s="5">
        <v>3</v>
      </c>
      <c r="Q19" s="3" t="s">
        <v>312</v>
      </c>
      <c r="R19" s="7">
        <v>-12</v>
      </c>
      <c r="S19" s="9">
        <v>1</v>
      </c>
      <c r="T19" s="9">
        <v>1</v>
      </c>
      <c r="U19" s="9">
        <v>0</v>
      </c>
      <c r="V19" s="9">
        <f>+IF(Bases[[#This Row],[Auto Renewal]]="Yes",1,0)</f>
        <v>1</v>
      </c>
      <c r="W19" s="9">
        <f>+IF(Bases[[#This Row],[Auto Renewal]]="No",1,0)</f>
        <v>0</v>
      </c>
      <c r="X19" s="9">
        <f>+Bases[[#This Row],[CLIENTS From All Subscriptions Auto Renewal YES]]+Bases[[#This Row],[CLIENTS From All Subscriptions Auto Renewal NO]]</f>
        <v>1</v>
      </c>
      <c r="Y19" s="9">
        <f>IF(AND(Bases[[#This Row],[Plan]]="Core",Bases[[#This Row],[Auto Renewal]]="Yes"),1,0)</f>
        <v>0</v>
      </c>
      <c r="Z19" s="9">
        <f>IF(AND(Bases[[#This Row],[Plan]]="Core",Bases[[#This Row],[Auto Renewal]]="No"),1,0)</f>
        <v>0</v>
      </c>
      <c r="AA19" s="9">
        <f>+Bases[[#This Row],[CLIENTS From Simple Subscription Auto Renewal NO]]+Bases[[#This Row],[CLIENTS From Simple Subscription Auto Renewal YES]]</f>
        <v>0</v>
      </c>
      <c r="AB19" s="9">
        <f>IF(AND(Bases[[#This Row],[Plan]]="Standard",Bases[[#This Row],[Auto Renewal]]="Yes"),1,0)</f>
        <v>1</v>
      </c>
      <c r="AC19" s="9">
        <f>IF(AND(Bases[[#This Row],[Plan]]="Standard",Bases[[#This Row],[Auto Renewal]]="No"),1,0)</f>
        <v>0</v>
      </c>
      <c r="AD19" s="9">
        <f>+Bases[[#This Row],[CLIENTS From STANDARD (MINECRAFT) Auto Renewal NO]]+Bases[[#This Row],[CLIENTS From STANDARD (MINECRAFT) Auto Renewal YES]]</f>
        <v>1</v>
      </c>
      <c r="AE19" s="9">
        <f>IF(AND(Bases[[#This Row],[Plan]]="Ultimate",Bases[[#This Row],[Auto Renewal]]="Yes"),1,0)</f>
        <v>0</v>
      </c>
      <c r="AF19" s="9">
        <f>IF(AND(Bases[[#This Row],[Plan]]="Ultimate",Bases[[#This Row],[Auto Renewal]]="No"),1,0)</f>
        <v>0</v>
      </c>
      <c r="AG19" s="9">
        <f>+Bases[[#This Row],[CLIENTS From ULTIMATE (MINECRAFT) Auto Renewal NO]]+Bases[[#This Row],[CLIENTS From ULTIMATE (MINECRAFT) Auto Renewal YES]]</f>
        <v>0</v>
      </c>
      <c r="AH19" s="9">
        <f>+Bases[[#This Row],[Total CLIENTS From ULTIMATE (MINECRAFT) Auto Renewal YES + NO]]+Bases[[#This Row],[Total CLIENTS From STANDARD (MINECRAFT) Auto Renewal YES + NO]]</f>
        <v>1</v>
      </c>
      <c r="AI19" s="9">
        <f>IF(AND(Bases[[#This Row],[Plan]]="Ultimate",Bases[[#This Row],[Auto Renewal]]="Yes"),1,0)</f>
        <v>0</v>
      </c>
      <c r="AJ19" s="9">
        <f>IF(AND(Bases[[#This Row],[Plan]]="Ultimate",Bases[[#This Row],[Auto Renewal]]="No"),1,0)</f>
        <v>0</v>
      </c>
      <c r="AK19" s="9">
        <f>+Bases[[#This Row],[CLIENTS From ULTIMATE (EA) Auto Renewal YES]]+Bases[[#This Row],[CLIENTS From ULTIMATE (EA) Auto Renewal NO]]</f>
        <v>0</v>
      </c>
      <c r="AL19" s="7">
        <f>+IF(Bases[[#This Row],[Auto Renewal]]="Yes",Bases[[#This Row],[Subscription Price]],0)</f>
        <v>10</v>
      </c>
      <c r="AM19" s="7">
        <f>+IF(Bases[[#This Row],[Auto Renewal]]="No",Bases[[#This Row],[Subscription Price]],0)</f>
        <v>0</v>
      </c>
      <c r="AN19" s="7">
        <f>+Bases[[#This Row],[Sales From All Subscriptions Auto Renewal NO]]+Bases[[#This Row],[Sales From All Subscriptions Auto Renewal YES]]</f>
        <v>10</v>
      </c>
      <c r="AO19" s="7">
        <f>IF(AND(Bases[[#This Row],[Plan]]="Core",Bases[[#This Row],[Auto Renewal]]="Yes"),Bases[[#This Row],[Subscription Price]],0)</f>
        <v>0</v>
      </c>
      <c r="AP19" s="7">
        <f>IF(AND(Bases[[#This Row],[Plan]]="Core",Bases[[#This Row],[Auto Renewal]]="No"),Bases[[#This Row],[Subscription Price]],0)</f>
        <v>0</v>
      </c>
      <c r="AQ19" s="7">
        <f>+Bases[[#This Row],[Sales From Simple Subscription Auto Renewal YES]]+Bases[[#This Row],[Sales From Simple Subscription Auto Renewal NO]]</f>
        <v>0</v>
      </c>
      <c r="AR19" s="7">
        <f>IF(AND(Bases[[#This Row],[Plan]]="Standard",Bases[[#This Row],[Auto Renewal]]="Yes"),Bases[[#This Row],[Minecraft Season Pass Price]],0)</f>
        <v>20</v>
      </c>
      <c r="AS19" s="7">
        <f>IF(AND(Bases[[#This Row],[Plan]]="Standard",Bases[[#This Row],[Auto Renewal]]="No"),Bases[[#This Row],[Minecraft Season Pass Price]],0)</f>
        <v>0</v>
      </c>
      <c r="AT19" s="7">
        <f>+Bases[[#This Row],[Sales From STANDARD (MINECRAFT) Auto Renewal YES]]+Bases[[#This Row],[Sales From STANDARD (MINECRAFT) Auto Renewal NO]]</f>
        <v>20</v>
      </c>
      <c r="AU19" s="7">
        <f>IF(AND(Bases[[#This Row],[Plan]]="Ultimate",Bases[[#This Row],[Auto Renewal]]="Yes"),Bases[[#This Row],[Minecraft Season Pass Price]],0)</f>
        <v>0</v>
      </c>
      <c r="AV19" s="7">
        <f>IF(AND(Bases[[#This Row],[Plan]]="Ultimate",Bases[[#This Row],[Auto Renewal]]="No"),Bases[[#This Row],[Minecraft Season Pass Price]],0)</f>
        <v>0</v>
      </c>
      <c r="AW19" s="7">
        <f>+Bases[[#This Row],[Sales From ULTIMATE (MINECRAFT) Auto Renewal YES]]+Bases[[#This Row],[Sales From ULTIMATE (MINECRAFT) Auto Renewal NO]]</f>
        <v>0</v>
      </c>
      <c r="AX19" s="7">
        <f>+Bases[[#This Row],[Total Sales From ULTIMATE (MINECRAFT) Auto Renewal YES + NO]]+Bases[[#This Row],[Total Sales From STANDARD (MINECRAFT) Auto Renewal YES + NO]]</f>
        <v>20</v>
      </c>
      <c r="AY19" s="7">
        <f>IF(AND(Bases[[#This Row],[Plan]]="Ultimate",Bases[[#This Row],[Auto Renewal]]="Yes"),Bases[[#This Row],[EA Play Season Pass
Price]],0)</f>
        <v>0</v>
      </c>
      <c r="AZ19" s="7">
        <f>IF(AND(Bases[[#This Row],[Plan]]="Ultimate",Bases[[#This Row],[Auto Renewal]]="No"),Bases[[#This Row],[EA Play Season Pass
Price]],0)</f>
        <v>0</v>
      </c>
      <c r="BA19" s="7">
        <f>+Bases[[#This Row],[Sales From ULTIMATE (EA) Auto Renewal YES]]+Bases[[#This Row],[Sales From ULTIMATE (EA) Auto Renewal NO]]</f>
        <v>0</v>
      </c>
      <c r="BB19" s="7">
        <f>IF(Bases[[#This Row],[Potential Clients Standard - Renew: Yes]]=1,25,0)</f>
        <v>0</v>
      </c>
      <c r="BC19" s="9">
        <f>IF(AND(Bases[[#This Row],[Auto Renewal]]="Yes",Bases[[#This Row],[Plan]]="Core"),1,0)</f>
        <v>0</v>
      </c>
      <c r="BD19" s="7">
        <f>IF(Bases[[#This Row],[Potential Clients Standard - Renew: NO]]=1,25,0)</f>
        <v>0</v>
      </c>
      <c r="BE19" s="9">
        <f>IF(AND(Bases[[#This Row],[Auto Renewal]]="No",Bases[[#This Row],[Plan]]="Core"),1,0)</f>
        <v>0</v>
      </c>
      <c r="BF19" s="7">
        <f>IF(Bases[[#This Row],[Potential Clients Ultimate - Renew: Yes]]=1,35,0)</f>
        <v>35</v>
      </c>
      <c r="BG19" s="9">
        <f>IF(AND(Bases[[#This Row],[Auto Renewal]]="Yes",Bases[[#This Row],[Plan]]="Standard"),1,0)</f>
        <v>1</v>
      </c>
      <c r="BH19" s="7">
        <f>IF(Bases[[#This Row],[Potential Clients Ultimate - Renew: NO]]=1,35,0)</f>
        <v>0</v>
      </c>
      <c r="BI19" s="9">
        <f>IF(AND(Bases[[#This Row],[Auto Renewal]]="No",Bases[[#This Row],[Plan]]="Standard"),1,0)</f>
        <v>0</v>
      </c>
      <c r="BJ19" s="7">
        <f>+Bases[[#This Row],[Potential Sales Standard - Renew: Yes]]+Bases[[#This Row],[Potential Sales Ultimate - Renew: Yes]]</f>
        <v>35</v>
      </c>
      <c r="BK19" s="9">
        <f>+Bases[[#This Row],[Potential Clients Standard - Renew: Yes]]+Bases[[#This Row],[Potential Clients Standard - Renew: NO]]</f>
        <v>0</v>
      </c>
      <c r="BL19" s="7">
        <f>+Bases[[#This Row],[Potential Sales Standard - Renew: NO]]+Bases[[#This Row],[Potential Sales Ultimate - Renew: NO]]</f>
        <v>0</v>
      </c>
      <c r="BM19" s="9">
        <f>+Bases[[#This Row],[Potential Clients Ultimate - Renew: Yes]]+Bases[[#This Row],[Potential Clients Ultimate - Renew: NO]]</f>
        <v>1</v>
      </c>
    </row>
    <row r="20" spans="1:65" ht="16.5" customHeight="1" x14ac:dyDescent="0.25">
      <c r="A20" s="1">
        <v>3247</v>
      </c>
      <c r="B20" s="1" t="s">
        <v>34</v>
      </c>
      <c r="C20" s="1" t="s">
        <v>11</v>
      </c>
      <c r="D20" s="2">
        <v>45364</v>
      </c>
      <c r="E20" s="1" t="s">
        <v>12</v>
      </c>
      <c r="F20" s="7">
        <v>5</v>
      </c>
      <c r="G20" s="1" t="s">
        <v>9</v>
      </c>
      <c r="H20" s="1" t="s">
        <v>12</v>
      </c>
      <c r="I20" s="7" t="s">
        <v>302</v>
      </c>
      <c r="J20" s="1" t="s">
        <v>12</v>
      </c>
      <c r="K20" s="7">
        <v>0</v>
      </c>
      <c r="L20" s="7">
        <v>2</v>
      </c>
      <c r="M20" s="7">
        <v>3</v>
      </c>
      <c r="N20" s="6">
        <v>2024</v>
      </c>
      <c r="O20" s="3" t="s">
        <v>313</v>
      </c>
      <c r="P20" s="5">
        <v>3</v>
      </c>
      <c r="Q20" s="3" t="s">
        <v>315</v>
      </c>
      <c r="R20" s="7">
        <v>-2</v>
      </c>
      <c r="S20" s="9">
        <v>1</v>
      </c>
      <c r="T20" s="9">
        <v>0</v>
      </c>
      <c r="U20" s="9">
        <v>1</v>
      </c>
      <c r="V20" s="9">
        <f>+IF(Bases[[#This Row],[Auto Renewal]]="Yes",1,0)</f>
        <v>0</v>
      </c>
      <c r="W20" s="9">
        <f>+IF(Bases[[#This Row],[Auto Renewal]]="No",1,0)</f>
        <v>1</v>
      </c>
      <c r="X20" s="9">
        <f>+Bases[[#This Row],[CLIENTS From All Subscriptions Auto Renewal YES]]+Bases[[#This Row],[CLIENTS From All Subscriptions Auto Renewal NO]]</f>
        <v>1</v>
      </c>
      <c r="Y20" s="9">
        <f>IF(AND(Bases[[#This Row],[Plan]]="Core",Bases[[#This Row],[Auto Renewal]]="Yes"),1,0)</f>
        <v>0</v>
      </c>
      <c r="Z20" s="9">
        <f>IF(AND(Bases[[#This Row],[Plan]]="Core",Bases[[#This Row],[Auto Renewal]]="No"),1,0)</f>
        <v>1</v>
      </c>
      <c r="AA20" s="9">
        <f>+Bases[[#This Row],[CLIENTS From Simple Subscription Auto Renewal NO]]+Bases[[#This Row],[CLIENTS From Simple Subscription Auto Renewal YES]]</f>
        <v>1</v>
      </c>
      <c r="AB20" s="9">
        <f>IF(AND(Bases[[#This Row],[Plan]]="Standard",Bases[[#This Row],[Auto Renewal]]="Yes"),1,0)</f>
        <v>0</v>
      </c>
      <c r="AC20" s="9">
        <f>IF(AND(Bases[[#This Row],[Plan]]="Standard",Bases[[#This Row],[Auto Renewal]]="No"),1,0)</f>
        <v>0</v>
      </c>
      <c r="AD20" s="9">
        <f>+Bases[[#This Row],[CLIENTS From STANDARD (MINECRAFT) Auto Renewal NO]]+Bases[[#This Row],[CLIENTS From STANDARD (MINECRAFT) Auto Renewal YES]]</f>
        <v>0</v>
      </c>
      <c r="AE20" s="9">
        <f>IF(AND(Bases[[#This Row],[Plan]]="Ultimate",Bases[[#This Row],[Auto Renewal]]="Yes"),1,0)</f>
        <v>0</v>
      </c>
      <c r="AF20" s="9">
        <f>IF(AND(Bases[[#This Row],[Plan]]="Ultimate",Bases[[#This Row],[Auto Renewal]]="No"),1,0)</f>
        <v>0</v>
      </c>
      <c r="AG20" s="9">
        <f>+Bases[[#This Row],[CLIENTS From ULTIMATE (MINECRAFT) Auto Renewal NO]]+Bases[[#This Row],[CLIENTS From ULTIMATE (MINECRAFT) Auto Renewal YES]]</f>
        <v>0</v>
      </c>
      <c r="AH20" s="9">
        <f>+Bases[[#This Row],[Total CLIENTS From ULTIMATE (MINECRAFT) Auto Renewal YES + NO]]+Bases[[#This Row],[Total CLIENTS From STANDARD (MINECRAFT) Auto Renewal YES + NO]]</f>
        <v>0</v>
      </c>
      <c r="AI20" s="9">
        <f>IF(AND(Bases[[#This Row],[Plan]]="Ultimate",Bases[[#This Row],[Auto Renewal]]="Yes"),1,0)</f>
        <v>0</v>
      </c>
      <c r="AJ20" s="9">
        <f>IF(AND(Bases[[#This Row],[Plan]]="Ultimate",Bases[[#This Row],[Auto Renewal]]="No"),1,0)</f>
        <v>0</v>
      </c>
      <c r="AK20" s="9">
        <f>+Bases[[#This Row],[CLIENTS From ULTIMATE (EA) Auto Renewal YES]]+Bases[[#This Row],[CLIENTS From ULTIMATE (EA) Auto Renewal NO]]</f>
        <v>0</v>
      </c>
      <c r="AL20" s="7">
        <f>+IF(Bases[[#This Row],[Auto Renewal]]="Yes",Bases[[#This Row],[Subscription Price]],0)</f>
        <v>0</v>
      </c>
      <c r="AM20" s="7">
        <f>+IF(Bases[[#This Row],[Auto Renewal]]="No",Bases[[#This Row],[Subscription Price]],0)</f>
        <v>5</v>
      </c>
      <c r="AN20" s="7">
        <f>+Bases[[#This Row],[Sales From All Subscriptions Auto Renewal NO]]+Bases[[#This Row],[Sales From All Subscriptions Auto Renewal YES]]</f>
        <v>5</v>
      </c>
      <c r="AO20" s="7">
        <f>IF(AND(Bases[[#This Row],[Plan]]="Core",Bases[[#This Row],[Auto Renewal]]="Yes"),Bases[[#This Row],[Subscription Price]],0)</f>
        <v>0</v>
      </c>
      <c r="AP20" s="7">
        <f>IF(AND(Bases[[#This Row],[Plan]]="Core",Bases[[#This Row],[Auto Renewal]]="No"),Bases[[#This Row],[Subscription Price]],0)</f>
        <v>5</v>
      </c>
      <c r="AQ20" s="7">
        <f>+Bases[[#This Row],[Sales From Simple Subscription Auto Renewal YES]]+Bases[[#This Row],[Sales From Simple Subscription Auto Renewal NO]]</f>
        <v>5</v>
      </c>
      <c r="AR20" s="7">
        <f>IF(AND(Bases[[#This Row],[Plan]]="Standard",Bases[[#This Row],[Auto Renewal]]="Yes"),Bases[[#This Row],[Minecraft Season Pass Price]],0)</f>
        <v>0</v>
      </c>
      <c r="AS20" s="7">
        <f>IF(AND(Bases[[#This Row],[Plan]]="Standard",Bases[[#This Row],[Auto Renewal]]="No"),Bases[[#This Row],[Minecraft Season Pass Price]],0)</f>
        <v>0</v>
      </c>
      <c r="AT20" s="7">
        <f>+Bases[[#This Row],[Sales From STANDARD (MINECRAFT) Auto Renewal YES]]+Bases[[#This Row],[Sales From STANDARD (MINECRAFT) Auto Renewal NO]]</f>
        <v>0</v>
      </c>
      <c r="AU20" s="7">
        <f>IF(AND(Bases[[#This Row],[Plan]]="Ultimate",Bases[[#This Row],[Auto Renewal]]="Yes"),Bases[[#This Row],[Minecraft Season Pass Price]],0)</f>
        <v>0</v>
      </c>
      <c r="AV20" s="7">
        <f>IF(AND(Bases[[#This Row],[Plan]]="Ultimate",Bases[[#This Row],[Auto Renewal]]="No"),Bases[[#This Row],[Minecraft Season Pass Price]],0)</f>
        <v>0</v>
      </c>
      <c r="AW20" s="7">
        <f>+Bases[[#This Row],[Sales From ULTIMATE (MINECRAFT) Auto Renewal YES]]+Bases[[#This Row],[Sales From ULTIMATE (MINECRAFT) Auto Renewal NO]]</f>
        <v>0</v>
      </c>
      <c r="AX20" s="7">
        <f>+Bases[[#This Row],[Total Sales From ULTIMATE (MINECRAFT) Auto Renewal YES + NO]]+Bases[[#This Row],[Total Sales From STANDARD (MINECRAFT) Auto Renewal YES + NO]]</f>
        <v>0</v>
      </c>
      <c r="AY20" s="7">
        <f>IF(AND(Bases[[#This Row],[Plan]]="Ultimate",Bases[[#This Row],[Auto Renewal]]="Yes"),Bases[[#This Row],[EA Play Season Pass
Price]],0)</f>
        <v>0</v>
      </c>
      <c r="AZ20" s="7">
        <f>IF(AND(Bases[[#This Row],[Plan]]="Ultimate",Bases[[#This Row],[Auto Renewal]]="No"),Bases[[#This Row],[EA Play Season Pass
Price]],0)</f>
        <v>0</v>
      </c>
      <c r="BA20" s="7">
        <f>+Bases[[#This Row],[Sales From ULTIMATE (EA) Auto Renewal YES]]+Bases[[#This Row],[Sales From ULTIMATE (EA) Auto Renewal NO]]</f>
        <v>0</v>
      </c>
      <c r="BB20" s="7">
        <f>IF(Bases[[#This Row],[Potential Clients Standard - Renew: Yes]]=1,25,0)</f>
        <v>0</v>
      </c>
      <c r="BC20" s="9">
        <f>IF(AND(Bases[[#This Row],[Auto Renewal]]="Yes",Bases[[#This Row],[Plan]]="Core"),1,0)</f>
        <v>0</v>
      </c>
      <c r="BD20" s="7">
        <f>IF(Bases[[#This Row],[Potential Clients Standard - Renew: NO]]=1,25,0)</f>
        <v>25</v>
      </c>
      <c r="BE20" s="9">
        <f>IF(AND(Bases[[#This Row],[Auto Renewal]]="No",Bases[[#This Row],[Plan]]="Core"),1,0)</f>
        <v>1</v>
      </c>
      <c r="BF20" s="7">
        <f>IF(Bases[[#This Row],[Potential Clients Ultimate - Renew: Yes]]=1,35,0)</f>
        <v>0</v>
      </c>
      <c r="BG20" s="9">
        <f>IF(AND(Bases[[#This Row],[Auto Renewal]]="Yes",Bases[[#This Row],[Plan]]="Standard"),1,0)</f>
        <v>0</v>
      </c>
      <c r="BH20" s="7">
        <f>IF(Bases[[#This Row],[Potential Clients Ultimate - Renew: NO]]=1,35,0)</f>
        <v>0</v>
      </c>
      <c r="BI20" s="9">
        <f>IF(AND(Bases[[#This Row],[Auto Renewal]]="No",Bases[[#This Row],[Plan]]="Standard"),1,0)</f>
        <v>0</v>
      </c>
      <c r="BJ20" s="7">
        <f>+Bases[[#This Row],[Potential Sales Standard - Renew: Yes]]+Bases[[#This Row],[Potential Sales Ultimate - Renew: Yes]]</f>
        <v>0</v>
      </c>
      <c r="BK20" s="9">
        <f>+Bases[[#This Row],[Potential Clients Standard - Renew: Yes]]+Bases[[#This Row],[Potential Clients Standard - Renew: NO]]</f>
        <v>1</v>
      </c>
      <c r="BL20" s="7">
        <f>+Bases[[#This Row],[Potential Sales Standard - Renew: NO]]+Bases[[#This Row],[Potential Sales Ultimate - Renew: NO]]</f>
        <v>25</v>
      </c>
      <c r="BM20" s="9">
        <f>+Bases[[#This Row],[Potential Clients Ultimate - Renew: Yes]]+Bases[[#This Row],[Potential Clients Ultimate - Renew: NO]]</f>
        <v>0</v>
      </c>
    </row>
    <row r="21" spans="1:65" ht="16.5" customHeight="1" x14ac:dyDescent="0.25">
      <c r="A21" s="1">
        <v>3248</v>
      </c>
      <c r="B21" s="1" t="s">
        <v>35</v>
      </c>
      <c r="C21" s="1" t="s">
        <v>7</v>
      </c>
      <c r="D21" s="2">
        <v>45365</v>
      </c>
      <c r="E21" s="1" t="s">
        <v>8</v>
      </c>
      <c r="F21" s="7">
        <v>15</v>
      </c>
      <c r="G21" s="1" t="s">
        <v>16</v>
      </c>
      <c r="H21" s="1" t="s">
        <v>8</v>
      </c>
      <c r="I21" s="7">
        <v>30</v>
      </c>
      <c r="J21" s="1" t="s">
        <v>8</v>
      </c>
      <c r="K21" s="7">
        <v>20</v>
      </c>
      <c r="L21" s="7">
        <v>7</v>
      </c>
      <c r="M21" s="7">
        <v>58</v>
      </c>
      <c r="N21" s="6">
        <v>2024</v>
      </c>
      <c r="O21" s="3" t="s">
        <v>313</v>
      </c>
      <c r="P21" s="5">
        <v>3</v>
      </c>
      <c r="Q21" s="3" t="s">
        <v>316</v>
      </c>
      <c r="R21" s="7">
        <v>-7</v>
      </c>
      <c r="S21" s="9">
        <v>1</v>
      </c>
      <c r="T21" s="9">
        <v>1</v>
      </c>
      <c r="U21" s="9">
        <v>0</v>
      </c>
      <c r="V21" s="9">
        <f>+IF(Bases[[#This Row],[Auto Renewal]]="Yes",1,0)</f>
        <v>1</v>
      </c>
      <c r="W21" s="9">
        <f>+IF(Bases[[#This Row],[Auto Renewal]]="No",1,0)</f>
        <v>0</v>
      </c>
      <c r="X21" s="9">
        <f>+Bases[[#This Row],[CLIENTS From All Subscriptions Auto Renewal YES]]+Bases[[#This Row],[CLIENTS From All Subscriptions Auto Renewal NO]]</f>
        <v>1</v>
      </c>
      <c r="Y21" s="9">
        <f>IF(AND(Bases[[#This Row],[Plan]]="Core",Bases[[#This Row],[Auto Renewal]]="Yes"),1,0)</f>
        <v>0</v>
      </c>
      <c r="Z21" s="9">
        <f>IF(AND(Bases[[#This Row],[Plan]]="Core",Bases[[#This Row],[Auto Renewal]]="No"),1,0)</f>
        <v>0</v>
      </c>
      <c r="AA21" s="9">
        <f>+Bases[[#This Row],[CLIENTS From Simple Subscription Auto Renewal NO]]+Bases[[#This Row],[CLIENTS From Simple Subscription Auto Renewal YES]]</f>
        <v>0</v>
      </c>
      <c r="AB21" s="9">
        <f>IF(AND(Bases[[#This Row],[Plan]]="Standard",Bases[[#This Row],[Auto Renewal]]="Yes"),1,0)</f>
        <v>0</v>
      </c>
      <c r="AC21" s="9">
        <f>IF(AND(Bases[[#This Row],[Plan]]="Standard",Bases[[#This Row],[Auto Renewal]]="No"),1,0)</f>
        <v>0</v>
      </c>
      <c r="AD21" s="9">
        <f>+Bases[[#This Row],[CLIENTS From STANDARD (MINECRAFT) Auto Renewal NO]]+Bases[[#This Row],[CLIENTS From STANDARD (MINECRAFT) Auto Renewal YES]]</f>
        <v>0</v>
      </c>
      <c r="AE21" s="9">
        <f>IF(AND(Bases[[#This Row],[Plan]]="Ultimate",Bases[[#This Row],[Auto Renewal]]="Yes"),1,0)</f>
        <v>1</v>
      </c>
      <c r="AF21" s="9">
        <f>IF(AND(Bases[[#This Row],[Plan]]="Ultimate",Bases[[#This Row],[Auto Renewal]]="No"),1,0)</f>
        <v>0</v>
      </c>
      <c r="AG21" s="9">
        <f>+Bases[[#This Row],[CLIENTS From ULTIMATE (MINECRAFT) Auto Renewal NO]]+Bases[[#This Row],[CLIENTS From ULTIMATE (MINECRAFT) Auto Renewal YES]]</f>
        <v>1</v>
      </c>
      <c r="AH21" s="9">
        <f>+Bases[[#This Row],[Total CLIENTS From ULTIMATE (MINECRAFT) Auto Renewal YES + NO]]+Bases[[#This Row],[Total CLIENTS From STANDARD (MINECRAFT) Auto Renewal YES + NO]]</f>
        <v>1</v>
      </c>
      <c r="AI21" s="9">
        <f>IF(AND(Bases[[#This Row],[Plan]]="Ultimate",Bases[[#This Row],[Auto Renewal]]="Yes"),1,0)</f>
        <v>1</v>
      </c>
      <c r="AJ21" s="9">
        <f>IF(AND(Bases[[#This Row],[Plan]]="Ultimate",Bases[[#This Row],[Auto Renewal]]="No"),1,0)</f>
        <v>0</v>
      </c>
      <c r="AK21" s="9">
        <f>+Bases[[#This Row],[CLIENTS From ULTIMATE (EA) Auto Renewal YES]]+Bases[[#This Row],[CLIENTS From ULTIMATE (EA) Auto Renewal NO]]</f>
        <v>1</v>
      </c>
      <c r="AL21" s="7">
        <f>+IF(Bases[[#This Row],[Auto Renewal]]="Yes",Bases[[#This Row],[Subscription Price]],0)</f>
        <v>15</v>
      </c>
      <c r="AM21" s="7">
        <f>+IF(Bases[[#This Row],[Auto Renewal]]="No",Bases[[#This Row],[Subscription Price]],0)</f>
        <v>0</v>
      </c>
      <c r="AN21" s="7">
        <f>+Bases[[#This Row],[Sales From All Subscriptions Auto Renewal NO]]+Bases[[#This Row],[Sales From All Subscriptions Auto Renewal YES]]</f>
        <v>15</v>
      </c>
      <c r="AO21" s="7">
        <f>IF(AND(Bases[[#This Row],[Plan]]="Core",Bases[[#This Row],[Auto Renewal]]="Yes"),Bases[[#This Row],[Subscription Price]],0)</f>
        <v>0</v>
      </c>
      <c r="AP21" s="7">
        <f>IF(AND(Bases[[#This Row],[Plan]]="Core",Bases[[#This Row],[Auto Renewal]]="No"),Bases[[#This Row],[Subscription Price]],0)</f>
        <v>0</v>
      </c>
      <c r="AQ21" s="7">
        <f>+Bases[[#This Row],[Sales From Simple Subscription Auto Renewal YES]]+Bases[[#This Row],[Sales From Simple Subscription Auto Renewal NO]]</f>
        <v>0</v>
      </c>
      <c r="AR21" s="7">
        <f>IF(AND(Bases[[#This Row],[Plan]]="Standard",Bases[[#This Row],[Auto Renewal]]="Yes"),Bases[[#This Row],[Minecraft Season Pass Price]],0)</f>
        <v>0</v>
      </c>
      <c r="AS21" s="7">
        <f>IF(AND(Bases[[#This Row],[Plan]]="Standard",Bases[[#This Row],[Auto Renewal]]="No"),Bases[[#This Row],[Minecraft Season Pass Price]],0)</f>
        <v>0</v>
      </c>
      <c r="AT21" s="7">
        <f>+Bases[[#This Row],[Sales From STANDARD (MINECRAFT) Auto Renewal YES]]+Bases[[#This Row],[Sales From STANDARD (MINECRAFT) Auto Renewal NO]]</f>
        <v>0</v>
      </c>
      <c r="AU21" s="7">
        <f>IF(AND(Bases[[#This Row],[Plan]]="Ultimate",Bases[[#This Row],[Auto Renewal]]="Yes"),Bases[[#This Row],[Minecraft Season Pass Price]],0)</f>
        <v>20</v>
      </c>
      <c r="AV21" s="7">
        <f>IF(AND(Bases[[#This Row],[Plan]]="Ultimate",Bases[[#This Row],[Auto Renewal]]="No"),Bases[[#This Row],[Minecraft Season Pass Price]],0)</f>
        <v>0</v>
      </c>
      <c r="AW21" s="7">
        <f>+Bases[[#This Row],[Sales From ULTIMATE (MINECRAFT) Auto Renewal YES]]+Bases[[#This Row],[Sales From ULTIMATE (MINECRAFT) Auto Renewal NO]]</f>
        <v>20</v>
      </c>
      <c r="AX21" s="7">
        <f>+Bases[[#This Row],[Total Sales From ULTIMATE (MINECRAFT) Auto Renewal YES + NO]]+Bases[[#This Row],[Total Sales From STANDARD (MINECRAFT) Auto Renewal YES + NO]]</f>
        <v>20</v>
      </c>
      <c r="AY21" s="7">
        <f>IF(AND(Bases[[#This Row],[Plan]]="Ultimate",Bases[[#This Row],[Auto Renewal]]="Yes"),Bases[[#This Row],[EA Play Season Pass
Price]],0)</f>
        <v>30</v>
      </c>
      <c r="AZ21" s="7">
        <f>IF(AND(Bases[[#This Row],[Plan]]="Ultimate",Bases[[#This Row],[Auto Renewal]]="No"),Bases[[#This Row],[EA Play Season Pass
Price]],0)</f>
        <v>0</v>
      </c>
      <c r="BA21" s="7">
        <f>+Bases[[#This Row],[Sales From ULTIMATE (EA) Auto Renewal YES]]+Bases[[#This Row],[Sales From ULTIMATE (EA) Auto Renewal NO]]</f>
        <v>30</v>
      </c>
      <c r="BB21" s="7">
        <f>IF(Bases[[#This Row],[Potential Clients Standard - Renew: Yes]]=1,25,0)</f>
        <v>0</v>
      </c>
      <c r="BC21" s="9">
        <f>IF(AND(Bases[[#This Row],[Auto Renewal]]="Yes",Bases[[#This Row],[Plan]]="Core"),1,0)</f>
        <v>0</v>
      </c>
      <c r="BD21" s="7">
        <f>IF(Bases[[#This Row],[Potential Clients Standard - Renew: NO]]=1,25,0)</f>
        <v>0</v>
      </c>
      <c r="BE21" s="9">
        <f>IF(AND(Bases[[#This Row],[Auto Renewal]]="No",Bases[[#This Row],[Plan]]="Core"),1,0)</f>
        <v>0</v>
      </c>
      <c r="BF21" s="7">
        <f>IF(Bases[[#This Row],[Potential Clients Ultimate - Renew: Yes]]=1,35,0)</f>
        <v>0</v>
      </c>
      <c r="BG21" s="9">
        <f>IF(AND(Bases[[#This Row],[Auto Renewal]]="Yes",Bases[[#This Row],[Plan]]="Standard"),1,0)</f>
        <v>0</v>
      </c>
      <c r="BH21" s="7">
        <f>IF(Bases[[#This Row],[Potential Clients Ultimate - Renew: NO]]=1,35,0)</f>
        <v>0</v>
      </c>
      <c r="BI21" s="9">
        <f>IF(AND(Bases[[#This Row],[Auto Renewal]]="No",Bases[[#This Row],[Plan]]="Standard"),1,0)</f>
        <v>0</v>
      </c>
      <c r="BJ21" s="7">
        <f>+Bases[[#This Row],[Potential Sales Standard - Renew: Yes]]+Bases[[#This Row],[Potential Sales Ultimate - Renew: Yes]]</f>
        <v>0</v>
      </c>
      <c r="BK21" s="9">
        <f>+Bases[[#This Row],[Potential Clients Standard - Renew: Yes]]+Bases[[#This Row],[Potential Clients Standard - Renew: NO]]</f>
        <v>0</v>
      </c>
      <c r="BL21" s="7">
        <f>+Bases[[#This Row],[Potential Sales Standard - Renew: NO]]+Bases[[#This Row],[Potential Sales Ultimate - Renew: NO]]</f>
        <v>0</v>
      </c>
      <c r="BM21" s="9">
        <f>+Bases[[#This Row],[Potential Clients Ultimate - Renew: Yes]]+Bases[[#This Row],[Potential Clients Ultimate - Renew: NO]]</f>
        <v>0</v>
      </c>
    </row>
    <row r="22" spans="1:65" ht="16.5" customHeight="1" x14ac:dyDescent="0.25">
      <c r="A22" s="1">
        <v>3249</v>
      </c>
      <c r="B22" s="1" t="s">
        <v>36</v>
      </c>
      <c r="C22" s="1" t="s">
        <v>15</v>
      </c>
      <c r="D22" s="2">
        <v>45366</v>
      </c>
      <c r="E22" s="1" t="s">
        <v>12</v>
      </c>
      <c r="F22" s="7">
        <v>10</v>
      </c>
      <c r="G22" s="1" t="s">
        <v>9</v>
      </c>
      <c r="H22" s="1" t="s">
        <v>12</v>
      </c>
      <c r="I22" s="7" t="s">
        <v>302</v>
      </c>
      <c r="J22" s="1" t="s">
        <v>8</v>
      </c>
      <c r="K22" s="7">
        <v>20</v>
      </c>
      <c r="L22" s="7">
        <v>5</v>
      </c>
      <c r="M22" s="7">
        <v>25</v>
      </c>
      <c r="N22" s="6">
        <v>2024</v>
      </c>
      <c r="O22" s="3" t="s">
        <v>313</v>
      </c>
      <c r="P22" s="5">
        <v>3</v>
      </c>
      <c r="Q22" s="3" t="s">
        <v>317</v>
      </c>
      <c r="R22" s="7">
        <v>-5</v>
      </c>
      <c r="S22" s="9">
        <v>1</v>
      </c>
      <c r="T22" s="9">
        <v>0</v>
      </c>
      <c r="U22" s="9">
        <v>1</v>
      </c>
      <c r="V22" s="9">
        <f>+IF(Bases[[#This Row],[Auto Renewal]]="Yes",1,0)</f>
        <v>0</v>
      </c>
      <c r="W22" s="9">
        <f>+IF(Bases[[#This Row],[Auto Renewal]]="No",1,0)</f>
        <v>1</v>
      </c>
      <c r="X22" s="9">
        <f>+Bases[[#This Row],[CLIENTS From All Subscriptions Auto Renewal YES]]+Bases[[#This Row],[CLIENTS From All Subscriptions Auto Renewal NO]]</f>
        <v>1</v>
      </c>
      <c r="Y22" s="9">
        <f>IF(AND(Bases[[#This Row],[Plan]]="Core",Bases[[#This Row],[Auto Renewal]]="Yes"),1,0)</f>
        <v>0</v>
      </c>
      <c r="Z22" s="9">
        <f>IF(AND(Bases[[#This Row],[Plan]]="Core",Bases[[#This Row],[Auto Renewal]]="No"),1,0)</f>
        <v>0</v>
      </c>
      <c r="AA22" s="9">
        <f>+Bases[[#This Row],[CLIENTS From Simple Subscription Auto Renewal NO]]+Bases[[#This Row],[CLIENTS From Simple Subscription Auto Renewal YES]]</f>
        <v>0</v>
      </c>
      <c r="AB22" s="9">
        <f>IF(AND(Bases[[#This Row],[Plan]]="Standard",Bases[[#This Row],[Auto Renewal]]="Yes"),1,0)</f>
        <v>0</v>
      </c>
      <c r="AC22" s="9">
        <f>IF(AND(Bases[[#This Row],[Plan]]="Standard",Bases[[#This Row],[Auto Renewal]]="No"),1,0)</f>
        <v>1</v>
      </c>
      <c r="AD22" s="9">
        <f>+Bases[[#This Row],[CLIENTS From STANDARD (MINECRAFT) Auto Renewal NO]]+Bases[[#This Row],[CLIENTS From STANDARD (MINECRAFT) Auto Renewal YES]]</f>
        <v>1</v>
      </c>
      <c r="AE22" s="9">
        <f>IF(AND(Bases[[#This Row],[Plan]]="Ultimate",Bases[[#This Row],[Auto Renewal]]="Yes"),1,0)</f>
        <v>0</v>
      </c>
      <c r="AF22" s="9">
        <f>IF(AND(Bases[[#This Row],[Plan]]="Ultimate",Bases[[#This Row],[Auto Renewal]]="No"),1,0)</f>
        <v>0</v>
      </c>
      <c r="AG22" s="9">
        <f>+Bases[[#This Row],[CLIENTS From ULTIMATE (MINECRAFT) Auto Renewal NO]]+Bases[[#This Row],[CLIENTS From ULTIMATE (MINECRAFT) Auto Renewal YES]]</f>
        <v>0</v>
      </c>
      <c r="AH22" s="9">
        <f>+Bases[[#This Row],[Total CLIENTS From ULTIMATE (MINECRAFT) Auto Renewal YES + NO]]+Bases[[#This Row],[Total CLIENTS From STANDARD (MINECRAFT) Auto Renewal YES + NO]]</f>
        <v>1</v>
      </c>
      <c r="AI22" s="9">
        <f>IF(AND(Bases[[#This Row],[Plan]]="Ultimate",Bases[[#This Row],[Auto Renewal]]="Yes"),1,0)</f>
        <v>0</v>
      </c>
      <c r="AJ22" s="9">
        <f>IF(AND(Bases[[#This Row],[Plan]]="Ultimate",Bases[[#This Row],[Auto Renewal]]="No"),1,0)</f>
        <v>0</v>
      </c>
      <c r="AK22" s="9">
        <f>+Bases[[#This Row],[CLIENTS From ULTIMATE (EA) Auto Renewal YES]]+Bases[[#This Row],[CLIENTS From ULTIMATE (EA) Auto Renewal NO]]</f>
        <v>0</v>
      </c>
      <c r="AL22" s="7">
        <f>+IF(Bases[[#This Row],[Auto Renewal]]="Yes",Bases[[#This Row],[Subscription Price]],0)</f>
        <v>0</v>
      </c>
      <c r="AM22" s="7">
        <f>+IF(Bases[[#This Row],[Auto Renewal]]="No",Bases[[#This Row],[Subscription Price]],0)</f>
        <v>10</v>
      </c>
      <c r="AN22" s="7">
        <f>+Bases[[#This Row],[Sales From All Subscriptions Auto Renewal NO]]+Bases[[#This Row],[Sales From All Subscriptions Auto Renewal YES]]</f>
        <v>10</v>
      </c>
      <c r="AO22" s="7">
        <f>IF(AND(Bases[[#This Row],[Plan]]="Core",Bases[[#This Row],[Auto Renewal]]="Yes"),Bases[[#This Row],[Subscription Price]],0)</f>
        <v>0</v>
      </c>
      <c r="AP22" s="7">
        <f>IF(AND(Bases[[#This Row],[Plan]]="Core",Bases[[#This Row],[Auto Renewal]]="No"),Bases[[#This Row],[Subscription Price]],0)</f>
        <v>0</v>
      </c>
      <c r="AQ22" s="7">
        <f>+Bases[[#This Row],[Sales From Simple Subscription Auto Renewal YES]]+Bases[[#This Row],[Sales From Simple Subscription Auto Renewal NO]]</f>
        <v>0</v>
      </c>
      <c r="AR22" s="7">
        <f>IF(AND(Bases[[#This Row],[Plan]]="Standard",Bases[[#This Row],[Auto Renewal]]="Yes"),Bases[[#This Row],[Minecraft Season Pass Price]],0)</f>
        <v>0</v>
      </c>
      <c r="AS22" s="7">
        <f>IF(AND(Bases[[#This Row],[Plan]]="Standard",Bases[[#This Row],[Auto Renewal]]="No"),Bases[[#This Row],[Minecraft Season Pass Price]],0)</f>
        <v>20</v>
      </c>
      <c r="AT22" s="7">
        <f>+Bases[[#This Row],[Sales From STANDARD (MINECRAFT) Auto Renewal YES]]+Bases[[#This Row],[Sales From STANDARD (MINECRAFT) Auto Renewal NO]]</f>
        <v>20</v>
      </c>
      <c r="AU22" s="7">
        <f>IF(AND(Bases[[#This Row],[Plan]]="Ultimate",Bases[[#This Row],[Auto Renewal]]="Yes"),Bases[[#This Row],[Minecraft Season Pass Price]],0)</f>
        <v>0</v>
      </c>
      <c r="AV22" s="7">
        <f>IF(AND(Bases[[#This Row],[Plan]]="Ultimate",Bases[[#This Row],[Auto Renewal]]="No"),Bases[[#This Row],[Minecraft Season Pass Price]],0)</f>
        <v>0</v>
      </c>
      <c r="AW22" s="7">
        <f>+Bases[[#This Row],[Sales From ULTIMATE (MINECRAFT) Auto Renewal YES]]+Bases[[#This Row],[Sales From ULTIMATE (MINECRAFT) Auto Renewal NO]]</f>
        <v>0</v>
      </c>
      <c r="AX22" s="7">
        <f>+Bases[[#This Row],[Total Sales From ULTIMATE (MINECRAFT) Auto Renewal YES + NO]]+Bases[[#This Row],[Total Sales From STANDARD (MINECRAFT) Auto Renewal YES + NO]]</f>
        <v>20</v>
      </c>
      <c r="AY22" s="7">
        <f>IF(AND(Bases[[#This Row],[Plan]]="Ultimate",Bases[[#This Row],[Auto Renewal]]="Yes"),Bases[[#This Row],[EA Play Season Pass
Price]],0)</f>
        <v>0</v>
      </c>
      <c r="AZ22" s="7">
        <f>IF(AND(Bases[[#This Row],[Plan]]="Ultimate",Bases[[#This Row],[Auto Renewal]]="No"),Bases[[#This Row],[EA Play Season Pass
Price]],0)</f>
        <v>0</v>
      </c>
      <c r="BA22" s="7">
        <f>+Bases[[#This Row],[Sales From ULTIMATE (EA) Auto Renewal YES]]+Bases[[#This Row],[Sales From ULTIMATE (EA) Auto Renewal NO]]</f>
        <v>0</v>
      </c>
      <c r="BB22" s="7">
        <f>IF(Bases[[#This Row],[Potential Clients Standard - Renew: Yes]]=1,25,0)</f>
        <v>0</v>
      </c>
      <c r="BC22" s="9">
        <f>IF(AND(Bases[[#This Row],[Auto Renewal]]="Yes",Bases[[#This Row],[Plan]]="Core"),1,0)</f>
        <v>0</v>
      </c>
      <c r="BD22" s="7">
        <f>IF(Bases[[#This Row],[Potential Clients Standard - Renew: NO]]=1,25,0)</f>
        <v>0</v>
      </c>
      <c r="BE22" s="9">
        <f>IF(AND(Bases[[#This Row],[Auto Renewal]]="No",Bases[[#This Row],[Plan]]="Core"),1,0)</f>
        <v>0</v>
      </c>
      <c r="BF22" s="7">
        <f>IF(Bases[[#This Row],[Potential Clients Ultimate - Renew: Yes]]=1,35,0)</f>
        <v>0</v>
      </c>
      <c r="BG22" s="9">
        <f>IF(AND(Bases[[#This Row],[Auto Renewal]]="Yes",Bases[[#This Row],[Plan]]="Standard"),1,0)</f>
        <v>0</v>
      </c>
      <c r="BH22" s="7">
        <f>IF(Bases[[#This Row],[Potential Clients Ultimate - Renew: NO]]=1,35,0)</f>
        <v>35</v>
      </c>
      <c r="BI22" s="9">
        <f>IF(AND(Bases[[#This Row],[Auto Renewal]]="No",Bases[[#This Row],[Plan]]="Standard"),1,0)</f>
        <v>1</v>
      </c>
      <c r="BJ22" s="7">
        <f>+Bases[[#This Row],[Potential Sales Standard - Renew: Yes]]+Bases[[#This Row],[Potential Sales Ultimate - Renew: Yes]]</f>
        <v>0</v>
      </c>
      <c r="BK22" s="9">
        <f>+Bases[[#This Row],[Potential Clients Standard - Renew: Yes]]+Bases[[#This Row],[Potential Clients Standard - Renew: NO]]</f>
        <v>0</v>
      </c>
      <c r="BL22" s="7">
        <f>+Bases[[#This Row],[Potential Sales Standard - Renew: NO]]+Bases[[#This Row],[Potential Sales Ultimate - Renew: NO]]</f>
        <v>35</v>
      </c>
      <c r="BM22" s="9">
        <f>+Bases[[#This Row],[Potential Clients Ultimate - Renew: Yes]]+Bases[[#This Row],[Potential Clients Ultimate - Renew: NO]]</f>
        <v>1</v>
      </c>
    </row>
    <row r="23" spans="1:65" ht="16.5" customHeight="1" x14ac:dyDescent="0.25">
      <c r="A23" s="1">
        <v>3250</v>
      </c>
      <c r="B23" s="1" t="s">
        <v>37</v>
      </c>
      <c r="C23" s="1" t="s">
        <v>11</v>
      </c>
      <c r="D23" s="2">
        <v>45367</v>
      </c>
      <c r="E23" s="1" t="s">
        <v>8</v>
      </c>
      <c r="F23" s="7">
        <v>5</v>
      </c>
      <c r="G23" s="1" t="s">
        <v>13</v>
      </c>
      <c r="H23" s="1" t="s">
        <v>12</v>
      </c>
      <c r="I23" s="7" t="s">
        <v>302</v>
      </c>
      <c r="J23" s="1" t="s">
        <v>12</v>
      </c>
      <c r="K23" s="7">
        <v>0</v>
      </c>
      <c r="L23" s="7">
        <v>0</v>
      </c>
      <c r="M23" s="7">
        <v>5</v>
      </c>
      <c r="N23" s="6">
        <v>2024</v>
      </c>
      <c r="O23" s="3" t="s">
        <v>313</v>
      </c>
      <c r="P23" s="5">
        <v>3</v>
      </c>
      <c r="Q23" s="3" t="s">
        <v>311</v>
      </c>
      <c r="R23" s="7">
        <v>0</v>
      </c>
      <c r="S23" s="9">
        <v>1</v>
      </c>
      <c r="T23" s="9">
        <v>1</v>
      </c>
      <c r="U23" s="9">
        <v>0</v>
      </c>
      <c r="V23" s="9">
        <f>+IF(Bases[[#This Row],[Auto Renewal]]="Yes",1,0)</f>
        <v>1</v>
      </c>
      <c r="W23" s="9">
        <f>+IF(Bases[[#This Row],[Auto Renewal]]="No",1,0)</f>
        <v>0</v>
      </c>
      <c r="X23" s="9">
        <f>+Bases[[#This Row],[CLIENTS From All Subscriptions Auto Renewal YES]]+Bases[[#This Row],[CLIENTS From All Subscriptions Auto Renewal NO]]</f>
        <v>1</v>
      </c>
      <c r="Y23" s="9">
        <f>IF(AND(Bases[[#This Row],[Plan]]="Core",Bases[[#This Row],[Auto Renewal]]="Yes"),1,0)</f>
        <v>1</v>
      </c>
      <c r="Z23" s="9">
        <f>IF(AND(Bases[[#This Row],[Plan]]="Core",Bases[[#This Row],[Auto Renewal]]="No"),1,0)</f>
        <v>0</v>
      </c>
      <c r="AA23" s="9">
        <f>+Bases[[#This Row],[CLIENTS From Simple Subscription Auto Renewal NO]]+Bases[[#This Row],[CLIENTS From Simple Subscription Auto Renewal YES]]</f>
        <v>1</v>
      </c>
      <c r="AB23" s="9">
        <f>IF(AND(Bases[[#This Row],[Plan]]="Standard",Bases[[#This Row],[Auto Renewal]]="Yes"),1,0)</f>
        <v>0</v>
      </c>
      <c r="AC23" s="9">
        <f>IF(AND(Bases[[#This Row],[Plan]]="Standard",Bases[[#This Row],[Auto Renewal]]="No"),1,0)</f>
        <v>0</v>
      </c>
      <c r="AD23" s="9">
        <f>+Bases[[#This Row],[CLIENTS From STANDARD (MINECRAFT) Auto Renewal NO]]+Bases[[#This Row],[CLIENTS From STANDARD (MINECRAFT) Auto Renewal YES]]</f>
        <v>0</v>
      </c>
      <c r="AE23" s="9">
        <f>IF(AND(Bases[[#This Row],[Plan]]="Ultimate",Bases[[#This Row],[Auto Renewal]]="Yes"),1,0)</f>
        <v>0</v>
      </c>
      <c r="AF23" s="9">
        <f>IF(AND(Bases[[#This Row],[Plan]]="Ultimate",Bases[[#This Row],[Auto Renewal]]="No"),1,0)</f>
        <v>0</v>
      </c>
      <c r="AG23" s="9">
        <f>+Bases[[#This Row],[CLIENTS From ULTIMATE (MINECRAFT) Auto Renewal NO]]+Bases[[#This Row],[CLIENTS From ULTIMATE (MINECRAFT) Auto Renewal YES]]</f>
        <v>0</v>
      </c>
      <c r="AH23" s="9">
        <f>+Bases[[#This Row],[Total CLIENTS From ULTIMATE (MINECRAFT) Auto Renewal YES + NO]]+Bases[[#This Row],[Total CLIENTS From STANDARD (MINECRAFT) Auto Renewal YES + NO]]</f>
        <v>0</v>
      </c>
      <c r="AI23" s="9">
        <f>IF(AND(Bases[[#This Row],[Plan]]="Ultimate",Bases[[#This Row],[Auto Renewal]]="Yes"),1,0)</f>
        <v>0</v>
      </c>
      <c r="AJ23" s="9">
        <f>IF(AND(Bases[[#This Row],[Plan]]="Ultimate",Bases[[#This Row],[Auto Renewal]]="No"),1,0)</f>
        <v>0</v>
      </c>
      <c r="AK23" s="9">
        <f>+Bases[[#This Row],[CLIENTS From ULTIMATE (EA) Auto Renewal YES]]+Bases[[#This Row],[CLIENTS From ULTIMATE (EA) Auto Renewal NO]]</f>
        <v>0</v>
      </c>
      <c r="AL23" s="7">
        <f>+IF(Bases[[#This Row],[Auto Renewal]]="Yes",Bases[[#This Row],[Subscription Price]],0)</f>
        <v>5</v>
      </c>
      <c r="AM23" s="7">
        <f>+IF(Bases[[#This Row],[Auto Renewal]]="No",Bases[[#This Row],[Subscription Price]],0)</f>
        <v>0</v>
      </c>
      <c r="AN23" s="7">
        <f>+Bases[[#This Row],[Sales From All Subscriptions Auto Renewal NO]]+Bases[[#This Row],[Sales From All Subscriptions Auto Renewal YES]]</f>
        <v>5</v>
      </c>
      <c r="AO23" s="7">
        <f>IF(AND(Bases[[#This Row],[Plan]]="Core",Bases[[#This Row],[Auto Renewal]]="Yes"),Bases[[#This Row],[Subscription Price]],0)</f>
        <v>5</v>
      </c>
      <c r="AP23" s="7">
        <f>IF(AND(Bases[[#This Row],[Plan]]="Core",Bases[[#This Row],[Auto Renewal]]="No"),Bases[[#This Row],[Subscription Price]],0)</f>
        <v>0</v>
      </c>
      <c r="AQ23" s="7">
        <f>+Bases[[#This Row],[Sales From Simple Subscription Auto Renewal YES]]+Bases[[#This Row],[Sales From Simple Subscription Auto Renewal NO]]</f>
        <v>5</v>
      </c>
      <c r="AR23" s="7">
        <f>IF(AND(Bases[[#This Row],[Plan]]="Standard",Bases[[#This Row],[Auto Renewal]]="Yes"),Bases[[#This Row],[Minecraft Season Pass Price]],0)</f>
        <v>0</v>
      </c>
      <c r="AS23" s="7">
        <f>IF(AND(Bases[[#This Row],[Plan]]="Standard",Bases[[#This Row],[Auto Renewal]]="No"),Bases[[#This Row],[Minecraft Season Pass Price]],0)</f>
        <v>0</v>
      </c>
      <c r="AT23" s="7">
        <f>+Bases[[#This Row],[Sales From STANDARD (MINECRAFT) Auto Renewal YES]]+Bases[[#This Row],[Sales From STANDARD (MINECRAFT) Auto Renewal NO]]</f>
        <v>0</v>
      </c>
      <c r="AU23" s="7">
        <f>IF(AND(Bases[[#This Row],[Plan]]="Ultimate",Bases[[#This Row],[Auto Renewal]]="Yes"),Bases[[#This Row],[Minecraft Season Pass Price]],0)</f>
        <v>0</v>
      </c>
      <c r="AV23" s="7">
        <f>IF(AND(Bases[[#This Row],[Plan]]="Ultimate",Bases[[#This Row],[Auto Renewal]]="No"),Bases[[#This Row],[Minecraft Season Pass Price]],0)</f>
        <v>0</v>
      </c>
      <c r="AW23" s="7">
        <f>+Bases[[#This Row],[Sales From ULTIMATE (MINECRAFT) Auto Renewal YES]]+Bases[[#This Row],[Sales From ULTIMATE (MINECRAFT) Auto Renewal NO]]</f>
        <v>0</v>
      </c>
      <c r="AX23" s="7">
        <f>+Bases[[#This Row],[Total Sales From ULTIMATE (MINECRAFT) Auto Renewal YES + NO]]+Bases[[#This Row],[Total Sales From STANDARD (MINECRAFT) Auto Renewal YES + NO]]</f>
        <v>0</v>
      </c>
      <c r="AY23" s="7">
        <f>IF(AND(Bases[[#This Row],[Plan]]="Ultimate",Bases[[#This Row],[Auto Renewal]]="Yes"),Bases[[#This Row],[EA Play Season Pass
Price]],0)</f>
        <v>0</v>
      </c>
      <c r="AZ23" s="7">
        <f>IF(AND(Bases[[#This Row],[Plan]]="Ultimate",Bases[[#This Row],[Auto Renewal]]="No"),Bases[[#This Row],[EA Play Season Pass
Price]],0)</f>
        <v>0</v>
      </c>
      <c r="BA23" s="7">
        <f>+Bases[[#This Row],[Sales From ULTIMATE (EA) Auto Renewal YES]]+Bases[[#This Row],[Sales From ULTIMATE (EA) Auto Renewal NO]]</f>
        <v>0</v>
      </c>
      <c r="BB23" s="7">
        <f>IF(Bases[[#This Row],[Potential Clients Standard - Renew: Yes]]=1,25,0)</f>
        <v>25</v>
      </c>
      <c r="BC23" s="9">
        <f>IF(AND(Bases[[#This Row],[Auto Renewal]]="Yes",Bases[[#This Row],[Plan]]="Core"),1,0)</f>
        <v>1</v>
      </c>
      <c r="BD23" s="7">
        <f>IF(Bases[[#This Row],[Potential Clients Standard - Renew: NO]]=1,25,0)</f>
        <v>0</v>
      </c>
      <c r="BE23" s="9">
        <f>IF(AND(Bases[[#This Row],[Auto Renewal]]="No",Bases[[#This Row],[Plan]]="Core"),1,0)</f>
        <v>0</v>
      </c>
      <c r="BF23" s="7">
        <f>IF(Bases[[#This Row],[Potential Clients Ultimate - Renew: Yes]]=1,35,0)</f>
        <v>0</v>
      </c>
      <c r="BG23" s="9">
        <f>IF(AND(Bases[[#This Row],[Auto Renewal]]="Yes",Bases[[#This Row],[Plan]]="Standard"),1,0)</f>
        <v>0</v>
      </c>
      <c r="BH23" s="7">
        <f>IF(Bases[[#This Row],[Potential Clients Ultimate - Renew: NO]]=1,35,0)</f>
        <v>0</v>
      </c>
      <c r="BI23" s="9">
        <f>IF(AND(Bases[[#This Row],[Auto Renewal]]="No",Bases[[#This Row],[Plan]]="Standard"),1,0)</f>
        <v>0</v>
      </c>
      <c r="BJ23" s="7">
        <f>+Bases[[#This Row],[Potential Sales Standard - Renew: Yes]]+Bases[[#This Row],[Potential Sales Ultimate - Renew: Yes]]</f>
        <v>25</v>
      </c>
      <c r="BK23" s="9">
        <f>+Bases[[#This Row],[Potential Clients Standard - Renew: Yes]]+Bases[[#This Row],[Potential Clients Standard - Renew: NO]]</f>
        <v>1</v>
      </c>
      <c r="BL23" s="7">
        <f>+Bases[[#This Row],[Potential Sales Standard - Renew: NO]]+Bases[[#This Row],[Potential Sales Ultimate - Renew: NO]]</f>
        <v>0</v>
      </c>
      <c r="BM23" s="9">
        <f>+Bases[[#This Row],[Potential Clients Ultimate - Renew: Yes]]+Bases[[#This Row],[Potential Clients Ultimate - Renew: NO]]</f>
        <v>0</v>
      </c>
    </row>
    <row r="24" spans="1:65" ht="16.5" customHeight="1" x14ac:dyDescent="0.25">
      <c r="A24" s="1">
        <v>3251</v>
      </c>
      <c r="B24" s="1" t="s">
        <v>38</v>
      </c>
      <c r="C24" s="1" t="s">
        <v>7</v>
      </c>
      <c r="D24" s="2">
        <v>45368</v>
      </c>
      <c r="E24" s="1" t="s">
        <v>12</v>
      </c>
      <c r="F24" s="7">
        <v>15</v>
      </c>
      <c r="G24" s="1" t="s">
        <v>9</v>
      </c>
      <c r="H24" s="1" t="s">
        <v>8</v>
      </c>
      <c r="I24" s="7">
        <v>30</v>
      </c>
      <c r="J24" s="1" t="s">
        <v>8</v>
      </c>
      <c r="K24" s="7">
        <v>20</v>
      </c>
      <c r="L24" s="7">
        <v>3</v>
      </c>
      <c r="M24" s="7">
        <v>62</v>
      </c>
      <c r="N24" s="6">
        <v>2024</v>
      </c>
      <c r="O24" s="3" t="s">
        <v>313</v>
      </c>
      <c r="P24" s="5">
        <v>4</v>
      </c>
      <c r="Q24" s="3" t="s">
        <v>314</v>
      </c>
      <c r="R24" s="7">
        <v>-3</v>
      </c>
      <c r="S24" s="9">
        <v>1</v>
      </c>
      <c r="T24" s="9">
        <v>0</v>
      </c>
      <c r="U24" s="9">
        <v>1</v>
      </c>
      <c r="V24" s="9">
        <f>+IF(Bases[[#This Row],[Auto Renewal]]="Yes",1,0)</f>
        <v>0</v>
      </c>
      <c r="W24" s="9">
        <f>+IF(Bases[[#This Row],[Auto Renewal]]="No",1,0)</f>
        <v>1</v>
      </c>
      <c r="X24" s="9">
        <f>+Bases[[#This Row],[CLIENTS From All Subscriptions Auto Renewal YES]]+Bases[[#This Row],[CLIENTS From All Subscriptions Auto Renewal NO]]</f>
        <v>1</v>
      </c>
      <c r="Y24" s="9">
        <f>IF(AND(Bases[[#This Row],[Plan]]="Core",Bases[[#This Row],[Auto Renewal]]="Yes"),1,0)</f>
        <v>0</v>
      </c>
      <c r="Z24" s="9">
        <f>IF(AND(Bases[[#This Row],[Plan]]="Core",Bases[[#This Row],[Auto Renewal]]="No"),1,0)</f>
        <v>0</v>
      </c>
      <c r="AA24" s="9">
        <f>+Bases[[#This Row],[CLIENTS From Simple Subscription Auto Renewal NO]]+Bases[[#This Row],[CLIENTS From Simple Subscription Auto Renewal YES]]</f>
        <v>0</v>
      </c>
      <c r="AB24" s="9">
        <f>IF(AND(Bases[[#This Row],[Plan]]="Standard",Bases[[#This Row],[Auto Renewal]]="Yes"),1,0)</f>
        <v>0</v>
      </c>
      <c r="AC24" s="9">
        <f>IF(AND(Bases[[#This Row],[Plan]]="Standard",Bases[[#This Row],[Auto Renewal]]="No"),1,0)</f>
        <v>0</v>
      </c>
      <c r="AD24" s="9">
        <f>+Bases[[#This Row],[CLIENTS From STANDARD (MINECRAFT) Auto Renewal NO]]+Bases[[#This Row],[CLIENTS From STANDARD (MINECRAFT) Auto Renewal YES]]</f>
        <v>0</v>
      </c>
      <c r="AE24" s="9">
        <f>IF(AND(Bases[[#This Row],[Plan]]="Ultimate",Bases[[#This Row],[Auto Renewal]]="Yes"),1,0)</f>
        <v>0</v>
      </c>
      <c r="AF24" s="9">
        <f>IF(AND(Bases[[#This Row],[Plan]]="Ultimate",Bases[[#This Row],[Auto Renewal]]="No"),1,0)</f>
        <v>1</v>
      </c>
      <c r="AG24" s="9">
        <f>+Bases[[#This Row],[CLIENTS From ULTIMATE (MINECRAFT) Auto Renewal NO]]+Bases[[#This Row],[CLIENTS From ULTIMATE (MINECRAFT) Auto Renewal YES]]</f>
        <v>1</v>
      </c>
      <c r="AH24" s="9">
        <f>+Bases[[#This Row],[Total CLIENTS From ULTIMATE (MINECRAFT) Auto Renewal YES + NO]]+Bases[[#This Row],[Total CLIENTS From STANDARD (MINECRAFT) Auto Renewal YES + NO]]</f>
        <v>1</v>
      </c>
      <c r="AI24" s="9">
        <f>IF(AND(Bases[[#This Row],[Plan]]="Ultimate",Bases[[#This Row],[Auto Renewal]]="Yes"),1,0)</f>
        <v>0</v>
      </c>
      <c r="AJ24" s="9">
        <f>IF(AND(Bases[[#This Row],[Plan]]="Ultimate",Bases[[#This Row],[Auto Renewal]]="No"),1,0)</f>
        <v>1</v>
      </c>
      <c r="AK24" s="9">
        <f>+Bases[[#This Row],[CLIENTS From ULTIMATE (EA) Auto Renewal YES]]+Bases[[#This Row],[CLIENTS From ULTIMATE (EA) Auto Renewal NO]]</f>
        <v>1</v>
      </c>
      <c r="AL24" s="7">
        <f>+IF(Bases[[#This Row],[Auto Renewal]]="Yes",Bases[[#This Row],[Subscription Price]],0)</f>
        <v>0</v>
      </c>
      <c r="AM24" s="7">
        <f>+IF(Bases[[#This Row],[Auto Renewal]]="No",Bases[[#This Row],[Subscription Price]],0)</f>
        <v>15</v>
      </c>
      <c r="AN24" s="7">
        <f>+Bases[[#This Row],[Sales From All Subscriptions Auto Renewal NO]]+Bases[[#This Row],[Sales From All Subscriptions Auto Renewal YES]]</f>
        <v>15</v>
      </c>
      <c r="AO24" s="7">
        <f>IF(AND(Bases[[#This Row],[Plan]]="Core",Bases[[#This Row],[Auto Renewal]]="Yes"),Bases[[#This Row],[Subscription Price]],0)</f>
        <v>0</v>
      </c>
      <c r="AP24" s="7">
        <f>IF(AND(Bases[[#This Row],[Plan]]="Core",Bases[[#This Row],[Auto Renewal]]="No"),Bases[[#This Row],[Subscription Price]],0)</f>
        <v>0</v>
      </c>
      <c r="AQ24" s="7">
        <f>+Bases[[#This Row],[Sales From Simple Subscription Auto Renewal YES]]+Bases[[#This Row],[Sales From Simple Subscription Auto Renewal NO]]</f>
        <v>0</v>
      </c>
      <c r="AR24" s="7">
        <f>IF(AND(Bases[[#This Row],[Plan]]="Standard",Bases[[#This Row],[Auto Renewal]]="Yes"),Bases[[#This Row],[Minecraft Season Pass Price]],0)</f>
        <v>0</v>
      </c>
      <c r="AS24" s="7">
        <f>IF(AND(Bases[[#This Row],[Plan]]="Standard",Bases[[#This Row],[Auto Renewal]]="No"),Bases[[#This Row],[Minecraft Season Pass Price]],0)</f>
        <v>0</v>
      </c>
      <c r="AT24" s="7">
        <f>+Bases[[#This Row],[Sales From STANDARD (MINECRAFT) Auto Renewal YES]]+Bases[[#This Row],[Sales From STANDARD (MINECRAFT) Auto Renewal NO]]</f>
        <v>0</v>
      </c>
      <c r="AU24" s="7">
        <f>IF(AND(Bases[[#This Row],[Plan]]="Ultimate",Bases[[#This Row],[Auto Renewal]]="Yes"),Bases[[#This Row],[Minecraft Season Pass Price]],0)</f>
        <v>0</v>
      </c>
      <c r="AV24" s="7">
        <f>IF(AND(Bases[[#This Row],[Plan]]="Ultimate",Bases[[#This Row],[Auto Renewal]]="No"),Bases[[#This Row],[Minecraft Season Pass Price]],0)</f>
        <v>20</v>
      </c>
      <c r="AW24" s="7">
        <f>+Bases[[#This Row],[Sales From ULTIMATE (MINECRAFT) Auto Renewal YES]]+Bases[[#This Row],[Sales From ULTIMATE (MINECRAFT) Auto Renewal NO]]</f>
        <v>20</v>
      </c>
      <c r="AX24" s="7">
        <f>+Bases[[#This Row],[Total Sales From ULTIMATE (MINECRAFT) Auto Renewal YES + NO]]+Bases[[#This Row],[Total Sales From STANDARD (MINECRAFT) Auto Renewal YES + NO]]</f>
        <v>20</v>
      </c>
      <c r="AY24" s="7">
        <f>IF(AND(Bases[[#This Row],[Plan]]="Ultimate",Bases[[#This Row],[Auto Renewal]]="Yes"),Bases[[#This Row],[EA Play Season Pass
Price]],0)</f>
        <v>0</v>
      </c>
      <c r="AZ24" s="7">
        <f>IF(AND(Bases[[#This Row],[Plan]]="Ultimate",Bases[[#This Row],[Auto Renewal]]="No"),Bases[[#This Row],[EA Play Season Pass
Price]],0)</f>
        <v>30</v>
      </c>
      <c r="BA24" s="7">
        <f>+Bases[[#This Row],[Sales From ULTIMATE (EA) Auto Renewal YES]]+Bases[[#This Row],[Sales From ULTIMATE (EA) Auto Renewal NO]]</f>
        <v>30</v>
      </c>
      <c r="BB24" s="7">
        <f>IF(Bases[[#This Row],[Potential Clients Standard - Renew: Yes]]=1,25,0)</f>
        <v>0</v>
      </c>
      <c r="BC24" s="9">
        <f>IF(AND(Bases[[#This Row],[Auto Renewal]]="Yes",Bases[[#This Row],[Plan]]="Core"),1,0)</f>
        <v>0</v>
      </c>
      <c r="BD24" s="7">
        <f>IF(Bases[[#This Row],[Potential Clients Standard - Renew: NO]]=1,25,0)</f>
        <v>0</v>
      </c>
      <c r="BE24" s="9">
        <f>IF(AND(Bases[[#This Row],[Auto Renewal]]="No",Bases[[#This Row],[Plan]]="Core"),1,0)</f>
        <v>0</v>
      </c>
      <c r="BF24" s="7">
        <f>IF(Bases[[#This Row],[Potential Clients Ultimate - Renew: Yes]]=1,35,0)</f>
        <v>0</v>
      </c>
      <c r="BG24" s="9">
        <f>IF(AND(Bases[[#This Row],[Auto Renewal]]="Yes",Bases[[#This Row],[Plan]]="Standard"),1,0)</f>
        <v>0</v>
      </c>
      <c r="BH24" s="7">
        <f>IF(Bases[[#This Row],[Potential Clients Ultimate - Renew: NO]]=1,35,0)</f>
        <v>0</v>
      </c>
      <c r="BI24" s="9">
        <f>IF(AND(Bases[[#This Row],[Auto Renewal]]="No",Bases[[#This Row],[Plan]]="Standard"),1,0)</f>
        <v>0</v>
      </c>
      <c r="BJ24" s="7">
        <f>+Bases[[#This Row],[Potential Sales Standard - Renew: Yes]]+Bases[[#This Row],[Potential Sales Ultimate - Renew: Yes]]</f>
        <v>0</v>
      </c>
      <c r="BK24" s="9">
        <f>+Bases[[#This Row],[Potential Clients Standard - Renew: Yes]]+Bases[[#This Row],[Potential Clients Standard - Renew: NO]]</f>
        <v>0</v>
      </c>
      <c r="BL24" s="7">
        <f>+Bases[[#This Row],[Potential Sales Standard - Renew: NO]]+Bases[[#This Row],[Potential Sales Ultimate - Renew: NO]]</f>
        <v>0</v>
      </c>
      <c r="BM24" s="9">
        <f>+Bases[[#This Row],[Potential Clients Ultimate - Renew: Yes]]+Bases[[#This Row],[Potential Clients Ultimate - Renew: NO]]</f>
        <v>0</v>
      </c>
    </row>
    <row r="25" spans="1:65" ht="16.5" customHeight="1" x14ac:dyDescent="0.25">
      <c r="A25" s="1">
        <v>3252</v>
      </c>
      <c r="B25" s="1" t="s">
        <v>39</v>
      </c>
      <c r="C25" s="1" t="s">
        <v>15</v>
      </c>
      <c r="D25" s="2">
        <v>45369</v>
      </c>
      <c r="E25" s="1" t="s">
        <v>8</v>
      </c>
      <c r="F25" s="7">
        <v>10</v>
      </c>
      <c r="G25" s="1" t="s">
        <v>16</v>
      </c>
      <c r="H25" s="1" t="s">
        <v>12</v>
      </c>
      <c r="I25" s="7" t="s">
        <v>302</v>
      </c>
      <c r="J25" s="1" t="s">
        <v>8</v>
      </c>
      <c r="K25" s="7">
        <v>20</v>
      </c>
      <c r="L25" s="7">
        <v>15</v>
      </c>
      <c r="M25" s="7">
        <v>15</v>
      </c>
      <c r="N25" s="6">
        <v>2024</v>
      </c>
      <c r="O25" s="3" t="s">
        <v>313</v>
      </c>
      <c r="P25" s="5">
        <v>4</v>
      </c>
      <c r="Q25" s="3" t="s">
        <v>309</v>
      </c>
      <c r="R25" s="7">
        <v>-15</v>
      </c>
      <c r="S25" s="9">
        <v>1</v>
      </c>
      <c r="T25" s="9">
        <v>1</v>
      </c>
      <c r="U25" s="9">
        <v>0</v>
      </c>
      <c r="V25" s="9">
        <f>+IF(Bases[[#This Row],[Auto Renewal]]="Yes",1,0)</f>
        <v>1</v>
      </c>
      <c r="W25" s="9">
        <f>+IF(Bases[[#This Row],[Auto Renewal]]="No",1,0)</f>
        <v>0</v>
      </c>
      <c r="X25" s="9">
        <f>+Bases[[#This Row],[CLIENTS From All Subscriptions Auto Renewal YES]]+Bases[[#This Row],[CLIENTS From All Subscriptions Auto Renewal NO]]</f>
        <v>1</v>
      </c>
      <c r="Y25" s="9">
        <f>IF(AND(Bases[[#This Row],[Plan]]="Core",Bases[[#This Row],[Auto Renewal]]="Yes"),1,0)</f>
        <v>0</v>
      </c>
      <c r="Z25" s="9">
        <f>IF(AND(Bases[[#This Row],[Plan]]="Core",Bases[[#This Row],[Auto Renewal]]="No"),1,0)</f>
        <v>0</v>
      </c>
      <c r="AA25" s="9">
        <f>+Bases[[#This Row],[CLIENTS From Simple Subscription Auto Renewal NO]]+Bases[[#This Row],[CLIENTS From Simple Subscription Auto Renewal YES]]</f>
        <v>0</v>
      </c>
      <c r="AB25" s="9">
        <f>IF(AND(Bases[[#This Row],[Plan]]="Standard",Bases[[#This Row],[Auto Renewal]]="Yes"),1,0)</f>
        <v>1</v>
      </c>
      <c r="AC25" s="9">
        <f>IF(AND(Bases[[#This Row],[Plan]]="Standard",Bases[[#This Row],[Auto Renewal]]="No"),1,0)</f>
        <v>0</v>
      </c>
      <c r="AD25" s="9">
        <f>+Bases[[#This Row],[CLIENTS From STANDARD (MINECRAFT) Auto Renewal NO]]+Bases[[#This Row],[CLIENTS From STANDARD (MINECRAFT) Auto Renewal YES]]</f>
        <v>1</v>
      </c>
      <c r="AE25" s="9">
        <f>IF(AND(Bases[[#This Row],[Plan]]="Ultimate",Bases[[#This Row],[Auto Renewal]]="Yes"),1,0)</f>
        <v>0</v>
      </c>
      <c r="AF25" s="9">
        <f>IF(AND(Bases[[#This Row],[Plan]]="Ultimate",Bases[[#This Row],[Auto Renewal]]="No"),1,0)</f>
        <v>0</v>
      </c>
      <c r="AG25" s="9">
        <f>+Bases[[#This Row],[CLIENTS From ULTIMATE (MINECRAFT) Auto Renewal NO]]+Bases[[#This Row],[CLIENTS From ULTIMATE (MINECRAFT) Auto Renewal YES]]</f>
        <v>0</v>
      </c>
      <c r="AH25" s="9">
        <f>+Bases[[#This Row],[Total CLIENTS From ULTIMATE (MINECRAFT) Auto Renewal YES + NO]]+Bases[[#This Row],[Total CLIENTS From STANDARD (MINECRAFT) Auto Renewal YES + NO]]</f>
        <v>1</v>
      </c>
      <c r="AI25" s="9">
        <f>IF(AND(Bases[[#This Row],[Plan]]="Ultimate",Bases[[#This Row],[Auto Renewal]]="Yes"),1,0)</f>
        <v>0</v>
      </c>
      <c r="AJ25" s="9">
        <f>IF(AND(Bases[[#This Row],[Plan]]="Ultimate",Bases[[#This Row],[Auto Renewal]]="No"),1,0)</f>
        <v>0</v>
      </c>
      <c r="AK25" s="9">
        <f>+Bases[[#This Row],[CLIENTS From ULTIMATE (EA) Auto Renewal YES]]+Bases[[#This Row],[CLIENTS From ULTIMATE (EA) Auto Renewal NO]]</f>
        <v>0</v>
      </c>
      <c r="AL25" s="7">
        <f>+IF(Bases[[#This Row],[Auto Renewal]]="Yes",Bases[[#This Row],[Subscription Price]],0)</f>
        <v>10</v>
      </c>
      <c r="AM25" s="7">
        <f>+IF(Bases[[#This Row],[Auto Renewal]]="No",Bases[[#This Row],[Subscription Price]],0)</f>
        <v>0</v>
      </c>
      <c r="AN25" s="7">
        <f>+Bases[[#This Row],[Sales From All Subscriptions Auto Renewal NO]]+Bases[[#This Row],[Sales From All Subscriptions Auto Renewal YES]]</f>
        <v>10</v>
      </c>
      <c r="AO25" s="7">
        <f>IF(AND(Bases[[#This Row],[Plan]]="Core",Bases[[#This Row],[Auto Renewal]]="Yes"),Bases[[#This Row],[Subscription Price]],0)</f>
        <v>0</v>
      </c>
      <c r="AP25" s="7">
        <f>IF(AND(Bases[[#This Row],[Plan]]="Core",Bases[[#This Row],[Auto Renewal]]="No"),Bases[[#This Row],[Subscription Price]],0)</f>
        <v>0</v>
      </c>
      <c r="AQ25" s="7">
        <f>+Bases[[#This Row],[Sales From Simple Subscription Auto Renewal YES]]+Bases[[#This Row],[Sales From Simple Subscription Auto Renewal NO]]</f>
        <v>0</v>
      </c>
      <c r="AR25" s="7">
        <f>IF(AND(Bases[[#This Row],[Plan]]="Standard",Bases[[#This Row],[Auto Renewal]]="Yes"),Bases[[#This Row],[Minecraft Season Pass Price]],0)</f>
        <v>20</v>
      </c>
      <c r="AS25" s="7">
        <f>IF(AND(Bases[[#This Row],[Plan]]="Standard",Bases[[#This Row],[Auto Renewal]]="No"),Bases[[#This Row],[Minecraft Season Pass Price]],0)</f>
        <v>0</v>
      </c>
      <c r="AT25" s="7">
        <f>+Bases[[#This Row],[Sales From STANDARD (MINECRAFT) Auto Renewal YES]]+Bases[[#This Row],[Sales From STANDARD (MINECRAFT) Auto Renewal NO]]</f>
        <v>20</v>
      </c>
      <c r="AU25" s="7">
        <f>IF(AND(Bases[[#This Row],[Plan]]="Ultimate",Bases[[#This Row],[Auto Renewal]]="Yes"),Bases[[#This Row],[Minecraft Season Pass Price]],0)</f>
        <v>0</v>
      </c>
      <c r="AV25" s="7">
        <f>IF(AND(Bases[[#This Row],[Plan]]="Ultimate",Bases[[#This Row],[Auto Renewal]]="No"),Bases[[#This Row],[Minecraft Season Pass Price]],0)</f>
        <v>0</v>
      </c>
      <c r="AW25" s="7">
        <f>+Bases[[#This Row],[Sales From ULTIMATE (MINECRAFT) Auto Renewal YES]]+Bases[[#This Row],[Sales From ULTIMATE (MINECRAFT) Auto Renewal NO]]</f>
        <v>0</v>
      </c>
      <c r="AX25" s="7">
        <f>+Bases[[#This Row],[Total Sales From ULTIMATE (MINECRAFT) Auto Renewal YES + NO]]+Bases[[#This Row],[Total Sales From STANDARD (MINECRAFT) Auto Renewal YES + NO]]</f>
        <v>20</v>
      </c>
      <c r="AY25" s="7">
        <f>IF(AND(Bases[[#This Row],[Plan]]="Ultimate",Bases[[#This Row],[Auto Renewal]]="Yes"),Bases[[#This Row],[EA Play Season Pass
Price]],0)</f>
        <v>0</v>
      </c>
      <c r="AZ25" s="7">
        <f>IF(AND(Bases[[#This Row],[Plan]]="Ultimate",Bases[[#This Row],[Auto Renewal]]="No"),Bases[[#This Row],[EA Play Season Pass
Price]],0)</f>
        <v>0</v>
      </c>
      <c r="BA25" s="7">
        <f>+Bases[[#This Row],[Sales From ULTIMATE (EA) Auto Renewal YES]]+Bases[[#This Row],[Sales From ULTIMATE (EA) Auto Renewal NO]]</f>
        <v>0</v>
      </c>
      <c r="BB25" s="7">
        <f>IF(Bases[[#This Row],[Potential Clients Standard - Renew: Yes]]=1,25,0)</f>
        <v>0</v>
      </c>
      <c r="BC25" s="9">
        <f>IF(AND(Bases[[#This Row],[Auto Renewal]]="Yes",Bases[[#This Row],[Plan]]="Core"),1,0)</f>
        <v>0</v>
      </c>
      <c r="BD25" s="7">
        <f>IF(Bases[[#This Row],[Potential Clients Standard - Renew: NO]]=1,25,0)</f>
        <v>0</v>
      </c>
      <c r="BE25" s="9">
        <f>IF(AND(Bases[[#This Row],[Auto Renewal]]="No",Bases[[#This Row],[Plan]]="Core"),1,0)</f>
        <v>0</v>
      </c>
      <c r="BF25" s="7">
        <f>IF(Bases[[#This Row],[Potential Clients Ultimate - Renew: Yes]]=1,35,0)</f>
        <v>35</v>
      </c>
      <c r="BG25" s="9">
        <f>IF(AND(Bases[[#This Row],[Auto Renewal]]="Yes",Bases[[#This Row],[Plan]]="Standard"),1,0)</f>
        <v>1</v>
      </c>
      <c r="BH25" s="7">
        <f>IF(Bases[[#This Row],[Potential Clients Ultimate - Renew: NO]]=1,35,0)</f>
        <v>0</v>
      </c>
      <c r="BI25" s="9">
        <f>IF(AND(Bases[[#This Row],[Auto Renewal]]="No",Bases[[#This Row],[Plan]]="Standard"),1,0)</f>
        <v>0</v>
      </c>
      <c r="BJ25" s="7">
        <f>+Bases[[#This Row],[Potential Sales Standard - Renew: Yes]]+Bases[[#This Row],[Potential Sales Ultimate - Renew: Yes]]</f>
        <v>35</v>
      </c>
      <c r="BK25" s="9">
        <f>+Bases[[#This Row],[Potential Clients Standard - Renew: Yes]]+Bases[[#This Row],[Potential Clients Standard - Renew: NO]]</f>
        <v>0</v>
      </c>
      <c r="BL25" s="7">
        <f>+Bases[[#This Row],[Potential Sales Standard - Renew: NO]]+Bases[[#This Row],[Potential Sales Ultimate - Renew: NO]]</f>
        <v>0</v>
      </c>
      <c r="BM25" s="9">
        <f>+Bases[[#This Row],[Potential Clients Ultimate - Renew: Yes]]+Bases[[#This Row],[Potential Clients Ultimate - Renew: NO]]</f>
        <v>1</v>
      </c>
    </row>
    <row r="26" spans="1:65" ht="16.5" customHeight="1" x14ac:dyDescent="0.25">
      <c r="A26" s="1">
        <v>3253</v>
      </c>
      <c r="B26" s="1" t="s">
        <v>40</v>
      </c>
      <c r="C26" s="1" t="s">
        <v>11</v>
      </c>
      <c r="D26" s="2">
        <v>45370</v>
      </c>
      <c r="E26" s="1" t="s">
        <v>12</v>
      </c>
      <c r="F26" s="7">
        <v>5</v>
      </c>
      <c r="G26" s="1" t="s">
        <v>9</v>
      </c>
      <c r="H26" s="1" t="s">
        <v>12</v>
      </c>
      <c r="I26" s="7" t="s">
        <v>302</v>
      </c>
      <c r="J26" s="1" t="s">
        <v>12</v>
      </c>
      <c r="K26" s="7">
        <v>0</v>
      </c>
      <c r="L26" s="7">
        <v>1</v>
      </c>
      <c r="M26" s="7">
        <v>4</v>
      </c>
      <c r="N26" s="6">
        <v>2024</v>
      </c>
      <c r="O26" s="3" t="s">
        <v>313</v>
      </c>
      <c r="P26" s="5">
        <v>4</v>
      </c>
      <c r="Q26" s="3" t="s">
        <v>312</v>
      </c>
      <c r="R26" s="7">
        <v>-1</v>
      </c>
      <c r="S26" s="9">
        <v>1</v>
      </c>
      <c r="T26" s="9">
        <v>0</v>
      </c>
      <c r="U26" s="9">
        <v>1</v>
      </c>
      <c r="V26" s="9">
        <f>+IF(Bases[[#This Row],[Auto Renewal]]="Yes",1,0)</f>
        <v>0</v>
      </c>
      <c r="W26" s="9">
        <f>+IF(Bases[[#This Row],[Auto Renewal]]="No",1,0)</f>
        <v>1</v>
      </c>
      <c r="X26" s="9">
        <f>+Bases[[#This Row],[CLIENTS From All Subscriptions Auto Renewal YES]]+Bases[[#This Row],[CLIENTS From All Subscriptions Auto Renewal NO]]</f>
        <v>1</v>
      </c>
      <c r="Y26" s="9">
        <f>IF(AND(Bases[[#This Row],[Plan]]="Core",Bases[[#This Row],[Auto Renewal]]="Yes"),1,0)</f>
        <v>0</v>
      </c>
      <c r="Z26" s="9">
        <f>IF(AND(Bases[[#This Row],[Plan]]="Core",Bases[[#This Row],[Auto Renewal]]="No"),1,0)</f>
        <v>1</v>
      </c>
      <c r="AA26" s="9">
        <f>+Bases[[#This Row],[CLIENTS From Simple Subscription Auto Renewal NO]]+Bases[[#This Row],[CLIENTS From Simple Subscription Auto Renewal YES]]</f>
        <v>1</v>
      </c>
      <c r="AB26" s="9">
        <f>IF(AND(Bases[[#This Row],[Plan]]="Standard",Bases[[#This Row],[Auto Renewal]]="Yes"),1,0)</f>
        <v>0</v>
      </c>
      <c r="AC26" s="9">
        <f>IF(AND(Bases[[#This Row],[Plan]]="Standard",Bases[[#This Row],[Auto Renewal]]="No"),1,0)</f>
        <v>0</v>
      </c>
      <c r="AD26" s="9">
        <f>+Bases[[#This Row],[CLIENTS From STANDARD (MINECRAFT) Auto Renewal NO]]+Bases[[#This Row],[CLIENTS From STANDARD (MINECRAFT) Auto Renewal YES]]</f>
        <v>0</v>
      </c>
      <c r="AE26" s="9">
        <f>IF(AND(Bases[[#This Row],[Plan]]="Ultimate",Bases[[#This Row],[Auto Renewal]]="Yes"),1,0)</f>
        <v>0</v>
      </c>
      <c r="AF26" s="9">
        <f>IF(AND(Bases[[#This Row],[Plan]]="Ultimate",Bases[[#This Row],[Auto Renewal]]="No"),1,0)</f>
        <v>0</v>
      </c>
      <c r="AG26" s="9">
        <f>+Bases[[#This Row],[CLIENTS From ULTIMATE (MINECRAFT) Auto Renewal NO]]+Bases[[#This Row],[CLIENTS From ULTIMATE (MINECRAFT) Auto Renewal YES]]</f>
        <v>0</v>
      </c>
      <c r="AH26" s="9">
        <f>+Bases[[#This Row],[Total CLIENTS From ULTIMATE (MINECRAFT) Auto Renewal YES + NO]]+Bases[[#This Row],[Total CLIENTS From STANDARD (MINECRAFT) Auto Renewal YES + NO]]</f>
        <v>0</v>
      </c>
      <c r="AI26" s="9">
        <f>IF(AND(Bases[[#This Row],[Plan]]="Ultimate",Bases[[#This Row],[Auto Renewal]]="Yes"),1,0)</f>
        <v>0</v>
      </c>
      <c r="AJ26" s="9">
        <f>IF(AND(Bases[[#This Row],[Plan]]="Ultimate",Bases[[#This Row],[Auto Renewal]]="No"),1,0)</f>
        <v>0</v>
      </c>
      <c r="AK26" s="9">
        <f>+Bases[[#This Row],[CLIENTS From ULTIMATE (EA) Auto Renewal YES]]+Bases[[#This Row],[CLIENTS From ULTIMATE (EA) Auto Renewal NO]]</f>
        <v>0</v>
      </c>
      <c r="AL26" s="7">
        <f>+IF(Bases[[#This Row],[Auto Renewal]]="Yes",Bases[[#This Row],[Subscription Price]],0)</f>
        <v>0</v>
      </c>
      <c r="AM26" s="7">
        <f>+IF(Bases[[#This Row],[Auto Renewal]]="No",Bases[[#This Row],[Subscription Price]],0)</f>
        <v>5</v>
      </c>
      <c r="AN26" s="7">
        <f>+Bases[[#This Row],[Sales From All Subscriptions Auto Renewal NO]]+Bases[[#This Row],[Sales From All Subscriptions Auto Renewal YES]]</f>
        <v>5</v>
      </c>
      <c r="AO26" s="7">
        <f>IF(AND(Bases[[#This Row],[Plan]]="Core",Bases[[#This Row],[Auto Renewal]]="Yes"),Bases[[#This Row],[Subscription Price]],0)</f>
        <v>0</v>
      </c>
      <c r="AP26" s="7">
        <f>IF(AND(Bases[[#This Row],[Plan]]="Core",Bases[[#This Row],[Auto Renewal]]="No"),Bases[[#This Row],[Subscription Price]],0)</f>
        <v>5</v>
      </c>
      <c r="AQ26" s="7">
        <f>+Bases[[#This Row],[Sales From Simple Subscription Auto Renewal YES]]+Bases[[#This Row],[Sales From Simple Subscription Auto Renewal NO]]</f>
        <v>5</v>
      </c>
      <c r="AR26" s="7">
        <f>IF(AND(Bases[[#This Row],[Plan]]="Standard",Bases[[#This Row],[Auto Renewal]]="Yes"),Bases[[#This Row],[Minecraft Season Pass Price]],0)</f>
        <v>0</v>
      </c>
      <c r="AS26" s="7">
        <f>IF(AND(Bases[[#This Row],[Plan]]="Standard",Bases[[#This Row],[Auto Renewal]]="No"),Bases[[#This Row],[Minecraft Season Pass Price]],0)</f>
        <v>0</v>
      </c>
      <c r="AT26" s="7">
        <f>+Bases[[#This Row],[Sales From STANDARD (MINECRAFT) Auto Renewal YES]]+Bases[[#This Row],[Sales From STANDARD (MINECRAFT) Auto Renewal NO]]</f>
        <v>0</v>
      </c>
      <c r="AU26" s="7">
        <f>IF(AND(Bases[[#This Row],[Plan]]="Ultimate",Bases[[#This Row],[Auto Renewal]]="Yes"),Bases[[#This Row],[Minecraft Season Pass Price]],0)</f>
        <v>0</v>
      </c>
      <c r="AV26" s="7">
        <f>IF(AND(Bases[[#This Row],[Plan]]="Ultimate",Bases[[#This Row],[Auto Renewal]]="No"),Bases[[#This Row],[Minecraft Season Pass Price]],0)</f>
        <v>0</v>
      </c>
      <c r="AW26" s="7">
        <f>+Bases[[#This Row],[Sales From ULTIMATE (MINECRAFT) Auto Renewal YES]]+Bases[[#This Row],[Sales From ULTIMATE (MINECRAFT) Auto Renewal NO]]</f>
        <v>0</v>
      </c>
      <c r="AX26" s="7">
        <f>+Bases[[#This Row],[Total Sales From ULTIMATE (MINECRAFT) Auto Renewal YES + NO]]+Bases[[#This Row],[Total Sales From STANDARD (MINECRAFT) Auto Renewal YES + NO]]</f>
        <v>0</v>
      </c>
      <c r="AY26" s="7">
        <f>IF(AND(Bases[[#This Row],[Plan]]="Ultimate",Bases[[#This Row],[Auto Renewal]]="Yes"),Bases[[#This Row],[EA Play Season Pass
Price]],0)</f>
        <v>0</v>
      </c>
      <c r="AZ26" s="7">
        <f>IF(AND(Bases[[#This Row],[Plan]]="Ultimate",Bases[[#This Row],[Auto Renewal]]="No"),Bases[[#This Row],[EA Play Season Pass
Price]],0)</f>
        <v>0</v>
      </c>
      <c r="BA26" s="7">
        <f>+Bases[[#This Row],[Sales From ULTIMATE (EA) Auto Renewal YES]]+Bases[[#This Row],[Sales From ULTIMATE (EA) Auto Renewal NO]]</f>
        <v>0</v>
      </c>
      <c r="BB26" s="7">
        <f>IF(Bases[[#This Row],[Potential Clients Standard - Renew: Yes]]=1,25,0)</f>
        <v>0</v>
      </c>
      <c r="BC26" s="9">
        <f>IF(AND(Bases[[#This Row],[Auto Renewal]]="Yes",Bases[[#This Row],[Plan]]="Core"),1,0)</f>
        <v>0</v>
      </c>
      <c r="BD26" s="7">
        <f>IF(Bases[[#This Row],[Potential Clients Standard - Renew: NO]]=1,25,0)</f>
        <v>25</v>
      </c>
      <c r="BE26" s="9">
        <f>IF(AND(Bases[[#This Row],[Auto Renewal]]="No",Bases[[#This Row],[Plan]]="Core"),1,0)</f>
        <v>1</v>
      </c>
      <c r="BF26" s="7">
        <f>IF(Bases[[#This Row],[Potential Clients Ultimate - Renew: Yes]]=1,35,0)</f>
        <v>0</v>
      </c>
      <c r="BG26" s="9">
        <f>IF(AND(Bases[[#This Row],[Auto Renewal]]="Yes",Bases[[#This Row],[Plan]]="Standard"),1,0)</f>
        <v>0</v>
      </c>
      <c r="BH26" s="7">
        <f>IF(Bases[[#This Row],[Potential Clients Ultimate - Renew: NO]]=1,35,0)</f>
        <v>0</v>
      </c>
      <c r="BI26" s="9">
        <f>IF(AND(Bases[[#This Row],[Auto Renewal]]="No",Bases[[#This Row],[Plan]]="Standard"),1,0)</f>
        <v>0</v>
      </c>
      <c r="BJ26" s="7">
        <f>+Bases[[#This Row],[Potential Sales Standard - Renew: Yes]]+Bases[[#This Row],[Potential Sales Ultimate - Renew: Yes]]</f>
        <v>0</v>
      </c>
      <c r="BK26" s="9">
        <f>+Bases[[#This Row],[Potential Clients Standard - Renew: Yes]]+Bases[[#This Row],[Potential Clients Standard - Renew: NO]]</f>
        <v>1</v>
      </c>
      <c r="BL26" s="7">
        <f>+Bases[[#This Row],[Potential Sales Standard - Renew: NO]]+Bases[[#This Row],[Potential Sales Ultimate - Renew: NO]]</f>
        <v>25</v>
      </c>
      <c r="BM26" s="9">
        <f>+Bases[[#This Row],[Potential Clients Ultimate - Renew: Yes]]+Bases[[#This Row],[Potential Clients Ultimate - Renew: NO]]</f>
        <v>0</v>
      </c>
    </row>
    <row r="27" spans="1:65" ht="16.5" customHeight="1" x14ac:dyDescent="0.25">
      <c r="A27" s="1">
        <v>3254</v>
      </c>
      <c r="B27" s="1" t="s">
        <v>41</v>
      </c>
      <c r="C27" s="1" t="s">
        <v>7</v>
      </c>
      <c r="D27" s="2">
        <v>45371</v>
      </c>
      <c r="E27" s="1" t="s">
        <v>8</v>
      </c>
      <c r="F27" s="7">
        <v>15</v>
      </c>
      <c r="G27" s="1" t="s">
        <v>13</v>
      </c>
      <c r="H27" s="1" t="s">
        <v>8</v>
      </c>
      <c r="I27" s="7">
        <v>30</v>
      </c>
      <c r="J27" s="1" t="s">
        <v>8</v>
      </c>
      <c r="K27" s="7">
        <v>20</v>
      </c>
      <c r="L27" s="7">
        <v>20</v>
      </c>
      <c r="M27" s="7">
        <v>45</v>
      </c>
      <c r="N27" s="6">
        <v>2024</v>
      </c>
      <c r="O27" s="3" t="s">
        <v>313</v>
      </c>
      <c r="P27" s="5">
        <v>4</v>
      </c>
      <c r="Q27" s="3" t="s">
        <v>315</v>
      </c>
      <c r="R27" s="7">
        <v>-20</v>
      </c>
      <c r="S27" s="9">
        <v>1</v>
      </c>
      <c r="T27" s="9">
        <v>1</v>
      </c>
      <c r="U27" s="9">
        <v>0</v>
      </c>
      <c r="V27" s="9">
        <f>+IF(Bases[[#This Row],[Auto Renewal]]="Yes",1,0)</f>
        <v>1</v>
      </c>
      <c r="W27" s="9">
        <f>+IF(Bases[[#This Row],[Auto Renewal]]="No",1,0)</f>
        <v>0</v>
      </c>
      <c r="X27" s="9">
        <f>+Bases[[#This Row],[CLIENTS From All Subscriptions Auto Renewal YES]]+Bases[[#This Row],[CLIENTS From All Subscriptions Auto Renewal NO]]</f>
        <v>1</v>
      </c>
      <c r="Y27" s="9">
        <f>IF(AND(Bases[[#This Row],[Plan]]="Core",Bases[[#This Row],[Auto Renewal]]="Yes"),1,0)</f>
        <v>0</v>
      </c>
      <c r="Z27" s="9">
        <f>IF(AND(Bases[[#This Row],[Plan]]="Core",Bases[[#This Row],[Auto Renewal]]="No"),1,0)</f>
        <v>0</v>
      </c>
      <c r="AA27" s="9">
        <f>+Bases[[#This Row],[CLIENTS From Simple Subscription Auto Renewal NO]]+Bases[[#This Row],[CLIENTS From Simple Subscription Auto Renewal YES]]</f>
        <v>0</v>
      </c>
      <c r="AB27" s="9">
        <f>IF(AND(Bases[[#This Row],[Plan]]="Standard",Bases[[#This Row],[Auto Renewal]]="Yes"),1,0)</f>
        <v>0</v>
      </c>
      <c r="AC27" s="9">
        <f>IF(AND(Bases[[#This Row],[Plan]]="Standard",Bases[[#This Row],[Auto Renewal]]="No"),1,0)</f>
        <v>0</v>
      </c>
      <c r="AD27" s="9">
        <f>+Bases[[#This Row],[CLIENTS From STANDARD (MINECRAFT) Auto Renewal NO]]+Bases[[#This Row],[CLIENTS From STANDARD (MINECRAFT) Auto Renewal YES]]</f>
        <v>0</v>
      </c>
      <c r="AE27" s="9">
        <f>IF(AND(Bases[[#This Row],[Plan]]="Ultimate",Bases[[#This Row],[Auto Renewal]]="Yes"),1,0)</f>
        <v>1</v>
      </c>
      <c r="AF27" s="9">
        <f>IF(AND(Bases[[#This Row],[Plan]]="Ultimate",Bases[[#This Row],[Auto Renewal]]="No"),1,0)</f>
        <v>0</v>
      </c>
      <c r="AG27" s="9">
        <f>+Bases[[#This Row],[CLIENTS From ULTIMATE (MINECRAFT) Auto Renewal NO]]+Bases[[#This Row],[CLIENTS From ULTIMATE (MINECRAFT) Auto Renewal YES]]</f>
        <v>1</v>
      </c>
      <c r="AH27" s="9">
        <f>+Bases[[#This Row],[Total CLIENTS From ULTIMATE (MINECRAFT) Auto Renewal YES + NO]]+Bases[[#This Row],[Total CLIENTS From STANDARD (MINECRAFT) Auto Renewal YES + NO]]</f>
        <v>1</v>
      </c>
      <c r="AI27" s="9">
        <f>IF(AND(Bases[[#This Row],[Plan]]="Ultimate",Bases[[#This Row],[Auto Renewal]]="Yes"),1,0)</f>
        <v>1</v>
      </c>
      <c r="AJ27" s="9">
        <f>IF(AND(Bases[[#This Row],[Plan]]="Ultimate",Bases[[#This Row],[Auto Renewal]]="No"),1,0)</f>
        <v>0</v>
      </c>
      <c r="AK27" s="9">
        <f>+Bases[[#This Row],[CLIENTS From ULTIMATE (EA) Auto Renewal YES]]+Bases[[#This Row],[CLIENTS From ULTIMATE (EA) Auto Renewal NO]]</f>
        <v>1</v>
      </c>
      <c r="AL27" s="7">
        <f>+IF(Bases[[#This Row],[Auto Renewal]]="Yes",Bases[[#This Row],[Subscription Price]],0)</f>
        <v>15</v>
      </c>
      <c r="AM27" s="7">
        <f>+IF(Bases[[#This Row],[Auto Renewal]]="No",Bases[[#This Row],[Subscription Price]],0)</f>
        <v>0</v>
      </c>
      <c r="AN27" s="7">
        <f>+Bases[[#This Row],[Sales From All Subscriptions Auto Renewal NO]]+Bases[[#This Row],[Sales From All Subscriptions Auto Renewal YES]]</f>
        <v>15</v>
      </c>
      <c r="AO27" s="7">
        <f>IF(AND(Bases[[#This Row],[Plan]]="Core",Bases[[#This Row],[Auto Renewal]]="Yes"),Bases[[#This Row],[Subscription Price]],0)</f>
        <v>0</v>
      </c>
      <c r="AP27" s="7">
        <f>IF(AND(Bases[[#This Row],[Plan]]="Core",Bases[[#This Row],[Auto Renewal]]="No"),Bases[[#This Row],[Subscription Price]],0)</f>
        <v>0</v>
      </c>
      <c r="AQ27" s="7">
        <f>+Bases[[#This Row],[Sales From Simple Subscription Auto Renewal YES]]+Bases[[#This Row],[Sales From Simple Subscription Auto Renewal NO]]</f>
        <v>0</v>
      </c>
      <c r="AR27" s="7">
        <f>IF(AND(Bases[[#This Row],[Plan]]="Standard",Bases[[#This Row],[Auto Renewal]]="Yes"),Bases[[#This Row],[Minecraft Season Pass Price]],0)</f>
        <v>0</v>
      </c>
      <c r="AS27" s="7">
        <f>IF(AND(Bases[[#This Row],[Plan]]="Standard",Bases[[#This Row],[Auto Renewal]]="No"),Bases[[#This Row],[Minecraft Season Pass Price]],0)</f>
        <v>0</v>
      </c>
      <c r="AT27" s="7">
        <f>+Bases[[#This Row],[Sales From STANDARD (MINECRAFT) Auto Renewal YES]]+Bases[[#This Row],[Sales From STANDARD (MINECRAFT) Auto Renewal NO]]</f>
        <v>0</v>
      </c>
      <c r="AU27" s="7">
        <f>IF(AND(Bases[[#This Row],[Plan]]="Ultimate",Bases[[#This Row],[Auto Renewal]]="Yes"),Bases[[#This Row],[Minecraft Season Pass Price]],0)</f>
        <v>20</v>
      </c>
      <c r="AV27" s="7">
        <f>IF(AND(Bases[[#This Row],[Plan]]="Ultimate",Bases[[#This Row],[Auto Renewal]]="No"),Bases[[#This Row],[Minecraft Season Pass Price]],0)</f>
        <v>0</v>
      </c>
      <c r="AW27" s="7">
        <f>+Bases[[#This Row],[Sales From ULTIMATE (MINECRAFT) Auto Renewal YES]]+Bases[[#This Row],[Sales From ULTIMATE (MINECRAFT) Auto Renewal NO]]</f>
        <v>20</v>
      </c>
      <c r="AX27" s="7">
        <f>+Bases[[#This Row],[Total Sales From ULTIMATE (MINECRAFT) Auto Renewal YES + NO]]+Bases[[#This Row],[Total Sales From STANDARD (MINECRAFT) Auto Renewal YES + NO]]</f>
        <v>20</v>
      </c>
      <c r="AY27" s="7">
        <f>IF(AND(Bases[[#This Row],[Plan]]="Ultimate",Bases[[#This Row],[Auto Renewal]]="Yes"),Bases[[#This Row],[EA Play Season Pass
Price]],0)</f>
        <v>30</v>
      </c>
      <c r="AZ27" s="7">
        <f>IF(AND(Bases[[#This Row],[Plan]]="Ultimate",Bases[[#This Row],[Auto Renewal]]="No"),Bases[[#This Row],[EA Play Season Pass
Price]],0)</f>
        <v>0</v>
      </c>
      <c r="BA27" s="7">
        <f>+Bases[[#This Row],[Sales From ULTIMATE (EA) Auto Renewal YES]]+Bases[[#This Row],[Sales From ULTIMATE (EA) Auto Renewal NO]]</f>
        <v>30</v>
      </c>
      <c r="BB27" s="7">
        <f>IF(Bases[[#This Row],[Potential Clients Standard - Renew: Yes]]=1,25,0)</f>
        <v>0</v>
      </c>
      <c r="BC27" s="9">
        <f>IF(AND(Bases[[#This Row],[Auto Renewal]]="Yes",Bases[[#This Row],[Plan]]="Core"),1,0)</f>
        <v>0</v>
      </c>
      <c r="BD27" s="7">
        <f>IF(Bases[[#This Row],[Potential Clients Standard - Renew: NO]]=1,25,0)</f>
        <v>0</v>
      </c>
      <c r="BE27" s="9">
        <f>IF(AND(Bases[[#This Row],[Auto Renewal]]="No",Bases[[#This Row],[Plan]]="Core"),1,0)</f>
        <v>0</v>
      </c>
      <c r="BF27" s="7">
        <f>IF(Bases[[#This Row],[Potential Clients Ultimate - Renew: Yes]]=1,35,0)</f>
        <v>0</v>
      </c>
      <c r="BG27" s="9">
        <f>IF(AND(Bases[[#This Row],[Auto Renewal]]="Yes",Bases[[#This Row],[Plan]]="Standard"),1,0)</f>
        <v>0</v>
      </c>
      <c r="BH27" s="7">
        <f>IF(Bases[[#This Row],[Potential Clients Ultimate - Renew: NO]]=1,35,0)</f>
        <v>0</v>
      </c>
      <c r="BI27" s="9">
        <f>IF(AND(Bases[[#This Row],[Auto Renewal]]="No",Bases[[#This Row],[Plan]]="Standard"),1,0)</f>
        <v>0</v>
      </c>
      <c r="BJ27" s="7">
        <f>+Bases[[#This Row],[Potential Sales Standard - Renew: Yes]]+Bases[[#This Row],[Potential Sales Ultimate - Renew: Yes]]</f>
        <v>0</v>
      </c>
      <c r="BK27" s="9">
        <f>+Bases[[#This Row],[Potential Clients Standard - Renew: Yes]]+Bases[[#This Row],[Potential Clients Standard - Renew: NO]]</f>
        <v>0</v>
      </c>
      <c r="BL27" s="7">
        <f>+Bases[[#This Row],[Potential Sales Standard - Renew: NO]]+Bases[[#This Row],[Potential Sales Ultimate - Renew: NO]]</f>
        <v>0</v>
      </c>
      <c r="BM27" s="9">
        <f>+Bases[[#This Row],[Potential Clients Ultimate - Renew: Yes]]+Bases[[#This Row],[Potential Clients Ultimate - Renew: NO]]</f>
        <v>0</v>
      </c>
    </row>
    <row r="28" spans="1:65" ht="16.5" customHeight="1" x14ac:dyDescent="0.25">
      <c r="A28" s="1">
        <v>3255</v>
      </c>
      <c r="B28" s="1" t="s">
        <v>42</v>
      </c>
      <c r="C28" s="1" t="s">
        <v>15</v>
      </c>
      <c r="D28" s="2">
        <v>45372</v>
      </c>
      <c r="E28" s="1" t="s">
        <v>12</v>
      </c>
      <c r="F28" s="7">
        <v>10</v>
      </c>
      <c r="G28" s="1" t="s">
        <v>9</v>
      </c>
      <c r="H28" s="1" t="s">
        <v>12</v>
      </c>
      <c r="I28" s="7" t="s">
        <v>302</v>
      </c>
      <c r="J28" s="1" t="s">
        <v>8</v>
      </c>
      <c r="K28" s="7">
        <v>20</v>
      </c>
      <c r="L28" s="7">
        <v>10</v>
      </c>
      <c r="M28" s="7">
        <v>20</v>
      </c>
      <c r="N28" s="6">
        <v>2024</v>
      </c>
      <c r="O28" s="3" t="s">
        <v>313</v>
      </c>
      <c r="P28" s="5">
        <v>4</v>
      </c>
      <c r="Q28" s="3" t="s">
        <v>316</v>
      </c>
      <c r="R28" s="7">
        <v>-10</v>
      </c>
      <c r="S28" s="9">
        <v>1</v>
      </c>
      <c r="T28" s="9">
        <v>0</v>
      </c>
      <c r="U28" s="9">
        <v>1</v>
      </c>
      <c r="V28" s="9">
        <f>+IF(Bases[[#This Row],[Auto Renewal]]="Yes",1,0)</f>
        <v>0</v>
      </c>
      <c r="W28" s="9">
        <f>+IF(Bases[[#This Row],[Auto Renewal]]="No",1,0)</f>
        <v>1</v>
      </c>
      <c r="X28" s="9">
        <f>+Bases[[#This Row],[CLIENTS From All Subscriptions Auto Renewal YES]]+Bases[[#This Row],[CLIENTS From All Subscriptions Auto Renewal NO]]</f>
        <v>1</v>
      </c>
      <c r="Y28" s="9">
        <f>IF(AND(Bases[[#This Row],[Plan]]="Core",Bases[[#This Row],[Auto Renewal]]="Yes"),1,0)</f>
        <v>0</v>
      </c>
      <c r="Z28" s="9">
        <f>IF(AND(Bases[[#This Row],[Plan]]="Core",Bases[[#This Row],[Auto Renewal]]="No"),1,0)</f>
        <v>0</v>
      </c>
      <c r="AA28" s="9">
        <f>+Bases[[#This Row],[CLIENTS From Simple Subscription Auto Renewal NO]]+Bases[[#This Row],[CLIENTS From Simple Subscription Auto Renewal YES]]</f>
        <v>0</v>
      </c>
      <c r="AB28" s="9">
        <f>IF(AND(Bases[[#This Row],[Plan]]="Standard",Bases[[#This Row],[Auto Renewal]]="Yes"),1,0)</f>
        <v>0</v>
      </c>
      <c r="AC28" s="9">
        <f>IF(AND(Bases[[#This Row],[Plan]]="Standard",Bases[[#This Row],[Auto Renewal]]="No"),1,0)</f>
        <v>1</v>
      </c>
      <c r="AD28" s="9">
        <f>+Bases[[#This Row],[CLIENTS From STANDARD (MINECRAFT) Auto Renewal NO]]+Bases[[#This Row],[CLIENTS From STANDARD (MINECRAFT) Auto Renewal YES]]</f>
        <v>1</v>
      </c>
      <c r="AE28" s="9">
        <f>IF(AND(Bases[[#This Row],[Plan]]="Ultimate",Bases[[#This Row],[Auto Renewal]]="Yes"),1,0)</f>
        <v>0</v>
      </c>
      <c r="AF28" s="9">
        <f>IF(AND(Bases[[#This Row],[Plan]]="Ultimate",Bases[[#This Row],[Auto Renewal]]="No"),1,0)</f>
        <v>0</v>
      </c>
      <c r="AG28" s="9">
        <f>+Bases[[#This Row],[CLIENTS From ULTIMATE (MINECRAFT) Auto Renewal NO]]+Bases[[#This Row],[CLIENTS From ULTIMATE (MINECRAFT) Auto Renewal YES]]</f>
        <v>0</v>
      </c>
      <c r="AH28" s="9">
        <f>+Bases[[#This Row],[Total CLIENTS From ULTIMATE (MINECRAFT) Auto Renewal YES + NO]]+Bases[[#This Row],[Total CLIENTS From STANDARD (MINECRAFT) Auto Renewal YES + NO]]</f>
        <v>1</v>
      </c>
      <c r="AI28" s="9">
        <f>IF(AND(Bases[[#This Row],[Plan]]="Ultimate",Bases[[#This Row],[Auto Renewal]]="Yes"),1,0)</f>
        <v>0</v>
      </c>
      <c r="AJ28" s="9">
        <f>IF(AND(Bases[[#This Row],[Plan]]="Ultimate",Bases[[#This Row],[Auto Renewal]]="No"),1,0)</f>
        <v>0</v>
      </c>
      <c r="AK28" s="9">
        <f>+Bases[[#This Row],[CLIENTS From ULTIMATE (EA) Auto Renewal YES]]+Bases[[#This Row],[CLIENTS From ULTIMATE (EA) Auto Renewal NO]]</f>
        <v>0</v>
      </c>
      <c r="AL28" s="7">
        <f>+IF(Bases[[#This Row],[Auto Renewal]]="Yes",Bases[[#This Row],[Subscription Price]],0)</f>
        <v>0</v>
      </c>
      <c r="AM28" s="7">
        <f>+IF(Bases[[#This Row],[Auto Renewal]]="No",Bases[[#This Row],[Subscription Price]],0)</f>
        <v>10</v>
      </c>
      <c r="AN28" s="7">
        <f>+Bases[[#This Row],[Sales From All Subscriptions Auto Renewal NO]]+Bases[[#This Row],[Sales From All Subscriptions Auto Renewal YES]]</f>
        <v>10</v>
      </c>
      <c r="AO28" s="7">
        <f>IF(AND(Bases[[#This Row],[Plan]]="Core",Bases[[#This Row],[Auto Renewal]]="Yes"),Bases[[#This Row],[Subscription Price]],0)</f>
        <v>0</v>
      </c>
      <c r="AP28" s="7">
        <f>IF(AND(Bases[[#This Row],[Plan]]="Core",Bases[[#This Row],[Auto Renewal]]="No"),Bases[[#This Row],[Subscription Price]],0)</f>
        <v>0</v>
      </c>
      <c r="AQ28" s="7">
        <f>+Bases[[#This Row],[Sales From Simple Subscription Auto Renewal YES]]+Bases[[#This Row],[Sales From Simple Subscription Auto Renewal NO]]</f>
        <v>0</v>
      </c>
      <c r="AR28" s="7">
        <f>IF(AND(Bases[[#This Row],[Plan]]="Standard",Bases[[#This Row],[Auto Renewal]]="Yes"),Bases[[#This Row],[Minecraft Season Pass Price]],0)</f>
        <v>0</v>
      </c>
      <c r="AS28" s="7">
        <f>IF(AND(Bases[[#This Row],[Plan]]="Standard",Bases[[#This Row],[Auto Renewal]]="No"),Bases[[#This Row],[Minecraft Season Pass Price]],0)</f>
        <v>20</v>
      </c>
      <c r="AT28" s="7">
        <f>+Bases[[#This Row],[Sales From STANDARD (MINECRAFT) Auto Renewal YES]]+Bases[[#This Row],[Sales From STANDARD (MINECRAFT) Auto Renewal NO]]</f>
        <v>20</v>
      </c>
      <c r="AU28" s="7">
        <f>IF(AND(Bases[[#This Row],[Plan]]="Ultimate",Bases[[#This Row],[Auto Renewal]]="Yes"),Bases[[#This Row],[Minecraft Season Pass Price]],0)</f>
        <v>0</v>
      </c>
      <c r="AV28" s="7">
        <f>IF(AND(Bases[[#This Row],[Plan]]="Ultimate",Bases[[#This Row],[Auto Renewal]]="No"),Bases[[#This Row],[Minecraft Season Pass Price]],0)</f>
        <v>0</v>
      </c>
      <c r="AW28" s="7">
        <f>+Bases[[#This Row],[Sales From ULTIMATE (MINECRAFT) Auto Renewal YES]]+Bases[[#This Row],[Sales From ULTIMATE (MINECRAFT) Auto Renewal NO]]</f>
        <v>0</v>
      </c>
      <c r="AX28" s="7">
        <f>+Bases[[#This Row],[Total Sales From ULTIMATE (MINECRAFT) Auto Renewal YES + NO]]+Bases[[#This Row],[Total Sales From STANDARD (MINECRAFT) Auto Renewal YES + NO]]</f>
        <v>20</v>
      </c>
      <c r="AY28" s="7">
        <f>IF(AND(Bases[[#This Row],[Plan]]="Ultimate",Bases[[#This Row],[Auto Renewal]]="Yes"),Bases[[#This Row],[EA Play Season Pass
Price]],0)</f>
        <v>0</v>
      </c>
      <c r="AZ28" s="7">
        <f>IF(AND(Bases[[#This Row],[Plan]]="Ultimate",Bases[[#This Row],[Auto Renewal]]="No"),Bases[[#This Row],[EA Play Season Pass
Price]],0)</f>
        <v>0</v>
      </c>
      <c r="BA28" s="7">
        <f>+Bases[[#This Row],[Sales From ULTIMATE (EA) Auto Renewal YES]]+Bases[[#This Row],[Sales From ULTIMATE (EA) Auto Renewal NO]]</f>
        <v>0</v>
      </c>
      <c r="BB28" s="7">
        <f>IF(Bases[[#This Row],[Potential Clients Standard - Renew: Yes]]=1,25,0)</f>
        <v>0</v>
      </c>
      <c r="BC28" s="9">
        <f>IF(AND(Bases[[#This Row],[Auto Renewal]]="Yes",Bases[[#This Row],[Plan]]="Core"),1,0)</f>
        <v>0</v>
      </c>
      <c r="BD28" s="7">
        <f>IF(Bases[[#This Row],[Potential Clients Standard - Renew: NO]]=1,25,0)</f>
        <v>0</v>
      </c>
      <c r="BE28" s="9">
        <f>IF(AND(Bases[[#This Row],[Auto Renewal]]="No",Bases[[#This Row],[Plan]]="Core"),1,0)</f>
        <v>0</v>
      </c>
      <c r="BF28" s="7">
        <f>IF(Bases[[#This Row],[Potential Clients Ultimate - Renew: Yes]]=1,35,0)</f>
        <v>0</v>
      </c>
      <c r="BG28" s="9">
        <f>IF(AND(Bases[[#This Row],[Auto Renewal]]="Yes",Bases[[#This Row],[Plan]]="Standard"),1,0)</f>
        <v>0</v>
      </c>
      <c r="BH28" s="7">
        <f>IF(Bases[[#This Row],[Potential Clients Ultimate - Renew: NO]]=1,35,0)</f>
        <v>35</v>
      </c>
      <c r="BI28" s="9">
        <f>IF(AND(Bases[[#This Row],[Auto Renewal]]="No",Bases[[#This Row],[Plan]]="Standard"),1,0)</f>
        <v>1</v>
      </c>
      <c r="BJ28" s="7">
        <f>+Bases[[#This Row],[Potential Sales Standard - Renew: Yes]]+Bases[[#This Row],[Potential Sales Ultimate - Renew: Yes]]</f>
        <v>0</v>
      </c>
      <c r="BK28" s="9">
        <f>+Bases[[#This Row],[Potential Clients Standard - Renew: Yes]]+Bases[[#This Row],[Potential Clients Standard - Renew: NO]]</f>
        <v>0</v>
      </c>
      <c r="BL28" s="7">
        <f>+Bases[[#This Row],[Potential Sales Standard - Renew: NO]]+Bases[[#This Row],[Potential Sales Ultimate - Renew: NO]]</f>
        <v>35</v>
      </c>
      <c r="BM28" s="9">
        <f>+Bases[[#This Row],[Potential Clients Ultimate - Renew: Yes]]+Bases[[#This Row],[Potential Clients Ultimate - Renew: NO]]</f>
        <v>1</v>
      </c>
    </row>
    <row r="29" spans="1:65" ht="16.5" customHeight="1" x14ac:dyDescent="0.25">
      <c r="A29" s="1">
        <v>3256</v>
      </c>
      <c r="B29" s="1" t="s">
        <v>43</v>
      </c>
      <c r="C29" s="1" t="s">
        <v>11</v>
      </c>
      <c r="D29" s="2">
        <v>45373</v>
      </c>
      <c r="E29" s="1" t="s">
        <v>8</v>
      </c>
      <c r="F29" s="7">
        <v>5</v>
      </c>
      <c r="G29" s="1" t="s">
        <v>16</v>
      </c>
      <c r="H29" s="1" t="s">
        <v>12</v>
      </c>
      <c r="I29" s="7" t="s">
        <v>302</v>
      </c>
      <c r="J29" s="1" t="s">
        <v>12</v>
      </c>
      <c r="K29" s="7">
        <v>0</v>
      </c>
      <c r="L29" s="7">
        <v>0</v>
      </c>
      <c r="M29" s="7">
        <v>5</v>
      </c>
      <c r="N29" s="6">
        <v>2024</v>
      </c>
      <c r="O29" s="3" t="s">
        <v>313</v>
      </c>
      <c r="P29" s="5">
        <v>4</v>
      </c>
      <c r="Q29" s="3" t="s">
        <v>317</v>
      </c>
      <c r="R29" s="7">
        <v>0</v>
      </c>
      <c r="S29" s="9">
        <v>1</v>
      </c>
      <c r="T29" s="9">
        <v>1</v>
      </c>
      <c r="U29" s="9">
        <v>0</v>
      </c>
      <c r="V29" s="9">
        <f>+IF(Bases[[#This Row],[Auto Renewal]]="Yes",1,0)</f>
        <v>1</v>
      </c>
      <c r="W29" s="9">
        <f>+IF(Bases[[#This Row],[Auto Renewal]]="No",1,0)</f>
        <v>0</v>
      </c>
      <c r="X29" s="9">
        <f>+Bases[[#This Row],[CLIENTS From All Subscriptions Auto Renewal YES]]+Bases[[#This Row],[CLIENTS From All Subscriptions Auto Renewal NO]]</f>
        <v>1</v>
      </c>
      <c r="Y29" s="9">
        <f>IF(AND(Bases[[#This Row],[Plan]]="Core",Bases[[#This Row],[Auto Renewal]]="Yes"),1,0)</f>
        <v>1</v>
      </c>
      <c r="Z29" s="9">
        <f>IF(AND(Bases[[#This Row],[Plan]]="Core",Bases[[#This Row],[Auto Renewal]]="No"),1,0)</f>
        <v>0</v>
      </c>
      <c r="AA29" s="9">
        <f>+Bases[[#This Row],[CLIENTS From Simple Subscription Auto Renewal NO]]+Bases[[#This Row],[CLIENTS From Simple Subscription Auto Renewal YES]]</f>
        <v>1</v>
      </c>
      <c r="AB29" s="9">
        <f>IF(AND(Bases[[#This Row],[Plan]]="Standard",Bases[[#This Row],[Auto Renewal]]="Yes"),1,0)</f>
        <v>0</v>
      </c>
      <c r="AC29" s="9">
        <f>IF(AND(Bases[[#This Row],[Plan]]="Standard",Bases[[#This Row],[Auto Renewal]]="No"),1,0)</f>
        <v>0</v>
      </c>
      <c r="AD29" s="9">
        <f>+Bases[[#This Row],[CLIENTS From STANDARD (MINECRAFT) Auto Renewal NO]]+Bases[[#This Row],[CLIENTS From STANDARD (MINECRAFT) Auto Renewal YES]]</f>
        <v>0</v>
      </c>
      <c r="AE29" s="9">
        <f>IF(AND(Bases[[#This Row],[Plan]]="Ultimate",Bases[[#This Row],[Auto Renewal]]="Yes"),1,0)</f>
        <v>0</v>
      </c>
      <c r="AF29" s="9">
        <f>IF(AND(Bases[[#This Row],[Plan]]="Ultimate",Bases[[#This Row],[Auto Renewal]]="No"),1,0)</f>
        <v>0</v>
      </c>
      <c r="AG29" s="9">
        <f>+Bases[[#This Row],[CLIENTS From ULTIMATE (MINECRAFT) Auto Renewal NO]]+Bases[[#This Row],[CLIENTS From ULTIMATE (MINECRAFT) Auto Renewal YES]]</f>
        <v>0</v>
      </c>
      <c r="AH29" s="9">
        <f>+Bases[[#This Row],[Total CLIENTS From ULTIMATE (MINECRAFT) Auto Renewal YES + NO]]+Bases[[#This Row],[Total CLIENTS From STANDARD (MINECRAFT) Auto Renewal YES + NO]]</f>
        <v>0</v>
      </c>
      <c r="AI29" s="9">
        <f>IF(AND(Bases[[#This Row],[Plan]]="Ultimate",Bases[[#This Row],[Auto Renewal]]="Yes"),1,0)</f>
        <v>0</v>
      </c>
      <c r="AJ29" s="9">
        <f>IF(AND(Bases[[#This Row],[Plan]]="Ultimate",Bases[[#This Row],[Auto Renewal]]="No"),1,0)</f>
        <v>0</v>
      </c>
      <c r="AK29" s="9">
        <f>+Bases[[#This Row],[CLIENTS From ULTIMATE (EA) Auto Renewal YES]]+Bases[[#This Row],[CLIENTS From ULTIMATE (EA) Auto Renewal NO]]</f>
        <v>0</v>
      </c>
      <c r="AL29" s="7">
        <f>+IF(Bases[[#This Row],[Auto Renewal]]="Yes",Bases[[#This Row],[Subscription Price]],0)</f>
        <v>5</v>
      </c>
      <c r="AM29" s="7">
        <f>+IF(Bases[[#This Row],[Auto Renewal]]="No",Bases[[#This Row],[Subscription Price]],0)</f>
        <v>0</v>
      </c>
      <c r="AN29" s="7">
        <f>+Bases[[#This Row],[Sales From All Subscriptions Auto Renewal NO]]+Bases[[#This Row],[Sales From All Subscriptions Auto Renewal YES]]</f>
        <v>5</v>
      </c>
      <c r="AO29" s="7">
        <f>IF(AND(Bases[[#This Row],[Plan]]="Core",Bases[[#This Row],[Auto Renewal]]="Yes"),Bases[[#This Row],[Subscription Price]],0)</f>
        <v>5</v>
      </c>
      <c r="AP29" s="7">
        <f>IF(AND(Bases[[#This Row],[Plan]]="Core",Bases[[#This Row],[Auto Renewal]]="No"),Bases[[#This Row],[Subscription Price]],0)</f>
        <v>0</v>
      </c>
      <c r="AQ29" s="7">
        <f>+Bases[[#This Row],[Sales From Simple Subscription Auto Renewal YES]]+Bases[[#This Row],[Sales From Simple Subscription Auto Renewal NO]]</f>
        <v>5</v>
      </c>
      <c r="AR29" s="7">
        <f>IF(AND(Bases[[#This Row],[Plan]]="Standard",Bases[[#This Row],[Auto Renewal]]="Yes"),Bases[[#This Row],[Minecraft Season Pass Price]],0)</f>
        <v>0</v>
      </c>
      <c r="AS29" s="7">
        <f>IF(AND(Bases[[#This Row],[Plan]]="Standard",Bases[[#This Row],[Auto Renewal]]="No"),Bases[[#This Row],[Minecraft Season Pass Price]],0)</f>
        <v>0</v>
      </c>
      <c r="AT29" s="7">
        <f>+Bases[[#This Row],[Sales From STANDARD (MINECRAFT) Auto Renewal YES]]+Bases[[#This Row],[Sales From STANDARD (MINECRAFT) Auto Renewal NO]]</f>
        <v>0</v>
      </c>
      <c r="AU29" s="7">
        <f>IF(AND(Bases[[#This Row],[Plan]]="Ultimate",Bases[[#This Row],[Auto Renewal]]="Yes"),Bases[[#This Row],[Minecraft Season Pass Price]],0)</f>
        <v>0</v>
      </c>
      <c r="AV29" s="7">
        <f>IF(AND(Bases[[#This Row],[Plan]]="Ultimate",Bases[[#This Row],[Auto Renewal]]="No"),Bases[[#This Row],[Minecraft Season Pass Price]],0)</f>
        <v>0</v>
      </c>
      <c r="AW29" s="7">
        <f>+Bases[[#This Row],[Sales From ULTIMATE (MINECRAFT) Auto Renewal YES]]+Bases[[#This Row],[Sales From ULTIMATE (MINECRAFT) Auto Renewal NO]]</f>
        <v>0</v>
      </c>
      <c r="AX29" s="7">
        <f>+Bases[[#This Row],[Total Sales From ULTIMATE (MINECRAFT) Auto Renewal YES + NO]]+Bases[[#This Row],[Total Sales From STANDARD (MINECRAFT) Auto Renewal YES + NO]]</f>
        <v>0</v>
      </c>
      <c r="AY29" s="7">
        <f>IF(AND(Bases[[#This Row],[Plan]]="Ultimate",Bases[[#This Row],[Auto Renewal]]="Yes"),Bases[[#This Row],[EA Play Season Pass
Price]],0)</f>
        <v>0</v>
      </c>
      <c r="AZ29" s="7">
        <f>IF(AND(Bases[[#This Row],[Plan]]="Ultimate",Bases[[#This Row],[Auto Renewal]]="No"),Bases[[#This Row],[EA Play Season Pass
Price]],0)</f>
        <v>0</v>
      </c>
      <c r="BA29" s="7">
        <f>+Bases[[#This Row],[Sales From ULTIMATE (EA) Auto Renewal YES]]+Bases[[#This Row],[Sales From ULTIMATE (EA) Auto Renewal NO]]</f>
        <v>0</v>
      </c>
      <c r="BB29" s="7">
        <f>IF(Bases[[#This Row],[Potential Clients Standard - Renew: Yes]]=1,25,0)</f>
        <v>25</v>
      </c>
      <c r="BC29" s="9">
        <f>IF(AND(Bases[[#This Row],[Auto Renewal]]="Yes",Bases[[#This Row],[Plan]]="Core"),1,0)</f>
        <v>1</v>
      </c>
      <c r="BD29" s="7">
        <f>IF(Bases[[#This Row],[Potential Clients Standard - Renew: NO]]=1,25,0)</f>
        <v>0</v>
      </c>
      <c r="BE29" s="9">
        <f>IF(AND(Bases[[#This Row],[Auto Renewal]]="No",Bases[[#This Row],[Plan]]="Core"),1,0)</f>
        <v>0</v>
      </c>
      <c r="BF29" s="7">
        <f>IF(Bases[[#This Row],[Potential Clients Ultimate - Renew: Yes]]=1,35,0)</f>
        <v>0</v>
      </c>
      <c r="BG29" s="9">
        <f>IF(AND(Bases[[#This Row],[Auto Renewal]]="Yes",Bases[[#This Row],[Plan]]="Standard"),1,0)</f>
        <v>0</v>
      </c>
      <c r="BH29" s="7">
        <f>IF(Bases[[#This Row],[Potential Clients Ultimate - Renew: NO]]=1,35,0)</f>
        <v>0</v>
      </c>
      <c r="BI29" s="9">
        <f>IF(AND(Bases[[#This Row],[Auto Renewal]]="No",Bases[[#This Row],[Plan]]="Standard"),1,0)</f>
        <v>0</v>
      </c>
      <c r="BJ29" s="7">
        <f>+Bases[[#This Row],[Potential Sales Standard - Renew: Yes]]+Bases[[#This Row],[Potential Sales Ultimate - Renew: Yes]]</f>
        <v>25</v>
      </c>
      <c r="BK29" s="9">
        <f>+Bases[[#This Row],[Potential Clients Standard - Renew: Yes]]+Bases[[#This Row],[Potential Clients Standard - Renew: NO]]</f>
        <v>1</v>
      </c>
      <c r="BL29" s="7">
        <f>+Bases[[#This Row],[Potential Sales Standard - Renew: NO]]+Bases[[#This Row],[Potential Sales Ultimate - Renew: NO]]</f>
        <v>0</v>
      </c>
      <c r="BM29" s="9">
        <f>+Bases[[#This Row],[Potential Clients Ultimate - Renew: Yes]]+Bases[[#This Row],[Potential Clients Ultimate - Renew: NO]]</f>
        <v>0</v>
      </c>
    </row>
    <row r="30" spans="1:65" ht="16.5" customHeight="1" x14ac:dyDescent="0.25">
      <c r="A30" s="1">
        <v>3257</v>
      </c>
      <c r="B30" s="1" t="s">
        <v>44</v>
      </c>
      <c r="C30" s="1" t="s">
        <v>7</v>
      </c>
      <c r="D30" s="2">
        <v>45374</v>
      </c>
      <c r="E30" s="1" t="s">
        <v>12</v>
      </c>
      <c r="F30" s="7">
        <v>15</v>
      </c>
      <c r="G30" s="1" t="s">
        <v>9</v>
      </c>
      <c r="H30" s="1" t="s">
        <v>8</v>
      </c>
      <c r="I30" s="7">
        <v>30</v>
      </c>
      <c r="J30" s="1" t="s">
        <v>8</v>
      </c>
      <c r="K30" s="7">
        <v>20</v>
      </c>
      <c r="L30" s="7">
        <v>5</v>
      </c>
      <c r="M30" s="7">
        <v>60</v>
      </c>
      <c r="N30" s="6">
        <v>2024</v>
      </c>
      <c r="O30" s="3" t="s">
        <v>313</v>
      </c>
      <c r="P30" s="5">
        <v>4</v>
      </c>
      <c r="Q30" s="3" t="s">
        <v>311</v>
      </c>
      <c r="R30" s="7">
        <v>-5</v>
      </c>
      <c r="S30" s="9">
        <v>1</v>
      </c>
      <c r="T30" s="9">
        <v>0</v>
      </c>
      <c r="U30" s="9">
        <v>1</v>
      </c>
      <c r="V30" s="9">
        <f>+IF(Bases[[#This Row],[Auto Renewal]]="Yes",1,0)</f>
        <v>0</v>
      </c>
      <c r="W30" s="9">
        <f>+IF(Bases[[#This Row],[Auto Renewal]]="No",1,0)</f>
        <v>1</v>
      </c>
      <c r="X30" s="9">
        <f>+Bases[[#This Row],[CLIENTS From All Subscriptions Auto Renewal YES]]+Bases[[#This Row],[CLIENTS From All Subscriptions Auto Renewal NO]]</f>
        <v>1</v>
      </c>
      <c r="Y30" s="9">
        <f>IF(AND(Bases[[#This Row],[Plan]]="Core",Bases[[#This Row],[Auto Renewal]]="Yes"),1,0)</f>
        <v>0</v>
      </c>
      <c r="Z30" s="9">
        <f>IF(AND(Bases[[#This Row],[Plan]]="Core",Bases[[#This Row],[Auto Renewal]]="No"),1,0)</f>
        <v>0</v>
      </c>
      <c r="AA30" s="9">
        <f>+Bases[[#This Row],[CLIENTS From Simple Subscription Auto Renewal NO]]+Bases[[#This Row],[CLIENTS From Simple Subscription Auto Renewal YES]]</f>
        <v>0</v>
      </c>
      <c r="AB30" s="9">
        <f>IF(AND(Bases[[#This Row],[Plan]]="Standard",Bases[[#This Row],[Auto Renewal]]="Yes"),1,0)</f>
        <v>0</v>
      </c>
      <c r="AC30" s="9">
        <f>IF(AND(Bases[[#This Row],[Plan]]="Standard",Bases[[#This Row],[Auto Renewal]]="No"),1,0)</f>
        <v>0</v>
      </c>
      <c r="AD30" s="9">
        <f>+Bases[[#This Row],[CLIENTS From STANDARD (MINECRAFT) Auto Renewal NO]]+Bases[[#This Row],[CLIENTS From STANDARD (MINECRAFT) Auto Renewal YES]]</f>
        <v>0</v>
      </c>
      <c r="AE30" s="9">
        <f>IF(AND(Bases[[#This Row],[Plan]]="Ultimate",Bases[[#This Row],[Auto Renewal]]="Yes"),1,0)</f>
        <v>0</v>
      </c>
      <c r="AF30" s="9">
        <f>IF(AND(Bases[[#This Row],[Plan]]="Ultimate",Bases[[#This Row],[Auto Renewal]]="No"),1,0)</f>
        <v>1</v>
      </c>
      <c r="AG30" s="9">
        <f>+Bases[[#This Row],[CLIENTS From ULTIMATE (MINECRAFT) Auto Renewal NO]]+Bases[[#This Row],[CLIENTS From ULTIMATE (MINECRAFT) Auto Renewal YES]]</f>
        <v>1</v>
      </c>
      <c r="AH30" s="9">
        <f>+Bases[[#This Row],[Total CLIENTS From ULTIMATE (MINECRAFT) Auto Renewal YES + NO]]+Bases[[#This Row],[Total CLIENTS From STANDARD (MINECRAFT) Auto Renewal YES + NO]]</f>
        <v>1</v>
      </c>
      <c r="AI30" s="9">
        <f>IF(AND(Bases[[#This Row],[Plan]]="Ultimate",Bases[[#This Row],[Auto Renewal]]="Yes"),1,0)</f>
        <v>0</v>
      </c>
      <c r="AJ30" s="9">
        <f>IF(AND(Bases[[#This Row],[Plan]]="Ultimate",Bases[[#This Row],[Auto Renewal]]="No"),1,0)</f>
        <v>1</v>
      </c>
      <c r="AK30" s="9">
        <f>+Bases[[#This Row],[CLIENTS From ULTIMATE (EA) Auto Renewal YES]]+Bases[[#This Row],[CLIENTS From ULTIMATE (EA) Auto Renewal NO]]</f>
        <v>1</v>
      </c>
      <c r="AL30" s="7">
        <f>+IF(Bases[[#This Row],[Auto Renewal]]="Yes",Bases[[#This Row],[Subscription Price]],0)</f>
        <v>0</v>
      </c>
      <c r="AM30" s="7">
        <f>+IF(Bases[[#This Row],[Auto Renewal]]="No",Bases[[#This Row],[Subscription Price]],0)</f>
        <v>15</v>
      </c>
      <c r="AN30" s="7">
        <f>+Bases[[#This Row],[Sales From All Subscriptions Auto Renewal NO]]+Bases[[#This Row],[Sales From All Subscriptions Auto Renewal YES]]</f>
        <v>15</v>
      </c>
      <c r="AO30" s="7">
        <f>IF(AND(Bases[[#This Row],[Plan]]="Core",Bases[[#This Row],[Auto Renewal]]="Yes"),Bases[[#This Row],[Subscription Price]],0)</f>
        <v>0</v>
      </c>
      <c r="AP30" s="7">
        <f>IF(AND(Bases[[#This Row],[Plan]]="Core",Bases[[#This Row],[Auto Renewal]]="No"),Bases[[#This Row],[Subscription Price]],0)</f>
        <v>0</v>
      </c>
      <c r="AQ30" s="7">
        <f>+Bases[[#This Row],[Sales From Simple Subscription Auto Renewal YES]]+Bases[[#This Row],[Sales From Simple Subscription Auto Renewal NO]]</f>
        <v>0</v>
      </c>
      <c r="AR30" s="7">
        <f>IF(AND(Bases[[#This Row],[Plan]]="Standard",Bases[[#This Row],[Auto Renewal]]="Yes"),Bases[[#This Row],[Minecraft Season Pass Price]],0)</f>
        <v>0</v>
      </c>
      <c r="AS30" s="7">
        <f>IF(AND(Bases[[#This Row],[Plan]]="Standard",Bases[[#This Row],[Auto Renewal]]="No"),Bases[[#This Row],[Minecraft Season Pass Price]],0)</f>
        <v>0</v>
      </c>
      <c r="AT30" s="7">
        <f>+Bases[[#This Row],[Sales From STANDARD (MINECRAFT) Auto Renewal YES]]+Bases[[#This Row],[Sales From STANDARD (MINECRAFT) Auto Renewal NO]]</f>
        <v>0</v>
      </c>
      <c r="AU30" s="7">
        <f>IF(AND(Bases[[#This Row],[Plan]]="Ultimate",Bases[[#This Row],[Auto Renewal]]="Yes"),Bases[[#This Row],[Minecraft Season Pass Price]],0)</f>
        <v>0</v>
      </c>
      <c r="AV30" s="7">
        <f>IF(AND(Bases[[#This Row],[Plan]]="Ultimate",Bases[[#This Row],[Auto Renewal]]="No"),Bases[[#This Row],[Minecraft Season Pass Price]],0)</f>
        <v>20</v>
      </c>
      <c r="AW30" s="7">
        <f>+Bases[[#This Row],[Sales From ULTIMATE (MINECRAFT) Auto Renewal YES]]+Bases[[#This Row],[Sales From ULTIMATE (MINECRAFT) Auto Renewal NO]]</f>
        <v>20</v>
      </c>
      <c r="AX30" s="7">
        <f>+Bases[[#This Row],[Total Sales From ULTIMATE (MINECRAFT) Auto Renewal YES + NO]]+Bases[[#This Row],[Total Sales From STANDARD (MINECRAFT) Auto Renewal YES + NO]]</f>
        <v>20</v>
      </c>
      <c r="AY30" s="7">
        <f>IF(AND(Bases[[#This Row],[Plan]]="Ultimate",Bases[[#This Row],[Auto Renewal]]="Yes"),Bases[[#This Row],[EA Play Season Pass
Price]],0)</f>
        <v>0</v>
      </c>
      <c r="AZ30" s="7">
        <f>IF(AND(Bases[[#This Row],[Plan]]="Ultimate",Bases[[#This Row],[Auto Renewal]]="No"),Bases[[#This Row],[EA Play Season Pass
Price]],0)</f>
        <v>30</v>
      </c>
      <c r="BA30" s="7">
        <f>+Bases[[#This Row],[Sales From ULTIMATE (EA) Auto Renewal YES]]+Bases[[#This Row],[Sales From ULTIMATE (EA) Auto Renewal NO]]</f>
        <v>30</v>
      </c>
      <c r="BB30" s="7">
        <f>IF(Bases[[#This Row],[Potential Clients Standard - Renew: Yes]]=1,25,0)</f>
        <v>0</v>
      </c>
      <c r="BC30" s="9">
        <f>IF(AND(Bases[[#This Row],[Auto Renewal]]="Yes",Bases[[#This Row],[Plan]]="Core"),1,0)</f>
        <v>0</v>
      </c>
      <c r="BD30" s="7">
        <f>IF(Bases[[#This Row],[Potential Clients Standard - Renew: NO]]=1,25,0)</f>
        <v>0</v>
      </c>
      <c r="BE30" s="9">
        <f>IF(AND(Bases[[#This Row],[Auto Renewal]]="No",Bases[[#This Row],[Plan]]="Core"),1,0)</f>
        <v>0</v>
      </c>
      <c r="BF30" s="7">
        <f>IF(Bases[[#This Row],[Potential Clients Ultimate - Renew: Yes]]=1,35,0)</f>
        <v>0</v>
      </c>
      <c r="BG30" s="9">
        <f>IF(AND(Bases[[#This Row],[Auto Renewal]]="Yes",Bases[[#This Row],[Plan]]="Standard"),1,0)</f>
        <v>0</v>
      </c>
      <c r="BH30" s="7">
        <f>IF(Bases[[#This Row],[Potential Clients Ultimate - Renew: NO]]=1,35,0)</f>
        <v>0</v>
      </c>
      <c r="BI30" s="9">
        <f>IF(AND(Bases[[#This Row],[Auto Renewal]]="No",Bases[[#This Row],[Plan]]="Standard"),1,0)</f>
        <v>0</v>
      </c>
      <c r="BJ30" s="7">
        <f>+Bases[[#This Row],[Potential Sales Standard - Renew: Yes]]+Bases[[#This Row],[Potential Sales Ultimate - Renew: Yes]]</f>
        <v>0</v>
      </c>
      <c r="BK30" s="9">
        <f>+Bases[[#This Row],[Potential Clients Standard - Renew: Yes]]+Bases[[#This Row],[Potential Clients Standard - Renew: NO]]</f>
        <v>0</v>
      </c>
      <c r="BL30" s="7">
        <f>+Bases[[#This Row],[Potential Sales Standard - Renew: NO]]+Bases[[#This Row],[Potential Sales Ultimate - Renew: NO]]</f>
        <v>0</v>
      </c>
      <c r="BM30" s="9">
        <f>+Bases[[#This Row],[Potential Clients Ultimate - Renew: Yes]]+Bases[[#This Row],[Potential Clients Ultimate - Renew: NO]]</f>
        <v>0</v>
      </c>
    </row>
    <row r="31" spans="1:65" ht="16.5" customHeight="1" x14ac:dyDescent="0.25">
      <c r="A31" s="1">
        <v>3258</v>
      </c>
      <c r="B31" s="1" t="s">
        <v>45</v>
      </c>
      <c r="C31" s="1" t="s">
        <v>15</v>
      </c>
      <c r="D31" s="2">
        <v>45375</v>
      </c>
      <c r="E31" s="1" t="s">
        <v>8</v>
      </c>
      <c r="F31" s="7">
        <v>10</v>
      </c>
      <c r="G31" s="1" t="s">
        <v>13</v>
      </c>
      <c r="H31" s="1" t="s">
        <v>12</v>
      </c>
      <c r="I31" s="7" t="s">
        <v>302</v>
      </c>
      <c r="J31" s="1" t="s">
        <v>8</v>
      </c>
      <c r="K31" s="7">
        <v>20</v>
      </c>
      <c r="L31" s="7">
        <v>15</v>
      </c>
      <c r="M31" s="7">
        <v>15</v>
      </c>
      <c r="N31" s="6">
        <v>2024</v>
      </c>
      <c r="O31" s="3" t="s">
        <v>313</v>
      </c>
      <c r="P31" s="5">
        <v>5</v>
      </c>
      <c r="Q31" s="3" t="s">
        <v>314</v>
      </c>
      <c r="R31" s="7">
        <v>-15</v>
      </c>
      <c r="S31" s="9">
        <v>1</v>
      </c>
      <c r="T31" s="9">
        <v>1</v>
      </c>
      <c r="U31" s="9">
        <v>0</v>
      </c>
      <c r="V31" s="9">
        <f>+IF(Bases[[#This Row],[Auto Renewal]]="Yes",1,0)</f>
        <v>1</v>
      </c>
      <c r="W31" s="9">
        <f>+IF(Bases[[#This Row],[Auto Renewal]]="No",1,0)</f>
        <v>0</v>
      </c>
      <c r="X31" s="9">
        <f>+Bases[[#This Row],[CLIENTS From All Subscriptions Auto Renewal YES]]+Bases[[#This Row],[CLIENTS From All Subscriptions Auto Renewal NO]]</f>
        <v>1</v>
      </c>
      <c r="Y31" s="9">
        <f>IF(AND(Bases[[#This Row],[Plan]]="Core",Bases[[#This Row],[Auto Renewal]]="Yes"),1,0)</f>
        <v>0</v>
      </c>
      <c r="Z31" s="9">
        <f>IF(AND(Bases[[#This Row],[Plan]]="Core",Bases[[#This Row],[Auto Renewal]]="No"),1,0)</f>
        <v>0</v>
      </c>
      <c r="AA31" s="9">
        <f>+Bases[[#This Row],[CLIENTS From Simple Subscription Auto Renewal NO]]+Bases[[#This Row],[CLIENTS From Simple Subscription Auto Renewal YES]]</f>
        <v>0</v>
      </c>
      <c r="AB31" s="9">
        <f>IF(AND(Bases[[#This Row],[Plan]]="Standard",Bases[[#This Row],[Auto Renewal]]="Yes"),1,0)</f>
        <v>1</v>
      </c>
      <c r="AC31" s="9">
        <f>IF(AND(Bases[[#This Row],[Plan]]="Standard",Bases[[#This Row],[Auto Renewal]]="No"),1,0)</f>
        <v>0</v>
      </c>
      <c r="AD31" s="9">
        <f>+Bases[[#This Row],[CLIENTS From STANDARD (MINECRAFT) Auto Renewal NO]]+Bases[[#This Row],[CLIENTS From STANDARD (MINECRAFT) Auto Renewal YES]]</f>
        <v>1</v>
      </c>
      <c r="AE31" s="9">
        <f>IF(AND(Bases[[#This Row],[Plan]]="Ultimate",Bases[[#This Row],[Auto Renewal]]="Yes"),1,0)</f>
        <v>0</v>
      </c>
      <c r="AF31" s="9">
        <f>IF(AND(Bases[[#This Row],[Plan]]="Ultimate",Bases[[#This Row],[Auto Renewal]]="No"),1,0)</f>
        <v>0</v>
      </c>
      <c r="AG31" s="9">
        <f>+Bases[[#This Row],[CLIENTS From ULTIMATE (MINECRAFT) Auto Renewal NO]]+Bases[[#This Row],[CLIENTS From ULTIMATE (MINECRAFT) Auto Renewal YES]]</f>
        <v>0</v>
      </c>
      <c r="AH31" s="9">
        <f>+Bases[[#This Row],[Total CLIENTS From ULTIMATE (MINECRAFT) Auto Renewal YES + NO]]+Bases[[#This Row],[Total CLIENTS From STANDARD (MINECRAFT) Auto Renewal YES + NO]]</f>
        <v>1</v>
      </c>
      <c r="AI31" s="9">
        <f>IF(AND(Bases[[#This Row],[Plan]]="Ultimate",Bases[[#This Row],[Auto Renewal]]="Yes"),1,0)</f>
        <v>0</v>
      </c>
      <c r="AJ31" s="9">
        <f>IF(AND(Bases[[#This Row],[Plan]]="Ultimate",Bases[[#This Row],[Auto Renewal]]="No"),1,0)</f>
        <v>0</v>
      </c>
      <c r="AK31" s="9">
        <f>+Bases[[#This Row],[CLIENTS From ULTIMATE (EA) Auto Renewal YES]]+Bases[[#This Row],[CLIENTS From ULTIMATE (EA) Auto Renewal NO]]</f>
        <v>0</v>
      </c>
      <c r="AL31" s="7">
        <f>+IF(Bases[[#This Row],[Auto Renewal]]="Yes",Bases[[#This Row],[Subscription Price]],0)</f>
        <v>10</v>
      </c>
      <c r="AM31" s="7">
        <f>+IF(Bases[[#This Row],[Auto Renewal]]="No",Bases[[#This Row],[Subscription Price]],0)</f>
        <v>0</v>
      </c>
      <c r="AN31" s="7">
        <f>+Bases[[#This Row],[Sales From All Subscriptions Auto Renewal NO]]+Bases[[#This Row],[Sales From All Subscriptions Auto Renewal YES]]</f>
        <v>10</v>
      </c>
      <c r="AO31" s="7">
        <f>IF(AND(Bases[[#This Row],[Plan]]="Core",Bases[[#This Row],[Auto Renewal]]="Yes"),Bases[[#This Row],[Subscription Price]],0)</f>
        <v>0</v>
      </c>
      <c r="AP31" s="7">
        <f>IF(AND(Bases[[#This Row],[Plan]]="Core",Bases[[#This Row],[Auto Renewal]]="No"),Bases[[#This Row],[Subscription Price]],0)</f>
        <v>0</v>
      </c>
      <c r="AQ31" s="7">
        <f>+Bases[[#This Row],[Sales From Simple Subscription Auto Renewal YES]]+Bases[[#This Row],[Sales From Simple Subscription Auto Renewal NO]]</f>
        <v>0</v>
      </c>
      <c r="AR31" s="7">
        <f>IF(AND(Bases[[#This Row],[Plan]]="Standard",Bases[[#This Row],[Auto Renewal]]="Yes"),Bases[[#This Row],[Minecraft Season Pass Price]],0)</f>
        <v>20</v>
      </c>
      <c r="AS31" s="7">
        <f>IF(AND(Bases[[#This Row],[Plan]]="Standard",Bases[[#This Row],[Auto Renewal]]="No"),Bases[[#This Row],[Minecraft Season Pass Price]],0)</f>
        <v>0</v>
      </c>
      <c r="AT31" s="7">
        <f>+Bases[[#This Row],[Sales From STANDARD (MINECRAFT) Auto Renewal YES]]+Bases[[#This Row],[Sales From STANDARD (MINECRAFT) Auto Renewal NO]]</f>
        <v>20</v>
      </c>
      <c r="AU31" s="7">
        <f>IF(AND(Bases[[#This Row],[Plan]]="Ultimate",Bases[[#This Row],[Auto Renewal]]="Yes"),Bases[[#This Row],[Minecraft Season Pass Price]],0)</f>
        <v>0</v>
      </c>
      <c r="AV31" s="7">
        <f>IF(AND(Bases[[#This Row],[Plan]]="Ultimate",Bases[[#This Row],[Auto Renewal]]="No"),Bases[[#This Row],[Minecraft Season Pass Price]],0)</f>
        <v>0</v>
      </c>
      <c r="AW31" s="7">
        <f>+Bases[[#This Row],[Sales From ULTIMATE (MINECRAFT) Auto Renewal YES]]+Bases[[#This Row],[Sales From ULTIMATE (MINECRAFT) Auto Renewal NO]]</f>
        <v>0</v>
      </c>
      <c r="AX31" s="7">
        <f>+Bases[[#This Row],[Total Sales From ULTIMATE (MINECRAFT) Auto Renewal YES + NO]]+Bases[[#This Row],[Total Sales From STANDARD (MINECRAFT) Auto Renewal YES + NO]]</f>
        <v>20</v>
      </c>
      <c r="AY31" s="7">
        <f>IF(AND(Bases[[#This Row],[Plan]]="Ultimate",Bases[[#This Row],[Auto Renewal]]="Yes"),Bases[[#This Row],[EA Play Season Pass
Price]],0)</f>
        <v>0</v>
      </c>
      <c r="AZ31" s="7">
        <f>IF(AND(Bases[[#This Row],[Plan]]="Ultimate",Bases[[#This Row],[Auto Renewal]]="No"),Bases[[#This Row],[EA Play Season Pass
Price]],0)</f>
        <v>0</v>
      </c>
      <c r="BA31" s="7">
        <f>+Bases[[#This Row],[Sales From ULTIMATE (EA) Auto Renewal YES]]+Bases[[#This Row],[Sales From ULTIMATE (EA) Auto Renewal NO]]</f>
        <v>0</v>
      </c>
      <c r="BB31" s="7">
        <f>IF(Bases[[#This Row],[Potential Clients Standard - Renew: Yes]]=1,25,0)</f>
        <v>0</v>
      </c>
      <c r="BC31" s="9">
        <f>IF(AND(Bases[[#This Row],[Auto Renewal]]="Yes",Bases[[#This Row],[Plan]]="Core"),1,0)</f>
        <v>0</v>
      </c>
      <c r="BD31" s="7">
        <f>IF(Bases[[#This Row],[Potential Clients Standard - Renew: NO]]=1,25,0)</f>
        <v>0</v>
      </c>
      <c r="BE31" s="9">
        <f>IF(AND(Bases[[#This Row],[Auto Renewal]]="No",Bases[[#This Row],[Plan]]="Core"),1,0)</f>
        <v>0</v>
      </c>
      <c r="BF31" s="7">
        <f>IF(Bases[[#This Row],[Potential Clients Ultimate - Renew: Yes]]=1,35,0)</f>
        <v>35</v>
      </c>
      <c r="BG31" s="9">
        <f>IF(AND(Bases[[#This Row],[Auto Renewal]]="Yes",Bases[[#This Row],[Plan]]="Standard"),1,0)</f>
        <v>1</v>
      </c>
      <c r="BH31" s="7">
        <f>IF(Bases[[#This Row],[Potential Clients Ultimate - Renew: NO]]=1,35,0)</f>
        <v>0</v>
      </c>
      <c r="BI31" s="9">
        <f>IF(AND(Bases[[#This Row],[Auto Renewal]]="No",Bases[[#This Row],[Plan]]="Standard"),1,0)</f>
        <v>0</v>
      </c>
      <c r="BJ31" s="7">
        <f>+Bases[[#This Row],[Potential Sales Standard - Renew: Yes]]+Bases[[#This Row],[Potential Sales Ultimate - Renew: Yes]]</f>
        <v>35</v>
      </c>
      <c r="BK31" s="9">
        <f>+Bases[[#This Row],[Potential Clients Standard - Renew: Yes]]+Bases[[#This Row],[Potential Clients Standard - Renew: NO]]</f>
        <v>0</v>
      </c>
      <c r="BL31" s="7">
        <f>+Bases[[#This Row],[Potential Sales Standard - Renew: NO]]+Bases[[#This Row],[Potential Sales Ultimate - Renew: NO]]</f>
        <v>0</v>
      </c>
      <c r="BM31" s="9">
        <f>+Bases[[#This Row],[Potential Clients Ultimate - Renew: Yes]]+Bases[[#This Row],[Potential Clients Ultimate - Renew: NO]]</f>
        <v>1</v>
      </c>
    </row>
    <row r="32" spans="1:65" ht="16.5" customHeight="1" x14ac:dyDescent="0.25">
      <c r="A32" s="1">
        <v>3259</v>
      </c>
      <c r="B32" s="1" t="s">
        <v>46</v>
      </c>
      <c r="C32" s="1" t="s">
        <v>11</v>
      </c>
      <c r="D32" s="2">
        <v>45376</v>
      </c>
      <c r="E32" s="1" t="s">
        <v>12</v>
      </c>
      <c r="F32" s="7">
        <v>5</v>
      </c>
      <c r="G32" s="1" t="s">
        <v>9</v>
      </c>
      <c r="H32" s="1" t="s">
        <v>12</v>
      </c>
      <c r="I32" s="7" t="s">
        <v>302</v>
      </c>
      <c r="J32" s="1" t="s">
        <v>12</v>
      </c>
      <c r="K32" s="7">
        <v>0</v>
      </c>
      <c r="L32" s="7">
        <v>1</v>
      </c>
      <c r="M32" s="7">
        <v>4</v>
      </c>
      <c r="N32" s="6">
        <v>2024</v>
      </c>
      <c r="O32" s="3" t="s">
        <v>313</v>
      </c>
      <c r="P32" s="5">
        <v>5</v>
      </c>
      <c r="Q32" s="3" t="s">
        <v>309</v>
      </c>
      <c r="R32" s="7">
        <v>-1</v>
      </c>
      <c r="S32" s="9">
        <v>1</v>
      </c>
      <c r="T32" s="9">
        <v>0</v>
      </c>
      <c r="U32" s="9">
        <v>1</v>
      </c>
      <c r="V32" s="9">
        <f>+IF(Bases[[#This Row],[Auto Renewal]]="Yes",1,0)</f>
        <v>0</v>
      </c>
      <c r="W32" s="9">
        <f>+IF(Bases[[#This Row],[Auto Renewal]]="No",1,0)</f>
        <v>1</v>
      </c>
      <c r="X32" s="9">
        <f>+Bases[[#This Row],[CLIENTS From All Subscriptions Auto Renewal YES]]+Bases[[#This Row],[CLIENTS From All Subscriptions Auto Renewal NO]]</f>
        <v>1</v>
      </c>
      <c r="Y32" s="9">
        <f>IF(AND(Bases[[#This Row],[Plan]]="Core",Bases[[#This Row],[Auto Renewal]]="Yes"),1,0)</f>
        <v>0</v>
      </c>
      <c r="Z32" s="9">
        <f>IF(AND(Bases[[#This Row],[Plan]]="Core",Bases[[#This Row],[Auto Renewal]]="No"),1,0)</f>
        <v>1</v>
      </c>
      <c r="AA32" s="9">
        <f>+Bases[[#This Row],[CLIENTS From Simple Subscription Auto Renewal NO]]+Bases[[#This Row],[CLIENTS From Simple Subscription Auto Renewal YES]]</f>
        <v>1</v>
      </c>
      <c r="AB32" s="9">
        <f>IF(AND(Bases[[#This Row],[Plan]]="Standard",Bases[[#This Row],[Auto Renewal]]="Yes"),1,0)</f>
        <v>0</v>
      </c>
      <c r="AC32" s="9">
        <f>IF(AND(Bases[[#This Row],[Plan]]="Standard",Bases[[#This Row],[Auto Renewal]]="No"),1,0)</f>
        <v>0</v>
      </c>
      <c r="AD32" s="9">
        <f>+Bases[[#This Row],[CLIENTS From STANDARD (MINECRAFT) Auto Renewal NO]]+Bases[[#This Row],[CLIENTS From STANDARD (MINECRAFT) Auto Renewal YES]]</f>
        <v>0</v>
      </c>
      <c r="AE32" s="9">
        <f>IF(AND(Bases[[#This Row],[Plan]]="Ultimate",Bases[[#This Row],[Auto Renewal]]="Yes"),1,0)</f>
        <v>0</v>
      </c>
      <c r="AF32" s="9">
        <f>IF(AND(Bases[[#This Row],[Plan]]="Ultimate",Bases[[#This Row],[Auto Renewal]]="No"),1,0)</f>
        <v>0</v>
      </c>
      <c r="AG32" s="9">
        <f>+Bases[[#This Row],[CLIENTS From ULTIMATE (MINECRAFT) Auto Renewal NO]]+Bases[[#This Row],[CLIENTS From ULTIMATE (MINECRAFT) Auto Renewal YES]]</f>
        <v>0</v>
      </c>
      <c r="AH32" s="9">
        <f>+Bases[[#This Row],[Total CLIENTS From ULTIMATE (MINECRAFT) Auto Renewal YES + NO]]+Bases[[#This Row],[Total CLIENTS From STANDARD (MINECRAFT) Auto Renewal YES + NO]]</f>
        <v>0</v>
      </c>
      <c r="AI32" s="9">
        <f>IF(AND(Bases[[#This Row],[Plan]]="Ultimate",Bases[[#This Row],[Auto Renewal]]="Yes"),1,0)</f>
        <v>0</v>
      </c>
      <c r="AJ32" s="9">
        <f>IF(AND(Bases[[#This Row],[Plan]]="Ultimate",Bases[[#This Row],[Auto Renewal]]="No"),1,0)</f>
        <v>0</v>
      </c>
      <c r="AK32" s="9">
        <f>+Bases[[#This Row],[CLIENTS From ULTIMATE (EA) Auto Renewal YES]]+Bases[[#This Row],[CLIENTS From ULTIMATE (EA) Auto Renewal NO]]</f>
        <v>0</v>
      </c>
      <c r="AL32" s="7">
        <f>+IF(Bases[[#This Row],[Auto Renewal]]="Yes",Bases[[#This Row],[Subscription Price]],0)</f>
        <v>0</v>
      </c>
      <c r="AM32" s="7">
        <f>+IF(Bases[[#This Row],[Auto Renewal]]="No",Bases[[#This Row],[Subscription Price]],0)</f>
        <v>5</v>
      </c>
      <c r="AN32" s="7">
        <f>+Bases[[#This Row],[Sales From All Subscriptions Auto Renewal NO]]+Bases[[#This Row],[Sales From All Subscriptions Auto Renewal YES]]</f>
        <v>5</v>
      </c>
      <c r="AO32" s="7">
        <f>IF(AND(Bases[[#This Row],[Plan]]="Core",Bases[[#This Row],[Auto Renewal]]="Yes"),Bases[[#This Row],[Subscription Price]],0)</f>
        <v>0</v>
      </c>
      <c r="AP32" s="7">
        <f>IF(AND(Bases[[#This Row],[Plan]]="Core",Bases[[#This Row],[Auto Renewal]]="No"),Bases[[#This Row],[Subscription Price]],0)</f>
        <v>5</v>
      </c>
      <c r="AQ32" s="7">
        <f>+Bases[[#This Row],[Sales From Simple Subscription Auto Renewal YES]]+Bases[[#This Row],[Sales From Simple Subscription Auto Renewal NO]]</f>
        <v>5</v>
      </c>
      <c r="AR32" s="7">
        <f>IF(AND(Bases[[#This Row],[Plan]]="Standard",Bases[[#This Row],[Auto Renewal]]="Yes"),Bases[[#This Row],[Minecraft Season Pass Price]],0)</f>
        <v>0</v>
      </c>
      <c r="AS32" s="7">
        <f>IF(AND(Bases[[#This Row],[Plan]]="Standard",Bases[[#This Row],[Auto Renewal]]="No"),Bases[[#This Row],[Minecraft Season Pass Price]],0)</f>
        <v>0</v>
      </c>
      <c r="AT32" s="7">
        <f>+Bases[[#This Row],[Sales From STANDARD (MINECRAFT) Auto Renewal YES]]+Bases[[#This Row],[Sales From STANDARD (MINECRAFT) Auto Renewal NO]]</f>
        <v>0</v>
      </c>
      <c r="AU32" s="7">
        <f>IF(AND(Bases[[#This Row],[Plan]]="Ultimate",Bases[[#This Row],[Auto Renewal]]="Yes"),Bases[[#This Row],[Minecraft Season Pass Price]],0)</f>
        <v>0</v>
      </c>
      <c r="AV32" s="7">
        <f>IF(AND(Bases[[#This Row],[Plan]]="Ultimate",Bases[[#This Row],[Auto Renewal]]="No"),Bases[[#This Row],[Minecraft Season Pass Price]],0)</f>
        <v>0</v>
      </c>
      <c r="AW32" s="7">
        <f>+Bases[[#This Row],[Sales From ULTIMATE (MINECRAFT) Auto Renewal YES]]+Bases[[#This Row],[Sales From ULTIMATE (MINECRAFT) Auto Renewal NO]]</f>
        <v>0</v>
      </c>
      <c r="AX32" s="7">
        <f>+Bases[[#This Row],[Total Sales From ULTIMATE (MINECRAFT) Auto Renewal YES + NO]]+Bases[[#This Row],[Total Sales From STANDARD (MINECRAFT) Auto Renewal YES + NO]]</f>
        <v>0</v>
      </c>
      <c r="AY32" s="7">
        <f>IF(AND(Bases[[#This Row],[Plan]]="Ultimate",Bases[[#This Row],[Auto Renewal]]="Yes"),Bases[[#This Row],[EA Play Season Pass
Price]],0)</f>
        <v>0</v>
      </c>
      <c r="AZ32" s="7">
        <f>IF(AND(Bases[[#This Row],[Plan]]="Ultimate",Bases[[#This Row],[Auto Renewal]]="No"),Bases[[#This Row],[EA Play Season Pass
Price]],0)</f>
        <v>0</v>
      </c>
      <c r="BA32" s="7">
        <f>+Bases[[#This Row],[Sales From ULTIMATE (EA) Auto Renewal YES]]+Bases[[#This Row],[Sales From ULTIMATE (EA) Auto Renewal NO]]</f>
        <v>0</v>
      </c>
      <c r="BB32" s="7">
        <f>IF(Bases[[#This Row],[Potential Clients Standard - Renew: Yes]]=1,25,0)</f>
        <v>0</v>
      </c>
      <c r="BC32" s="9">
        <f>IF(AND(Bases[[#This Row],[Auto Renewal]]="Yes",Bases[[#This Row],[Plan]]="Core"),1,0)</f>
        <v>0</v>
      </c>
      <c r="BD32" s="7">
        <f>IF(Bases[[#This Row],[Potential Clients Standard - Renew: NO]]=1,25,0)</f>
        <v>25</v>
      </c>
      <c r="BE32" s="9">
        <f>IF(AND(Bases[[#This Row],[Auto Renewal]]="No",Bases[[#This Row],[Plan]]="Core"),1,0)</f>
        <v>1</v>
      </c>
      <c r="BF32" s="7">
        <f>IF(Bases[[#This Row],[Potential Clients Ultimate - Renew: Yes]]=1,35,0)</f>
        <v>0</v>
      </c>
      <c r="BG32" s="9">
        <f>IF(AND(Bases[[#This Row],[Auto Renewal]]="Yes",Bases[[#This Row],[Plan]]="Standard"),1,0)</f>
        <v>0</v>
      </c>
      <c r="BH32" s="7">
        <f>IF(Bases[[#This Row],[Potential Clients Ultimate - Renew: NO]]=1,35,0)</f>
        <v>0</v>
      </c>
      <c r="BI32" s="9">
        <f>IF(AND(Bases[[#This Row],[Auto Renewal]]="No",Bases[[#This Row],[Plan]]="Standard"),1,0)</f>
        <v>0</v>
      </c>
      <c r="BJ32" s="7">
        <f>+Bases[[#This Row],[Potential Sales Standard - Renew: Yes]]+Bases[[#This Row],[Potential Sales Ultimate - Renew: Yes]]</f>
        <v>0</v>
      </c>
      <c r="BK32" s="9">
        <f>+Bases[[#This Row],[Potential Clients Standard - Renew: Yes]]+Bases[[#This Row],[Potential Clients Standard - Renew: NO]]</f>
        <v>1</v>
      </c>
      <c r="BL32" s="7">
        <f>+Bases[[#This Row],[Potential Sales Standard - Renew: NO]]+Bases[[#This Row],[Potential Sales Ultimate - Renew: NO]]</f>
        <v>25</v>
      </c>
      <c r="BM32" s="9">
        <f>+Bases[[#This Row],[Potential Clients Ultimate - Renew: Yes]]+Bases[[#This Row],[Potential Clients Ultimate - Renew: NO]]</f>
        <v>0</v>
      </c>
    </row>
    <row r="33" spans="1:65" ht="16.5" customHeight="1" x14ac:dyDescent="0.25">
      <c r="A33" s="1">
        <v>3260</v>
      </c>
      <c r="B33" s="1" t="s">
        <v>47</v>
      </c>
      <c r="C33" s="1" t="s">
        <v>7</v>
      </c>
      <c r="D33" s="2">
        <v>45377</v>
      </c>
      <c r="E33" s="1" t="s">
        <v>8</v>
      </c>
      <c r="F33" s="7">
        <v>15</v>
      </c>
      <c r="G33" s="1" t="s">
        <v>16</v>
      </c>
      <c r="H33" s="1" t="s">
        <v>8</v>
      </c>
      <c r="I33" s="7">
        <v>30</v>
      </c>
      <c r="J33" s="1" t="s">
        <v>8</v>
      </c>
      <c r="K33" s="7">
        <v>20</v>
      </c>
      <c r="L33" s="7">
        <v>7</v>
      </c>
      <c r="M33" s="7">
        <v>58</v>
      </c>
      <c r="N33" s="6">
        <v>2024</v>
      </c>
      <c r="O33" s="3" t="s">
        <v>313</v>
      </c>
      <c r="P33" s="5">
        <v>5</v>
      </c>
      <c r="Q33" s="3" t="s">
        <v>312</v>
      </c>
      <c r="R33" s="7">
        <v>-7</v>
      </c>
      <c r="S33" s="9">
        <v>1</v>
      </c>
      <c r="T33" s="9">
        <v>1</v>
      </c>
      <c r="U33" s="9">
        <v>0</v>
      </c>
      <c r="V33" s="9">
        <f>+IF(Bases[[#This Row],[Auto Renewal]]="Yes",1,0)</f>
        <v>1</v>
      </c>
      <c r="W33" s="9">
        <f>+IF(Bases[[#This Row],[Auto Renewal]]="No",1,0)</f>
        <v>0</v>
      </c>
      <c r="X33" s="9">
        <f>+Bases[[#This Row],[CLIENTS From All Subscriptions Auto Renewal YES]]+Bases[[#This Row],[CLIENTS From All Subscriptions Auto Renewal NO]]</f>
        <v>1</v>
      </c>
      <c r="Y33" s="9">
        <f>IF(AND(Bases[[#This Row],[Plan]]="Core",Bases[[#This Row],[Auto Renewal]]="Yes"),1,0)</f>
        <v>0</v>
      </c>
      <c r="Z33" s="9">
        <f>IF(AND(Bases[[#This Row],[Plan]]="Core",Bases[[#This Row],[Auto Renewal]]="No"),1,0)</f>
        <v>0</v>
      </c>
      <c r="AA33" s="9">
        <f>+Bases[[#This Row],[CLIENTS From Simple Subscription Auto Renewal NO]]+Bases[[#This Row],[CLIENTS From Simple Subscription Auto Renewal YES]]</f>
        <v>0</v>
      </c>
      <c r="AB33" s="9">
        <f>IF(AND(Bases[[#This Row],[Plan]]="Standard",Bases[[#This Row],[Auto Renewal]]="Yes"),1,0)</f>
        <v>0</v>
      </c>
      <c r="AC33" s="9">
        <f>IF(AND(Bases[[#This Row],[Plan]]="Standard",Bases[[#This Row],[Auto Renewal]]="No"),1,0)</f>
        <v>0</v>
      </c>
      <c r="AD33" s="9">
        <f>+Bases[[#This Row],[CLIENTS From STANDARD (MINECRAFT) Auto Renewal NO]]+Bases[[#This Row],[CLIENTS From STANDARD (MINECRAFT) Auto Renewal YES]]</f>
        <v>0</v>
      </c>
      <c r="AE33" s="9">
        <f>IF(AND(Bases[[#This Row],[Plan]]="Ultimate",Bases[[#This Row],[Auto Renewal]]="Yes"),1,0)</f>
        <v>1</v>
      </c>
      <c r="AF33" s="9">
        <f>IF(AND(Bases[[#This Row],[Plan]]="Ultimate",Bases[[#This Row],[Auto Renewal]]="No"),1,0)</f>
        <v>0</v>
      </c>
      <c r="AG33" s="9">
        <f>+Bases[[#This Row],[CLIENTS From ULTIMATE (MINECRAFT) Auto Renewal NO]]+Bases[[#This Row],[CLIENTS From ULTIMATE (MINECRAFT) Auto Renewal YES]]</f>
        <v>1</v>
      </c>
      <c r="AH33" s="9">
        <f>+Bases[[#This Row],[Total CLIENTS From ULTIMATE (MINECRAFT) Auto Renewal YES + NO]]+Bases[[#This Row],[Total CLIENTS From STANDARD (MINECRAFT) Auto Renewal YES + NO]]</f>
        <v>1</v>
      </c>
      <c r="AI33" s="9">
        <f>IF(AND(Bases[[#This Row],[Plan]]="Ultimate",Bases[[#This Row],[Auto Renewal]]="Yes"),1,0)</f>
        <v>1</v>
      </c>
      <c r="AJ33" s="9">
        <f>IF(AND(Bases[[#This Row],[Plan]]="Ultimate",Bases[[#This Row],[Auto Renewal]]="No"),1,0)</f>
        <v>0</v>
      </c>
      <c r="AK33" s="9">
        <f>+Bases[[#This Row],[CLIENTS From ULTIMATE (EA) Auto Renewal YES]]+Bases[[#This Row],[CLIENTS From ULTIMATE (EA) Auto Renewal NO]]</f>
        <v>1</v>
      </c>
      <c r="AL33" s="7">
        <f>+IF(Bases[[#This Row],[Auto Renewal]]="Yes",Bases[[#This Row],[Subscription Price]],0)</f>
        <v>15</v>
      </c>
      <c r="AM33" s="7">
        <f>+IF(Bases[[#This Row],[Auto Renewal]]="No",Bases[[#This Row],[Subscription Price]],0)</f>
        <v>0</v>
      </c>
      <c r="AN33" s="7">
        <f>+Bases[[#This Row],[Sales From All Subscriptions Auto Renewal NO]]+Bases[[#This Row],[Sales From All Subscriptions Auto Renewal YES]]</f>
        <v>15</v>
      </c>
      <c r="AO33" s="7">
        <f>IF(AND(Bases[[#This Row],[Plan]]="Core",Bases[[#This Row],[Auto Renewal]]="Yes"),Bases[[#This Row],[Subscription Price]],0)</f>
        <v>0</v>
      </c>
      <c r="AP33" s="7">
        <f>IF(AND(Bases[[#This Row],[Plan]]="Core",Bases[[#This Row],[Auto Renewal]]="No"),Bases[[#This Row],[Subscription Price]],0)</f>
        <v>0</v>
      </c>
      <c r="AQ33" s="7">
        <f>+Bases[[#This Row],[Sales From Simple Subscription Auto Renewal YES]]+Bases[[#This Row],[Sales From Simple Subscription Auto Renewal NO]]</f>
        <v>0</v>
      </c>
      <c r="AR33" s="7">
        <f>IF(AND(Bases[[#This Row],[Plan]]="Standard",Bases[[#This Row],[Auto Renewal]]="Yes"),Bases[[#This Row],[Minecraft Season Pass Price]],0)</f>
        <v>0</v>
      </c>
      <c r="AS33" s="7">
        <f>IF(AND(Bases[[#This Row],[Plan]]="Standard",Bases[[#This Row],[Auto Renewal]]="No"),Bases[[#This Row],[Minecraft Season Pass Price]],0)</f>
        <v>0</v>
      </c>
      <c r="AT33" s="7">
        <f>+Bases[[#This Row],[Sales From STANDARD (MINECRAFT) Auto Renewal YES]]+Bases[[#This Row],[Sales From STANDARD (MINECRAFT) Auto Renewal NO]]</f>
        <v>0</v>
      </c>
      <c r="AU33" s="7">
        <f>IF(AND(Bases[[#This Row],[Plan]]="Ultimate",Bases[[#This Row],[Auto Renewal]]="Yes"),Bases[[#This Row],[Minecraft Season Pass Price]],0)</f>
        <v>20</v>
      </c>
      <c r="AV33" s="7">
        <f>IF(AND(Bases[[#This Row],[Plan]]="Ultimate",Bases[[#This Row],[Auto Renewal]]="No"),Bases[[#This Row],[Minecraft Season Pass Price]],0)</f>
        <v>0</v>
      </c>
      <c r="AW33" s="7">
        <f>+Bases[[#This Row],[Sales From ULTIMATE (MINECRAFT) Auto Renewal YES]]+Bases[[#This Row],[Sales From ULTIMATE (MINECRAFT) Auto Renewal NO]]</f>
        <v>20</v>
      </c>
      <c r="AX33" s="7">
        <f>+Bases[[#This Row],[Total Sales From ULTIMATE (MINECRAFT) Auto Renewal YES + NO]]+Bases[[#This Row],[Total Sales From STANDARD (MINECRAFT) Auto Renewal YES + NO]]</f>
        <v>20</v>
      </c>
      <c r="AY33" s="7">
        <f>IF(AND(Bases[[#This Row],[Plan]]="Ultimate",Bases[[#This Row],[Auto Renewal]]="Yes"),Bases[[#This Row],[EA Play Season Pass
Price]],0)</f>
        <v>30</v>
      </c>
      <c r="AZ33" s="7">
        <f>IF(AND(Bases[[#This Row],[Plan]]="Ultimate",Bases[[#This Row],[Auto Renewal]]="No"),Bases[[#This Row],[EA Play Season Pass
Price]],0)</f>
        <v>0</v>
      </c>
      <c r="BA33" s="7">
        <f>+Bases[[#This Row],[Sales From ULTIMATE (EA) Auto Renewal YES]]+Bases[[#This Row],[Sales From ULTIMATE (EA) Auto Renewal NO]]</f>
        <v>30</v>
      </c>
      <c r="BB33" s="7">
        <f>IF(Bases[[#This Row],[Potential Clients Standard - Renew: Yes]]=1,25,0)</f>
        <v>0</v>
      </c>
      <c r="BC33" s="9">
        <f>IF(AND(Bases[[#This Row],[Auto Renewal]]="Yes",Bases[[#This Row],[Plan]]="Core"),1,0)</f>
        <v>0</v>
      </c>
      <c r="BD33" s="7">
        <f>IF(Bases[[#This Row],[Potential Clients Standard - Renew: NO]]=1,25,0)</f>
        <v>0</v>
      </c>
      <c r="BE33" s="9">
        <f>IF(AND(Bases[[#This Row],[Auto Renewal]]="No",Bases[[#This Row],[Plan]]="Core"),1,0)</f>
        <v>0</v>
      </c>
      <c r="BF33" s="7">
        <f>IF(Bases[[#This Row],[Potential Clients Ultimate - Renew: Yes]]=1,35,0)</f>
        <v>0</v>
      </c>
      <c r="BG33" s="9">
        <f>IF(AND(Bases[[#This Row],[Auto Renewal]]="Yes",Bases[[#This Row],[Plan]]="Standard"),1,0)</f>
        <v>0</v>
      </c>
      <c r="BH33" s="7">
        <f>IF(Bases[[#This Row],[Potential Clients Ultimate - Renew: NO]]=1,35,0)</f>
        <v>0</v>
      </c>
      <c r="BI33" s="9">
        <f>IF(AND(Bases[[#This Row],[Auto Renewal]]="No",Bases[[#This Row],[Plan]]="Standard"),1,0)</f>
        <v>0</v>
      </c>
      <c r="BJ33" s="7">
        <f>+Bases[[#This Row],[Potential Sales Standard - Renew: Yes]]+Bases[[#This Row],[Potential Sales Ultimate - Renew: Yes]]</f>
        <v>0</v>
      </c>
      <c r="BK33" s="9">
        <f>+Bases[[#This Row],[Potential Clients Standard - Renew: Yes]]+Bases[[#This Row],[Potential Clients Standard - Renew: NO]]</f>
        <v>0</v>
      </c>
      <c r="BL33" s="7">
        <f>+Bases[[#This Row],[Potential Sales Standard - Renew: NO]]+Bases[[#This Row],[Potential Sales Ultimate - Renew: NO]]</f>
        <v>0</v>
      </c>
      <c r="BM33" s="9">
        <f>+Bases[[#This Row],[Potential Clients Ultimate - Renew: Yes]]+Bases[[#This Row],[Potential Clients Ultimate - Renew: NO]]</f>
        <v>0</v>
      </c>
    </row>
    <row r="34" spans="1:65" ht="16.5" customHeight="1" x14ac:dyDescent="0.25">
      <c r="A34" s="1">
        <v>3261</v>
      </c>
      <c r="B34" s="1" t="s">
        <v>48</v>
      </c>
      <c r="C34" s="1" t="s">
        <v>15</v>
      </c>
      <c r="D34" s="2">
        <v>45378</v>
      </c>
      <c r="E34" s="1" t="s">
        <v>12</v>
      </c>
      <c r="F34" s="7">
        <v>10</v>
      </c>
      <c r="G34" s="1" t="s">
        <v>9</v>
      </c>
      <c r="H34" s="1" t="s">
        <v>12</v>
      </c>
      <c r="I34" s="7" t="s">
        <v>302</v>
      </c>
      <c r="J34" s="1" t="s">
        <v>8</v>
      </c>
      <c r="K34" s="7">
        <v>20</v>
      </c>
      <c r="L34" s="7">
        <v>10</v>
      </c>
      <c r="M34" s="7">
        <v>20</v>
      </c>
      <c r="N34" s="6">
        <v>2024</v>
      </c>
      <c r="O34" s="3" t="s">
        <v>313</v>
      </c>
      <c r="P34" s="5">
        <v>5</v>
      </c>
      <c r="Q34" s="3" t="s">
        <v>315</v>
      </c>
      <c r="R34" s="7">
        <v>-10</v>
      </c>
      <c r="S34" s="9">
        <v>1</v>
      </c>
      <c r="T34" s="9">
        <v>0</v>
      </c>
      <c r="U34" s="9">
        <v>1</v>
      </c>
      <c r="V34" s="9">
        <f>+IF(Bases[[#This Row],[Auto Renewal]]="Yes",1,0)</f>
        <v>0</v>
      </c>
      <c r="W34" s="9">
        <f>+IF(Bases[[#This Row],[Auto Renewal]]="No",1,0)</f>
        <v>1</v>
      </c>
      <c r="X34" s="9">
        <f>+Bases[[#This Row],[CLIENTS From All Subscriptions Auto Renewal YES]]+Bases[[#This Row],[CLIENTS From All Subscriptions Auto Renewal NO]]</f>
        <v>1</v>
      </c>
      <c r="Y34" s="9">
        <f>IF(AND(Bases[[#This Row],[Plan]]="Core",Bases[[#This Row],[Auto Renewal]]="Yes"),1,0)</f>
        <v>0</v>
      </c>
      <c r="Z34" s="9">
        <f>IF(AND(Bases[[#This Row],[Plan]]="Core",Bases[[#This Row],[Auto Renewal]]="No"),1,0)</f>
        <v>0</v>
      </c>
      <c r="AA34" s="9">
        <f>+Bases[[#This Row],[CLIENTS From Simple Subscription Auto Renewal NO]]+Bases[[#This Row],[CLIENTS From Simple Subscription Auto Renewal YES]]</f>
        <v>0</v>
      </c>
      <c r="AB34" s="9">
        <f>IF(AND(Bases[[#This Row],[Plan]]="Standard",Bases[[#This Row],[Auto Renewal]]="Yes"),1,0)</f>
        <v>0</v>
      </c>
      <c r="AC34" s="9">
        <f>IF(AND(Bases[[#This Row],[Plan]]="Standard",Bases[[#This Row],[Auto Renewal]]="No"),1,0)</f>
        <v>1</v>
      </c>
      <c r="AD34" s="9">
        <f>+Bases[[#This Row],[CLIENTS From STANDARD (MINECRAFT) Auto Renewal NO]]+Bases[[#This Row],[CLIENTS From STANDARD (MINECRAFT) Auto Renewal YES]]</f>
        <v>1</v>
      </c>
      <c r="AE34" s="9">
        <f>IF(AND(Bases[[#This Row],[Plan]]="Ultimate",Bases[[#This Row],[Auto Renewal]]="Yes"),1,0)</f>
        <v>0</v>
      </c>
      <c r="AF34" s="9">
        <f>IF(AND(Bases[[#This Row],[Plan]]="Ultimate",Bases[[#This Row],[Auto Renewal]]="No"),1,0)</f>
        <v>0</v>
      </c>
      <c r="AG34" s="9">
        <f>+Bases[[#This Row],[CLIENTS From ULTIMATE (MINECRAFT) Auto Renewal NO]]+Bases[[#This Row],[CLIENTS From ULTIMATE (MINECRAFT) Auto Renewal YES]]</f>
        <v>0</v>
      </c>
      <c r="AH34" s="9">
        <f>+Bases[[#This Row],[Total CLIENTS From ULTIMATE (MINECRAFT) Auto Renewal YES + NO]]+Bases[[#This Row],[Total CLIENTS From STANDARD (MINECRAFT) Auto Renewal YES + NO]]</f>
        <v>1</v>
      </c>
      <c r="AI34" s="9">
        <f>IF(AND(Bases[[#This Row],[Plan]]="Ultimate",Bases[[#This Row],[Auto Renewal]]="Yes"),1,0)</f>
        <v>0</v>
      </c>
      <c r="AJ34" s="9">
        <f>IF(AND(Bases[[#This Row],[Plan]]="Ultimate",Bases[[#This Row],[Auto Renewal]]="No"),1,0)</f>
        <v>0</v>
      </c>
      <c r="AK34" s="9">
        <f>+Bases[[#This Row],[CLIENTS From ULTIMATE (EA) Auto Renewal YES]]+Bases[[#This Row],[CLIENTS From ULTIMATE (EA) Auto Renewal NO]]</f>
        <v>0</v>
      </c>
      <c r="AL34" s="7">
        <f>+IF(Bases[[#This Row],[Auto Renewal]]="Yes",Bases[[#This Row],[Subscription Price]],0)</f>
        <v>0</v>
      </c>
      <c r="AM34" s="7">
        <f>+IF(Bases[[#This Row],[Auto Renewal]]="No",Bases[[#This Row],[Subscription Price]],0)</f>
        <v>10</v>
      </c>
      <c r="AN34" s="7">
        <f>+Bases[[#This Row],[Sales From All Subscriptions Auto Renewal NO]]+Bases[[#This Row],[Sales From All Subscriptions Auto Renewal YES]]</f>
        <v>10</v>
      </c>
      <c r="AO34" s="7">
        <f>IF(AND(Bases[[#This Row],[Plan]]="Core",Bases[[#This Row],[Auto Renewal]]="Yes"),Bases[[#This Row],[Subscription Price]],0)</f>
        <v>0</v>
      </c>
      <c r="AP34" s="7">
        <f>IF(AND(Bases[[#This Row],[Plan]]="Core",Bases[[#This Row],[Auto Renewal]]="No"),Bases[[#This Row],[Subscription Price]],0)</f>
        <v>0</v>
      </c>
      <c r="AQ34" s="7">
        <f>+Bases[[#This Row],[Sales From Simple Subscription Auto Renewal YES]]+Bases[[#This Row],[Sales From Simple Subscription Auto Renewal NO]]</f>
        <v>0</v>
      </c>
      <c r="AR34" s="7">
        <f>IF(AND(Bases[[#This Row],[Plan]]="Standard",Bases[[#This Row],[Auto Renewal]]="Yes"),Bases[[#This Row],[Minecraft Season Pass Price]],0)</f>
        <v>0</v>
      </c>
      <c r="AS34" s="7">
        <f>IF(AND(Bases[[#This Row],[Plan]]="Standard",Bases[[#This Row],[Auto Renewal]]="No"),Bases[[#This Row],[Minecraft Season Pass Price]],0)</f>
        <v>20</v>
      </c>
      <c r="AT34" s="7">
        <f>+Bases[[#This Row],[Sales From STANDARD (MINECRAFT) Auto Renewal YES]]+Bases[[#This Row],[Sales From STANDARD (MINECRAFT) Auto Renewal NO]]</f>
        <v>20</v>
      </c>
      <c r="AU34" s="7">
        <f>IF(AND(Bases[[#This Row],[Plan]]="Ultimate",Bases[[#This Row],[Auto Renewal]]="Yes"),Bases[[#This Row],[Minecraft Season Pass Price]],0)</f>
        <v>0</v>
      </c>
      <c r="AV34" s="7">
        <f>IF(AND(Bases[[#This Row],[Plan]]="Ultimate",Bases[[#This Row],[Auto Renewal]]="No"),Bases[[#This Row],[Minecraft Season Pass Price]],0)</f>
        <v>0</v>
      </c>
      <c r="AW34" s="7">
        <f>+Bases[[#This Row],[Sales From ULTIMATE (MINECRAFT) Auto Renewal YES]]+Bases[[#This Row],[Sales From ULTIMATE (MINECRAFT) Auto Renewal NO]]</f>
        <v>0</v>
      </c>
      <c r="AX34" s="7">
        <f>+Bases[[#This Row],[Total Sales From ULTIMATE (MINECRAFT) Auto Renewal YES + NO]]+Bases[[#This Row],[Total Sales From STANDARD (MINECRAFT) Auto Renewal YES + NO]]</f>
        <v>20</v>
      </c>
      <c r="AY34" s="7">
        <f>IF(AND(Bases[[#This Row],[Plan]]="Ultimate",Bases[[#This Row],[Auto Renewal]]="Yes"),Bases[[#This Row],[EA Play Season Pass
Price]],0)</f>
        <v>0</v>
      </c>
      <c r="AZ34" s="7">
        <f>IF(AND(Bases[[#This Row],[Plan]]="Ultimate",Bases[[#This Row],[Auto Renewal]]="No"),Bases[[#This Row],[EA Play Season Pass
Price]],0)</f>
        <v>0</v>
      </c>
      <c r="BA34" s="7">
        <f>+Bases[[#This Row],[Sales From ULTIMATE (EA) Auto Renewal YES]]+Bases[[#This Row],[Sales From ULTIMATE (EA) Auto Renewal NO]]</f>
        <v>0</v>
      </c>
      <c r="BB34" s="7">
        <f>IF(Bases[[#This Row],[Potential Clients Standard - Renew: Yes]]=1,25,0)</f>
        <v>0</v>
      </c>
      <c r="BC34" s="9">
        <f>IF(AND(Bases[[#This Row],[Auto Renewal]]="Yes",Bases[[#This Row],[Plan]]="Core"),1,0)</f>
        <v>0</v>
      </c>
      <c r="BD34" s="7">
        <f>IF(Bases[[#This Row],[Potential Clients Standard - Renew: NO]]=1,25,0)</f>
        <v>0</v>
      </c>
      <c r="BE34" s="9">
        <f>IF(AND(Bases[[#This Row],[Auto Renewal]]="No",Bases[[#This Row],[Plan]]="Core"),1,0)</f>
        <v>0</v>
      </c>
      <c r="BF34" s="7">
        <f>IF(Bases[[#This Row],[Potential Clients Ultimate - Renew: Yes]]=1,35,0)</f>
        <v>0</v>
      </c>
      <c r="BG34" s="9">
        <f>IF(AND(Bases[[#This Row],[Auto Renewal]]="Yes",Bases[[#This Row],[Plan]]="Standard"),1,0)</f>
        <v>0</v>
      </c>
      <c r="BH34" s="7">
        <f>IF(Bases[[#This Row],[Potential Clients Ultimate - Renew: NO]]=1,35,0)</f>
        <v>35</v>
      </c>
      <c r="BI34" s="9">
        <f>IF(AND(Bases[[#This Row],[Auto Renewal]]="No",Bases[[#This Row],[Plan]]="Standard"),1,0)</f>
        <v>1</v>
      </c>
      <c r="BJ34" s="7">
        <f>+Bases[[#This Row],[Potential Sales Standard - Renew: Yes]]+Bases[[#This Row],[Potential Sales Ultimate - Renew: Yes]]</f>
        <v>0</v>
      </c>
      <c r="BK34" s="9">
        <f>+Bases[[#This Row],[Potential Clients Standard - Renew: Yes]]+Bases[[#This Row],[Potential Clients Standard - Renew: NO]]</f>
        <v>0</v>
      </c>
      <c r="BL34" s="7">
        <f>+Bases[[#This Row],[Potential Sales Standard - Renew: NO]]+Bases[[#This Row],[Potential Sales Ultimate - Renew: NO]]</f>
        <v>35</v>
      </c>
      <c r="BM34" s="9">
        <f>+Bases[[#This Row],[Potential Clients Ultimate - Renew: Yes]]+Bases[[#This Row],[Potential Clients Ultimate - Renew: NO]]</f>
        <v>1</v>
      </c>
    </row>
    <row r="35" spans="1:65" ht="16.5" customHeight="1" x14ac:dyDescent="0.25">
      <c r="A35" s="1">
        <v>3262</v>
      </c>
      <c r="B35" s="1" t="s">
        <v>49</v>
      </c>
      <c r="C35" s="1" t="s">
        <v>11</v>
      </c>
      <c r="D35" s="2">
        <v>45379</v>
      </c>
      <c r="E35" s="1" t="s">
        <v>8</v>
      </c>
      <c r="F35" s="7">
        <v>5</v>
      </c>
      <c r="G35" s="1" t="s">
        <v>13</v>
      </c>
      <c r="H35" s="1" t="s">
        <v>12</v>
      </c>
      <c r="I35" s="7" t="s">
        <v>302</v>
      </c>
      <c r="J35" s="1" t="s">
        <v>12</v>
      </c>
      <c r="K35" s="7">
        <v>0</v>
      </c>
      <c r="L35" s="7">
        <v>0</v>
      </c>
      <c r="M35" s="7">
        <v>5</v>
      </c>
      <c r="N35" s="6">
        <v>2024</v>
      </c>
      <c r="O35" s="3" t="s">
        <v>313</v>
      </c>
      <c r="P35" s="5">
        <v>5</v>
      </c>
      <c r="Q35" s="3" t="s">
        <v>316</v>
      </c>
      <c r="R35" s="7">
        <v>0</v>
      </c>
      <c r="S35" s="9">
        <v>1</v>
      </c>
      <c r="T35" s="9">
        <v>1</v>
      </c>
      <c r="U35" s="9">
        <v>0</v>
      </c>
      <c r="V35" s="9">
        <f>+IF(Bases[[#This Row],[Auto Renewal]]="Yes",1,0)</f>
        <v>1</v>
      </c>
      <c r="W35" s="9">
        <f>+IF(Bases[[#This Row],[Auto Renewal]]="No",1,0)</f>
        <v>0</v>
      </c>
      <c r="X35" s="9">
        <f>+Bases[[#This Row],[CLIENTS From All Subscriptions Auto Renewal YES]]+Bases[[#This Row],[CLIENTS From All Subscriptions Auto Renewal NO]]</f>
        <v>1</v>
      </c>
      <c r="Y35" s="9">
        <f>IF(AND(Bases[[#This Row],[Plan]]="Core",Bases[[#This Row],[Auto Renewal]]="Yes"),1,0)</f>
        <v>1</v>
      </c>
      <c r="Z35" s="9">
        <f>IF(AND(Bases[[#This Row],[Plan]]="Core",Bases[[#This Row],[Auto Renewal]]="No"),1,0)</f>
        <v>0</v>
      </c>
      <c r="AA35" s="9">
        <f>+Bases[[#This Row],[CLIENTS From Simple Subscription Auto Renewal NO]]+Bases[[#This Row],[CLIENTS From Simple Subscription Auto Renewal YES]]</f>
        <v>1</v>
      </c>
      <c r="AB35" s="9">
        <f>IF(AND(Bases[[#This Row],[Plan]]="Standard",Bases[[#This Row],[Auto Renewal]]="Yes"),1,0)</f>
        <v>0</v>
      </c>
      <c r="AC35" s="9">
        <f>IF(AND(Bases[[#This Row],[Plan]]="Standard",Bases[[#This Row],[Auto Renewal]]="No"),1,0)</f>
        <v>0</v>
      </c>
      <c r="AD35" s="9">
        <f>+Bases[[#This Row],[CLIENTS From STANDARD (MINECRAFT) Auto Renewal NO]]+Bases[[#This Row],[CLIENTS From STANDARD (MINECRAFT) Auto Renewal YES]]</f>
        <v>0</v>
      </c>
      <c r="AE35" s="9">
        <f>IF(AND(Bases[[#This Row],[Plan]]="Ultimate",Bases[[#This Row],[Auto Renewal]]="Yes"),1,0)</f>
        <v>0</v>
      </c>
      <c r="AF35" s="9">
        <f>IF(AND(Bases[[#This Row],[Plan]]="Ultimate",Bases[[#This Row],[Auto Renewal]]="No"),1,0)</f>
        <v>0</v>
      </c>
      <c r="AG35" s="9">
        <f>+Bases[[#This Row],[CLIENTS From ULTIMATE (MINECRAFT) Auto Renewal NO]]+Bases[[#This Row],[CLIENTS From ULTIMATE (MINECRAFT) Auto Renewal YES]]</f>
        <v>0</v>
      </c>
      <c r="AH35" s="9">
        <f>+Bases[[#This Row],[Total CLIENTS From ULTIMATE (MINECRAFT) Auto Renewal YES + NO]]+Bases[[#This Row],[Total CLIENTS From STANDARD (MINECRAFT) Auto Renewal YES + NO]]</f>
        <v>0</v>
      </c>
      <c r="AI35" s="9">
        <f>IF(AND(Bases[[#This Row],[Plan]]="Ultimate",Bases[[#This Row],[Auto Renewal]]="Yes"),1,0)</f>
        <v>0</v>
      </c>
      <c r="AJ35" s="9">
        <f>IF(AND(Bases[[#This Row],[Plan]]="Ultimate",Bases[[#This Row],[Auto Renewal]]="No"),1,0)</f>
        <v>0</v>
      </c>
      <c r="AK35" s="9">
        <f>+Bases[[#This Row],[CLIENTS From ULTIMATE (EA) Auto Renewal YES]]+Bases[[#This Row],[CLIENTS From ULTIMATE (EA) Auto Renewal NO]]</f>
        <v>0</v>
      </c>
      <c r="AL35" s="7">
        <f>+IF(Bases[[#This Row],[Auto Renewal]]="Yes",Bases[[#This Row],[Subscription Price]],0)</f>
        <v>5</v>
      </c>
      <c r="AM35" s="7">
        <f>+IF(Bases[[#This Row],[Auto Renewal]]="No",Bases[[#This Row],[Subscription Price]],0)</f>
        <v>0</v>
      </c>
      <c r="AN35" s="7">
        <f>+Bases[[#This Row],[Sales From All Subscriptions Auto Renewal NO]]+Bases[[#This Row],[Sales From All Subscriptions Auto Renewal YES]]</f>
        <v>5</v>
      </c>
      <c r="AO35" s="7">
        <f>IF(AND(Bases[[#This Row],[Plan]]="Core",Bases[[#This Row],[Auto Renewal]]="Yes"),Bases[[#This Row],[Subscription Price]],0)</f>
        <v>5</v>
      </c>
      <c r="AP35" s="7">
        <f>IF(AND(Bases[[#This Row],[Plan]]="Core",Bases[[#This Row],[Auto Renewal]]="No"),Bases[[#This Row],[Subscription Price]],0)</f>
        <v>0</v>
      </c>
      <c r="AQ35" s="7">
        <f>+Bases[[#This Row],[Sales From Simple Subscription Auto Renewal YES]]+Bases[[#This Row],[Sales From Simple Subscription Auto Renewal NO]]</f>
        <v>5</v>
      </c>
      <c r="AR35" s="7">
        <f>IF(AND(Bases[[#This Row],[Plan]]="Standard",Bases[[#This Row],[Auto Renewal]]="Yes"),Bases[[#This Row],[Minecraft Season Pass Price]],0)</f>
        <v>0</v>
      </c>
      <c r="AS35" s="7">
        <f>IF(AND(Bases[[#This Row],[Plan]]="Standard",Bases[[#This Row],[Auto Renewal]]="No"),Bases[[#This Row],[Minecraft Season Pass Price]],0)</f>
        <v>0</v>
      </c>
      <c r="AT35" s="7">
        <f>+Bases[[#This Row],[Sales From STANDARD (MINECRAFT) Auto Renewal YES]]+Bases[[#This Row],[Sales From STANDARD (MINECRAFT) Auto Renewal NO]]</f>
        <v>0</v>
      </c>
      <c r="AU35" s="7">
        <f>IF(AND(Bases[[#This Row],[Plan]]="Ultimate",Bases[[#This Row],[Auto Renewal]]="Yes"),Bases[[#This Row],[Minecraft Season Pass Price]],0)</f>
        <v>0</v>
      </c>
      <c r="AV35" s="7">
        <f>IF(AND(Bases[[#This Row],[Plan]]="Ultimate",Bases[[#This Row],[Auto Renewal]]="No"),Bases[[#This Row],[Minecraft Season Pass Price]],0)</f>
        <v>0</v>
      </c>
      <c r="AW35" s="7">
        <f>+Bases[[#This Row],[Sales From ULTIMATE (MINECRAFT) Auto Renewal YES]]+Bases[[#This Row],[Sales From ULTIMATE (MINECRAFT) Auto Renewal NO]]</f>
        <v>0</v>
      </c>
      <c r="AX35" s="7">
        <f>+Bases[[#This Row],[Total Sales From ULTIMATE (MINECRAFT) Auto Renewal YES + NO]]+Bases[[#This Row],[Total Sales From STANDARD (MINECRAFT) Auto Renewal YES + NO]]</f>
        <v>0</v>
      </c>
      <c r="AY35" s="7">
        <f>IF(AND(Bases[[#This Row],[Plan]]="Ultimate",Bases[[#This Row],[Auto Renewal]]="Yes"),Bases[[#This Row],[EA Play Season Pass
Price]],0)</f>
        <v>0</v>
      </c>
      <c r="AZ35" s="7">
        <f>IF(AND(Bases[[#This Row],[Plan]]="Ultimate",Bases[[#This Row],[Auto Renewal]]="No"),Bases[[#This Row],[EA Play Season Pass
Price]],0)</f>
        <v>0</v>
      </c>
      <c r="BA35" s="7">
        <f>+Bases[[#This Row],[Sales From ULTIMATE (EA) Auto Renewal YES]]+Bases[[#This Row],[Sales From ULTIMATE (EA) Auto Renewal NO]]</f>
        <v>0</v>
      </c>
      <c r="BB35" s="7">
        <f>IF(Bases[[#This Row],[Potential Clients Standard - Renew: Yes]]=1,25,0)</f>
        <v>25</v>
      </c>
      <c r="BC35" s="9">
        <f>IF(AND(Bases[[#This Row],[Auto Renewal]]="Yes",Bases[[#This Row],[Plan]]="Core"),1,0)</f>
        <v>1</v>
      </c>
      <c r="BD35" s="7">
        <f>IF(Bases[[#This Row],[Potential Clients Standard - Renew: NO]]=1,25,0)</f>
        <v>0</v>
      </c>
      <c r="BE35" s="9">
        <f>IF(AND(Bases[[#This Row],[Auto Renewal]]="No",Bases[[#This Row],[Plan]]="Core"),1,0)</f>
        <v>0</v>
      </c>
      <c r="BF35" s="7">
        <f>IF(Bases[[#This Row],[Potential Clients Ultimate - Renew: Yes]]=1,35,0)</f>
        <v>0</v>
      </c>
      <c r="BG35" s="9">
        <f>IF(AND(Bases[[#This Row],[Auto Renewal]]="Yes",Bases[[#This Row],[Plan]]="Standard"),1,0)</f>
        <v>0</v>
      </c>
      <c r="BH35" s="7">
        <f>IF(Bases[[#This Row],[Potential Clients Ultimate - Renew: NO]]=1,35,0)</f>
        <v>0</v>
      </c>
      <c r="BI35" s="9">
        <f>IF(AND(Bases[[#This Row],[Auto Renewal]]="No",Bases[[#This Row],[Plan]]="Standard"),1,0)</f>
        <v>0</v>
      </c>
      <c r="BJ35" s="7">
        <f>+Bases[[#This Row],[Potential Sales Standard - Renew: Yes]]+Bases[[#This Row],[Potential Sales Ultimate - Renew: Yes]]</f>
        <v>25</v>
      </c>
      <c r="BK35" s="9">
        <f>+Bases[[#This Row],[Potential Clients Standard - Renew: Yes]]+Bases[[#This Row],[Potential Clients Standard - Renew: NO]]</f>
        <v>1</v>
      </c>
      <c r="BL35" s="7">
        <f>+Bases[[#This Row],[Potential Sales Standard - Renew: NO]]+Bases[[#This Row],[Potential Sales Ultimate - Renew: NO]]</f>
        <v>0</v>
      </c>
      <c r="BM35" s="9">
        <f>+Bases[[#This Row],[Potential Clients Ultimate - Renew: Yes]]+Bases[[#This Row],[Potential Clients Ultimate - Renew: NO]]</f>
        <v>0</v>
      </c>
    </row>
    <row r="36" spans="1:65" ht="16.5" customHeight="1" x14ac:dyDescent="0.25">
      <c r="A36" s="1">
        <v>3263</v>
      </c>
      <c r="B36" s="1" t="s">
        <v>50</v>
      </c>
      <c r="C36" s="1" t="s">
        <v>7</v>
      </c>
      <c r="D36" s="2">
        <v>45380</v>
      </c>
      <c r="E36" s="1" t="s">
        <v>12</v>
      </c>
      <c r="F36" s="7">
        <v>15</v>
      </c>
      <c r="G36" s="1" t="s">
        <v>9</v>
      </c>
      <c r="H36" s="1" t="s">
        <v>8</v>
      </c>
      <c r="I36" s="7">
        <v>30</v>
      </c>
      <c r="J36" s="1" t="s">
        <v>8</v>
      </c>
      <c r="K36" s="7">
        <v>20</v>
      </c>
      <c r="L36" s="7">
        <v>3</v>
      </c>
      <c r="M36" s="7">
        <v>62</v>
      </c>
      <c r="N36" s="6">
        <v>2024</v>
      </c>
      <c r="O36" s="3" t="s">
        <v>313</v>
      </c>
      <c r="P36" s="5">
        <v>5</v>
      </c>
      <c r="Q36" s="3" t="s">
        <v>317</v>
      </c>
      <c r="R36" s="7">
        <v>-3</v>
      </c>
      <c r="S36" s="9">
        <v>1</v>
      </c>
      <c r="T36" s="9">
        <v>0</v>
      </c>
      <c r="U36" s="9">
        <v>1</v>
      </c>
      <c r="V36" s="9">
        <f>+IF(Bases[[#This Row],[Auto Renewal]]="Yes",1,0)</f>
        <v>0</v>
      </c>
      <c r="W36" s="9">
        <f>+IF(Bases[[#This Row],[Auto Renewal]]="No",1,0)</f>
        <v>1</v>
      </c>
      <c r="X36" s="9">
        <f>+Bases[[#This Row],[CLIENTS From All Subscriptions Auto Renewal YES]]+Bases[[#This Row],[CLIENTS From All Subscriptions Auto Renewal NO]]</f>
        <v>1</v>
      </c>
      <c r="Y36" s="9">
        <f>IF(AND(Bases[[#This Row],[Plan]]="Core",Bases[[#This Row],[Auto Renewal]]="Yes"),1,0)</f>
        <v>0</v>
      </c>
      <c r="Z36" s="9">
        <f>IF(AND(Bases[[#This Row],[Plan]]="Core",Bases[[#This Row],[Auto Renewal]]="No"),1,0)</f>
        <v>0</v>
      </c>
      <c r="AA36" s="9">
        <f>+Bases[[#This Row],[CLIENTS From Simple Subscription Auto Renewal NO]]+Bases[[#This Row],[CLIENTS From Simple Subscription Auto Renewal YES]]</f>
        <v>0</v>
      </c>
      <c r="AB36" s="9">
        <f>IF(AND(Bases[[#This Row],[Plan]]="Standard",Bases[[#This Row],[Auto Renewal]]="Yes"),1,0)</f>
        <v>0</v>
      </c>
      <c r="AC36" s="9">
        <f>IF(AND(Bases[[#This Row],[Plan]]="Standard",Bases[[#This Row],[Auto Renewal]]="No"),1,0)</f>
        <v>0</v>
      </c>
      <c r="AD36" s="9">
        <f>+Bases[[#This Row],[CLIENTS From STANDARD (MINECRAFT) Auto Renewal NO]]+Bases[[#This Row],[CLIENTS From STANDARD (MINECRAFT) Auto Renewal YES]]</f>
        <v>0</v>
      </c>
      <c r="AE36" s="9">
        <f>IF(AND(Bases[[#This Row],[Plan]]="Ultimate",Bases[[#This Row],[Auto Renewal]]="Yes"),1,0)</f>
        <v>0</v>
      </c>
      <c r="AF36" s="9">
        <f>IF(AND(Bases[[#This Row],[Plan]]="Ultimate",Bases[[#This Row],[Auto Renewal]]="No"),1,0)</f>
        <v>1</v>
      </c>
      <c r="AG36" s="9">
        <f>+Bases[[#This Row],[CLIENTS From ULTIMATE (MINECRAFT) Auto Renewal NO]]+Bases[[#This Row],[CLIENTS From ULTIMATE (MINECRAFT) Auto Renewal YES]]</f>
        <v>1</v>
      </c>
      <c r="AH36" s="9">
        <f>+Bases[[#This Row],[Total CLIENTS From ULTIMATE (MINECRAFT) Auto Renewal YES + NO]]+Bases[[#This Row],[Total CLIENTS From STANDARD (MINECRAFT) Auto Renewal YES + NO]]</f>
        <v>1</v>
      </c>
      <c r="AI36" s="9">
        <f>IF(AND(Bases[[#This Row],[Plan]]="Ultimate",Bases[[#This Row],[Auto Renewal]]="Yes"),1,0)</f>
        <v>0</v>
      </c>
      <c r="AJ36" s="9">
        <f>IF(AND(Bases[[#This Row],[Plan]]="Ultimate",Bases[[#This Row],[Auto Renewal]]="No"),1,0)</f>
        <v>1</v>
      </c>
      <c r="AK36" s="9">
        <f>+Bases[[#This Row],[CLIENTS From ULTIMATE (EA) Auto Renewal YES]]+Bases[[#This Row],[CLIENTS From ULTIMATE (EA) Auto Renewal NO]]</f>
        <v>1</v>
      </c>
      <c r="AL36" s="7">
        <f>+IF(Bases[[#This Row],[Auto Renewal]]="Yes",Bases[[#This Row],[Subscription Price]],0)</f>
        <v>0</v>
      </c>
      <c r="AM36" s="7">
        <f>+IF(Bases[[#This Row],[Auto Renewal]]="No",Bases[[#This Row],[Subscription Price]],0)</f>
        <v>15</v>
      </c>
      <c r="AN36" s="7">
        <f>+Bases[[#This Row],[Sales From All Subscriptions Auto Renewal NO]]+Bases[[#This Row],[Sales From All Subscriptions Auto Renewal YES]]</f>
        <v>15</v>
      </c>
      <c r="AO36" s="7">
        <f>IF(AND(Bases[[#This Row],[Plan]]="Core",Bases[[#This Row],[Auto Renewal]]="Yes"),Bases[[#This Row],[Subscription Price]],0)</f>
        <v>0</v>
      </c>
      <c r="AP36" s="7">
        <f>IF(AND(Bases[[#This Row],[Plan]]="Core",Bases[[#This Row],[Auto Renewal]]="No"),Bases[[#This Row],[Subscription Price]],0)</f>
        <v>0</v>
      </c>
      <c r="AQ36" s="7">
        <f>+Bases[[#This Row],[Sales From Simple Subscription Auto Renewal YES]]+Bases[[#This Row],[Sales From Simple Subscription Auto Renewal NO]]</f>
        <v>0</v>
      </c>
      <c r="AR36" s="7">
        <f>IF(AND(Bases[[#This Row],[Plan]]="Standard",Bases[[#This Row],[Auto Renewal]]="Yes"),Bases[[#This Row],[Minecraft Season Pass Price]],0)</f>
        <v>0</v>
      </c>
      <c r="AS36" s="7">
        <f>IF(AND(Bases[[#This Row],[Plan]]="Standard",Bases[[#This Row],[Auto Renewal]]="No"),Bases[[#This Row],[Minecraft Season Pass Price]],0)</f>
        <v>0</v>
      </c>
      <c r="AT36" s="7">
        <f>+Bases[[#This Row],[Sales From STANDARD (MINECRAFT) Auto Renewal YES]]+Bases[[#This Row],[Sales From STANDARD (MINECRAFT) Auto Renewal NO]]</f>
        <v>0</v>
      </c>
      <c r="AU36" s="7">
        <f>IF(AND(Bases[[#This Row],[Plan]]="Ultimate",Bases[[#This Row],[Auto Renewal]]="Yes"),Bases[[#This Row],[Minecraft Season Pass Price]],0)</f>
        <v>0</v>
      </c>
      <c r="AV36" s="7">
        <f>IF(AND(Bases[[#This Row],[Plan]]="Ultimate",Bases[[#This Row],[Auto Renewal]]="No"),Bases[[#This Row],[Minecraft Season Pass Price]],0)</f>
        <v>20</v>
      </c>
      <c r="AW36" s="7">
        <f>+Bases[[#This Row],[Sales From ULTIMATE (MINECRAFT) Auto Renewal YES]]+Bases[[#This Row],[Sales From ULTIMATE (MINECRAFT) Auto Renewal NO]]</f>
        <v>20</v>
      </c>
      <c r="AX36" s="7">
        <f>+Bases[[#This Row],[Total Sales From ULTIMATE (MINECRAFT) Auto Renewal YES + NO]]+Bases[[#This Row],[Total Sales From STANDARD (MINECRAFT) Auto Renewal YES + NO]]</f>
        <v>20</v>
      </c>
      <c r="AY36" s="7">
        <f>IF(AND(Bases[[#This Row],[Plan]]="Ultimate",Bases[[#This Row],[Auto Renewal]]="Yes"),Bases[[#This Row],[EA Play Season Pass
Price]],0)</f>
        <v>0</v>
      </c>
      <c r="AZ36" s="7">
        <f>IF(AND(Bases[[#This Row],[Plan]]="Ultimate",Bases[[#This Row],[Auto Renewal]]="No"),Bases[[#This Row],[EA Play Season Pass
Price]],0)</f>
        <v>30</v>
      </c>
      <c r="BA36" s="7">
        <f>+Bases[[#This Row],[Sales From ULTIMATE (EA) Auto Renewal YES]]+Bases[[#This Row],[Sales From ULTIMATE (EA) Auto Renewal NO]]</f>
        <v>30</v>
      </c>
      <c r="BB36" s="7">
        <f>IF(Bases[[#This Row],[Potential Clients Standard - Renew: Yes]]=1,25,0)</f>
        <v>0</v>
      </c>
      <c r="BC36" s="9">
        <f>IF(AND(Bases[[#This Row],[Auto Renewal]]="Yes",Bases[[#This Row],[Plan]]="Core"),1,0)</f>
        <v>0</v>
      </c>
      <c r="BD36" s="7">
        <f>IF(Bases[[#This Row],[Potential Clients Standard - Renew: NO]]=1,25,0)</f>
        <v>0</v>
      </c>
      <c r="BE36" s="9">
        <f>IF(AND(Bases[[#This Row],[Auto Renewal]]="No",Bases[[#This Row],[Plan]]="Core"),1,0)</f>
        <v>0</v>
      </c>
      <c r="BF36" s="7">
        <f>IF(Bases[[#This Row],[Potential Clients Ultimate - Renew: Yes]]=1,35,0)</f>
        <v>0</v>
      </c>
      <c r="BG36" s="9">
        <f>IF(AND(Bases[[#This Row],[Auto Renewal]]="Yes",Bases[[#This Row],[Plan]]="Standard"),1,0)</f>
        <v>0</v>
      </c>
      <c r="BH36" s="7">
        <f>IF(Bases[[#This Row],[Potential Clients Ultimate - Renew: NO]]=1,35,0)</f>
        <v>0</v>
      </c>
      <c r="BI36" s="9">
        <f>IF(AND(Bases[[#This Row],[Auto Renewal]]="No",Bases[[#This Row],[Plan]]="Standard"),1,0)</f>
        <v>0</v>
      </c>
      <c r="BJ36" s="7">
        <f>+Bases[[#This Row],[Potential Sales Standard - Renew: Yes]]+Bases[[#This Row],[Potential Sales Ultimate - Renew: Yes]]</f>
        <v>0</v>
      </c>
      <c r="BK36" s="9">
        <f>+Bases[[#This Row],[Potential Clients Standard - Renew: Yes]]+Bases[[#This Row],[Potential Clients Standard - Renew: NO]]</f>
        <v>0</v>
      </c>
      <c r="BL36" s="7">
        <f>+Bases[[#This Row],[Potential Sales Standard - Renew: NO]]+Bases[[#This Row],[Potential Sales Ultimate - Renew: NO]]</f>
        <v>0</v>
      </c>
      <c r="BM36" s="9">
        <f>+Bases[[#This Row],[Potential Clients Ultimate - Renew: Yes]]+Bases[[#This Row],[Potential Clients Ultimate - Renew: NO]]</f>
        <v>0</v>
      </c>
    </row>
    <row r="37" spans="1:65" ht="16.5" customHeight="1" x14ac:dyDescent="0.25">
      <c r="A37" s="1">
        <v>3264</v>
      </c>
      <c r="B37" s="1" t="s">
        <v>51</v>
      </c>
      <c r="C37" s="1" t="s">
        <v>15</v>
      </c>
      <c r="D37" s="2">
        <v>45381</v>
      </c>
      <c r="E37" s="1" t="s">
        <v>8</v>
      </c>
      <c r="F37" s="7">
        <v>10</v>
      </c>
      <c r="G37" s="1" t="s">
        <v>16</v>
      </c>
      <c r="H37" s="1" t="s">
        <v>12</v>
      </c>
      <c r="I37" s="7" t="s">
        <v>302</v>
      </c>
      <c r="J37" s="1" t="s">
        <v>8</v>
      </c>
      <c r="K37" s="7">
        <v>20</v>
      </c>
      <c r="L37" s="7">
        <v>15</v>
      </c>
      <c r="M37" s="7">
        <v>15</v>
      </c>
      <c r="N37" s="6">
        <v>2024</v>
      </c>
      <c r="O37" s="3" t="s">
        <v>313</v>
      </c>
      <c r="P37" s="5">
        <v>5</v>
      </c>
      <c r="Q37" s="3" t="s">
        <v>311</v>
      </c>
      <c r="R37" s="7">
        <v>-15</v>
      </c>
      <c r="S37" s="9">
        <v>1</v>
      </c>
      <c r="T37" s="9">
        <v>1</v>
      </c>
      <c r="U37" s="9">
        <v>0</v>
      </c>
      <c r="V37" s="9">
        <f>+IF(Bases[[#This Row],[Auto Renewal]]="Yes",1,0)</f>
        <v>1</v>
      </c>
      <c r="W37" s="9">
        <f>+IF(Bases[[#This Row],[Auto Renewal]]="No",1,0)</f>
        <v>0</v>
      </c>
      <c r="X37" s="9">
        <f>+Bases[[#This Row],[CLIENTS From All Subscriptions Auto Renewal YES]]+Bases[[#This Row],[CLIENTS From All Subscriptions Auto Renewal NO]]</f>
        <v>1</v>
      </c>
      <c r="Y37" s="9">
        <f>IF(AND(Bases[[#This Row],[Plan]]="Core",Bases[[#This Row],[Auto Renewal]]="Yes"),1,0)</f>
        <v>0</v>
      </c>
      <c r="Z37" s="9">
        <f>IF(AND(Bases[[#This Row],[Plan]]="Core",Bases[[#This Row],[Auto Renewal]]="No"),1,0)</f>
        <v>0</v>
      </c>
      <c r="AA37" s="9">
        <f>+Bases[[#This Row],[CLIENTS From Simple Subscription Auto Renewal NO]]+Bases[[#This Row],[CLIENTS From Simple Subscription Auto Renewal YES]]</f>
        <v>0</v>
      </c>
      <c r="AB37" s="9">
        <f>IF(AND(Bases[[#This Row],[Plan]]="Standard",Bases[[#This Row],[Auto Renewal]]="Yes"),1,0)</f>
        <v>1</v>
      </c>
      <c r="AC37" s="9">
        <f>IF(AND(Bases[[#This Row],[Plan]]="Standard",Bases[[#This Row],[Auto Renewal]]="No"),1,0)</f>
        <v>0</v>
      </c>
      <c r="AD37" s="9">
        <f>+Bases[[#This Row],[CLIENTS From STANDARD (MINECRAFT) Auto Renewal NO]]+Bases[[#This Row],[CLIENTS From STANDARD (MINECRAFT) Auto Renewal YES]]</f>
        <v>1</v>
      </c>
      <c r="AE37" s="9">
        <f>IF(AND(Bases[[#This Row],[Plan]]="Ultimate",Bases[[#This Row],[Auto Renewal]]="Yes"),1,0)</f>
        <v>0</v>
      </c>
      <c r="AF37" s="9">
        <f>IF(AND(Bases[[#This Row],[Plan]]="Ultimate",Bases[[#This Row],[Auto Renewal]]="No"),1,0)</f>
        <v>0</v>
      </c>
      <c r="AG37" s="9">
        <f>+Bases[[#This Row],[CLIENTS From ULTIMATE (MINECRAFT) Auto Renewal NO]]+Bases[[#This Row],[CLIENTS From ULTIMATE (MINECRAFT) Auto Renewal YES]]</f>
        <v>0</v>
      </c>
      <c r="AH37" s="9">
        <f>+Bases[[#This Row],[Total CLIENTS From ULTIMATE (MINECRAFT) Auto Renewal YES + NO]]+Bases[[#This Row],[Total CLIENTS From STANDARD (MINECRAFT) Auto Renewal YES + NO]]</f>
        <v>1</v>
      </c>
      <c r="AI37" s="9">
        <f>IF(AND(Bases[[#This Row],[Plan]]="Ultimate",Bases[[#This Row],[Auto Renewal]]="Yes"),1,0)</f>
        <v>0</v>
      </c>
      <c r="AJ37" s="9">
        <f>IF(AND(Bases[[#This Row],[Plan]]="Ultimate",Bases[[#This Row],[Auto Renewal]]="No"),1,0)</f>
        <v>0</v>
      </c>
      <c r="AK37" s="9">
        <f>+Bases[[#This Row],[CLIENTS From ULTIMATE (EA) Auto Renewal YES]]+Bases[[#This Row],[CLIENTS From ULTIMATE (EA) Auto Renewal NO]]</f>
        <v>0</v>
      </c>
      <c r="AL37" s="7">
        <f>+IF(Bases[[#This Row],[Auto Renewal]]="Yes",Bases[[#This Row],[Subscription Price]],0)</f>
        <v>10</v>
      </c>
      <c r="AM37" s="7">
        <f>+IF(Bases[[#This Row],[Auto Renewal]]="No",Bases[[#This Row],[Subscription Price]],0)</f>
        <v>0</v>
      </c>
      <c r="AN37" s="7">
        <f>+Bases[[#This Row],[Sales From All Subscriptions Auto Renewal NO]]+Bases[[#This Row],[Sales From All Subscriptions Auto Renewal YES]]</f>
        <v>10</v>
      </c>
      <c r="AO37" s="7">
        <f>IF(AND(Bases[[#This Row],[Plan]]="Core",Bases[[#This Row],[Auto Renewal]]="Yes"),Bases[[#This Row],[Subscription Price]],0)</f>
        <v>0</v>
      </c>
      <c r="AP37" s="7">
        <f>IF(AND(Bases[[#This Row],[Plan]]="Core",Bases[[#This Row],[Auto Renewal]]="No"),Bases[[#This Row],[Subscription Price]],0)</f>
        <v>0</v>
      </c>
      <c r="AQ37" s="7">
        <f>+Bases[[#This Row],[Sales From Simple Subscription Auto Renewal YES]]+Bases[[#This Row],[Sales From Simple Subscription Auto Renewal NO]]</f>
        <v>0</v>
      </c>
      <c r="AR37" s="7">
        <f>IF(AND(Bases[[#This Row],[Plan]]="Standard",Bases[[#This Row],[Auto Renewal]]="Yes"),Bases[[#This Row],[Minecraft Season Pass Price]],0)</f>
        <v>20</v>
      </c>
      <c r="AS37" s="7">
        <f>IF(AND(Bases[[#This Row],[Plan]]="Standard",Bases[[#This Row],[Auto Renewal]]="No"),Bases[[#This Row],[Minecraft Season Pass Price]],0)</f>
        <v>0</v>
      </c>
      <c r="AT37" s="7">
        <f>+Bases[[#This Row],[Sales From STANDARD (MINECRAFT) Auto Renewal YES]]+Bases[[#This Row],[Sales From STANDARD (MINECRAFT) Auto Renewal NO]]</f>
        <v>20</v>
      </c>
      <c r="AU37" s="7">
        <f>IF(AND(Bases[[#This Row],[Plan]]="Ultimate",Bases[[#This Row],[Auto Renewal]]="Yes"),Bases[[#This Row],[Minecraft Season Pass Price]],0)</f>
        <v>0</v>
      </c>
      <c r="AV37" s="7">
        <f>IF(AND(Bases[[#This Row],[Plan]]="Ultimate",Bases[[#This Row],[Auto Renewal]]="No"),Bases[[#This Row],[Minecraft Season Pass Price]],0)</f>
        <v>0</v>
      </c>
      <c r="AW37" s="7">
        <f>+Bases[[#This Row],[Sales From ULTIMATE (MINECRAFT) Auto Renewal YES]]+Bases[[#This Row],[Sales From ULTIMATE (MINECRAFT) Auto Renewal NO]]</f>
        <v>0</v>
      </c>
      <c r="AX37" s="7">
        <f>+Bases[[#This Row],[Total Sales From ULTIMATE (MINECRAFT) Auto Renewal YES + NO]]+Bases[[#This Row],[Total Sales From STANDARD (MINECRAFT) Auto Renewal YES + NO]]</f>
        <v>20</v>
      </c>
      <c r="AY37" s="7">
        <f>IF(AND(Bases[[#This Row],[Plan]]="Ultimate",Bases[[#This Row],[Auto Renewal]]="Yes"),Bases[[#This Row],[EA Play Season Pass
Price]],0)</f>
        <v>0</v>
      </c>
      <c r="AZ37" s="7">
        <f>IF(AND(Bases[[#This Row],[Plan]]="Ultimate",Bases[[#This Row],[Auto Renewal]]="No"),Bases[[#This Row],[EA Play Season Pass
Price]],0)</f>
        <v>0</v>
      </c>
      <c r="BA37" s="7">
        <f>+Bases[[#This Row],[Sales From ULTIMATE (EA) Auto Renewal YES]]+Bases[[#This Row],[Sales From ULTIMATE (EA) Auto Renewal NO]]</f>
        <v>0</v>
      </c>
      <c r="BB37" s="7">
        <f>IF(Bases[[#This Row],[Potential Clients Standard - Renew: Yes]]=1,25,0)</f>
        <v>0</v>
      </c>
      <c r="BC37" s="9">
        <f>IF(AND(Bases[[#This Row],[Auto Renewal]]="Yes",Bases[[#This Row],[Plan]]="Core"),1,0)</f>
        <v>0</v>
      </c>
      <c r="BD37" s="7">
        <f>IF(Bases[[#This Row],[Potential Clients Standard - Renew: NO]]=1,25,0)</f>
        <v>0</v>
      </c>
      <c r="BE37" s="9">
        <f>IF(AND(Bases[[#This Row],[Auto Renewal]]="No",Bases[[#This Row],[Plan]]="Core"),1,0)</f>
        <v>0</v>
      </c>
      <c r="BF37" s="7">
        <f>IF(Bases[[#This Row],[Potential Clients Ultimate - Renew: Yes]]=1,35,0)</f>
        <v>35</v>
      </c>
      <c r="BG37" s="9">
        <f>IF(AND(Bases[[#This Row],[Auto Renewal]]="Yes",Bases[[#This Row],[Plan]]="Standard"),1,0)</f>
        <v>1</v>
      </c>
      <c r="BH37" s="7">
        <f>IF(Bases[[#This Row],[Potential Clients Ultimate - Renew: NO]]=1,35,0)</f>
        <v>0</v>
      </c>
      <c r="BI37" s="9">
        <f>IF(AND(Bases[[#This Row],[Auto Renewal]]="No",Bases[[#This Row],[Plan]]="Standard"),1,0)</f>
        <v>0</v>
      </c>
      <c r="BJ37" s="7">
        <f>+Bases[[#This Row],[Potential Sales Standard - Renew: Yes]]+Bases[[#This Row],[Potential Sales Ultimate - Renew: Yes]]</f>
        <v>35</v>
      </c>
      <c r="BK37" s="9">
        <f>+Bases[[#This Row],[Potential Clients Standard - Renew: Yes]]+Bases[[#This Row],[Potential Clients Standard - Renew: NO]]</f>
        <v>0</v>
      </c>
      <c r="BL37" s="7">
        <f>+Bases[[#This Row],[Potential Sales Standard - Renew: NO]]+Bases[[#This Row],[Potential Sales Ultimate - Renew: NO]]</f>
        <v>0</v>
      </c>
      <c r="BM37" s="9">
        <f>+Bases[[#This Row],[Potential Clients Ultimate - Renew: Yes]]+Bases[[#This Row],[Potential Clients Ultimate - Renew: NO]]</f>
        <v>1</v>
      </c>
    </row>
    <row r="38" spans="1:65" ht="16.5" customHeight="1" x14ac:dyDescent="0.25">
      <c r="A38" s="1">
        <v>3265</v>
      </c>
      <c r="B38" s="1" t="s">
        <v>52</v>
      </c>
      <c r="C38" s="1" t="s">
        <v>11</v>
      </c>
      <c r="D38" s="2">
        <v>45382</v>
      </c>
      <c r="E38" s="1" t="s">
        <v>12</v>
      </c>
      <c r="F38" s="7">
        <v>5</v>
      </c>
      <c r="G38" s="1" t="s">
        <v>9</v>
      </c>
      <c r="H38" s="1" t="s">
        <v>12</v>
      </c>
      <c r="I38" s="7" t="s">
        <v>302</v>
      </c>
      <c r="J38" s="1" t="s">
        <v>12</v>
      </c>
      <c r="K38" s="7">
        <v>0</v>
      </c>
      <c r="L38" s="7">
        <v>1</v>
      </c>
      <c r="M38" s="7">
        <v>4</v>
      </c>
      <c r="N38" s="6">
        <v>2024</v>
      </c>
      <c r="O38" s="3" t="s">
        <v>313</v>
      </c>
      <c r="P38" s="5">
        <v>6</v>
      </c>
      <c r="Q38" s="3" t="s">
        <v>314</v>
      </c>
      <c r="R38" s="7">
        <v>-1</v>
      </c>
      <c r="S38" s="9">
        <v>1</v>
      </c>
      <c r="T38" s="9">
        <v>0</v>
      </c>
      <c r="U38" s="9">
        <v>1</v>
      </c>
      <c r="V38" s="9">
        <f>+IF(Bases[[#This Row],[Auto Renewal]]="Yes",1,0)</f>
        <v>0</v>
      </c>
      <c r="W38" s="9">
        <f>+IF(Bases[[#This Row],[Auto Renewal]]="No",1,0)</f>
        <v>1</v>
      </c>
      <c r="X38" s="9">
        <f>+Bases[[#This Row],[CLIENTS From All Subscriptions Auto Renewal YES]]+Bases[[#This Row],[CLIENTS From All Subscriptions Auto Renewal NO]]</f>
        <v>1</v>
      </c>
      <c r="Y38" s="9">
        <f>IF(AND(Bases[[#This Row],[Plan]]="Core",Bases[[#This Row],[Auto Renewal]]="Yes"),1,0)</f>
        <v>0</v>
      </c>
      <c r="Z38" s="9">
        <f>IF(AND(Bases[[#This Row],[Plan]]="Core",Bases[[#This Row],[Auto Renewal]]="No"),1,0)</f>
        <v>1</v>
      </c>
      <c r="AA38" s="9">
        <f>+Bases[[#This Row],[CLIENTS From Simple Subscription Auto Renewal NO]]+Bases[[#This Row],[CLIENTS From Simple Subscription Auto Renewal YES]]</f>
        <v>1</v>
      </c>
      <c r="AB38" s="9">
        <f>IF(AND(Bases[[#This Row],[Plan]]="Standard",Bases[[#This Row],[Auto Renewal]]="Yes"),1,0)</f>
        <v>0</v>
      </c>
      <c r="AC38" s="9">
        <f>IF(AND(Bases[[#This Row],[Plan]]="Standard",Bases[[#This Row],[Auto Renewal]]="No"),1,0)</f>
        <v>0</v>
      </c>
      <c r="AD38" s="9">
        <f>+Bases[[#This Row],[CLIENTS From STANDARD (MINECRAFT) Auto Renewal NO]]+Bases[[#This Row],[CLIENTS From STANDARD (MINECRAFT) Auto Renewal YES]]</f>
        <v>0</v>
      </c>
      <c r="AE38" s="9">
        <f>IF(AND(Bases[[#This Row],[Plan]]="Ultimate",Bases[[#This Row],[Auto Renewal]]="Yes"),1,0)</f>
        <v>0</v>
      </c>
      <c r="AF38" s="9">
        <f>IF(AND(Bases[[#This Row],[Plan]]="Ultimate",Bases[[#This Row],[Auto Renewal]]="No"),1,0)</f>
        <v>0</v>
      </c>
      <c r="AG38" s="9">
        <f>+Bases[[#This Row],[CLIENTS From ULTIMATE (MINECRAFT) Auto Renewal NO]]+Bases[[#This Row],[CLIENTS From ULTIMATE (MINECRAFT) Auto Renewal YES]]</f>
        <v>0</v>
      </c>
      <c r="AH38" s="9">
        <f>+Bases[[#This Row],[Total CLIENTS From ULTIMATE (MINECRAFT) Auto Renewal YES + NO]]+Bases[[#This Row],[Total CLIENTS From STANDARD (MINECRAFT) Auto Renewal YES + NO]]</f>
        <v>0</v>
      </c>
      <c r="AI38" s="9">
        <f>IF(AND(Bases[[#This Row],[Plan]]="Ultimate",Bases[[#This Row],[Auto Renewal]]="Yes"),1,0)</f>
        <v>0</v>
      </c>
      <c r="AJ38" s="9">
        <f>IF(AND(Bases[[#This Row],[Plan]]="Ultimate",Bases[[#This Row],[Auto Renewal]]="No"),1,0)</f>
        <v>0</v>
      </c>
      <c r="AK38" s="9">
        <f>+Bases[[#This Row],[CLIENTS From ULTIMATE (EA) Auto Renewal YES]]+Bases[[#This Row],[CLIENTS From ULTIMATE (EA) Auto Renewal NO]]</f>
        <v>0</v>
      </c>
      <c r="AL38" s="7">
        <f>+IF(Bases[[#This Row],[Auto Renewal]]="Yes",Bases[[#This Row],[Subscription Price]],0)</f>
        <v>0</v>
      </c>
      <c r="AM38" s="7">
        <f>+IF(Bases[[#This Row],[Auto Renewal]]="No",Bases[[#This Row],[Subscription Price]],0)</f>
        <v>5</v>
      </c>
      <c r="AN38" s="7">
        <f>+Bases[[#This Row],[Sales From All Subscriptions Auto Renewal NO]]+Bases[[#This Row],[Sales From All Subscriptions Auto Renewal YES]]</f>
        <v>5</v>
      </c>
      <c r="AO38" s="7">
        <f>IF(AND(Bases[[#This Row],[Plan]]="Core",Bases[[#This Row],[Auto Renewal]]="Yes"),Bases[[#This Row],[Subscription Price]],0)</f>
        <v>0</v>
      </c>
      <c r="AP38" s="7">
        <f>IF(AND(Bases[[#This Row],[Plan]]="Core",Bases[[#This Row],[Auto Renewal]]="No"),Bases[[#This Row],[Subscription Price]],0)</f>
        <v>5</v>
      </c>
      <c r="AQ38" s="7">
        <f>+Bases[[#This Row],[Sales From Simple Subscription Auto Renewal YES]]+Bases[[#This Row],[Sales From Simple Subscription Auto Renewal NO]]</f>
        <v>5</v>
      </c>
      <c r="AR38" s="7">
        <f>IF(AND(Bases[[#This Row],[Plan]]="Standard",Bases[[#This Row],[Auto Renewal]]="Yes"),Bases[[#This Row],[Minecraft Season Pass Price]],0)</f>
        <v>0</v>
      </c>
      <c r="AS38" s="7">
        <f>IF(AND(Bases[[#This Row],[Plan]]="Standard",Bases[[#This Row],[Auto Renewal]]="No"),Bases[[#This Row],[Minecraft Season Pass Price]],0)</f>
        <v>0</v>
      </c>
      <c r="AT38" s="7">
        <f>+Bases[[#This Row],[Sales From STANDARD (MINECRAFT) Auto Renewal YES]]+Bases[[#This Row],[Sales From STANDARD (MINECRAFT) Auto Renewal NO]]</f>
        <v>0</v>
      </c>
      <c r="AU38" s="7">
        <f>IF(AND(Bases[[#This Row],[Plan]]="Ultimate",Bases[[#This Row],[Auto Renewal]]="Yes"),Bases[[#This Row],[Minecraft Season Pass Price]],0)</f>
        <v>0</v>
      </c>
      <c r="AV38" s="7">
        <f>IF(AND(Bases[[#This Row],[Plan]]="Ultimate",Bases[[#This Row],[Auto Renewal]]="No"),Bases[[#This Row],[Minecraft Season Pass Price]],0)</f>
        <v>0</v>
      </c>
      <c r="AW38" s="7">
        <f>+Bases[[#This Row],[Sales From ULTIMATE (MINECRAFT) Auto Renewal YES]]+Bases[[#This Row],[Sales From ULTIMATE (MINECRAFT) Auto Renewal NO]]</f>
        <v>0</v>
      </c>
      <c r="AX38" s="7">
        <f>+Bases[[#This Row],[Total Sales From ULTIMATE (MINECRAFT) Auto Renewal YES + NO]]+Bases[[#This Row],[Total Sales From STANDARD (MINECRAFT) Auto Renewal YES + NO]]</f>
        <v>0</v>
      </c>
      <c r="AY38" s="7">
        <f>IF(AND(Bases[[#This Row],[Plan]]="Ultimate",Bases[[#This Row],[Auto Renewal]]="Yes"),Bases[[#This Row],[EA Play Season Pass
Price]],0)</f>
        <v>0</v>
      </c>
      <c r="AZ38" s="7">
        <f>IF(AND(Bases[[#This Row],[Plan]]="Ultimate",Bases[[#This Row],[Auto Renewal]]="No"),Bases[[#This Row],[EA Play Season Pass
Price]],0)</f>
        <v>0</v>
      </c>
      <c r="BA38" s="7">
        <f>+Bases[[#This Row],[Sales From ULTIMATE (EA) Auto Renewal YES]]+Bases[[#This Row],[Sales From ULTIMATE (EA) Auto Renewal NO]]</f>
        <v>0</v>
      </c>
      <c r="BB38" s="7">
        <f>IF(Bases[[#This Row],[Potential Clients Standard - Renew: Yes]]=1,25,0)</f>
        <v>0</v>
      </c>
      <c r="BC38" s="9">
        <f>IF(AND(Bases[[#This Row],[Auto Renewal]]="Yes",Bases[[#This Row],[Plan]]="Core"),1,0)</f>
        <v>0</v>
      </c>
      <c r="BD38" s="7">
        <f>IF(Bases[[#This Row],[Potential Clients Standard - Renew: NO]]=1,25,0)</f>
        <v>25</v>
      </c>
      <c r="BE38" s="9">
        <f>IF(AND(Bases[[#This Row],[Auto Renewal]]="No",Bases[[#This Row],[Plan]]="Core"),1,0)</f>
        <v>1</v>
      </c>
      <c r="BF38" s="7">
        <f>IF(Bases[[#This Row],[Potential Clients Ultimate - Renew: Yes]]=1,35,0)</f>
        <v>0</v>
      </c>
      <c r="BG38" s="9">
        <f>IF(AND(Bases[[#This Row],[Auto Renewal]]="Yes",Bases[[#This Row],[Plan]]="Standard"),1,0)</f>
        <v>0</v>
      </c>
      <c r="BH38" s="7">
        <f>IF(Bases[[#This Row],[Potential Clients Ultimate - Renew: NO]]=1,35,0)</f>
        <v>0</v>
      </c>
      <c r="BI38" s="9">
        <f>IF(AND(Bases[[#This Row],[Auto Renewal]]="No",Bases[[#This Row],[Plan]]="Standard"),1,0)</f>
        <v>0</v>
      </c>
      <c r="BJ38" s="7">
        <f>+Bases[[#This Row],[Potential Sales Standard - Renew: Yes]]+Bases[[#This Row],[Potential Sales Ultimate - Renew: Yes]]</f>
        <v>0</v>
      </c>
      <c r="BK38" s="9">
        <f>+Bases[[#This Row],[Potential Clients Standard - Renew: Yes]]+Bases[[#This Row],[Potential Clients Standard - Renew: NO]]</f>
        <v>1</v>
      </c>
      <c r="BL38" s="7">
        <f>+Bases[[#This Row],[Potential Sales Standard - Renew: NO]]+Bases[[#This Row],[Potential Sales Ultimate - Renew: NO]]</f>
        <v>25</v>
      </c>
      <c r="BM38" s="9">
        <f>+Bases[[#This Row],[Potential Clients Ultimate - Renew: Yes]]+Bases[[#This Row],[Potential Clients Ultimate - Renew: NO]]</f>
        <v>0</v>
      </c>
    </row>
    <row r="39" spans="1:65" ht="16.5" customHeight="1" x14ac:dyDescent="0.25">
      <c r="A39" s="1">
        <v>3266</v>
      </c>
      <c r="B39" s="1" t="s">
        <v>53</v>
      </c>
      <c r="C39" s="1" t="s">
        <v>11</v>
      </c>
      <c r="D39" s="2">
        <v>45383</v>
      </c>
      <c r="E39" s="1" t="s">
        <v>8</v>
      </c>
      <c r="F39" s="7">
        <v>5</v>
      </c>
      <c r="G39" s="1" t="s">
        <v>9</v>
      </c>
      <c r="H39" s="1" t="s">
        <v>12</v>
      </c>
      <c r="I39" s="7" t="s">
        <v>302</v>
      </c>
      <c r="J39" s="1" t="s">
        <v>12</v>
      </c>
      <c r="K39" s="7">
        <v>0</v>
      </c>
      <c r="L39" s="7">
        <v>0</v>
      </c>
      <c r="M39" s="7">
        <v>5</v>
      </c>
      <c r="N39" s="6">
        <v>2024</v>
      </c>
      <c r="O39" s="3" t="s">
        <v>318</v>
      </c>
      <c r="P39" s="5">
        <v>1</v>
      </c>
      <c r="Q39" s="3" t="s">
        <v>309</v>
      </c>
      <c r="R39" s="7">
        <v>0</v>
      </c>
      <c r="S39" s="9">
        <v>1</v>
      </c>
      <c r="T39" s="9">
        <v>1</v>
      </c>
      <c r="U39" s="9">
        <v>0</v>
      </c>
      <c r="V39" s="9">
        <f>+IF(Bases[[#This Row],[Auto Renewal]]="Yes",1,0)</f>
        <v>1</v>
      </c>
      <c r="W39" s="9">
        <f>+IF(Bases[[#This Row],[Auto Renewal]]="No",1,0)</f>
        <v>0</v>
      </c>
      <c r="X39" s="9">
        <f>+Bases[[#This Row],[CLIENTS From All Subscriptions Auto Renewal YES]]+Bases[[#This Row],[CLIENTS From All Subscriptions Auto Renewal NO]]</f>
        <v>1</v>
      </c>
      <c r="Y39" s="9">
        <f>IF(AND(Bases[[#This Row],[Plan]]="Core",Bases[[#This Row],[Auto Renewal]]="Yes"),1,0)</f>
        <v>1</v>
      </c>
      <c r="Z39" s="9">
        <f>IF(AND(Bases[[#This Row],[Plan]]="Core",Bases[[#This Row],[Auto Renewal]]="No"),1,0)</f>
        <v>0</v>
      </c>
      <c r="AA39" s="9">
        <f>+Bases[[#This Row],[CLIENTS From Simple Subscription Auto Renewal NO]]+Bases[[#This Row],[CLIENTS From Simple Subscription Auto Renewal YES]]</f>
        <v>1</v>
      </c>
      <c r="AB39" s="9">
        <f>IF(AND(Bases[[#This Row],[Plan]]="Standard",Bases[[#This Row],[Auto Renewal]]="Yes"),1,0)</f>
        <v>0</v>
      </c>
      <c r="AC39" s="9">
        <f>IF(AND(Bases[[#This Row],[Plan]]="Standard",Bases[[#This Row],[Auto Renewal]]="No"),1,0)</f>
        <v>0</v>
      </c>
      <c r="AD39" s="9">
        <f>+Bases[[#This Row],[CLIENTS From STANDARD (MINECRAFT) Auto Renewal NO]]+Bases[[#This Row],[CLIENTS From STANDARD (MINECRAFT) Auto Renewal YES]]</f>
        <v>0</v>
      </c>
      <c r="AE39" s="9">
        <f>IF(AND(Bases[[#This Row],[Plan]]="Ultimate",Bases[[#This Row],[Auto Renewal]]="Yes"),1,0)</f>
        <v>0</v>
      </c>
      <c r="AF39" s="9">
        <f>IF(AND(Bases[[#This Row],[Plan]]="Ultimate",Bases[[#This Row],[Auto Renewal]]="No"),1,0)</f>
        <v>0</v>
      </c>
      <c r="AG39" s="9">
        <f>+Bases[[#This Row],[CLIENTS From ULTIMATE (MINECRAFT) Auto Renewal NO]]+Bases[[#This Row],[CLIENTS From ULTIMATE (MINECRAFT) Auto Renewal YES]]</f>
        <v>0</v>
      </c>
      <c r="AH39" s="9">
        <f>+Bases[[#This Row],[Total CLIENTS From ULTIMATE (MINECRAFT) Auto Renewal YES + NO]]+Bases[[#This Row],[Total CLIENTS From STANDARD (MINECRAFT) Auto Renewal YES + NO]]</f>
        <v>0</v>
      </c>
      <c r="AI39" s="9">
        <f>IF(AND(Bases[[#This Row],[Plan]]="Ultimate",Bases[[#This Row],[Auto Renewal]]="Yes"),1,0)</f>
        <v>0</v>
      </c>
      <c r="AJ39" s="9">
        <f>IF(AND(Bases[[#This Row],[Plan]]="Ultimate",Bases[[#This Row],[Auto Renewal]]="No"),1,0)</f>
        <v>0</v>
      </c>
      <c r="AK39" s="9">
        <f>+Bases[[#This Row],[CLIENTS From ULTIMATE (EA) Auto Renewal YES]]+Bases[[#This Row],[CLIENTS From ULTIMATE (EA) Auto Renewal NO]]</f>
        <v>0</v>
      </c>
      <c r="AL39" s="7">
        <f>+IF(Bases[[#This Row],[Auto Renewal]]="Yes",Bases[[#This Row],[Subscription Price]],0)</f>
        <v>5</v>
      </c>
      <c r="AM39" s="7">
        <f>+IF(Bases[[#This Row],[Auto Renewal]]="No",Bases[[#This Row],[Subscription Price]],0)</f>
        <v>0</v>
      </c>
      <c r="AN39" s="7">
        <f>+Bases[[#This Row],[Sales From All Subscriptions Auto Renewal NO]]+Bases[[#This Row],[Sales From All Subscriptions Auto Renewal YES]]</f>
        <v>5</v>
      </c>
      <c r="AO39" s="7">
        <f>IF(AND(Bases[[#This Row],[Plan]]="Core",Bases[[#This Row],[Auto Renewal]]="Yes"),Bases[[#This Row],[Subscription Price]],0)</f>
        <v>5</v>
      </c>
      <c r="AP39" s="7">
        <f>IF(AND(Bases[[#This Row],[Plan]]="Core",Bases[[#This Row],[Auto Renewal]]="No"),Bases[[#This Row],[Subscription Price]],0)</f>
        <v>0</v>
      </c>
      <c r="AQ39" s="7">
        <f>+Bases[[#This Row],[Sales From Simple Subscription Auto Renewal YES]]+Bases[[#This Row],[Sales From Simple Subscription Auto Renewal NO]]</f>
        <v>5</v>
      </c>
      <c r="AR39" s="7">
        <f>IF(AND(Bases[[#This Row],[Plan]]="Standard",Bases[[#This Row],[Auto Renewal]]="Yes"),Bases[[#This Row],[Minecraft Season Pass Price]],0)</f>
        <v>0</v>
      </c>
      <c r="AS39" s="7">
        <f>IF(AND(Bases[[#This Row],[Plan]]="Standard",Bases[[#This Row],[Auto Renewal]]="No"),Bases[[#This Row],[Minecraft Season Pass Price]],0)</f>
        <v>0</v>
      </c>
      <c r="AT39" s="7">
        <f>+Bases[[#This Row],[Sales From STANDARD (MINECRAFT) Auto Renewal YES]]+Bases[[#This Row],[Sales From STANDARD (MINECRAFT) Auto Renewal NO]]</f>
        <v>0</v>
      </c>
      <c r="AU39" s="7">
        <f>IF(AND(Bases[[#This Row],[Plan]]="Ultimate",Bases[[#This Row],[Auto Renewal]]="Yes"),Bases[[#This Row],[Minecraft Season Pass Price]],0)</f>
        <v>0</v>
      </c>
      <c r="AV39" s="7">
        <f>IF(AND(Bases[[#This Row],[Plan]]="Ultimate",Bases[[#This Row],[Auto Renewal]]="No"),Bases[[#This Row],[Minecraft Season Pass Price]],0)</f>
        <v>0</v>
      </c>
      <c r="AW39" s="7">
        <f>+Bases[[#This Row],[Sales From ULTIMATE (MINECRAFT) Auto Renewal YES]]+Bases[[#This Row],[Sales From ULTIMATE (MINECRAFT) Auto Renewal NO]]</f>
        <v>0</v>
      </c>
      <c r="AX39" s="7">
        <f>+Bases[[#This Row],[Total Sales From ULTIMATE (MINECRAFT) Auto Renewal YES + NO]]+Bases[[#This Row],[Total Sales From STANDARD (MINECRAFT) Auto Renewal YES + NO]]</f>
        <v>0</v>
      </c>
      <c r="AY39" s="7">
        <f>IF(AND(Bases[[#This Row],[Plan]]="Ultimate",Bases[[#This Row],[Auto Renewal]]="Yes"),Bases[[#This Row],[EA Play Season Pass
Price]],0)</f>
        <v>0</v>
      </c>
      <c r="AZ39" s="7">
        <f>IF(AND(Bases[[#This Row],[Plan]]="Ultimate",Bases[[#This Row],[Auto Renewal]]="No"),Bases[[#This Row],[EA Play Season Pass
Price]],0)</f>
        <v>0</v>
      </c>
      <c r="BA39" s="7">
        <f>+Bases[[#This Row],[Sales From ULTIMATE (EA) Auto Renewal YES]]+Bases[[#This Row],[Sales From ULTIMATE (EA) Auto Renewal NO]]</f>
        <v>0</v>
      </c>
      <c r="BB39" s="7">
        <f>IF(Bases[[#This Row],[Potential Clients Standard - Renew: Yes]]=1,25,0)</f>
        <v>25</v>
      </c>
      <c r="BC39" s="9">
        <f>IF(AND(Bases[[#This Row],[Auto Renewal]]="Yes",Bases[[#This Row],[Plan]]="Core"),1,0)</f>
        <v>1</v>
      </c>
      <c r="BD39" s="7">
        <f>IF(Bases[[#This Row],[Potential Clients Standard - Renew: NO]]=1,25,0)</f>
        <v>0</v>
      </c>
      <c r="BE39" s="9">
        <f>IF(AND(Bases[[#This Row],[Auto Renewal]]="No",Bases[[#This Row],[Plan]]="Core"),1,0)</f>
        <v>0</v>
      </c>
      <c r="BF39" s="7">
        <f>IF(Bases[[#This Row],[Potential Clients Ultimate - Renew: Yes]]=1,35,0)</f>
        <v>0</v>
      </c>
      <c r="BG39" s="9">
        <f>IF(AND(Bases[[#This Row],[Auto Renewal]]="Yes",Bases[[#This Row],[Plan]]="Standard"),1,0)</f>
        <v>0</v>
      </c>
      <c r="BH39" s="7">
        <f>IF(Bases[[#This Row],[Potential Clients Ultimate - Renew: NO]]=1,35,0)</f>
        <v>0</v>
      </c>
      <c r="BI39" s="9">
        <f>IF(AND(Bases[[#This Row],[Auto Renewal]]="No",Bases[[#This Row],[Plan]]="Standard"),1,0)</f>
        <v>0</v>
      </c>
      <c r="BJ39" s="7">
        <f>+Bases[[#This Row],[Potential Sales Standard - Renew: Yes]]+Bases[[#This Row],[Potential Sales Ultimate - Renew: Yes]]</f>
        <v>25</v>
      </c>
      <c r="BK39" s="9">
        <f>+Bases[[#This Row],[Potential Clients Standard - Renew: Yes]]+Bases[[#This Row],[Potential Clients Standard - Renew: NO]]</f>
        <v>1</v>
      </c>
      <c r="BL39" s="7">
        <f>+Bases[[#This Row],[Potential Sales Standard - Renew: NO]]+Bases[[#This Row],[Potential Sales Ultimate - Renew: NO]]</f>
        <v>0</v>
      </c>
      <c r="BM39" s="9">
        <f>+Bases[[#This Row],[Potential Clients Ultimate - Renew: Yes]]+Bases[[#This Row],[Potential Clients Ultimate - Renew: NO]]</f>
        <v>0</v>
      </c>
    </row>
    <row r="40" spans="1:65" ht="16.5" customHeight="1" x14ac:dyDescent="0.25">
      <c r="A40" s="1">
        <v>3267</v>
      </c>
      <c r="B40" s="1" t="s">
        <v>54</v>
      </c>
      <c r="C40" s="1" t="s">
        <v>7</v>
      </c>
      <c r="D40" s="2">
        <v>45384</v>
      </c>
      <c r="E40" s="1" t="s">
        <v>12</v>
      </c>
      <c r="F40" s="7">
        <v>15</v>
      </c>
      <c r="G40" s="1" t="s">
        <v>16</v>
      </c>
      <c r="H40" s="1" t="s">
        <v>8</v>
      </c>
      <c r="I40" s="7">
        <v>30</v>
      </c>
      <c r="J40" s="1" t="s">
        <v>8</v>
      </c>
      <c r="K40" s="7">
        <v>20</v>
      </c>
      <c r="L40" s="7">
        <v>7</v>
      </c>
      <c r="M40" s="7">
        <v>58</v>
      </c>
      <c r="N40" s="6">
        <v>2024</v>
      </c>
      <c r="O40" s="3" t="s">
        <v>318</v>
      </c>
      <c r="P40" s="5">
        <v>1</v>
      </c>
      <c r="Q40" s="3" t="s">
        <v>312</v>
      </c>
      <c r="R40" s="7">
        <v>-7</v>
      </c>
      <c r="S40" s="9">
        <v>1</v>
      </c>
      <c r="T40" s="9">
        <v>0</v>
      </c>
      <c r="U40" s="9">
        <v>1</v>
      </c>
      <c r="V40" s="9">
        <f>+IF(Bases[[#This Row],[Auto Renewal]]="Yes",1,0)</f>
        <v>0</v>
      </c>
      <c r="W40" s="9">
        <f>+IF(Bases[[#This Row],[Auto Renewal]]="No",1,0)</f>
        <v>1</v>
      </c>
      <c r="X40" s="9">
        <f>+Bases[[#This Row],[CLIENTS From All Subscriptions Auto Renewal YES]]+Bases[[#This Row],[CLIENTS From All Subscriptions Auto Renewal NO]]</f>
        <v>1</v>
      </c>
      <c r="Y40" s="9">
        <f>IF(AND(Bases[[#This Row],[Plan]]="Core",Bases[[#This Row],[Auto Renewal]]="Yes"),1,0)</f>
        <v>0</v>
      </c>
      <c r="Z40" s="9">
        <f>IF(AND(Bases[[#This Row],[Plan]]="Core",Bases[[#This Row],[Auto Renewal]]="No"),1,0)</f>
        <v>0</v>
      </c>
      <c r="AA40" s="9">
        <f>+Bases[[#This Row],[CLIENTS From Simple Subscription Auto Renewal NO]]+Bases[[#This Row],[CLIENTS From Simple Subscription Auto Renewal YES]]</f>
        <v>0</v>
      </c>
      <c r="AB40" s="9">
        <f>IF(AND(Bases[[#This Row],[Plan]]="Standard",Bases[[#This Row],[Auto Renewal]]="Yes"),1,0)</f>
        <v>0</v>
      </c>
      <c r="AC40" s="9">
        <f>IF(AND(Bases[[#This Row],[Plan]]="Standard",Bases[[#This Row],[Auto Renewal]]="No"),1,0)</f>
        <v>0</v>
      </c>
      <c r="AD40" s="9">
        <f>+Bases[[#This Row],[CLIENTS From STANDARD (MINECRAFT) Auto Renewal NO]]+Bases[[#This Row],[CLIENTS From STANDARD (MINECRAFT) Auto Renewal YES]]</f>
        <v>0</v>
      </c>
      <c r="AE40" s="9">
        <f>IF(AND(Bases[[#This Row],[Plan]]="Ultimate",Bases[[#This Row],[Auto Renewal]]="Yes"),1,0)</f>
        <v>0</v>
      </c>
      <c r="AF40" s="9">
        <f>IF(AND(Bases[[#This Row],[Plan]]="Ultimate",Bases[[#This Row],[Auto Renewal]]="No"),1,0)</f>
        <v>1</v>
      </c>
      <c r="AG40" s="9">
        <f>+Bases[[#This Row],[CLIENTS From ULTIMATE (MINECRAFT) Auto Renewal NO]]+Bases[[#This Row],[CLIENTS From ULTIMATE (MINECRAFT) Auto Renewal YES]]</f>
        <v>1</v>
      </c>
      <c r="AH40" s="9">
        <f>+Bases[[#This Row],[Total CLIENTS From ULTIMATE (MINECRAFT) Auto Renewal YES + NO]]+Bases[[#This Row],[Total CLIENTS From STANDARD (MINECRAFT) Auto Renewal YES + NO]]</f>
        <v>1</v>
      </c>
      <c r="AI40" s="9">
        <f>IF(AND(Bases[[#This Row],[Plan]]="Ultimate",Bases[[#This Row],[Auto Renewal]]="Yes"),1,0)</f>
        <v>0</v>
      </c>
      <c r="AJ40" s="9">
        <f>IF(AND(Bases[[#This Row],[Plan]]="Ultimate",Bases[[#This Row],[Auto Renewal]]="No"),1,0)</f>
        <v>1</v>
      </c>
      <c r="AK40" s="9">
        <f>+Bases[[#This Row],[CLIENTS From ULTIMATE (EA) Auto Renewal YES]]+Bases[[#This Row],[CLIENTS From ULTIMATE (EA) Auto Renewal NO]]</f>
        <v>1</v>
      </c>
      <c r="AL40" s="7">
        <f>+IF(Bases[[#This Row],[Auto Renewal]]="Yes",Bases[[#This Row],[Subscription Price]],0)</f>
        <v>0</v>
      </c>
      <c r="AM40" s="7">
        <f>+IF(Bases[[#This Row],[Auto Renewal]]="No",Bases[[#This Row],[Subscription Price]],0)</f>
        <v>15</v>
      </c>
      <c r="AN40" s="7">
        <f>+Bases[[#This Row],[Sales From All Subscriptions Auto Renewal NO]]+Bases[[#This Row],[Sales From All Subscriptions Auto Renewal YES]]</f>
        <v>15</v>
      </c>
      <c r="AO40" s="7">
        <f>IF(AND(Bases[[#This Row],[Plan]]="Core",Bases[[#This Row],[Auto Renewal]]="Yes"),Bases[[#This Row],[Subscription Price]],0)</f>
        <v>0</v>
      </c>
      <c r="AP40" s="7">
        <f>IF(AND(Bases[[#This Row],[Plan]]="Core",Bases[[#This Row],[Auto Renewal]]="No"),Bases[[#This Row],[Subscription Price]],0)</f>
        <v>0</v>
      </c>
      <c r="AQ40" s="7">
        <f>+Bases[[#This Row],[Sales From Simple Subscription Auto Renewal YES]]+Bases[[#This Row],[Sales From Simple Subscription Auto Renewal NO]]</f>
        <v>0</v>
      </c>
      <c r="AR40" s="7">
        <f>IF(AND(Bases[[#This Row],[Plan]]="Standard",Bases[[#This Row],[Auto Renewal]]="Yes"),Bases[[#This Row],[Minecraft Season Pass Price]],0)</f>
        <v>0</v>
      </c>
      <c r="AS40" s="7">
        <f>IF(AND(Bases[[#This Row],[Plan]]="Standard",Bases[[#This Row],[Auto Renewal]]="No"),Bases[[#This Row],[Minecraft Season Pass Price]],0)</f>
        <v>0</v>
      </c>
      <c r="AT40" s="7">
        <f>+Bases[[#This Row],[Sales From STANDARD (MINECRAFT) Auto Renewal YES]]+Bases[[#This Row],[Sales From STANDARD (MINECRAFT) Auto Renewal NO]]</f>
        <v>0</v>
      </c>
      <c r="AU40" s="7">
        <f>IF(AND(Bases[[#This Row],[Plan]]="Ultimate",Bases[[#This Row],[Auto Renewal]]="Yes"),Bases[[#This Row],[Minecraft Season Pass Price]],0)</f>
        <v>0</v>
      </c>
      <c r="AV40" s="7">
        <f>IF(AND(Bases[[#This Row],[Plan]]="Ultimate",Bases[[#This Row],[Auto Renewal]]="No"),Bases[[#This Row],[Minecraft Season Pass Price]],0)</f>
        <v>20</v>
      </c>
      <c r="AW40" s="7">
        <f>+Bases[[#This Row],[Sales From ULTIMATE (MINECRAFT) Auto Renewal YES]]+Bases[[#This Row],[Sales From ULTIMATE (MINECRAFT) Auto Renewal NO]]</f>
        <v>20</v>
      </c>
      <c r="AX40" s="7">
        <f>+Bases[[#This Row],[Total Sales From ULTIMATE (MINECRAFT) Auto Renewal YES + NO]]+Bases[[#This Row],[Total Sales From STANDARD (MINECRAFT) Auto Renewal YES + NO]]</f>
        <v>20</v>
      </c>
      <c r="AY40" s="7">
        <f>IF(AND(Bases[[#This Row],[Plan]]="Ultimate",Bases[[#This Row],[Auto Renewal]]="Yes"),Bases[[#This Row],[EA Play Season Pass
Price]],0)</f>
        <v>0</v>
      </c>
      <c r="AZ40" s="7">
        <f>IF(AND(Bases[[#This Row],[Plan]]="Ultimate",Bases[[#This Row],[Auto Renewal]]="No"),Bases[[#This Row],[EA Play Season Pass
Price]],0)</f>
        <v>30</v>
      </c>
      <c r="BA40" s="7">
        <f>+Bases[[#This Row],[Sales From ULTIMATE (EA) Auto Renewal YES]]+Bases[[#This Row],[Sales From ULTIMATE (EA) Auto Renewal NO]]</f>
        <v>30</v>
      </c>
      <c r="BB40" s="7">
        <f>IF(Bases[[#This Row],[Potential Clients Standard - Renew: Yes]]=1,25,0)</f>
        <v>0</v>
      </c>
      <c r="BC40" s="9">
        <f>IF(AND(Bases[[#This Row],[Auto Renewal]]="Yes",Bases[[#This Row],[Plan]]="Core"),1,0)</f>
        <v>0</v>
      </c>
      <c r="BD40" s="7">
        <f>IF(Bases[[#This Row],[Potential Clients Standard - Renew: NO]]=1,25,0)</f>
        <v>0</v>
      </c>
      <c r="BE40" s="9">
        <f>IF(AND(Bases[[#This Row],[Auto Renewal]]="No",Bases[[#This Row],[Plan]]="Core"),1,0)</f>
        <v>0</v>
      </c>
      <c r="BF40" s="7">
        <f>IF(Bases[[#This Row],[Potential Clients Ultimate - Renew: Yes]]=1,35,0)</f>
        <v>0</v>
      </c>
      <c r="BG40" s="9">
        <f>IF(AND(Bases[[#This Row],[Auto Renewal]]="Yes",Bases[[#This Row],[Plan]]="Standard"),1,0)</f>
        <v>0</v>
      </c>
      <c r="BH40" s="7">
        <f>IF(Bases[[#This Row],[Potential Clients Ultimate - Renew: NO]]=1,35,0)</f>
        <v>0</v>
      </c>
      <c r="BI40" s="9">
        <f>IF(AND(Bases[[#This Row],[Auto Renewal]]="No",Bases[[#This Row],[Plan]]="Standard"),1,0)</f>
        <v>0</v>
      </c>
      <c r="BJ40" s="7">
        <f>+Bases[[#This Row],[Potential Sales Standard - Renew: Yes]]+Bases[[#This Row],[Potential Sales Ultimate - Renew: Yes]]</f>
        <v>0</v>
      </c>
      <c r="BK40" s="9">
        <f>+Bases[[#This Row],[Potential Clients Standard - Renew: Yes]]+Bases[[#This Row],[Potential Clients Standard - Renew: NO]]</f>
        <v>0</v>
      </c>
      <c r="BL40" s="7">
        <f>+Bases[[#This Row],[Potential Sales Standard - Renew: NO]]+Bases[[#This Row],[Potential Sales Ultimate - Renew: NO]]</f>
        <v>0</v>
      </c>
      <c r="BM40" s="9">
        <f>+Bases[[#This Row],[Potential Clients Ultimate - Renew: Yes]]+Bases[[#This Row],[Potential Clients Ultimate - Renew: NO]]</f>
        <v>0</v>
      </c>
    </row>
    <row r="41" spans="1:65" ht="16.5" customHeight="1" x14ac:dyDescent="0.25">
      <c r="A41" s="1">
        <v>3268</v>
      </c>
      <c r="B41" s="1" t="s">
        <v>55</v>
      </c>
      <c r="C41" s="1" t="s">
        <v>15</v>
      </c>
      <c r="D41" s="2">
        <v>45385</v>
      </c>
      <c r="E41" s="1" t="s">
        <v>8</v>
      </c>
      <c r="F41" s="7">
        <v>10</v>
      </c>
      <c r="G41" s="1" t="s">
        <v>13</v>
      </c>
      <c r="H41" s="1" t="s">
        <v>12</v>
      </c>
      <c r="I41" s="7" t="s">
        <v>302</v>
      </c>
      <c r="J41" s="1" t="s">
        <v>8</v>
      </c>
      <c r="K41" s="7">
        <v>20</v>
      </c>
      <c r="L41" s="7">
        <v>10</v>
      </c>
      <c r="M41" s="7">
        <v>20</v>
      </c>
      <c r="N41" s="6">
        <v>2024</v>
      </c>
      <c r="O41" s="3" t="s">
        <v>318</v>
      </c>
      <c r="P41" s="5">
        <v>1</v>
      </c>
      <c r="Q41" s="3" t="s">
        <v>315</v>
      </c>
      <c r="R41" s="7">
        <v>-10</v>
      </c>
      <c r="S41" s="9">
        <v>1</v>
      </c>
      <c r="T41" s="9">
        <v>1</v>
      </c>
      <c r="U41" s="9">
        <v>0</v>
      </c>
      <c r="V41" s="9">
        <f>+IF(Bases[[#This Row],[Auto Renewal]]="Yes",1,0)</f>
        <v>1</v>
      </c>
      <c r="W41" s="9">
        <f>+IF(Bases[[#This Row],[Auto Renewal]]="No",1,0)</f>
        <v>0</v>
      </c>
      <c r="X41" s="9">
        <f>+Bases[[#This Row],[CLIENTS From All Subscriptions Auto Renewal YES]]+Bases[[#This Row],[CLIENTS From All Subscriptions Auto Renewal NO]]</f>
        <v>1</v>
      </c>
      <c r="Y41" s="9">
        <f>IF(AND(Bases[[#This Row],[Plan]]="Core",Bases[[#This Row],[Auto Renewal]]="Yes"),1,0)</f>
        <v>0</v>
      </c>
      <c r="Z41" s="9">
        <f>IF(AND(Bases[[#This Row],[Plan]]="Core",Bases[[#This Row],[Auto Renewal]]="No"),1,0)</f>
        <v>0</v>
      </c>
      <c r="AA41" s="9">
        <f>+Bases[[#This Row],[CLIENTS From Simple Subscription Auto Renewal NO]]+Bases[[#This Row],[CLIENTS From Simple Subscription Auto Renewal YES]]</f>
        <v>0</v>
      </c>
      <c r="AB41" s="9">
        <f>IF(AND(Bases[[#This Row],[Plan]]="Standard",Bases[[#This Row],[Auto Renewal]]="Yes"),1,0)</f>
        <v>1</v>
      </c>
      <c r="AC41" s="9">
        <f>IF(AND(Bases[[#This Row],[Plan]]="Standard",Bases[[#This Row],[Auto Renewal]]="No"),1,0)</f>
        <v>0</v>
      </c>
      <c r="AD41" s="9">
        <f>+Bases[[#This Row],[CLIENTS From STANDARD (MINECRAFT) Auto Renewal NO]]+Bases[[#This Row],[CLIENTS From STANDARD (MINECRAFT) Auto Renewal YES]]</f>
        <v>1</v>
      </c>
      <c r="AE41" s="9">
        <f>IF(AND(Bases[[#This Row],[Plan]]="Ultimate",Bases[[#This Row],[Auto Renewal]]="Yes"),1,0)</f>
        <v>0</v>
      </c>
      <c r="AF41" s="9">
        <f>IF(AND(Bases[[#This Row],[Plan]]="Ultimate",Bases[[#This Row],[Auto Renewal]]="No"),1,0)</f>
        <v>0</v>
      </c>
      <c r="AG41" s="9">
        <f>+Bases[[#This Row],[CLIENTS From ULTIMATE (MINECRAFT) Auto Renewal NO]]+Bases[[#This Row],[CLIENTS From ULTIMATE (MINECRAFT) Auto Renewal YES]]</f>
        <v>0</v>
      </c>
      <c r="AH41" s="9">
        <f>+Bases[[#This Row],[Total CLIENTS From ULTIMATE (MINECRAFT) Auto Renewal YES + NO]]+Bases[[#This Row],[Total CLIENTS From STANDARD (MINECRAFT) Auto Renewal YES + NO]]</f>
        <v>1</v>
      </c>
      <c r="AI41" s="9">
        <f>IF(AND(Bases[[#This Row],[Plan]]="Ultimate",Bases[[#This Row],[Auto Renewal]]="Yes"),1,0)</f>
        <v>0</v>
      </c>
      <c r="AJ41" s="9">
        <f>IF(AND(Bases[[#This Row],[Plan]]="Ultimate",Bases[[#This Row],[Auto Renewal]]="No"),1,0)</f>
        <v>0</v>
      </c>
      <c r="AK41" s="9">
        <f>+Bases[[#This Row],[CLIENTS From ULTIMATE (EA) Auto Renewal YES]]+Bases[[#This Row],[CLIENTS From ULTIMATE (EA) Auto Renewal NO]]</f>
        <v>0</v>
      </c>
      <c r="AL41" s="7">
        <f>+IF(Bases[[#This Row],[Auto Renewal]]="Yes",Bases[[#This Row],[Subscription Price]],0)</f>
        <v>10</v>
      </c>
      <c r="AM41" s="7">
        <f>+IF(Bases[[#This Row],[Auto Renewal]]="No",Bases[[#This Row],[Subscription Price]],0)</f>
        <v>0</v>
      </c>
      <c r="AN41" s="7">
        <f>+Bases[[#This Row],[Sales From All Subscriptions Auto Renewal NO]]+Bases[[#This Row],[Sales From All Subscriptions Auto Renewal YES]]</f>
        <v>10</v>
      </c>
      <c r="AO41" s="7">
        <f>IF(AND(Bases[[#This Row],[Plan]]="Core",Bases[[#This Row],[Auto Renewal]]="Yes"),Bases[[#This Row],[Subscription Price]],0)</f>
        <v>0</v>
      </c>
      <c r="AP41" s="7">
        <f>IF(AND(Bases[[#This Row],[Plan]]="Core",Bases[[#This Row],[Auto Renewal]]="No"),Bases[[#This Row],[Subscription Price]],0)</f>
        <v>0</v>
      </c>
      <c r="AQ41" s="7">
        <f>+Bases[[#This Row],[Sales From Simple Subscription Auto Renewal YES]]+Bases[[#This Row],[Sales From Simple Subscription Auto Renewal NO]]</f>
        <v>0</v>
      </c>
      <c r="AR41" s="7">
        <f>IF(AND(Bases[[#This Row],[Plan]]="Standard",Bases[[#This Row],[Auto Renewal]]="Yes"),Bases[[#This Row],[Minecraft Season Pass Price]],0)</f>
        <v>20</v>
      </c>
      <c r="AS41" s="7">
        <f>IF(AND(Bases[[#This Row],[Plan]]="Standard",Bases[[#This Row],[Auto Renewal]]="No"),Bases[[#This Row],[Minecraft Season Pass Price]],0)</f>
        <v>0</v>
      </c>
      <c r="AT41" s="7">
        <f>+Bases[[#This Row],[Sales From STANDARD (MINECRAFT) Auto Renewal YES]]+Bases[[#This Row],[Sales From STANDARD (MINECRAFT) Auto Renewal NO]]</f>
        <v>20</v>
      </c>
      <c r="AU41" s="7">
        <f>IF(AND(Bases[[#This Row],[Plan]]="Ultimate",Bases[[#This Row],[Auto Renewal]]="Yes"),Bases[[#This Row],[Minecraft Season Pass Price]],0)</f>
        <v>0</v>
      </c>
      <c r="AV41" s="7">
        <f>IF(AND(Bases[[#This Row],[Plan]]="Ultimate",Bases[[#This Row],[Auto Renewal]]="No"),Bases[[#This Row],[Minecraft Season Pass Price]],0)</f>
        <v>0</v>
      </c>
      <c r="AW41" s="7">
        <f>+Bases[[#This Row],[Sales From ULTIMATE (MINECRAFT) Auto Renewal YES]]+Bases[[#This Row],[Sales From ULTIMATE (MINECRAFT) Auto Renewal NO]]</f>
        <v>0</v>
      </c>
      <c r="AX41" s="7">
        <f>+Bases[[#This Row],[Total Sales From ULTIMATE (MINECRAFT) Auto Renewal YES + NO]]+Bases[[#This Row],[Total Sales From STANDARD (MINECRAFT) Auto Renewal YES + NO]]</f>
        <v>20</v>
      </c>
      <c r="AY41" s="7">
        <f>IF(AND(Bases[[#This Row],[Plan]]="Ultimate",Bases[[#This Row],[Auto Renewal]]="Yes"),Bases[[#This Row],[EA Play Season Pass
Price]],0)</f>
        <v>0</v>
      </c>
      <c r="AZ41" s="7">
        <f>IF(AND(Bases[[#This Row],[Plan]]="Ultimate",Bases[[#This Row],[Auto Renewal]]="No"),Bases[[#This Row],[EA Play Season Pass
Price]],0)</f>
        <v>0</v>
      </c>
      <c r="BA41" s="7">
        <f>+Bases[[#This Row],[Sales From ULTIMATE (EA) Auto Renewal YES]]+Bases[[#This Row],[Sales From ULTIMATE (EA) Auto Renewal NO]]</f>
        <v>0</v>
      </c>
      <c r="BB41" s="7">
        <f>IF(Bases[[#This Row],[Potential Clients Standard - Renew: Yes]]=1,25,0)</f>
        <v>0</v>
      </c>
      <c r="BC41" s="9">
        <f>IF(AND(Bases[[#This Row],[Auto Renewal]]="Yes",Bases[[#This Row],[Plan]]="Core"),1,0)</f>
        <v>0</v>
      </c>
      <c r="BD41" s="7">
        <f>IF(Bases[[#This Row],[Potential Clients Standard - Renew: NO]]=1,25,0)</f>
        <v>0</v>
      </c>
      <c r="BE41" s="9">
        <f>IF(AND(Bases[[#This Row],[Auto Renewal]]="No",Bases[[#This Row],[Plan]]="Core"),1,0)</f>
        <v>0</v>
      </c>
      <c r="BF41" s="7">
        <f>IF(Bases[[#This Row],[Potential Clients Ultimate - Renew: Yes]]=1,35,0)</f>
        <v>35</v>
      </c>
      <c r="BG41" s="9">
        <f>IF(AND(Bases[[#This Row],[Auto Renewal]]="Yes",Bases[[#This Row],[Plan]]="Standard"),1,0)</f>
        <v>1</v>
      </c>
      <c r="BH41" s="7">
        <f>IF(Bases[[#This Row],[Potential Clients Ultimate - Renew: NO]]=1,35,0)</f>
        <v>0</v>
      </c>
      <c r="BI41" s="9">
        <f>IF(AND(Bases[[#This Row],[Auto Renewal]]="No",Bases[[#This Row],[Plan]]="Standard"),1,0)</f>
        <v>0</v>
      </c>
      <c r="BJ41" s="7">
        <f>+Bases[[#This Row],[Potential Sales Standard - Renew: Yes]]+Bases[[#This Row],[Potential Sales Ultimate - Renew: Yes]]</f>
        <v>35</v>
      </c>
      <c r="BK41" s="9">
        <f>+Bases[[#This Row],[Potential Clients Standard - Renew: Yes]]+Bases[[#This Row],[Potential Clients Standard - Renew: NO]]</f>
        <v>0</v>
      </c>
      <c r="BL41" s="7">
        <f>+Bases[[#This Row],[Potential Sales Standard - Renew: NO]]+Bases[[#This Row],[Potential Sales Ultimate - Renew: NO]]</f>
        <v>0</v>
      </c>
      <c r="BM41" s="9">
        <f>+Bases[[#This Row],[Potential Clients Ultimate - Renew: Yes]]+Bases[[#This Row],[Potential Clients Ultimate - Renew: NO]]</f>
        <v>1</v>
      </c>
    </row>
    <row r="42" spans="1:65" ht="16.5" customHeight="1" x14ac:dyDescent="0.25">
      <c r="A42" s="1">
        <v>3269</v>
      </c>
      <c r="B42" s="1" t="s">
        <v>56</v>
      </c>
      <c r="C42" s="1" t="s">
        <v>11</v>
      </c>
      <c r="D42" s="2">
        <v>45386</v>
      </c>
      <c r="E42" s="1" t="s">
        <v>12</v>
      </c>
      <c r="F42" s="7">
        <v>5</v>
      </c>
      <c r="G42" s="1" t="s">
        <v>16</v>
      </c>
      <c r="H42" s="1" t="s">
        <v>12</v>
      </c>
      <c r="I42" s="7" t="s">
        <v>302</v>
      </c>
      <c r="J42" s="1" t="s">
        <v>12</v>
      </c>
      <c r="K42" s="7">
        <v>0</v>
      </c>
      <c r="L42" s="7">
        <v>1</v>
      </c>
      <c r="M42" s="7">
        <v>4</v>
      </c>
      <c r="N42" s="6">
        <v>2024</v>
      </c>
      <c r="O42" s="3" t="s">
        <v>318</v>
      </c>
      <c r="P42" s="5">
        <v>1</v>
      </c>
      <c r="Q42" s="3" t="s">
        <v>316</v>
      </c>
      <c r="R42" s="7">
        <v>-1</v>
      </c>
      <c r="S42" s="9">
        <v>1</v>
      </c>
      <c r="T42" s="9">
        <v>0</v>
      </c>
      <c r="U42" s="9">
        <v>1</v>
      </c>
      <c r="V42" s="9">
        <f>+IF(Bases[[#This Row],[Auto Renewal]]="Yes",1,0)</f>
        <v>0</v>
      </c>
      <c r="W42" s="9">
        <f>+IF(Bases[[#This Row],[Auto Renewal]]="No",1,0)</f>
        <v>1</v>
      </c>
      <c r="X42" s="9">
        <f>+Bases[[#This Row],[CLIENTS From All Subscriptions Auto Renewal YES]]+Bases[[#This Row],[CLIENTS From All Subscriptions Auto Renewal NO]]</f>
        <v>1</v>
      </c>
      <c r="Y42" s="9">
        <f>IF(AND(Bases[[#This Row],[Plan]]="Core",Bases[[#This Row],[Auto Renewal]]="Yes"),1,0)</f>
        <v>0</v>
      </c>
      <c r="Z42" s="9">
        <f>IF(AND(Bases[[#This Row],[Plan]]="Core",Bases[[#This Row],[Auto Renewal]]="No"),1,0)</f>
        <v>1</v>
      </c>
      <c r="AA42" s="9">
        <f>+Bases[[#This Row],[CLIENTS From Simple Subscription Auto Renewal NO]]+Bases[[#This Row],[CLIENTS From Simple Subscription Auto Renewal YES]]</f>
        <v>1</v>
      </c>
      <c r="AB42" s="9">
        <f>IF(AND(Bases[[#This Row],[Plan]]="Standard",Bases[[#This Row],[Auto Renewal]]="Yes"),1,0)</f>
        <v>0</v>
      </c>
      <c r="AC42" s="9">
        <f>IF(AND(Bases[[#This Row],[Plan]]="Standard",Bases[[#This Row],[Auto Renewal]]="No"),1,0)</f>
        <v>0</v>
      </c>
      <c r="AD42" s="9">
        <f>+Bases[[#This Row],[CLIENTS From STANDARD (MINECRAFT) Auto Renewal NO]]+Bases[[#This Row],[CLIENTS From STANDARD (MINECRAFT) Auto Renewal YES]]</f>
        <v>0</v>
      </c>
      <c r="AE42" s="9">
        <f>IF(AND(Bases[[#This Row],[Plan]]="Ultimate",Bases[[#This Row],[Auto Renewal]]="Yes"),1,0)</f>
        <v>0</v>
      </c>
      <c r="AF42" s="9">
        <f>IF(AND(Bases[[#This Row],[Plan]]="Ultimate",Bases[[#This Row],[Auto Renewal]]="No"),1,0)</f>
        <v>0</v>
      </c>
      <c r="AG42" s="9">
        <f>+Bases[[#This Row],[CLIENTS From ULTIMATE (MINECRAFT) Auto Renewal NO]]+Bases[[#This Row],[CLIENTS From ULTIMATE (MINECRAFT) Auto Renewal YES]]</f>
        <v>0</v>
      </c>
      <c r="AH42" s="9">
        <f>+Bases[[#This Row],[Total CLIENTS From ULTIMATE (MINECRAFT) Auto Renewal YES + NO]]+Bases[[#This Row],[Total CLIENTS From STANDARD (MINECRAFT) Auto Renewal YES + NO]]</f>
        <v>0</v>
      </c>
      <c r="AI42" s="9">
        <f>IF(AND(Bases[[#This Row],[Plan]]="Ultimate",Bases[[#This Row],[Auto Renewal]]="Yes"),1,0)</f>
        <v>0</v>
      </c>
      <c r="AJ42" s="9">
        <f>IF(AND(Bases[[#This Row],[Plan]]="Ultimate",Bases[[#This Row],[Auto Renewal]]="No"),1,0)</f>
        <v>0</v>
      </c>
      <c r="AK42" s="9">
        <f>+Bases[[#This Row],[CLIENTS From ULTIMATE (EA) Auto Renewal YES]]+Bases[[#This Row],[CLIENTS From ULTIMATE (EA) Auto Renewal NO]]</f>
        <v>0</v>
      </c>
      <c r="AL42" s="7">
        <f>+IF(Bases[[#This Row],[Auto Renewal]]="Yes",Bases[[#This Row],[Subscription Price]],0)</f>
        <v>0</v>
      </c>
      <c r="AM42" s="7">
        <f>+IF(Bases[[#This Row],[Auto Renewal]]="No",Bases[[#This Row],[Subscription Price]],0)</f>
        <v>5</v>
      </c>
      <c r="AN42" s="7">
        <f>+Bases[[#This Row],[Sales From All Subscriptions Auto Renewal NO]]+Bases[[#This Row],[Sales From All Subscriptions Auto Renewal YES]]</f>
        <v>5</v>
      </c>
      <c r="AO42" s="7">
        <f>IF(AND(Bases[[#This Row],[Plan]]="Core",Bases[[#This Row],[Auto Renewal]]="Yes"),Bases[[#This Row],[Subscription Price]],0)</f>
        <v>0</v>
      </c>
      <c r="AP42" s="7">
        <f>IF(AND(Bases[[#This Row],[Plan]]="Core",Bases[[#This Row],[Auto Renewal]]="No"),Bases[[#This Row],[Subscription Price]],0)</f>
        <v>5</v>
      </c>
      <c r="AQ42" s="7">
        <f>+Bases[[#This Row],[Sales From Simple Subscription Auto Renewal YES]]+Bases[[#This Row],[Sales From Simple Subscription Auto Renewal NO]]</f>
        <v>5</v>
      </c>
      <c r="AR42" s="7">
        <f>IF(AND(Bases[[#This Row],[Plan]]="Standard",Bases[[#This Row],[Auto Renewal]]="Yes"),Bases[[#This Row],[Minecraft Season Pass Price]],0)</f>
        <v>0</v>
      </c>
      <c r="AS42" s="7">
        <f>IF(AND(Bases[[#This Row],[Plan]]="Standard",Bases[[#This Row],[Auto Renewal]]="No"),Bases[[#This Row],[Minecraft Season Pass Price]],0)</f>
        <v>0</v>
      </c>
      <c r="AT42" s="7">
        <f>+Bases[[#This Row],[Sales From STANDARD (MINECRAFT) Auto Renewal YES]]+Bases[[#This Row],[Sales From STANDARD (MINECRAFT) Auto Renewal NO]]</f>
        <v>0</v>
      </c>
      <c r="AU42" s="7">
        <f>IF(AND(Bases[[#This Row],[Plan]]="Ultimate",Bases[[#This Row],[Auto Renewal]]="Yes"),Bases[[#This Row],[Minecraft Season Pass Price]],0)</f>
        <v>0</v>
      </c>
      <c r="AV42" s="7">
        <f>IF(AND(Bases[[#This Row],[Plan]]="Ultimate",Bases[[#This Row],[Auto Renewal]]="No"),Bases[[#This Row],[Minecraft Season Pass Price]],0)</f>
        <v>0</v>
      </c>
      <c r="AW42" s="7">
        <f>+Bases[[#This Row],[Sales From ULTIMATE (MINECRAFT) Auto Renewal YES]]+Bases[[#This Row],[Sales From ULTIMATE (MINECRAFT) Auto Renewal NO]]</f>
        <v>0</v>
      </c>
      <c r="AX42" s="7">
        <f>+Bases[[#This Row],[Total Sales From ULTIMATE (MINECRAFT) Auto Renewal YES + NO]]+Bases[[#This Row],[Total Sales From STANDARD (MINECRAFT) Auto Renewal YES + NO]]</f>
        <v>0</v>
      </c>
      <c r="AY42" s="7">
        <f>IF(AND(Bases[[#This Row],[Plan]]="Ultimate",Bases[[#This Row],[Auto Renewal]]="Yes"),Bases[[#This Row],[EA Play Season Pass
Price]],0)</f>
        <v>0</v>
      </c>
      <c r="AZ42" s="7">
        <f>IF(AND(Bases[[#This Row],[Plan]]="Ultimate",Bases[[#This Row],[Auto Renewal]]="No"),Bases[[#This Row],[EA Play Season Pass
Price]],0)</f>
        <v>0</v>
      </c>
      <c r="BA42" s="7">
        <f>+Bases[[#This Row],[Sales From ULTIMATE (EA) Auto Renewal YES]]+Bases[[#This Row],[Sales From ULTIMATE (EA) Auto Renewal NO]]</f>
        <v>0</v>
      </c>
      <c r="BB42" s="7">
        <f>IF(Bases[[#This Row],[Potential Clients Standard - Renew: Yes]]=1,25,0)</f>
        <v>0</v>
      </c>
      <c r="BC42" s="9">
        <f>IF(AND(Bases[[#This Row],[Auto Renewal]]="Yes",Bases[[#This Row],[Plan]]="Core"),1,0)</f>
        <v>0</v>
      </c>
      <c r="BD42" s="7">
        <f>IF(Bases[[#This Row],[Potential Clients Standard - Renew: NO]]=1,25,0)</f>
        <v>25</v>
      </c>
      <c r="BE42" s="9">
        <f>IF(AND(Bases[[#This Row],[Auto Renewal]]="No",Bases[[#This Row],[Plan]]="Core"),1,0)</f>
        <v>1</v>
      </c>
      <c r="BF42" s="7">
        <f>IF(Bases[[#This Row],[Potential Clients Ultimate - Renew: Yes]]=1,35,0)</f>
        <v>0</v>
      </c>
      <c r="BG42" s="9">
        <f>IF(AND(Bases[[#This Row],[Auto Renewal]]="Yes",Bases[[#This Row],[Plan]]="Standard"),1,0)</f>
        <v>0</v>
      </c>
      <c r="BH42" s="7">
        <f>IF(Bases[[#This Row],[Potential Clients Ultimate - Renew: NO]]=1,35,0)</f>
        <v>0</v>
      </c>
      <c r="BI42" s="9">
        <f>IF(AND(Bases[[#This Row],[Auto Renewal]]="No",Bases[[#This Row],[Plan]]="Standard"),1,0)</f>
        <v>0</v>
      </c>
      <c r="BJ42" s="7">
        <f>+Bases[[#This Row],[Potential Sales Standard - Renew: Yes]]+Bases[[#This Row],[Potential Sales Ultimate - Renew: Yes]]</f>
        <v>0</v>
      </c>
      <c r="BK42" s="9">
        <f>+Bases[[#This Row],[Potential Clients Standard - Renew: Yes]]+Bases[[#This Row],[Potential Clients Standard - Renew: NO]]</f>
        <v>1</v>
      </c>
      <c r="BL42" s="7">
        <f>+Bases[[#This Row],[Potential Sales Standard - Renew: NO]]+Bases[[#This Row],[Potential Sales Ultimate - Renew: NO]]</f>
        <v>25</v>
      </c>
      <c r="BM42" s="9">
        <f>+Bases[[#This Row],[Potential Clients Ultimate - Renew: Yes]]+Bases[[#This Row],[Potential Clients Ultimate - Renew: NO]]</f>
        <v>0</v>
      </c>
    </row>
    <row r="43" spans="1:65" ht="16.5" customHeight="1" x14ac:dyDescent="0.25">
      <c r="A43" s="1">
        <v>3270</v>
      </c>
      <c r="B43" s="1" t="s">
        <v>57</v>
      </c>
      <c r="C43" s="1" t="s">
        <v>7</v>
      </c>
      <c r="D43" s="2">
        <v>45387</v>
      </c>
      <c r="E43" s="1" t="s">
        <v>8</v>
      </c>
      <c r="F43" s="7">
        <v>15</v>
      </c>
      <c r="G43" s="1" t="s">
        <v>9</v>
      </c>
      <c r="H43" s="1" t="s">
        <v>8</v>
      </c>
      <c r="I43" s="7">
        <v>30</v>
      </c>
      <c r="J43" s="1" t="s">
        <v>8</v>
      </c>
      <c r="K43" s="7">
        <v>20</v>
      </c>
      <c r="L43" s="7">
        <v>15</v>
      </c>
      <c r="M43" s="7">
        <v>50</v>
      </c>
      <c r="N43" s="6">
        <v>2024</v>
      </c>
      <c r="O43" s="3" t="s">
        <v>318</v>
      </c>
      <c r="P43" s="5">
        <v>1</v>
      </c>
      <c r="Q43" s="3" t="s">
        <v>317</v>
      </c>
      <c r="R43" s="7">
        <v>-15</v>
      </c>
      <c r="S43" s="9">
        <v>1</v>
      </c>
      <c r="T43" s="9">
        <v>1</v>
      </c>
      <c r="U43" s="9">
        <v>0</v>
      </c>
      <c r="V43" s="9">
        <f>+IF(Bases[[#This Row],[Auto Renewal]]="Yes",1,0)</f>
        <v>1</v>
      </c>
      <c r="W43" s="9">
        <f>+IF(Bases[[#This Row],[Auto Renewal]]="No",1,0)</f>
        <v>0</v>
      </c>
      <c r="X43" s="9">
        <f>+Bases[[#This Row],[CLIENTS From All Subscriptions Auto Renewal YES]]+Bases[[#This Row],[CLIENTS From All Subscriptions Auto Renewal NO]]</f>
        <v>1</v>
      </c>
      <c r="Y43" s="9">
        <f>IF(AND(Bases[[#This Row],[Plan]]="Core",Bases[[#This Row],[Auto Renewal]]="Yes"),1,0)</f>
        <v>0</v>
      </c>
      <c r="Z43" s="9">
        <f>IF(AND(Bases[[#This Row],[Plan]]="Core",Bases[[#This Row],[Auto Renewal]]="No"),1,0)</f>
        <v>0</v>
      </c>
      <c r="AA43" s="9">
        <f>+Bases[[#This Row],[CLIENTS From Simple Subscription Auto Renewal NO]]+Bases[[#This Row],[CLIENTS From Simple Subscription Auto Renewal YES]]</f>
        <v>0</v>
      </c>
      <c r="AB43" s="9">
        <f>IF(AND(Bases[[#This Row],[Plan]]="Standard",Bases[[#This Row],[Auto Renewal]]="Yes"),1,0)</f>
        <v>0</v>
      </c>
      <c r="AC43" s="9">
        <f>IF(AND(Bases[[#This Row],[Plan]]="Standard",Bases[[#This Row],[Auto Renewal]]="No"),1,0)</f>
        <v>0</v>
      </c>
      <c r="AD43" s="9">
        <f>+Bases[[#This Row],[CLIENTS From STANDARD (MINECRAFT) Auto Renewal NO]]+Bases[[#This Row],[CLIENTS From STANDARD (MINECRAFT) Auto Renewal YES]]</f>
        <v>0</v>
      </c>
      <c r="AE43" s="9">
        <f>IF(AND(Bases[[#This Row],[Plan]]="Ultimate",Bases[[#This Row],[Auto Renewal]]="Yes"),1,0)</f>
        <v>1</v>
      </c>
      <c r="AF43" s="9">
        <f>IF(AND(Bases[[#This Row],[Plan]]="Ultimate",Bases[[#This Row],[Auto Renewal]]="No"),1,0)</f>
        <v>0</v>
      </c>
      <c r="AG43" s="9">
        <f>+Bases[[#This Row],[CLIENTS From ULTIMATE (MINECRAFT) Auto Renewal NO]]+Bases[[#This Row],[CLIENTS From ULTIMATE (MINECRAFT) Auto Renewal YES]]</f>
        <v>1</v>
      </c>
      <c r="AH43" s="9">
        <f>+Bases[[#This Row],[Total CLIENTS From ULTIMATE (MINECRAFT) Auto Renewal YES + NO]]+Bases[[#This Row],[Total CLIENTS From STANDARD (MINECRAFT) Auto Renewal YES + NO]]</f>
        <v>1</v>
      </c>
      <c r="AI43" s="9">
        <f>IF(AND(Bases[[#This Row],[Plan]]="Ultimate",Bases[[#This Row],[Auto Renewal]]="Yes"),1,0)</f>
        <v>1</v>
      </c>
      <c r="AJ43" s="9">
        <f>IF(AND(Bases[[#This Row],[Plan]]="Ultimate",Bases[[#This Row],[Auto Renewal]]="No"),1,0)</f>
        <v>0</v>
      </c>
      <c r="AK43" s="9">
        <f>+Bases[[#This Row],[CLIENTS From ULTIMATE (EA) Auto Renewal YES]]+Bases[[#This Row],[CLIENTS From ULTIMATE (EA) Auto Renewal NO]]</f>
        <v>1</v>
      </c>
      <c r="AL43" s="7">
        <f>+IF(Bases[[#This Row],[Auto Renewal]]="Yes",Bases[[#This Row],[Subscription Price]],0)</f>
        <v>15</v>
      </c>
      <c r="AM43" s="7">
        <f>+IF(Bases[[#This Row],[Auto Renewal]]="No",Bases[[#This Row],[Subscription Price]],0)</f>
        <v>0</v>
      </c>
      <c r="AN43" s="7">
        <f>+Bases[[#This Row],[Sales From All Subscriptions Auto Renewal NO]]+Bases[[#This Row],[Sales From All Subscriptions Auto Renewal YES]]</f>
        <v>15</v>
      </c>
      <c r="AO43" s="7">
        <f>IF(AND(Bases[[#This Row],[Plan]]="Core",Bases[[#This Row],[Auto Renewal]]="Yes"),Bases[[#This Row],[Subscription Price]],0)</f>
        <v>0</v>
      </c>
      <c r="AP43" s="7">
        <f>IF(AND(Bases[[#This Row],[Plan]]="Core",Bases[[#This Row],[Auto Renewal]]="No"),Bases[[#This Row],[Subscription Price]],0)</f>
        <v>0</v>
      </c>
      <c r="AQ43" s="7">
        <f>+Bases[[#This Row],[Sales From Simple Subscription Auto Renewal YES]]+Bases[[#This Row],[Sales From Simple Subscription Auto Renewal NO]]</f>
        <v>0</v>
      </c>
      <c r="AR43" s="7">
        <f>IF(AND(Bases[[#This Row],[Plan]]="Standard",Bases[[#This Row],[Auto Renewal]]="Yes"),Bases[[#This Row],[Minecraft Season Pass Price]],0)</f>
        <v>0</v>
      </c>
      <c r="AS43" s="7">
        <f>IF(AND(Bases[[#This Row],[Plan]]="Standard",Bases[[#This Row],[Auto Renewal]]="No"),Bases[[#This Row],[Minecraft Season Pass Price]],0)</f>
        <v>0</v>
      </c>
      <c r="AT43" s="7">
        <f>+Bases[[#This Row],[Sales From STANDARD (MINECRAFT) Auto Renewal YES]]+Bases[[#This Row],[Sales From STANDARD (MINECRAFT) Auto Renewal NO]]</f>
        <v>0</v>
      </c>
      <c r="AU43" s="7">
        <f>IF(AND(Bases[[#This Row],[Plan]]="Ultimate",Bases[[#This Row],[Auto Renewal]]="Yes"),Bases[[#This Row],[Minecraft Season Pass Price]],0)</f>
        <v>20</v>
      </c>
      <c r="AV43" s="7">
        <f>IF(AND(Bases[[#This Row],[Plan]]="Ultimate",Bases[[#This Row],[Auto Renewal]]="No"),Bases[[#This Row],[Minecraft Season Pass Price]],0)</f>
        <v>0</v>
      </c>
      <c r="AW43" s="7">
        <f>+Bases[[#This Row],[Sales From ULTIMATE (MINECRAFT) Auto Renewal YES]]+Bases[[#This Row],[Sales From ULTIMATE (MINECRAFT) Auto Renewal NO]]</f>
        <v>20</v>
      </c>
      <c r="AX43" s="7">
        <f>+Bases[[#This Row],[Total Sales From ULTIMATE (MINECRAFT) Auto Renewal YES + NO]]+Bases[[#This Row],[Total Sales From STANDARD (MINECRAFT) Auto Renewal YES + NO]]</f>
        <v>20</v>
      </c>
      <c r="AY43" s="7">
        <f>IF(AND(Bases[[#This Row],[Plan]]="Ultimate",Bases[[#This Row],[Auto Renewal]]="Yes"),Bases[[#This Row],[EA Play Season Pass
Price]],0)</f>
        <v>30</v>
      </c>
      <c r="AZ43" s="7">
        <f>IF(AND(Bases[[#This Row],[Plan]]="Ultimate",Bases[[#This Row],[Auto Renewal]]="No"),Bases[[#This Row],[EA Play Season Pass
Price]],0)</f>
        <v>0</v>
      </c>
      <c r="BA43" s="7">
        <f>+Bases[[#This Row],[Sales From ULTIMATE (EA) Auto Renewal YES]]+Bases[[#This Row],[Sales From ULTIMATE (EA) Auto Renewal NO]]</f>
        <v>30</v>
      </c>
      <c r="BB43" s="7">
        <f>IF(Bases[[#This Row],[Potential Clients Standard - Renew: Yes]]=1,25,0)</f>
        <v>0</v>
      </c>
      <c r="BC43" s="9">
        <f>IF(AND(Bases[[#This Row],[Auto Renewal]]="Yes",Bases[[#This Row],[Plan]]="Core"),1,0)</f>
        <v>0</v>
      </c>
      <c r="BD43" s="7">
        <f>IF(Bases[[#This Row],[Potential Clients Standard - Renew: NO]]=1,25,0)</f>
        <v>0</v>
      </c>
      <c r="BE43" s="9">
        <f>IF(AND(Bases[[#This Row],[Auto Renewal]]="No",Bases[[#This Row],[Plan]]="Core"),1,0)</f>
        <v>0</v>
      </c>
      <c r="BF43" s="7">
        <f>IF(Bases[[#This Row],[Potential Clients Ultimate - Renew: Yes]]=1,35,0)</f>
        <v>0</v>
      </c>
      <c r="BG43" s="9">
        <f>IF(AND(Bases[[#This Row],[Auto Renewal]]="Yes",Bases[[#This Row],[Plan]]="Standard"),1,0)</f>
        <v>0</v>
      </c>
      <c r="BH43" s="7">
        <f>IF(Bases[[#This Row],[Potential Clients Ultimate - Renew: NO]]=1,35,0)</f>
        <v>0</v>
      </c>
      <c r="BI43" s="9">
        <f>IF(AND(Bases[[#This Row],[Auto Renewal]]="No",Bases[[#This Row],[Plan]]="Standard"),1,0)</f>
        <v>0</v>
      </c>
      <c r="BJ43" s="7">
        <f>+Bases[[#This Row],[Potential Sales Standard - Renew: Yes]]+Bases[[#This Row],[Potential Sales Ultimate - Renew: Yes]]</f>
        <v>0</v>
      </c>
      <c r="BK43" s="9">
        <f>+Bases[[#This Row],[Potential Clients Standard - Renew: Yes]]+Bases[[#This Row],[Potential Clients Standard - Renew: NO]]</f>
        <v>0</v>
      </c>
      <c r="BL43" s="7">
        <f>+Bases[[#This Row],[Potential Sales Standard - Renew: NO]]+Bases[[#This Row],[Potential Sales Ultimate - Renew: NO]]</f>
        <v>0</v>
      </c>
      <c r="BM43" s="9">
        <f>+Bases[[#This Row],[Potential Clients Ultimate - Renew: Yes]]+Bases[[#This Row],[Potential Clients Ultimate - Renew: NO]]</f>
        <v>0</v>
      </c>
    </row>
    <row r="44" spans="1:65" ht="16.5" customHeight="1" x14ac:dyDescent="0.25">
      <c r="A44" s="1">
        <v>3271</v>
      </c>
      <c r="B44" s="1" t="s">
        <v>58</v>
      </c>
      <c r="C44" s="1" t="s">
        <v>15</v>
      </c>
      <c r="D44" s="2">
        <v>45388</v>
      </c>
      <c r="E44" s="1" t="s">
        <v>12</v>
      </c>
      <c r="F44" s="7">
        <v>10</v>
      </c>
      <c r="G44" s="1" t="s">
        <v>9</v>
      </c>
      <c r="H44" s="1" t="s">
        <v>12</v>
      </c>
      <c r="I44" s="7" t="s">
        <v>302</v>
      </c>
      <c r="J44" s="1" t="s">
        <v>8</v>
      </c>
      <c r="K44" s="7">
        <v>20</v>
      </c>
      <c r="L44" s="7">
        <v>5</v>
      </c>
      <c r="M44" s="7">
        <v>25</v>
      </c>
      <c r="N44" s="6">
        <v>2024</v>
      </c>
      <c r="O44" s="3" t="s">
        <v>318</v>
      </c>
      <c r="P44" s="5">
        <v>1</v>
      </c>
      <c r="Q44" s="3" t="s">
        <v>311</v>
      </c>
      <c r="R44" s="7">
        <v>-5</v>
      </c>
      <c r="S44" s="9">
        <v>1</v>
      </c>
      <c r="T44" s="9">
        <v>0</v>
      </c>
      <c r="U44" s="9">
        <v>1</v>
      </c>
      <c r="V44" s="9">
        <f>+IF(Bases[[#This Row],[Auto Renewal]]="Yes",1,0)</f>
        <v>0</v>
      </c>
      <c r="W44" s="9">
        <f>+IF(Bases[[#This Row],[Auto Renewal]]="No",1,0)</f>
        <v>1</v>
      </c>
      <c r="X44" s="9">
        <f>+Bases[[#This Row],[CLIENTS From All Subscriptions Auto Renewal YES]]+Bases[[#This Row],[CLIENTS From All Subscriptions Auto Renewal NO]]</f>
        <v>1</v>
      </c>
      <c r="Y44" s="9">
        <f>IF(AND(Bases[[#This Row],[Plan]]="Core",Bases[[#This Row],[Auto Renewal]]="Yes"),1,0)</f>
        <v>0</v>
      </c>
      <c r="Z44" s="9">
        <f>IF(AND(Bases[[#This Row],[Plan]]="Core",Bases[[#This Row],[Auto Renewal]]="No"),1,0)</f>
        <v>0</v>
      </c>
      <c r="AA44" s="9">
        <f>+Bases[[#This Row],[CLIENTS From Simple Subscription Auto Renewal NO]]+Bases[[#This Row],[CLIENTS From Simple Subscription Auto Renewal YES]]</f>
        <v>0</v>
      </c>
      <c r="AB44" s="9">
        <f>IF(AND(Bases[[#This Row],[Plan]]="Standard",Bases[[#This Row],[Auto Renewal]]="Yes"),1,0)</f>
        <v>0</v>
      </c>
      <c r="AC44" s="9">
        <f>IF(AND(Bases[[#This Row],[Plan]]="Standard",Bases[[#This Row],[Auto Renewal]]="No"),1,0)</f>
        <v>1</v>
      </c>
      <c r="AD44" s="9">
        <f>+Bases[[#This Row],[CLIENTS From STANDARD (MINECRAFT) Auto Renewal NO]]+Bases[[#This Row],[CLIENTS From STANDARD (MINECRAFT) Auto Renewal YES]]</f>
        <v>1</v>
      </c>
      <c r="AE44" s="9">
        <f>IF(AND(Bases[[#This Row],[Plan]]="Ultimate",Bases[[#This Row],[Auto Renewal]]="Yes"),1,0)</f>
        <v>0</v>
      </c>
      <c r="AF44" s="9">
        <f>IF(AND(Bases[[#This Row],[Plan]]="Ultimate",Bases[[#This Row],[Auto Renewal]]="No"),1,0)</f>
        <v>0</v>
      </c>
      <c r="AG44" s="9">
        <f>+Bases[[#This Row],[CLIENTS From ULTIMATE (MINECRAFT) Auto Renewal NO]]+Bases[[#This Row],[CLIENTS From ULTIMATE (MINECRAFT) Auto Renewal YES]]</f>
        <v>0</v>
      </c>
      <c r="AH44" s="9">
        <f>+Bases[[#This Row],[Total CLIENTS From ULTIMATE (MINECRAFT) Auto Renewal YES + NO]]+Bases[[#This Row],[Total CLIENTS From STANDARD (MINECRAFT) Auto Renewal YES + NO]]</f>
        <v>1</v>
      </c>
      <c r="AI44" s="9">
        <f>IF(AND(Bases[[#This Row],[Plan]]="Ultimate",Bases[[#This Row],[Auto Renewal]]="Yes"),1,0)</f>
        <v>0</v>
      </c>
      <c r="AJ44" s="9">
        <f>IF(AND(Bases[[#This Row],[Plan]]="Ultimate",Bases[[#This Row],[Auto Renewal]]="No"),1,0)</f>
        <v>0</v>
      </c>
      <c r="AK44" s="9">
        <f>+Bases[[#This Row],[CLIENTS From ULTIMATE (EA) Auto Renewal YES]]+Bases[[#This Row],[CLIENTS From ULTIMATE (EA) Auto Renewal NO]]</f>
        <v>0</v>
      </c>
      <c r="AL44" s="7">
        <f>+IF(Bases[[#This Row],[Auto Renewal]]="Yes",Bases[[#This Row],[Subscription Price]],0)</f>
        <v>0</v>
      </c>
      <c r="AM44" s="7">
        <f>+IF(Bases[[#This Row],[Auto Renewal]]="No",Bases[[#This Row],[Subscription Price]],0)</f>
        <v>10</v>
      </c>
      <c r="AN44" s="7">
        <f>+Bases[[#This Row],[Sales From All Subscriptions Auto Renewal NO]]+Bases[[#This Row],[Sales From All Subscriptions Auto Renewal YES]]</f>
        <v>10</v>
      </c>
      <c r="AO44" s="7">
        <f>IF(AND(Bases[[#This Row],[Plan]]="Core",Bases[[#This Row],[Auto Renewal]]="Yes"),Bases[[#This Row],[Subscription Price]],0)</f>
        <v>0</v>
      </c>
      <c r="AP44" s="7">
        <f>IF(AND(Bases[[#This Row],[Plan]]="Core",Bases[[#This Row],[Auto Renewal]]="No"),Bases[[#This Row],[Subscription Price]],0)</f>
        <v>0</v>
      </c>
      <c r="AQ44" s="7">
        <f>+Bases[[#This Row],[Sales From Simple Subscription Auto Renewal YES]]+Bases[[#This Row],[Sales From Simple Subscription Auto Renewal NO]]</f>
        <v>0</v>
      </c>
      <c r="AR44" s="7">
        <f>IF(AND(Bases[[#This Row],[Plan]]="Standard",Bases[[#This Row],[Auto Renewal]]="Yes"),Bases[[#This Row],[Minecraft Season Pass Price]],0)</f>
        <v>0</v>
      </c>
      <c r="AS44" s="7">
        <f>IF(AND(Bases[[#This Row],[Plan]]="Standard",Bases[[#This Row],[Auto Renewal]]="No"),Bases[[#This Row],[Minecraft Season Pass Price]],0)</f>
        <v>20</v>
      </c>
      <c r="AT44" s="7">
        <f>+Bases[[#This Row],[Sales From STANDARD (MINECRAFT) Auto Renewal YES]]+Bases[[#This Row],[Sales From STANDARD (MINECRAFT) Auto Renewal NO]]</f>
        <v>20</v>
      </c>
      <c r="AU44" s="7">
        <f>IF(AND(Bases[[#This Row],[Plan]]="Ultimate",Bases[[#This Row],[Auto Renewal]]="Yes"),Bases[[#This Row],[Minecraft Season Pass Price]],0)</f>
        <v>0</v>
      </c>
      <c r="AV44" s="7">
        <f>IF(AND(Bases[[#This Row],[Plan]]="Ultimate",Bases[[#This Row],[Auto Renewal]]="No"),Bases[[#This Row],[Minecraft Season Pass Price]],0)</f>
        <v>0</v>
      </c>
      <c r="AW44" s="7">
        <f>+Bases[[#This Row],[Sales From ULTIMATE (MINECRAFT) Auto Renewal YES]]+Bases[[#This Row],[Sales From ULTIMATE (MINECRAFT) Auto Renewal NO]]</f>
        <v>0</v>
      </c>
      <c r="AX44" s="7">
        <f>+Bases[[#This Row],[Total Sales From ULTIMATE (MINECRAFT) Auto Renewal YES + NO]]+Bases[[#This Row],[Total Sales From STANDARD (MINECRAFT) Auto Renewal YES + NO]]</f>
        <v>20</v>
      </c>
      <c r="AY44" s="7">
        <f>IF(AND(Bases[[#This Row],[Plan]]="Ultimate",Bases[[#This Row],[Auto Renewal]]="Yes"),Bases[[#This Row],[EA Play Season Pass
Price]],0)</f>
        <v>0</v>
      </c>
      <c r="AZ44" s="7">
        <f>IF(AND(Bases[[#This Row],[Plan]]="Ultimate",Bases[[#This Row],[Auto Renewal]]="No"),Bases[[#This Row],[EA Play Season Pass
Price]],0)</f>
        <v>0</v>
      </c>
      <c r="BA44" s="7">
        <f>+Bases[[#This Row],[Sales From ULTIMATE (EA) Auto Renewal YES]]+Bases[[#This Row],[Sales From ULTIMATE (EA) Auto Renewal NO]]</f>
        <v>0</v>
      </c>
      <c r="BB44" s="7">
        <f>IF(Bases[[#This Row],[Potential Clients Standard - Renew: Yes]]=1,25,0)</f>
        <v>0</v>
      </c>
      <c r="BC44" s="9">
        <f>IF(AND(Bases[[#This Row],[Auto Renewal]]="Yes",Bases[[#This Row],[Plan]]="Core"),1,0)</f>
        <v>0</v>
      </c>
      <c r="BD44" s="7">
        <f>IF(Bases[[#This Row],[Potential Clients Standard - Renew: NO]]=1,25,0)</f>
        <v>0</v>
      </c>
      <c r="BE44" s="9">
        <f>IF(AND(Bases[[#This Row],[Auto Renewal]]="No",Bases[[#This Row],[Plan]]="Core"),1,0)</f>
        <v>0</v>
      </c>
      <c r="BF44" s="7">
        <f>IF(Bases[[#This Row],[Potential Clients Ultimate - Renew: Yes]]=1,35,0)</f>
        <v>0</v>
      </c>
      <c r="BG44" s="9">
        <f>IF(AND(Bases[[#This Row],[Auto Renewal]]="Yes",Bases[[#This Row],[Plan]]="Standard"),1,0)</f>
        <v>0</v>
      </c>
      <c r="BH44" s="7">
        <f>IF(Bases[[#This Row],[Potential Clients Ultimate - Renew: NO]]=1,35,0)</f>
        <v>35</v>
      </c>
      <c r="BI44" s="9">
        <f>IF(AND(Bases[[#This Row],[Auto Renewal]]="No",Bases[[#This Row],[Plan]]="Standard"),1,0)</f>
        <v>1</v>
      </c>
      <c r="BJ44" s="7">
        <f>+Bases[[#This Row],[Potential Sales Standard - Renew: Yes]]+Bases[[#This Row],[Potential Sales Ultimate - Renew: Yes]]</f>
        <v>0</v>
      </c>
      <c r="BK44" s="9">
        <f>+Bases[[#This Row],[Potential Clients Standard - Renew: Yes]]+Bases[[#This Row],[Potential Clients Standard - Renew: NO]]</f>
        <v>0</v>
      </c>
      <c r="BL44" s="7">
        <f>+Bases[[#This Row],[Potential Sales Standard - Renew: NO]]+Bases[[#This Row],[Potential Sales Ultimate - Renew: NO]]</f>
        <v>35</v>
      </c>
      <c r="BM44" s="9">
        <f>+Bases[[#This Row],[Potential Clients Ultimate - Renew: Yes]]+Bases[[#This Row],[Potential Clients Ultimate - Renew: NO]]</f>
        <v>1</v>
      </c>
    </row>
    <row r="45" spans="1:65" ht="16.5" customHeight="1" x14ac:dyDescent="0.25">
      <c r="A45" s="1">
        <v>3272</v>
      </c>
      <c r="B45" s="1" t="s">
        <v>59</v>
      </c>
      <c r="C45" s="1" t="s">
        <v>11</v>
      </c>
      <c r="D45" s="2">
        <v>45389</v>
      </c>
      <c r="E45" s="1" t="s">
        <v>8</v>
      </c>
      <c r="F45" s="7">
        <v>5</v>
      </c>
      <c r="G45" s="1" t="s">
        <v>13</v>
      </c>
      <c r="H45" s="1" t="s">
        <v>12</v>
      </c>
      <c r="I45" s="7" t="s">
        <v>302</v>
      </c>
      <c r="J45" s="1" t="s">
        <v>12</v>
      </c>
      <c r="K45" s="7">
        <v>0</v>
      </c>
      <c r="L45" s="7">
        <v>0</v>
      </c>
      <c r="M45" s="7">
        <v>5</v>
      </c>
      <c r="N45" s="6">
        <v>2024</v>
      </c>
      <c r="O45" s="3" t="s">
        <v>318</v>
      </c>
      <c r="P45" s="5">
        <v>2</v>
      </c>
      <c r="Q45" s="3" t="s">
        <v>314</v>
      </c>
      <c r="R45" s="7">
        <v>0</v>
      </c>
      <c r="S45" s="9">
        <v>1</v>
      </c>
      <c r="T45" s="9">
        <v>1</v>
      </c>
      <c r="U45" s="9">
        <v>0</v>
      </c>
      <c r="V45" s="9">
        <f>+IF(Bases[[#This Row],[Auto Renewal]]="Yes",1,0)</f>
        <v>1</v>
      </c>
      <c r="W45" s="9">
        <f>+IF(Bases[[#This Row],[Auto Renewal]]="No",1,0)</f>
        <v>0</v>
      </c>
      <c r="X45" s="9">
        <f>+Bases[[#This Row],[CLIENTS From All Subscriptions Auto Renewal YES]]+Bases[[#This Row],[CLIENTS From All Subscriptions Auto Renewal NO]]</f>
        <v>1</v>
      </c>
      <c r="Y45" s="9">
        <f>IF(AND(Bases[[#This Row],[Plan]]="Core",Bases[[#This Row],[Auto Renewal]]="Yes"),1,0)</f>
        <v>1</v>
      </c>
      <c r="Z45" s="9">
        <f>IF(AND(Bases[[#This Row],[Plan]]="Core",Bases[[#This Row],[Auto Renewal]]="No"),1,0)</f>
        <v>0</v>
      </c>
      <c r="AA45" s="9">
        <f>+Bases[[#This Row],[CLIENTS From Simple Subscription Auto Renewal NO]]+Bases[[#This Row],[CLIENTS From Simple Subscription Auto Renewal YES]]</f>
        <v>1</v>
      </c>
      <c r="AB45" s="9">
        <f>IF(AND(Bases[[#This Row],[Plan]]="Standard",Bases[[#This Row],[Auto Renewal]]="Yes"),1,0)</f>
        <v>0</v>
      </c>
      <c r="AC45" s="9">
        <f>IF(AND(Bases[[#This Row],[Plan]]="Standard",Bases[[#This Row],[Auto Renewal]]="No"),1,0)</f>
        <v>0</v>
      </c>
      <c r="AD45" s="9">
        <f>+Bases[[#This Row],[CLIENTS From STANDARD (MINECRAFT) Auto Renewal NO]]+Bases[[#This Row],[CLIENTS From STANDARD (MINECRAFT) Auto Renewal YES]]</f>
        <v>0</v>
      </c>
      <c r="AE45" s="9">
        <f>IF(AND(Bases[[#This Row],[Plan]]="Ultimate",Bases[[#This Row],[Auto Renewal]]="Yes"),1,0)</f>
        <v>0</v>
      </c>
      <c r="AF45" s="9">
        <f>IF(AND(Bases[[#This Row],[Plan]]="Ultimate",Bases[[#This Row],[Auto Renewal]]="No"),1,0)</f>
        <v>0</v>
      </c>
      <c r="AG45" s="9">
        <f>+Bases[[#This Row],[CLIENTS From ULTIMATE (MINECRAFT) Auto Renewal NO]]+Bases[[#This Row],[CLIENTS From ULTIMATE (MINECRAFT) Auto Renewal YES]]</f>
        <v>0</v>
      </c>
      <c r="AH45" s="9">
        <f>+Bases[[#This Row],[Total CLIENTS From ULTIMATE (MINECRAFT) Auto Renewal YES + NO]]+Bases[[#This Row],[Total CLIENTS From STANDARD (MINECRAFT) Auto Renewal YES + NO]]</f>
        <v>0</v>
      </c>
      <c r="AI45" s="9">
        <f>IF(AND(Bases[[#This Row],[Plan]]="Ultimate",Bases[[#This Row],[Auto Renewal]]="Yes"),1,0)</f>
        <v>0</v>
      </c>
      <c r="AJ45" s="9">
        <f>IF(AND(Bases[[#This Row],[Plan]]="Ultimate",Bases[[#This Row],[Auto Renewal]]="No"),1,0)</f>
        <v>0</v>
      </c>
      <c r="AK45" s="9">
        <f>+Bases[[#This Row],[CLIENTS From ULTIMATE (EA) Auto Renewal YES]]+Bases[[#This Row],[CLIENTS From ULTIMATE (EA) Auto Renewal NO]]</f>
        <v>0</v>
      </c>
      <c r="AL45" s="7">
        <f>+IF(Bases[[#This Row],[Auto Renewal]]="Yes",Bases[[#This Row],[Subscription Price]],0)</f>
        <v>5</v>
      </c>
      <c r="AM45" s="7">
        <f>+IF(Bases[[#This Row],[Auto Renewal]]="No",Bases[[#This Row],[Subscription Price]],0)</f>
        <v>0</v>
      </c>
      <c r="AN45" s="7">
        <f>+Bases[[#This Row],[Sales From All Subscriptions Auto Renewal NO]]+Bases[[#This Row],[Sales From All Subscriptions Auto Renewal YES]]</f>
        <v>5</v>
      </c>
      <c r="AO45" s="7">
        <f>IF(AND(Bases[[#This Row],[Plan]]="Core",Bases[[#This Row],[Auto Renewal]]="Yes"),Bases[[#This Row],[Subscription Price]],0)</f>
        <v>5</v>
      </c>
      <c r="AP45" s="7">
        <f>IF(AND(Bases[[#This Row],[Plan]]="Core",Bases[[#This Row],[Auto Renewal]]="No"),Bases[[#This Row],[Subscription Price]],0)</f>
        <v>0</v>
      </c>
      <c r="AQ45" s="7">
        <f>+Bases[[#This Row],[Sales From Simple Subscription Auto Renewal YES]]+Bases[[#This Row],[Sales From Simple Subscription Auto Renewal NO]]</f>
        <v>5</v>
      </c>
      <c r="AR45" s="7">
        <f>IF(AND(Bases[[#This Row],[Plan]]="Standard",Bases[[#This Row],[Auto Renewal]]="Yes"),Bases[[#This Row],[Minecraft Season Pass Price]],0)</f>
        <v>0</v>
      </c>
      <c r="AS45" s="7">
        <f>IF(AND(Bases[[#This Row],[Plan]]="Standard",Bases[[#This Row],[Auto Renewal]]="No"),Bases[[#This Row],[Minecraft Season Pass Price]],0)</f>
        <v>0</v>
      </c>
      <c r="AT45" s="7">
        <f>+Bases[[#This Row],[Sales From STANDARD (MINECRAFT) Auto Renewal YES]]+Bases[[#This Row],[Sales From STANDARD (MINECRAFT) Auto Renewal NO]]</f>
        <v>0</v>
      </c>
      <c r="AU45" s="7">
        <f>IF(AND(Bases[[#This Row],[Plan]]="Ultimate",Bases[[#This Row],[Auto Renewal]]="Yes"),Bases[[#This Row],[Minecraft Season Pass Price]],0)</f>
        <v>0</v>
      </c>
      <c r="AV45" s="7">
        <f>IF(AND(Bases[[#This Row],[Plan]]="Ultimate",Bases[[#This Row],[Auto Renewal]]="No"),Bases[[#This Row],[Minecraft Season Pass Price]],0)</f>
        <v>0</v>
      </c>
      <c r="AW45" s="7">
        <f>+Bases[[#This Row],[Sales From ULTIMATE (MINECRAFT) Auto Renewal YES]]+Bases[[#This Row],[Sales From ULTIMATE (MINECRAFT) Auto Renewal NO]]</f>
        <v>0</v>
      </c>
      <c r="AX45" s="7">
        <f>+Bases[[#This Row],[Total Sales From ULTIMATE (MINECRAFT) Auto Renewal YES + NO]]+Bases[[#This Row],[Total Sales From STANDARD (MINECRAFT) Auto Renewal YES + NO]]</f>
        <v>0</v>
      </c>
      <c r="AY45" s="7">
        <f>IF(AND(Bases[[#This Row],[Plan]]="Ultimate",Bases[[#This Row],[Auto Renewal]]="Yes"),Bases[[#This Row],[EA Play Season Pass
Price]],0)</f>
        <v>0</v>
      </c>
      <c r="AZ45" s="7">
        <f>IF(AND(Bases[[#This Row],[Plan]]="Ultimate",Bases[[#This Row],[Auto Renewal]]="No"),Bases[[#This Row],[EA Play Season Pass
Price]],0)</f>
        <v>0</v>
      </c>
      <c r="BA45" s="7">
        <f>+Bases[[#This Row],[Sales From ULTIMATE (EA) Auto Renewal YES]]+Bases[[#This Row],[Sales From ULTIMATE (EA) Auto Renewal NO]]</f>
        <v>0</v>
      </c>
      <c r="BB45" s="7">
        <f>IF(Bases[[#This Row],[Potential Clients Standard - Renew: Yes]]=1,25,0)</f>
        <v>25</v>
      </c>
      <c r="BC45" s="9">
        <f>IF(AND(Bases[[#This Row],[Auto Renewal]]="Yes",Bases[[#This Row],[Plan]]="Core"),1,0)</f>
        <v>1</v>
      </c>
      <c r="BD45" s="7">
        <f>IF(Bases[[#This Row],[Potential Clients Standard - Renew: NO]]=1,25,0)</f>
        <v>0</v>
      </c>
      <c r="BE45" s="9">
        <f>IF(AND(Bases[[#This Row],[Auto Renewal]]="No",Bases[[#This Row],[Plan]]="Core"),1,0)</f>
        <v>0</v>
      </c>
      <c r="BF45" s="7">
        <f>IF(Bases[[#This Row],[Potential Clients Ultimate - Renew: Yes]]=1,35,0)</f>
        <v>0</v>
      </c>
      <c r="BG45" s="9">
        <f>IF(AND(Bases[[#This Row],[Auto Renewal]]="Yes",Bases[[#This Row],[Plan]]="Standard"),1,0)</f>
        <v>0</v>
      </c>
      <c r="BH45" s="7">
        <f>IF(Bases[[#This Row],[Potential Clients Ultimate - Renew: NO]]=1,35,0)</f>
        <v>0</v>
      </c>
      <c r="BI45" s="9">
        <f>IF(AND(Bases[[#This Row],[Auto Renewal]]="No",Bases[[#This Row],[Plan]]="Standard"),1,0)</f>
        <v>0</v>
      </c>
      <c r="BJ45" s="7">
        <f>+Bases[[#This Row],[Potential Sales Standard - Renew: Yes]]+Bases[[#This Row],[Potential Sales Ultimate - Renew: Yes]]</f>
        <v>25</v>
      </c>
      <c r="BK45" s="9">
        <f>+Bases[[#This Row],[Potential Clients Standard - Renew: Yes]]+Bases[[#This Row],[Potential Clients Standard - Renew: NO]]</f>
        <v>1</v>
      </c>
      <c r="BL45" s="7">
        <f>+Bases[[#This Row],[Potential Sales Standard - Renew: NO]]+Bases[[#This Row],[Potential Sales Ultimate - Renew: NO]]</f>
        <v>0</v>
      </c>
      <c r="BM45" s="9">
        <f>+Bases[[#This Row],[Potential Clients Ultimate - Renew: Yes]]+Bases[[#This Row],[Potential Clients Ultimate - Renew: NO]]</f>
        <v>0</v>
      </c>
    </row>
    <row r="46" spans="1:65" ht="16.5" customHeight="1" x14ac:dyDescent="0.25">
      <c r="A46" s="1">
        <v>3273</v>
      </c>
      <c r="B46" s="1" t="s">
        <v>60</v>
      </c>
      <c r="C46" s="1" t="s">
        <v>7</v>
      </c>
      <c r="D46" s="2">
        <v>45390</v>
      </c>
      <c r="E46" s="1" t="s">
        <v>12</v>
      </c>
      <c r="F46" s="7">
        <v>15</v>
      </c>
      <c r="G46" s="1" t="s">
        <v>16</v>
      </c>
      <c r="H46" s="1" t="s">
        <v>8</v>
      </c>
      <c r="I46" s="7">
        <v>30</v>
      </c>
      <c r="J46" s="1" t="s">
        <v>8</v>
      </c>
      <c r="K46" s="7">
        <v>20</v>
      </c>
      <c r="L46" s="7">
        <v>20</v>
      </c>
      <c r="M46" s="7">
        <v>45</v>
      </c>
      <c r="N46" s="6">
        <v>2024</v>
      </c>
      <c r="O46" s="3" t="s">
        <v>318</v>
      </c>
      <c r="P46" s="5">
        <v>2</v>
      </c>
      <c r="Q46" s="3" t="s">
        <v>309</v>
      </c>
      <c r="R46" s="7">
        <v>-20</v>
      </c>
      <c r="S46" s="9">
        <v>1</v>
      </c>
      <c r="T46" s="9">
        <v>0</v>
      </c>
      <c r="U46" s="9">
        <v>1</v>
      </c>
      <c r="V46" s="9">
        <f>+IF(Bases[[#This Row],[Auto Renewal]]="Yes",1,0)</f>
        <v>0</v>
      </c>
      <c r="W46" s="9">
        <f>+IF(Bases[[#This Row],[Auto Renewal]]="No",1,0)</f>
        <v>1</v>
      </c>
      <c r="X46" s="9">
        <f>+Bases[[#This Row],[CLIENTS From All Subscriptions Auto Renewal YES]]+Bases[[#This Row],[CLIENTS From All Subscriptions Auto Renewal NO]]</f>
        <v>1</v>
      </c>
      <c r="Y46" s="9">
        <f>IF(AND(Bases[[#This Row],[Plan]]="Core",Bases[[#This Row],[Auto Renewal]]="Yes"),1,0)</f>
        <v>0</v>
      </c>
      <c r="Z46" s="9">
        <f>IF(AND(Bases[[#This Row],[Plan]]="Core",Bases[[#This Row],[Auto Renewal]]="No"),1,0)</f>
        <v>0</v>
      </c>
      <c r="AA46" s="9">
        <f>+Bases[[#This Row],[CLIENTS From Simple Subscription Auto Renewal NO]]+Bases[[#This Row],[CLIENTS From Simple Subscription Auto Renewal YES]]</f>
        <v>0</v>
      </c>
      <c r="AB46" s="9">
        <f>IF(AND(Bases[[#This Row],[Plan]]="Standard",Bases[[#This Row],[Auto Renewal]]="Yes"),1,0)</f>
        <v>0</v>
      </c>
      <c r="AC46" s="9">
        <f>IF(AND(Bases[[#This Row],[Plan]]="Standard",Bases[[#This Row],[Auto Renewal]]="No"),1,0)</f>
        <v>0</v>
      </c>
      <c r="AD46" s="9">
        <f>+Bases[[#This Row],[CLIENTS From STANDARD (MINECRAFT) Auto Renewal NO]]+Bases[[#This Row],[CLIENTS From STANDARD (MINECRAFT) Auto Renewal YES]]</f>
        <v>0</v>
      </c>
      <c r="AE46" s="9">
        <f>IF(AND(Bases[[#This Row],[Plan]]="Ultimate",Bases[[#This Row],[Auto Renewal]]="Yes"),1,0)</f>
        <v>0</v>
      </c>
      <c r="AF46" s="9">
        <f>IF(AND(Bases[[#This Row],[Plan]]="Ultimate",Bases[[#This Row],[Auto Renewal]]="No"),1,0)</f>
        <v>1</v>
      </c>
      <c r="AG46" s="9">
        <f>+Bases[[#This Row],[CLIENTS From ULTIMATE (MINECRAFT) Auto Renewal NO]]+Bases[[#This Row],[CLIENTS From ULTIMATE (MINECRAFT) Auto Renewal YES]]</f>
        <v>1</v>
      </c>
      <c r="AH46" s="9">
        <f>+Bases[[#This Row],[Total CLIENTS From ULTIMATE (MINECRAFT) Auto Renewal YES + NO]]+Bases[[#This Row],[Total CLIENTS From STANDARD (MINECRAFT) Auto Renewal YES + NO]]</f>
        <v>1</v>
      </c>
      <c r="AI46" s="9">
        <f>IF(AND(Bases[[#This Row],[Plan]]="Ultimate",Bases[[#This Row],[Auto Renewal]]="Yes"),1,0)</f>
        <v>0</v>
      </c>
      <c r="AJ46" s="9">
        <f>IF(AND(Bases[[#This Row],[Plan]]="Ultimate",Bases[[#This Row],[Auto Renewal]]="No"),1,0)</f>
        <v>1</v>
      </c>
      <c r="AK46" s="9">
        <f>+Bases[[#This Row],[CLIENTS From ULTIMATE (EA) Auto Renewal YES]]+Bases[[#This Row],[CLIENTS From ULTIMATE (EA) Auto Renewal NO]]</f>
        <v>1</v>
      </c>
      <c r="AL46" s="7">
        <f>+IF(Bases[[#This Row],[Auto Renewal]]="Yes",Bases[[#This Row],[Subscription Price]],0)</f>
        <v>0</v>
      </c>
      <c r="AM46" s="7">
        <f>+IF(Bases[[#This Row],[Auto Renewal]]="No",Bases[[#This Row],[Subscription Price]],0)</f>
        <v>15</v>
      </c>
      <c r="AN46" s="7">
        <f>+Bases[[#This Row],[Sales From All Subscriptions Auto Renewal NO]]+Bases[[#This Row],[Sales From All Subscriptions Auto Renewal YES]]</f>
        <v>15</v>
      </c>
      <c r="AO46" s="7">
        <f>IF(AND(Bases[[#This Row],[Plan]]="Core",Bases[[#This Row],[Auto Renewal]]="Yes"),Bases[[#This Row],[Subscription Price]],0)</f>
        <v>0</v>
      </c>
      <c r="AP46" s="7">
        <f>IF(AND(Bases[[#This Row],[Plan]]="Core",Bases[[#This Row],[Auto Renewal]]="No"),Bases[[#This Row],[Subscription Price]],0)</f>
        <v>0</v>
      </c>
      <c r="AQ46" s="7">
        <f>+Bases[[#This Row],[Sales From Simple Subscription Auto Renewal YES]]+Bases[[#This Row],[Sales From Simple Subscription Auto Renewal NO]]</f>
        <v>0</v>
      </c>
      <c r="AR46" s="7">
        <f>IF(AND(Bases[[#This Row],[Plan]]="Standard",Bases[[#This Row],[Auto Renewal]]="Yes"),Bases[[#This Row],[Minecraft Season Pass Price]],0)</f>
        <v>0</v>
      </c>
      <c r="AS46" s="7">
        <f>IF(AND(Bases[[#This Row],[Plan]]="Standard",Bases[[#This Row],[Auto Renewal]]="No"),Bases[[#This Row],[Minecraft Season Pass Price]],0)</f>
        <v>0</v>
      </c>
      <c r="AT46" s="7">
        <f>+Bases[[#This Row],[Sales From STANDARD (MINECRAFT) Auto Renewal YES]]+Bases[[#This Row],[Sales From STANDARD (MINECRAFT) Auto Renewal NO]]</f>
        <v>0</v>
      </c>
      <c r="AU46" s="7">
        <f>IF(AND(Bases[[#This Row],[Plan]]="Ultimate",Bases[[#This Row],[Auto Renewal]]="Yes"),Bases[[#This Row],[Minecraft Season Pass Price]],0)</f>
        <v>0</v>
      </c>
      <c r="AV46" s="7">
        <f>IF(AND(Bases[[#This Row],[Plan]]="Ultimate",Bases[[#This Row],[Auto Renewal]]="No"),Bases[[#This Row],[Minecraft Season Pass Price]],0)</f>
        <v>20</v>
      </c>
      <c r="AW46" s="7">
        <f>+Bases[[#This Row],[Sales From ULTIMATE (MINECRAFT) Auto Renewal YES]]+Bases[[#This Row],[Sales From ULTIMATE (MINECRAFT) Auto Renewal NO]]</f>
        <v>20</v>
      </c>
      <c r="AX46" s="7">
        <f>+Bases[[#This Row],[Total Sales From ULTIMATE (MINECRAFT) Auto Renewal YES + NO]]+Bases[[#This Row],[Total Sales From STANDARD (MINECRAFT) Auto Renewal YES + NO]]</f>
        <v>20</v>
      </c>
      <c r="AY46" s="7">
        <f>IF(AND(Bases[[#This Row],[Plan]]="Ultimate",Bases[[#This Row],[Auto Renewal]]="Yes"),Bases[[#This Row],[EA Play Season Pass
Price]],0)</f>
        <v>0</v>
      </c>
      <c r="AZ46" s="7">
        <f>IF(AND(Bases[[#This Row],[Plan]]="Ultimate",Bases[[#This Row],[Auto Renewal]]="No"),Bases[[#This Row],[EA Play Season Pass
Price]],0)</f>
        <v>30</v>
      </c>
      <c r="BA46" s="7">
        <f>+Bases[[#This Row],[Sales From ULTIMATE (EA) Auto Renewal YES]]+Bases[[#This Row],[Sales From ULTIMATE (EA) Auto Renewal NO]]</f>
        <v>30</v>
      </c>
      <c r="BB46" s="7">
        <f>IF(Bases[[#This Row],[Potential Clients Standard - Renew: Yes]]=1,25,0)</f>
        <v>0</v>
      </c>
      <c r="BC46" s="9">
        <f>IF(AND(Bases[[#This Row],[Auto Renewal]]="Yes",Bases[[#This Row],[Plan]]="Core"),1,0)</f>
        <v>0</v>
      </c>
      <c r="BD46" s="7">
        <f>IF(Bases[[#This Row],[Potential Clients Standard - Renew: NO]]=1,25,0)</f>
        <v>0</v>
      </c>
      <c r="BE46" s="9">
        <f>IF(AND(Bases[[#This Row],[Auto Renewal]]="No",Bases[[#This Row],[Plan]]="Core"),1,0)</f>
        <v>0</v>
      </c>
      <c r="BF46" s="7">
        <f>IF(Bases[[#This Row],[Potential Clients Ultimate - Renew: Yes]]=1,35,0)</f>
        <v>0</v>
      </c>
      <c r="BG46" s="9">
        <f>IF(AND(Bases[[#This Row],[Auto Renewal]]="Yes",Bases[[#This Row],[Plan]]="Standard"),1,0)</f>
        <v>0</v>
      </c>
      <c r="BH46" s="7">
        <f>IF(Bases[[#This Row],[Potential Clients Ultimate - Renew: NO]]=1,35,0)</f>
        <v>0</v>
      </c>
      <c r="BI46" s="9">
        <f>IF(AND(Bases[[#This Row],[Auto Renewal]]="No",Bases[[#This Row],[Plan]]="Standard"),1,0)</f>
        <v>0</v>
      </c>
      <c r="BJ46" s="7">
        <f>+Bases[[#This Row],[Potential Sales Standard - Renew: Yes]]+Bases[[#This Row],[Potential Sales Ultimate - Renew: Yes]]</f>
        <v>0</v>
      </c>
      <c r="BK46" s="9">
        <f>+Bases[[#This Row],[Potential Clients Standard - Renew: Yes]]+Bases[[#This Row],[Potential Clients Standard - Renew: NO]]</f>
        <v>0</v>
      </c>
      <c r="BL46" s="7">
        <f>+Bases[[#This Row],[Potential Sales Standard - Renew: NO]]+Bases[[#This Row],[Potential Sales Ultimate - Renew: NO]]</f>
        <v>0</v>
      </c>
      <c r="BM46" s="9">
        <f>+Bases[[#This Row],[Potential Clients Ultimate - Renew: Yes]]+Bases[[#This Row],[Potential Clients Ultimate - Renew: NO]]</f>
        <v>0</v>
      </c>
    </row>
    <row r="47" spans="1:65" ht="16.5" customHeight="1" x14ac:dyDescent="0.25">
      <c r="A47" s="1">
        <v>3274</v>
      </c>
      <c r="B47" s="1" t="s">
        <v>61</v>
      </c>
      <c r="C47" s="1" t="s">
        <v>15</v>
      </c>
      <c r="D47" s="2">
        <v>45391</v>
      </c>
      <c r="E47" s="1" t="s">
        <v>8</v>
      </c>
      <c r="F47" s="7">
        <v>10</v>
      </c>
      <c r="G47" s="1" t="s">
        <v>16</v>
      </c>
      <c r="H47" s="1" t="s">
        <v>12</v>
      </c>
      <c r="I47" s="7" t="s">
        <v>302</v>
      </c>
      <c r="J47" s="1" t="s">
        <v>8</v>
      </c>
      <c r="K47" s="7">
        <v>20</v>
      </c>
      <c r="L47" s="7">
        <v>12</v>
      </c>
      <c r="M47" s="7">
        <v>18</v>
      </c>
      <c r="N47" s="6">
        <v>2024</v>
      </c>
      <c r="O47" s="3" t="s">
        <v>318</v>
      </c>
      <c r="P47" s="5">
        <v>2</v>
      </c>
      <c r="Q47" s="3" t="s">
        <v>312</v>
      </c>
      <c r="R47" s="7">
        <v>-12</v>
      </c>
      <c r="S47" s="9">
        <v>1</v>
      </c>
      <c r="T47" s="9">
        <v>1</v>
      </c>
      <c r="U47" s="9">
        <v>0</v>
      </c>
      <c r="V47" s="9">
        <f>+IF(Bases[[#This Row],[Auto Renewal]]="Yes",1,0)</f>
        <v>1</v>
      </c>
      <c r="W47" s="9">
        <f>+IF(Bases[[#This Row],[Auto Renewal]]="No",1,0)</f>
        <v>0</v>
      </c>
      <c r="X47" s="9">
        <f>+Bases[[#This Row],[CLIENTS From All Subscriptions Auto Renewal YES]]+Bases[[#This Row],[CLIENTS From All Subscriptions Auto Renewal NO]]</f>
        <v>1</v>
      </c>
      <c r="Y47" s="9">
        <f>IF(AND(Bases[[#This Row],[Plan]]="Core",Bases[[#This Row],[Auto Renewal]]="Yes"),1,0)</f>
        <v>0</v>
      </c>
      <c r="Z47" s="9">
        <f>IF(AND(Bases[[#This Row],[Plan]]="Core",Bases[[#This Row],[Auto Renewal]]="No"),1,0)</f>
        <v>0</v>
      </c>
      <c r="AA47" s="9">
        <f>+Bases[[#This Row],[CLIENTS From Simple Subscription Auto Renewal NO]]+Bases[[#This Row],[CLIENTS From Simple Subscription Auto Renewal YES]]</f>
        <v>0</v>
      </c>
      <c r="AB47" s="9">
        <f>IF(AND(Bases[[#This Row],[Plan]]="Standard",Bases[[#This Row],[Auto Renewal]]="Yes"),1,0)</f>
        <v>1</v>
      </c>
      <c r="AC47" s="9">
        <f>IF(AND(Bases[[#This Row],[Plan]]="Standard",Bases[[#This Row],[Auto Renewal]]="No"),1,0)</f>
        <v>0</v>
      </c>
      <c r="AD47" s="9">
        <f>+Bases[[#This Row],[CLIENTS From STANDARD (MINECRAFT) Auto Renewal NO]]+Bases[[#This Row],[CLIENTS From STANDARD (MINECRAFT) Auto Renewal YES]]</f>
        <v>1</v>
      </c>
      <c r="AE47" s="9">
        <f>IF(AND(Bases[[#This Row],[Plan]]="Ultimate",Bases[[#This Row],[Auto Renewal]]="Yes"),1,0)</f>
        <v>0</v>
      </c>
      <c r="AF47" s="9">
        <f>IF(AND(Bases[[#This Row],[Plan]]="Ultimate",Bases[[#This Row],[Auto Renewal]]="No"),1,0)</f>
        <v>0</v>
      </c>
      <c r="AG47" s="9">
        <f>+Bases[[#This Row],[CLIENTS From ULTIMATE (MINECRAFT) Auto Renewal NO]]+Bases[[#This Row],[CLIENTS From ULTIMATE (MINECRAFT) Auto Renewal YES]]</f>
        <v>0</v>
      </c>
      <c r="AH47" s="9">
        <f>+Bases[[#This Row],[Total CLIENTS From ULTIMATE (MINECRAFT) Auto Renewal YES + NO]]+Bases[[#This Row],[Total CLIENTS From STANDARD (MINECRAFT) Auto Renewal YES + NO]]</f>
        <v>1</v>
      </c>
      <c r="AI47" s="9">
        <f>IF(AND(Bases[[#This Row],[Plan]]="Ultimate",Bases[[#This Row],[Auto Renewal]]="Yes"),1,0)</f>
        <v>0</v>
      </c>
      <c r="AJ47" s="9">
        <f>IF(AND(Bases[[#This Row],[Plan]]="Ultimate",Bases[[#This Row],[Auto Renewal]]="No"),1,0)</f>
        <v>0</v>
      </c>
      <c r="AK47" s="9">
        <f>+Bases[[#This Row],[CLIENTS From ULTIMATE (EA) Auto Renewal YES]]+Bases[[#This Row],[CLIENTS From ULTIMATE (EA) Auto Renewal NO]]</f>
        <v>0</v>
      </c>
      <c r="AL47" s="7">
        <f>+IF(Bases[[#This Row],[Auto Renewal]]="Yes",Bases[[#This Row],[Subscription Price]],0)</f>
        <v>10</v>
      </c>
      <c r="AM47" s="7">
        <f>+IF(Bases[[#This Row],[Auto Renewal]]="No",Bases[[#This Row],[Subscription Price]],0)</f>
        <v>0</v>
      </c>
      <c r="AN47" s="7">
        <f>+Bases[[#This Row],[Sales From All Subscriptions Auto Renewal NO]]+Bases[[#This Row],[Sales From All Subscriptions Auto Renewal YES]]</f>
        <v>10</v>
      </c>
      <c r="AO47" s="7">
        <f>IF(AND(Bases[[#This Row],[Plan]]="Core",Bases[[#This Row],[Auto Renewal]]="Yes"),Bases[[#This Row],[Subscription Price]],0)</f>
        <v>0</v>
      </c>
      <c r="AP47" s="7">
        <f>IF(AND(Bases[[#This Row],[Plan]]="Core",Bases[[#This Row],[Auto Renewal]]="No"),Bases[[#This Row],[Subscription Price]],0)</f>
        <v>0</v>
      </c>
      <c r="AQ47" s="7">
        <f>+Bases[[#This Row],[Sales From Simple Subscription Auto Renewal YES]]+Bases[[#This Row],[Sales From Simple Subscription Auto Renewal NO]]</f>
        <v>0</v>
      </c>
      <c r="AR47" s="7">
        <f>IF(AND(Bases[[#This Row],[Plan]]="Standard",Bases[[#This Row],[Auto Renewal]]="Yes"),Bases[[#This Row],[Minecraft Season Pass Price]],0)</f>
        <v>20</v>
      </c>
      <c r="AS47" s="7">
        <f>IF(AND(Bases[[#This Row],[Plan]]="Standard",Bases[[#This Row],[Auto Renewal]]="No"),Bases[[#This Row],[Minecraft Season Pass Price]],0)</f>
        <v>0</v>
      </c>
      <c r="AT47" s="7">
        <f>+Bases[[#This Row],[Sales From STANDARD (MINECRAFT) Auto Renewal YES]]+Bases[[#This Row],[Sales From STANDARD (MINECRAFT) Auto Renewal NO]]</f>
        <v>20</v>
      </c>
      <c r="AU47" s="7">
        <f>IF(AND(Bases[[#This Row],[Plan]]="Ultimate",Bases[[#This Row],[Auto Renewal]]="Yes"),Bases[[#This Row],[Minecraft Season Pass Price]],0)</f>
        <v>0</v>
      </c>
      <c r="AV47" s="7">
        <f>IF(AND(Bases[[#This Row],[Plan]]="Ultimate",Bases[[#This Row],[Auto Renewal]]="No"),Bases[[#This Row],[Minecraft Season Pass Price]],0)</f>
        <v>0</v>
      </c>
      <c r="AW47" s="7">
        <f>+Bases[[#This Row],[Sales From ULTIMATE (MINECRAFT) Auto Renewal YES]]+Bases[[#This Row],[Sales From ULTIMATE (MINECRAFT) Auto Renewal NO]]</f>
        <v>0</v>
      </c>
      <c r="AX47" s="7">
        <f>+Bases[[#This Row],[Total Sales From ULTIMATE (MINECRAFT) Auto Renewal YES + NO]]+Bases[[#This Row],[Total Sales From STANDARD (MINECRAFT) Auto Renewal YES + NO]]</f>
        <v>20</v>
      </c>
      <c r="AY47" s="7">
        <f>IF(AND(Bases[[#This Row],[Plan]]="Ultimate",Bases[[#This Row],[Auto Renewal]]="Yes"),Bases[[#This Row],[EA Play Season Pass
Price]],0)</f>
        <v>0</v>
      </c>
      <c r="AZ47" s="7">
        <f>IF(AND(Bases[[#This Row],[Plan]]="Ultimate",Bases[[#This Row],[Auto Renewal]]="No"),Bases[[#This Row],[EA Play Season Pass
Price]],0)</f>
        <v>0</v>
      </c>
      <c r="BA47" s="7">
        <f>+Bases[[#This Row],[Sales From ULTIMATE (EA) Auto Renewal YES]]+Bases[[#This Row],[Sales From ULTIMATE (EA) Auto Renewal NO]]</f>
        <v>0</v>
      </c>
      <c r="BB47" s="7">
        <f>IF(Bases[[#This Row],[Potential Clients Standard - Renew: Yes]]=1,25,0)</f>
        <v>0</v>
      </c>
      <c r="BC47" s="9">
        <f>IF(AND(Bases[[#This Row],[Auto Renewal]]="Yes",Bases[[#This Row],[Plan]]="Core"),1,0)</f>
        <v>0</v>
      </c>
      <c r="BD47" s="7">
        <f>IF(Bases[[#This Row],[Potential Clients Standard - Renew: NO]]=1,25,0)</f>
        <v>0</v>
      </c>
      <c r="BE47" s="9">
        <f>IF(AND(Bases[[#This Row],[Auto Renewal]]="No",Bases[[#This Row],[Plan]]="Core"),1,0)</f>
        <v>0</v>
      </c>
      <c r="BF47" s="7">
        <f>IF(Bases[[#This Row],[Potential Clients Ultimate - Renew: Yes]]=1,35,0)</f>
        <v>35</v>
      </c>
      <c r="BG47" s="9">
        <f>IF(AND(Bases[[#This Row],[Auto Renewal]]="Yes",Bases[[#This Row],[Plan]]="Standard"),1,0)</f>
        <v>1</v>
      </c>
      <c r="BH47" s="7">
        <f>IF(Bases[[#This Row],[Potential Clients Ultimate - Renew: NO]]=1,35,0)</f>
        <v>0</v>
      </c>
      <c r="BI47" s="9">
        <f>IF(AND(Bases[[#This Row],[Auto Renewal]]="No",Bases[[#This Row],[Plan]]="Standard"),1,0)</f>
        <v>0</v>
      </c>
      <c r="BJ47" s="7">
        <f>+Bases[[#This Row],[Potential Sales Standard - Renew: Yes]]+Bases[[#This Row],[Potential Sales Ultimate - Renew: Yes]]</f>
        <v>35</v>
      </c>
      <c r="BK47" s="9">
        <f>+Bases[[#This Row],[Potential Clients Standard - Renew: Yes]]+Bases[[#This Row],[Potential Clients Standard - Renew: NO]]</f>
        <v>0</v>
      </c>
      <c r="BL47" s="7">
        <f>+Bases[[#This Row],[Potential Sales Standard - Renew: NO]]+Bases[[#This Row],[Potential Sales Ultimate - Renew: NO]]</f>
        <v>0</v>
      </c>
      <c r="BM47" s="9">
        <f>+Bases[[#This Row],[Potential Clients Ultimate - Renew: Yes]]+Bases[[#This Row],[Potential Clients Ultimate - Renew: NO]]</f>
        <v>1</v>
      </c>
    </row>
    <row r="48" spans="1:65" ht="16.5" customHeight="1" x14ac:dyDescent="0.25">
      <c r="A48" s="1">
        <v>3275</v>
      </c>
      <c r="B48" s="1" t="s">
        <v>62</v>
      </c>
      <c r="C48" s="1" t="s">
        <v>11</v>
      </c>
      <c r="D48" s="2">
        <v>45392</v>
      </c>
      <c r="E48" s="1" t="s">
        <v>12</v>
      </c>
      <c r="F48" s="7">
        <v>5</v>
      </c>
      <c r="G48" s="1" t="s">
        <v>9</v>
      </c>
      <c r="H48" s="1" t="s">
        <v>12</v>
      </c>
      <c r="I48" s="7" t="s">
        <v>302</v>
      </c>
      <c r="J48" s="1" t="s">
        <v>12</v>
      </c>
      <c r="K48" s="7">
        <v>0</v>
      </c>
      <c r="L48" s="7">
        <v>2</v>
      </c>
      <c r="M48" s="7">
        <v>3</v>
      </c>
      <c r="N48" s="6">
        <v>2024</v>
      </c>
      <c r="O48" s="3" t="s">
        <v>318</v>
      </c>
      <c r="P48" s="5">
        <v>2</v>
      </c>
      <c r="Q48" s="3" t="s">
        <v>315</v>
      </c>
      <c r="R48" s="7">
        <v>-2</v>
      </c>
      <c r="S48" s="9">
        <v>1</v>
      </c>
      <c r="T48" s="9">
        <v>0</v>
      </c>
      <c r="U48" s="9">
        <v>1</v>
      </c>
      <c r="V48" s="9">
        <f>+IF(Bases[[#This Row],[Auto Renewal]]="Yes",1,0)</f>
        <v>0</v>
      </c>
      <c r="W48" s="9">
        <f>+IF(Bases[[#This Row],[Auto Renewal]]="No",1,0)</f>
        <v>1</v>
      </c>
      <c r="X48" s="9">
        <f>+Bases[[#This Row],[CLIENTS From All Subscriptions Auto Renewal YES]]+Bases[[#This Row],[CLIENTS From All Subscriptions Auto Renewal NO]]</f>
        <v>1</v>
      </c>
      <c r="Y48" s="9">
        <f>IF(AND(Bases[[#This Row],[Plan]]="Core",Bases[[#This Row],[Auto Renewal]]="Yes"),1,0)</f>
        <v>0</v>
      </c>
      <c r="Z48" s="9">
        <f>IF(AND(Bases[[#This Row],[Plan]]="Core",Bases[[#This Row],[Auto Renewal]]="No"),1,0)</f>
        <v>1</v>
      </c>
      <c r="AA48" s="9">
        <f>+Bases[[#This Row],[CLIENTS From Simple Subscription Auto Renewal NO]]+Bases[[#This Row],[CLIENTS From Simple Subscription Auto Renewal YES]]</f>
        <v>1</v>
      </c>
      <c r="AB48" s="9">
        <f>IF(AND(Bases[[#This Row],[Plan]]="Standard",Bases[[#This Row],[Auto Renewal]]="Yes"),1,0)</f>
        <v>0</v>
      </c>
      <c r="AC48" s="9">
        <f>IF(AND(Bases[[#This Row],[Plan]]="Standard",Bases[[#This Row],[Auto Renewal]]="No"),1,0)</f>
        <v>0</v>
      </c>
      <c r="AD48" s="9">
        <f>+Bases[[#This Row],[CLIENTS From STANDARD (MINECRAFT) Auto Renewal NO]]+Bases[[#This Row],[CLIENTS From STANDARD (MINECRAFT) Auto Renewal YES]]</f>
        <v>0</v>
      </c>
      <c r="AE48" s="9">
        <f>IF(AND(Bases[[#This Row],[Plan]]="Ultimate",Bases[[#This Row],[Auto Renewal]]="Yes"),1,0)</f>
        <v>0</v>
      </c>
      <c r="AF48" s="9">
        <f>IF(AND(Bases[[#This Row],[Plan]]="Ultimate",Bases[[#This Row],[Auto Renewal]]="No"),1,0)</f>
        <v>0</v>
      </c>
      <c r="AG48" s="9">
        <f>+Bases[[#This Row],[CLIENTS From ULTIMATE (MINECRAFT) Auto Renewal NO]]+Bases[[#This Row],[CLIENTS From ULTIMATE (MINECRAFT) Auto Renewal YES]]</f>
        <v>0</v>
      </c>
      <c r="AH48" s="9">
        <f>+Bases[[#This Row],[Total CLIENTS From ULTIMATE (MINECRAFT) Auto Renewal YES + NO]]+Bases[[#This Row],[Total CLIENTS From STANDARD (MINECRAFT) Auto Renewal YES + NO]]</f>
        <v>0</v>
      </c>
      <c r="AI48" s="9">
        <f>IF(AND(Bases[[#This Row],[Plan]]="Ultimate",Bases[[#This Row],[Auto Renewal]]="Yes"),1,0)</f>
        <v>0</v>
      </c>
      <c r="AJ48" s="9">
        <f>IF(AND(Bases[[#This Row],[Plan]]="Ultimate",Bases[[#This Row],[Auto Renewal]]="No"),1,0)</f>
        <v>0</v>
      </c>
      <c r="AK48" s="9">
        <f>+Bases[[#This Row],[CLIENTS From ULTIMATE (EA) Auto Renewal YES]]+Bases[[#This Row],[CLIENTS From ULTIMATE (EA) Auto Renewal NO]]</f>
        <v>0</v>
      </c>
      <c r="AL48" s="7">
        <f>+IF(Bases[[#This Row],[Auto Renewal]]="Yes",Bases[[#This Row],[Subscription Price]],0)</f>
        <v>0</v>
      </c>
      <c r="AM48" s="7">
        <f>+IF(Bases[[#This Row],[Auto Renewal]]="No",Bases[[#This Row],[Subscription Price]],0)</f>
        <v>5</v>
      </c>
      <c r="AN48" s="7">
        <f>+Bases[[#This Row],[Sales From All Subscriptions Auto Renewal NO]]+Bases[[#This Row],[Sales From All Subscriptions Auto Renewal YES]]</f>
        <v>5</v>
      </c>
      <c r="AO48" s="7">
        <f>IF(AND(Bases[[#This Row],[Plan]]="Core",Bases[[#This Row],[Auto Renewal]]="Yes"),Bases[[#This Row],[Subscription Price]],0)</f>
        <v>0</v>
      </c>
      <c r="AP48" s="7">
        <f>IF(AND(Bases[[#This Row],[Plan]]="Core",Bases[[#This Row],[Auto Renewal]]="No"),Bases[[#This Row],[Subscription Price]],0)</f>
        <v>5</v>
      </c>
      <c r="AQ48" s="7">
        <f>+Bases[[#This Row],[Sales From Simple Subscription Auto Renewal YES]]+Bases[[#This Row],[Sales From Simple Subscription Auto Renewal NO]]</f>
        <v>5</v>
      </c>
      <c r="AR48" s="7">
        <f>IF(AND(Bases[[#This Row],[Plan]]="Standard",Bases[[#This Row],[Auto Renewal]]="Yes"),Bases[[#This Row],[Minecraft Season Pass Price]],0)</f>
        <v>0</v>
      </c>
      <c r="AS48" s="7">
        <f>IF(AND(Bases[[#This Row],[Plan]]="Standard",Bases[[#This Row],[Auto Renewal]]="No"),Bases[[#This Row],[Minecraft Season Pass Price]],0)</f>
        <v>0</v>
      </c>
      <c r="AT48" s="7">
        <f>+Bases[[#This Row],[Sales From STANDARD (MINECRAFT) Auto Renewal YES]]+Bases[[#This Row],[Sales From STANDARD (MINECRAFT) Auto Renewal NO]]</f>
        <v>0</v>
      </c>
      <c r="AU48" s="7">
        <f>IF(AND(Bases[[#This Row],[Plan]]="Ultimate",Bases[[#This Row],[Auto Renewal]]="Yes"),Bases[[#This Row],[Minecraft Season Pass Price]],0)</f>
        <v>0</v>
      </c>
      <c r="AV48" s="7">
        <f>IF(AND(Bases[[#This Row],[Plan]]="Ultimate",Bases[[#This Row],[Auto Renewal]]="No"),Bases[[#This Row],[Minecraft Season Pass Price]],0)</f>
        <v>0</v>
      </c>
      <c r="AW48" s="7">
        <f>+Bases[[#This Row],[Sales From ULTIMATE (MINECRAFT) Auto Renewal YES]]+Bases[[#This Row],[Sales From ULTIMATE (MINECRAFT) Auto Renewal NO]]</f>
        <v>0</v>
      </c>
      <c r="AX48" s="7">
        <f>+Bases[[#This Row],[Total Sales From ULTIMATE (MINECRAFT) Auto Renewal YES + NO]]+Bases[[#This Row],[Total Sales From STANDARD (MINECRAFT) Auto Renewal YES + NO]]</f>
        <v>0</v>
      </c>
      <c r="AY48" s="7">
        <f>IF(AND(Bases[[#This Row],[Plan]]="Ultimate",Bases[[#This Row],[Auto Renewal]]="Yes"),Bases[[#This Row],[EA Play Season Pass
Price]],0)</f>
        <v>0</v>
      </c>
      <c r="AZ48" s="7">
        <f>IF(AND(Bases[[#This Row],[Plan]]="Ultimate",Bases[[#This Row],[Auto Renewal]]="No"),Bases[[#This Row],[EA Play Season Pass
Price]],0)</f>
        <v>0</v>
      </c>
      <c r="BA48" s="7">
        <f>+Bases[[#This Row],[Sales From ULTIMATE (EA) Auto Renewal YES]]+Bases[[#This Row],[Sales From ULTIMATE (EA) Auto Renewal NO]]</f>
        <v>0</v>
      </c>
      <c r="BB48" s="7">
        <f>IF(Bases[[#This Row],[Potential Clients Standard - Renew: Yes]]=1,25,0)</f>
        <v>0</v>
      </c>
      <c r="BC48" s="9">
        <f>IF(AND(Bases[[#This Row],[Auto Renewal]]="Yes",Bases[[#This Row],[Plan]]="Core"),1,0)</f>
        <v>0</v>
      </c>
      <c r="BD48" s="7">
        <f>IF(Bases[[#This Row],[Potential Clients Standard - Renew: NO]]=1,25,0)</f>
        <v>25</v>
      </c>
      <c r="BE48" s="9">
        <f>IF(AND(Bases[[#This Row],[Auto Renewal]]="No",Bases[[#This Row],[Plan]]="Core"),1,0)</f>
        <v>1</v>
      </c>
      <c r="BF48" s="7">
        <f>IF(Bases[[#This Row],[Potential Clients Ultimate - Renew: Yes]]=1,35,0)</f>
        <v>0</v>
      </c>
      <c r="BG48" s="9">
        <f>IF(AND(Bases[[#This Row],[Auto Renewal]]="Yes",Bases[[#This Row],[Plan]]="Standard"),1,0)</f>
        <v>0</v>
      </c>
      <c r="BH48" s="7">
        <f>IF(Bases[[#This Row],[Potential Clients Ultimate - Renew: NO]]=1,35,0)</f>
        <v>0</v>
      </c>
      <c r="BI48" s="9">
        <f>IF(AND(Bases[[#This Row],[Auto Renewal]]="No",Bases[[#This Row],[Plan]]="Standard"),1,0)</f>
        <v>0</v>
      </c>
      <c r="BJ48" s="7">
        <f>+Bases[[#This Row],[Potential Sales Standard - Renew: Yes]]+Bases[[#This Row],[Potential Sales Ultimate - Renew: Yes]]</f>
        <v>0</v>
      </c>
      <c r="BK48" s="9">
        <f>+Bases[[#This Row],[Potential Clients Standard - Renew: Yes]]+Bases[[#This Row],[Potential Clients Standard - Renew: NO]]</f>
        <v>1</v>
      </c>
      <c r="BL48" s="7">
        <f>+Bases[[#This Row],[Potential Sales Standard - Renew: NO]]+Bases[[#This Row],[Potential Sales Ultimate - Renew: NO]]</f>
        <v>25</v>
      </c>
      <c r="BM48" s="9">
        <f>+Bases[[#This Row],[Potential Clients Ultimate - Renew: Yes]]+Bases[[#This Row],[Potential Clients Ultimate - Renew: NO]]</f>
        <v>0</v>
      </c>
    </row>
    <row r="49" spans="1:65" ht="16.5" customHeight="1" x14ac:dyDescent="0.25">
      <c r="A49" s="1">
        <v>3276</v>
      </c>
      <c r="B49" s="1" t="s">
        <v>63</v>
      </c>
      <c r="C49" s="1" t="s">
        <v>7</v>
      </c>
      <c r="D49" s="2">
        <v>45393</v>
      </c>
      <c r="E49" s="1" t="s">
        <v>8</v>
      </c>
      <c r="F49" s="7">
        <v>15</v>
      </c>
      <c r="G49" s="1" t="s">
        <v>13</v>
      </c>
      <c r="H49" s="1" t="s">
        <v>8</v>
      </c>
      <c r="I49" s="7">
        <v>30</v>
      </c>
      <c r="J49" s="1" t="s">
        <v>8</v>
      </c>
      <c r="K49" s="7">
        <v>20</v>
      </c>
      <c r="L49" s="7">
        <v>5</v>
      </c>
      <c r="M49" s="7">
        <v>60</v>
      </c>
      <c r="N49" s="6">
        <v>2024</v>
      </c>
      <c r="O49" s="3" t="s">
        <v>318</v>
      </c>
      <c r="P49" s="5">
        <v>2</v>
      </c>
      <c r="Q49" s="3" t="s">
        <v>316</v>
      </c>
      <c r="R49" s="7">
        <v>-5</v>
      </c>
      <c r="S49" s="9">
        <v>1</v>
      </c>
      <c r="T49" s="9">
        <v>1</v>
      </c>
      <c r="U49" s="9">
        <v>0</v>
      </c>
      <c r="V49" s="9">
        <f>+IF(Bases[[#This Row],[Auto Renewal]]="Yes",1,0)</f>
        <v>1</v>
      </c>
      <c r="W49" s="9">
        <f>+IF(Bases[[#This Row],[Auto Renewal]]="No",1,0)</f>
        <v>0</v>
      </c>
      <c r="X49" s="9">
        <f>+Bases[[#This Row],[CLIENTS From All Subscriptions Auto Renewal YES]]+Bases[[#This Row],[CLIENTS From All Subscriptions Auto Renewal NO]]</f>
        <v>1</v>
      </c>
      <c r="Y49" s="9">
        <f>IF(AND(Bases[[#This Row],[Plan]]="Core",Bases[[#This Row],[Auto Renewal]]="Yes"),1,0)</f>
        <v>0</v>
      </c>
      <c r="Z49" s="9">
        <f>IF(AND(Bases[[#This Row],[Plan]]="Core",Bases[[#This Row],[Auto Renewal]]="No"),1,0)</f>
        <v>0</v>
      </c>
      <c r="AA49" s="9">
        <f>+Bases[[#This Row],[CLIENTS From Simple Subscription Auto Renewal NO]]+Bases[[#This Row],[CLIENTS From Simple Subscription Auto Renewal YES]]</f>
        <v>0</v>
      </c>
      <c r="AB49" s="9">
        <f>IF(AND(Bases[[#This Row],[Plan]]="Standard",Bases[[#This Row],[Auto Renewal]]="Yes"),1,0)</f>
        <v>0</v>
      </c>
      <c r="AC49" s="9">
        <f>IF(AND(Bases[[#This Row],[Plan]]="Standard",Bases[[#This Row],[Auto Renewal]]="No"),1,0)</f>
        <v>0</v>
      </c>
      <c r="AD49" s="9">
        <f>+Bases[[#This Row],[CLIENTS From STANDARD (MINECRAFT) Auto Renewal NO]]+Bases[[#This Row],[CLIENTS From STANDARD (MINECRAFT) Auto Renewal YES]]</f>
        <v>0</v>
      </c>
      <c r="AE49" s="9">
        <f>IF(AND(Bases[[#This Row],[Plan]]="Ultimate",Bases[[#This Row],[Auto Renewal]]="Yes"),1,0)</f>
        <v>1</v>
      </c>
      <c r="AF49" s="9">
        <f>IF(AND(Bases[[#This Row],[Plan]]="Ultimate",Bases[[#This Row],[Auto Renewal]]="No"),1,0)</f>
        <v>0</v>
      </c>
      <c r="AG49" s="9">
        <f>+Bases[[#This Row],[CLIENTS From ULTIMATE (MINECRAFT) Auto Renewal NO]]+Bases[[#This Row],[CLIENTS From ULTIMATE (MINECRAFT) Auto Renewal YES]]</f>
        <v>1</v>
      </c>
      <c r="AH49" s="9">
        <f>+Bases[[#This Row],[Total CLIENTS From ULTIMATE (MINECRAFT) Auto Renewal YES + NO]]+Bases[[#This Row],[Total CLIENTS From STANDARD (MINECRAFT) Auto Renewal YES + NO]]</f>
        <v>1</v>
      </c>
      <c r="AI49" s="9">
        <f>IF(AND(Bases[[#This Row],[Plan]]="Ultimate",Bases[[#This Row],[Auto Renewal]]="Yes"),1,0)</f>
        <v>1</v>
      </c>
      <c r="AJ49" s="9">
        <f>IF(AND(Bases[[#This Row],[Plan]]="Ultimate",Bases[[#This Row],[Auto Renewal]]="No"),1,0)</f>
        <v>0</v>
      </c>
      <c r="AK49" s="9">
        <f>+Bases[[#This Row],[CLIENTS From ULTIMATE (EA) Auto Renewal YES]]+Bases[[#This Row],[CLIENTS From ULTIMATE (EA) Auto Renewal NO]]</f>
        <v>1</v>
      </c>
      <c r="AL49" s="7">
        <f>+IF(Bases[[#This Row],[Auto Renewal]]="Yes",Bases[[#This Row],[Subscription Price]],0)</f>
        <v>15</v>
      </c>
      <c r="AM49" s="7">
        <f>+IF(Bases[[#This Row],[Auto Renewal]]="No",Bases[[#This Row],[Subscription Price]],0)</f>
        <v>0</v>
      </c>
      <c r="AN49" s="7">
        <f>+Bases[[#This Row],[Sales From All Subscriptions Auto Renewal NO]]+Bases[[#This Row],[Sales From All Subscriptions Auto Renewal YES]]</f>
        <v>15</v>
      </c>
      <c r="AO49" s="7">
        <f>IF(AND(Bases[[#This Row],[Plan]]="Core",Bases[[#This Row],[Auto Renewal]]="Yes"),Bases[[#This Row],[Subscription Price]],0)</f>
        <v>0</v>
      </c>
      <c r="AP49" s="7">
        <f>IF(AND(Bases[[#This Row],[Plan]]="Core",Bases[[#This Row],[Auto Renewal]]="No"),Bases[[#This Row],[Subscription Price]],0)</f>
        <v>0</v>
      </c>
      <c r="AQ49" s="7">
        <f>+Bases[[#This Row],[Sales From Simple Subscription Auto Renewal YES]]+Bases[[#This Row],[Sales From Simple Subscription Auto Renewal NO]]</f>
        <v>0</v>
      </c>
      <c r="AR49" s="7">
        <f>IF(AND(Bases[[#This Row],[Plan]]="Standard",Bases[[#This Row],[Auto Renewal]]="Yes"),Bases[[#This Row],[Minecraft Season Pass Price]],0)</f>
        <v>0</v>
      </c>
      <c r="AS49" s="7">
        <f>IF(AND(Bases[[#This Row],[Plan]]="Standard",Bases[[#This Row],[Auto Renewal]]="No"),Bases[[#This Row],[Minecraft Season Pass Price]],0)</f>
        <v>0</v>
      </c>
      <c r="AT49" s="7">
        <f>+Bases[[#This Row],[Sales From STANDARD (MINECRAFT) Auto Renewal YES]]+Bases[[#This Row],[Sales From STANDARD (MINECRAFT) Auto Renewal NO]]</f>
        <v>0</v>
      </c>
      <c r="AU49" s="7">
        <f>IF(AND(Bases[[#This Row],[Plan]]="Ultimate",Bases[[#This Row],[Auto Renewal]]="Yes"),Bases[[#This Row],[Minecraft Season Pass Price]],0)</f>
        <v>20</v>
      </c>
      <c r="AV49" s="7">
        <f>IF(AND(Bases[[#This Row],[Plan]]="Ultimate",Bases[[#This Row],[Auto Renewal]]="No"),Bases[[#This Row],[Minecraft Season Pass Price]],0)</f>
        <v>0</v>
      </c>
      <c r="AW49" s="7">
        <f>+Bases[[#This Row],[Sales From ULTIMATE (MINECRAFT) Auto Renewal YES]]+Bases[[#This Row],[Sales From ULTIMATE (MINECRAFT) Auto Renewal NO]]</f>
        <v>20</v>
      </c>
      <c r="AX49" s="7">
        <f>+Bases[[#This Row],[Total Sales From ULTIMATE (MINECRAFT) Auto Renewal YES + NO]]+Bases[[#This Row],[Total Sales From STANDARD (MINECRAFT) Auto Renewal YES + NO]]</f>
        <v>20</v>
      </c>
      <c r="AY49" s="7">
        <f>IF(AND(Bases[[#This Row],[Plan]]="Ultimate",Bases[[#This Row],[Auto Renewal]]="Yes"),Bases[[#This Row],[EA Play Season Pass
Price]],0)</f>
        <v>30</v>
      </c>
      <c r="AZ49" s="7">
        <f>IF(AND(Bases[[#This Row],[Plan]]="Ultimate",Bases[[#This Row],[Auto Renewal]]="No"),Bases[[#This Row],[EA Play Season Pass
Price]],0)</f>
        <v>0</v>
      </c>
      <c r="BA49" s="7">
        <f>+Bases[[#This Row],[Sales From ULTIMATE (EA) Auto Renewal YES]]+Bases[[#This Row],[Sales From ULTIMATE (EA) Auto Renewal NO]]</f>
        <v>30</v>
      </c>
      <c r="BB49" s="7">
        <f>IF(Bases[[#This Row],[Potential Clients Standard - Renew: Yes]]=1,25,0)</f>
        <v>0</v>
      </c>
      <c r="BC49" s="9">
        <f>IF(AND(Bases[[#This Row],[Auto Renewal]]="Yes",Bases[[#This Row],[Plan]]="Core"),1,0)</f>
        <v>0</v>
      </c>
      <c r="BD49" s="7">
        <f>IF(Bases[[#This Row],[Potential Clients Standard - Renew: NO]]=1,25,0)</f>
        <v>0</v>
      </c>
      <c r="BE49" s="9">
        <f>IF(AND(Bases[[#This Row],[Auto Renewal]]="No",Bases[[#This Row],[Plan]]="Core"),1,0)</f>
        <v>0</v>
      </c>
      <c r="BF49" s="7">
        <f>IF(Bases[[#This Row],[Potential Clients Ultimate - Renew: Yes]]=1,35,0)</f>
        <v>0</v>
      </c>
      <c r="BG49" s="9">
        <f>IF(AND(Bases[[#This Row],[Auto Renewal]]="Yes",Bases[[#This Row],[Plan]]="Standard"),1,0)</f>
        <v>0</v>
      </c>
      <c r="BH49" s="7">
        <f>IF(Bases[[#This Row],[Potential Clients Ultimate - Renew: NO]]=1,35,0)</f>
        <v>0</v>
      </c>
      <c r="BI49" s="9">
        <f>IF(AND(Bases[[#This Row],[Auto Renewal]]="No",Bases[[#This Row],[Plan]]="Standard"),1,0)</f>
        <v>0</v>
      </c>
      <c r="BJ49" s="7">
        <f>+Bases[[#This Row],[Potential Sales Standard - Renew: Yes]]+Bases[[#This Row],[Potential Sales Ultimate - Renew: Yes]]</f>
        <v>0</v>
      </c>
      <c r="BK49" s="9">
        <f>+Bases[[#This Row],[Potential Clients Standard - Renew: Yes]]+Bases[[#This Row],[Potential Clients Standard - Renew: NO]]</f>
        <v>0</v>
      </c>
      <c r="BL49" s="7">
        <f>+Bases[[#This Row],[Potential Sales Standard - Renew: NO]]+Bases[[#This Row],[Potential Sales Ultimate - Renew: NO]]</f>
        <v>0</v>
      </c>
      <c r="BM49" s="9">
        <f>+Bases[[#This Row],[Potential Clients Ultimate - Renew: Yes]]+Bases[[#This Row],[Potential Clients Ultimate - Renew: NO]]</f>
        <v>0</v>
      </c>
    </row>
    <row r="50" spans="1:65" ht="16.5" customHeight="1" x14ac:dyDescent="0.25">
      <c r="A50" s="1">
        <v>3277</v>
      </c>
      <c r="B50" s="1" t="s">
        <v>64</v>
      </c>
      <c r="C50" s="1" t="s">
        <v>15</v>
      </c>
      <c r="D50" s="2">
        <v>45394</v>
      </c>
      <c r="E50" s="1" t="s">
        <v>12</v>
      </c>
      <c r="F50" s="7">
        <v>10</v>
      </c>
      <c r="G50" s="1" t="s">
        <v>9</v>
      </c>
      <c r="H50" s="1" t="s">
        <v>12</v>
      </c>
      <c r="I50" s="7" t="s">
        <v>302</v>
      </c>
      <c r="J50" s="1" t="s">
        <v>8</v>
      </c>
      <c r="K50" s="7">
        <v>20</v>
      </c>
      <c r="L50" s="7">
        <v>10</v>
      </c>
      <c r="M50" s="7">
        <v>20</v>
      </c>
      <c r="N50" s="6">
        <v>2024</v>
      </c>
      <c r="O50" s="3" t="s">
        <v>318</v>
      </c>
      <c r="P50" s="5">
        <v>2</v>
      </c>
      <c r="Q50" s="3" t="s">
        <v>317</v>
      </c>
      <c r="R50" s="7">
        <v>-10</v>
      </c>
      <c r="S50" s="9">
        <v>1</v>
      </c>
      <c r="T50" s="9">
        <v>0</v>
      </c>
      <c r="U50" s="9">
        <v>1</v>
      </c>
      <c r="V50" s="9">
        <f>+IF(Bases[[#This Row],[Auto Renewal]]="Yes",1,0)</f>
        <v>0</v>
      </c>
      <c r="W50" s="9">
        <f>+IF(Bases[[#This Row],[Auto Renewal]]="No",1,0)</f>
        <v>1</v>
      </c>
      <c r="X50" s="9">
        <f>+Bases[[#This Row],[CLIENTS From All Subscriptions Auto Renewal YES]]+Bases[[#This Row],[CLIENTS From All Subscriptions Auto Renewal NO]]</f>
        <v>1</v>
      </c>
      <c r="Y50" s="9">
        <f>IF(AND(Bases[[#This Row],[Plan]]="Core",Bases[[#This Row],[Auto Renewal]]="Yes"),1,0)</f>
        <v>0</v>
      </c>
      <c r="Z50" s="9">
        <f>IF(AND(Bases[[#This Row],[Plan]]="Core",Bases[[#This Row],[Auto Renewal]]="No"),1,0)</f>
        <v>0</v>
      </c>
      <c r="AA50" s="9">
        <f>+Bases[[#This Row],[CLIENTS From Simple Subscription Auto Renewal NO]]+Bases[[#This Row],[CLIENTS From Simple Subscription Auto Renewal YES]]</f>
        <v>0</v>
      </c>
      <c r="AB50" s="9">
        <f>IF(AND(Bases[[#This Row],[Plan]]="Standard",Bases[[#This Row],[Auto Renewal]]="Yes"),1,0)</f>
        <v>0</v>
      </c>
      <c r="AC50" s="9">
        <f>IF(AND(Bases[[#This Row],[Plan]]="Standard",Bases[[#This Row],[Auto Renewal]]="No"),1,0)</f>
        <v>1</v>
      </c>
      <c r="AD50" s="9">
        <f>+Bases[[#This Row],[CLIENTS From STANDARD (MINECRAFT) Auto Renewal NO]]+Bases[[#This Row],[CLIENTS From STANDARD (MINECRAFT) Auto Renewal YES]]</f>
        <v>1</v>
      </c>
      <c r="AE50" s="9">
        <f>IF(AND(Bases[[#This Row],[Plan]]="Ultimate",Bases[[#This Row],[Auto Renewal]]="Yes"),1,0)</f>
        <v>0</v>
      </c>
      <c r="AF50" s="9">
        <f>IF(AND(Bases[[#This Row],[Plan]]="Ultimate",Bases[[#This Row],[Auto Renewal]]="No"),1,0)</f>
        <v>0</v>
      </c>
      <c r="AG50" s="9">
        <f>+Bases[[#This Row],[CLIENTS From ULTIMATE (MINECRAFT) Auto Renewal NO]]+Bases[[#This Row],[CLIENTS From ULTIMATE (MINECRAFT) Auto Renewal YES]]</f>
        <v>0</v>
      </c>
      <c r="AH50" s="9">
        <f>+Bases[[#This Row],[Total CLIENTS From ULTIMATE (MINECRAFT) Auto Renewal YES + NO]]+Bases[[#This Row],[Total CLIENTS From STANDARD (MINECRAFT) Auto Renewal YES + NO]]</f>
        <v>1</v>
      </c>
      <c r="AI50" s="9">
        <f>IF(AND(Bases[[#This Row],[Plan]]="Ultimate",Bases[[#This Row],[Auto Renewal]]="Yes"),1,0)</f>
        <v>0</v>
      </c>
      <c r="AJ50" s="9">
        <f>IF(AND(Bases[[#This Row],[Plan]]="Ultimate",Bases[[#This Row],[Auto Renewal]]="No"),1,0)</f>
        <v>0</v>
      </c>
      <c r="AK50" s="9">
        <f>+Bases[[#This Row],[CLIENTS From ULTIMATE (EA) Auto Renewal YES]]+Bases[[#This Row],[CLIENTS From ULTIMATE (EA) Auto Renewal NO]]</f>
        <v>0</v>
      </c>
      <c r="AL50" s="7">
        <f>+IF(Bases[[#This Row],[Auto Renewal]]="Yes",Bases[[#This Row],[Subscription Price]],0)</f>
        <v>0</v>
      </c>
      <c r="AM50" s="7">
        <f>+IF(Bases[[#This Row],[Auto Renewal]]="No",Bases[[#This Row],[Subscription Price]],0)</f>
        <v>10</v>
      </c>
      <c r="AN50" s="7">
        <f>+Bases[[#This Row],[Sales From All Subscriptions Auto Renewal NO]]+Bases[[#This Row],[Sales From All Subscriptions Auto Renewal YES]]</f>
        <v>10</v>
      </c>
      <c r="AO50" s="7">
        <f>IF(AND(Bases[[#This Row],[Plan]]="Core",Bases[[#This Row],[Auto Renewal]]="Yes"),Bases[[#This Row],[Subscription Price]],0)</f>
        <v>0</v>
      </c>
      <c r="AP50" s="7">
        <f>IF(AND(Bases[[#This Row],[Plan]]="Core",Bases[[#This Row],[Auto Renewal]]="No"),Bases[[#This Row],[Subscription Price]],0)</f>
        <v>0</v>
      </c>
      <c r="AQ50" s="7">
        <f>+Bases[[#This Row],[Sales From Simple Subscription Auto Renewal YES]]+Bases[[#This Row],[Sales From Simple Subscription Auto Renewal NO]]</f>
        <v>0</v>
      </c>
      <c r="AR50" s="7">
        <f>IF(AND(Bases[[#This Row],[Plan]]="Standard",Bases[[#This Row],[Auto Renewal]]="Yes"),Bases[[#This Row],[Minecraft Season Pass Price]],0)</f>
        <v>0</v>
      </c>
      <c r="AS50" s="7">
        <f>IF(AND(Bases[[#This Row],[Plan]]="Standard",Bases[[#This Row],[Auto Renewal]]="No"),Bases[[#This Row],[Minecraft Season Pass Price]],0)</f>
        <v>20</v>
      </c>
      <c r="AT50" s="7">
        <f>+Bases[[#This Row],[Sales From STANDARD (MINECRAFT) Auto Renewal YES]]+Bases[[#This Row],[Sales From STANDARD (MINECRAFT) Auto Renewal NO]]</f>
        <v>20</v>
      </c>
      <c r="AU50" s="7">
        <f>IF(AND(Bases[[#This Row],[Plan]]="Ultimate",Bases[[#This Row],[Auto Renewal]]="Yes"),Bases[[#This Row],[Minecraft Season Pass Price]],0)</f>
        <v>0</v>
      </c>
      <c r="AV50" s="7">
        <f>IF(AND(Bases[[#This Row],[Plan]]="Ultimate",Bases[[#This Row],[Auto Renewal]]="No"),Bases[[#This Row],[Minecraft Season Pass Price]],0)</f>
        <v>0</v>
      </c>
      <c r="AW50" s="7">
        <f>+Bases[[#This Row],[Sales From ULTIMATE (MINECRAFT) Auto Renewal YES]]+Bases[[#This Row],[Sales From ULTIMATE (MINECRAFT) Auto Renewal NO]]</f>
        <v>0</v>
      </c>
      <c r="AX50" s="7">
        <f>+Bases[[#This Row],[Total Sales From ULTIMATE (MINECRAFT) Auto Renewal YES + NO]]+Bases[[#This Row],[Total Sales From STANDARD (MINECRAFT) Auto Renewal YES + NO]]</f>
        <v>20</v>
      </c>
      <c r="AY50" s="7">
        <f>IF(AND(Bases[[#This Row],[Plan]]="Ultimate",Bases[[#This Row],[Auto Renewal]]="Yes"),Bases[[#This Row],[EA Play Season Pass
Price]],0)</f>
        <v>0</v>
      </c>
      <c r="AZ50" s="7">
        <f>IF(AND(Bases[[#This Row],[Plan]]="Ultimate",Bases[[#This Row],[Auto Renewal]]="No"),Bases[[#This Row],[EA Play Season Pass
Price]],0)</f>
        <v>0</v>
      </c>
      <c r="BA50" s="7">
        <f>+Bases[[#This Row],[Sales From ULTIMATE (EA) Auto Renewal YES]]+Bases[[#This Row],[Sales From ULTIMATE (EA) Auto Renewal NO]]</f>
        <v>0</v>
      </c>
      <c r="BB50" s="7">
        <f>IF(Bases[[#This Row],[Potential Clients Standard - Renew: Yes]]=1,25,0)</f>
        <v>0</v>
      </c>
      <c r="BC50" s="9">
        <f>IF(AND(Bases[[#This Row],[Auto Renewal]]="Yes",Bases[[#This Row],[Plan]]="Core"),1,0)</f>
        <v>0</v>
      </c>
      <c r="BD50" s="7">
        <f>IF(Bases[[#This Row],[Potential Clients Standard - Renew: NO]]=1,25,0)</f>
        <v>0</v>
      </c>
      <c r="BE50" s="9">
        <f>IF(AND(Bases[[#This Row],[Auto Renewal]]="No",Bases[[#This Row],[Plan]]="Core"),1,0)</f>
        <v>0</v>
      </c>
      <c r="BF50" s="7">
        <f>IF(Bases[[#This Row],[Potential Clients Ultimate - Renew: Yes]]=1,35,0)</f>
        <v>0</v>
      </c>
      <c r="BG50" s="9">
        <f>IF(AND(Bases[[#This Row],[Auto Renewal]]="Yes",Bases[[#This Row],[Plan]]="Standard"),1,0)</f>
        <v>0</v>
      </c>
      <c r="BH50" s="7">
        <f>IF(Bases[[#This Row],[Potential Clients Ultimate - Renew: NO]]=1,35,0)</f>
        <v>35</v>
      </c>
      <c r="BI50" s="9">
        <f>IF(AND(Bases[[#This Row],[Auto Renewal]]="No",Bases[[#This Row],[Plan]]="Standard"),1,0)</f>
        <v>1</v>
      </c>
      <c r="BJ50" s="7">
        <f>+Bases[[#This Row],[Potential Sales Standard - Renew: Yes]]+Bases[[#This Row],[Potential Sales Ultimate - Renew: Yes]]</f>
        <v>0</v>
      </c>
      <c r="BK50" s="9">
        <f>+Bases[[#This Row],[Potential Clients Standard - Renew: Yes]]+Bases[[#This Row],[Potential Clients Standard - Renew: NO]]</f>
        <v>0</v>
      </c>
      <c r="BL50" s="7">
        <f>+Bases[[#This Row],[Potential Sales Standard - Renew: NO]]+Bases[[#This Row],[Potential Sales Ultimate - Renew: NO]]</f>
        <v>35</v>
      </c>
      <c r="BM50" s="9">
        <f>+Bases[[#This Row],[Potential Clients Ultimate - Renew: Yes]]+Bases[[#This Row],[Potential Clients Ultimate - Renew: NO]]</f>
        <v>1</v>
      </c>
    </row>
    <row r="51" spans="1:65" ht="16.5" customHeight="1" x14ac:dyDescent="0.25">
      <c r="A51" s="1">
        <v>3278</v>
      </c>
      <c r="B51" s="1" t="s">
        <v>65</v>
      </c>
      <c r="C51" s="1" t="s">
        <v>11</v>
      </c>
      <c r="D51" s="2">
        <v>45395</v>
      </c>
      <c r="E51" s="1" t="s">
        <v>8</v>
      </c>
      <c r="F51" s="7">
        <v>5</v>
      </c>
      <c r="G51" s="1" t="s">
        <v>16</v>
      </c>
      <c r="H51" s="1" t="s">
        <v>12</v>
      </c>
      <c r="I51" s="7" t="s">
        <v>302</v>
      </c>
      <c r="J51" s="1" t="s">
        <v>12</v>
      </c>
      <c r="K51" s="7">
        <v>0</v>
      </c>
      <c r="L51" s="7">
        <v>0</v>
      </c>
      <c r="M51" s="7">
        <v>5</v>
      </c>
      <c r="N51" s="6">
        <v>2024</v>
      </c>
      <c r="O51" s="3" t="s">
        <v>318</v>
      </c>
      <c r="P51" s="5">
        <v>2</v>
      </c>
      <c r="Q51" s="3" t="s">
        <v>311</v>
      </c>
      <c r="R51" s="7">
        <v>0</v>
      </c>
      <c r="S51" s="9">
        <v>1</v>
      </c>
      <c r="T51" s="9">
        <v>1</v>
      </c>
      <c r="U51" s="9">
        <v>0</v>
      </c>
      <c r="V51" s="9">
        <f>+IF(Bases[[#This Row],[Auto Renewal]]="Yes",1,0)</f>
        <v>1</v>
      </c>
      <c r="W51" s="9">
        <f>+IF(Bases[[#This Row],[Auto Renewal]]="No",1,0)</f>
        <v>0</v>
      </c>
      <c r="X51" s="9">
        <f>+Bases[[#This Row],[CLIENTS From All Subscriptions Auto Renewal YES]]+Bases[[#This Row],[CLIENTS From All Subscriptions Auto Renewal NO]]</f>
        <v>1</v>
      </c>
      <c r="Y51" s="9">
        <f>IF(AND(Bases[[#This Row],[Plan]]="Core",Bases[[#This Row],[Auto Renewal]]="Yes"),1,0)</f>
        <v>1</v>
      </c>
      <c r="Z51" s="9">
        <f>IF(AND(Bases[[#This Row],[Plan]]="Core",Bases[[#This Row],[Auto Renewal]]="No"),1,0)</f>
        <v>0</v>
      </c>
      <c r="AA51" s="9">
        <f>+Bases[[#This Row],[CLIENTS From Simple Subscription Auto Renewal NO]]+Bases[[#This Row],[CLIENTS From Simple Subscription Auto Renewal YES]]</f>
        <v>1</v>
      </c>
      <c r="AB51" s="9">
        <f>IF(AND(Bases[[#This Row],[Plan]]="Standard",Bases[[#This Row],[Auto Renewal]]="Yes"),1,0)</f>
        <v>0</v>
      </c>
      <c r="AC51" s="9">
        <f>IF(AND(Bases[[#This Row],[Plan]]="Standard",Bases[[#This Row],[Auto Renewal]]="No"),1,0)</f>
        <v>0</v>
      </c>
      <c r="AD51" s="9">
        <f>+Bases[[#This Row],[CLIENTS From STANDARD (MINECRAFT) Auto Renewal NO]]+Bases[[#This Row],[CLIENTS From STANDARD (MINECRAFT) Auto Renewal YES]]</f>
        <v>0</v>
      </c>
      <c r="AE51" s="9">
        <f>IF(AND(Bases[[#This Row],[Plan]]="Ultimate",Bases[[#This Row],[Auto Renewal]]="Yes"),1,0)</f>
        <v>0</v>
      </c>
      <c r="AF51" s="9">
        <f>IF(AND(Bases[[#This Row],[Plan]]="Ultimate",Bases[[#This Row],[Auto Renewal]]="No"),1,0)</f>
        <v>0</v>
      </c>
      <c r="AG51" s="9">
        <f>+Bases[[#This Row],[CLIENTS From ULTIMATE (MINECRAFT) Auto Renewal NO]]+Bases[[#This Row],[CLIENTS From ULTIMATE (MINECRAFT) Auto Renewal YES]]</f>
        <v>0</v>
      </c>
      <c r="AH51" s="9">
        <f>+Bases[[#This Row],[Total CLIENTS From ULTIMATE (MINECRAFT) Auto Renewal YES + NO]]+Bases[[#This Row],[Total CLIENTS From STANDARD (MINECRAFT) Auto Renewal YES + NO]]</f>
        <v>0</v>
      </c>
      <c r="AI51" s="9">
        <f>IF(AND(Bases[[#This Row],[Plan]]="Ultimate",Bases[[#This Row],[Auto Renewal]]="Yes"),1,0)</f>
        <v>0</v>
      </c>
      <c r="AJ51" s="9">
        <f>IF(AND(Bases[[#This Row],[Plan]]="Ultimate",Bases[[#This Row],[Auto Renewal]]="No"),1,0)</f>
        <v>0</v>
      </c>
      <c r="AK51" s="9">
        <f>+Bases[[#This Row],[CLIENTS From ULTIMATE (EA) Auto Renewal YES]]+Bases[[#This Row],[CLIENTS From ULTIMATE (EA) Auto Renewal NO]]</f>
        <v>0</v>
      </c>
      <c r="AL51" s="7">
        <f>+IF(Bases[[#This Row],[Auto Renewal]]="Yes",Bases[[#This Row],[Subscription Price]],0)</f>
        <v>5</v>
      </c>
      <c r="AM51" s="7">
        <f>+IF(Bases[[#This Row],[Auto Renewal]]="No",Bases[[#This Row],[Subscription Price]],0)</f>
        <v>0</v>
      </c>
      <c r="AN51" s="7">
        <f>+Bases[[#This Row],[Sales From All Subscriptions Auto Renewal NO]]+Bases[[#This Row],[Sales From All Subscriptions Auto Renewal YES]]</f>
        <v>5</v>
      </c>
      <c r="AO51" s="7">
        <f>IF(AND(Bases[[#This Row],[Plan]]="Core",Bases[[#This Row],[Auto Renewal]]="Yes"),Bases[[#This Row],[Subscription Price]],0)</f>
        <v>5</v>
      </c>
      <c r="AP51" s="7">
        <f>IF(AND(Bases[[#This Row],[Plan]]="Core",Bases[[#This Row],[Auto Renewal]]="No"),Bases[[#This Row],[Subscription Price]],0)</f>
        <v>0</v>
      </c>
      <c r="AQ51" s="7">
        <f>+Bases[[#This Row],[Sales From Simple Subscription Auto Renewal YES]]+Bases[[#This Row],[Sales From Simple Subscription Auto Renewal NO]]</f>
        <v>5</v>
      </c>
      <c r="AR51" s="7">
        <f>IF(AND(Bases[[#This Row],[Plan]]="Standard",Bases[[#This Row],[Auto Renewal]]="Yes"),Bases[[#This Row],[Minecraft Season Pass Price]],0)</f>
        <v>0</v>
      </c>
      <c r="AS51" s="7">
        <f>IF(AND(Bases[[#This Row],[Plan]]="Standard",Bases[[#This Row],[Auto Renewal]]="No"),Bases[[#This Row],[Minecraft Season Pass Price]],0)</f>
        <v>0</v>
      </c>
      <c r="AT51" s="7">
        <f>+Bases[[#This Row],[Sales From STANDARD (MINECRAFT) Auto Renewal YES]]+Bases[[#This Row],[Sales From STANDARD (MINECRAFT) Auto Renewal NO]]</f>
        <v>0</v>
      </c>
      <c r="AU51" s="7">
        <f>IF(AND(Bases[[#This Row],[Plan]]="Ultimate",Bases[[#This Row],[Auto Renewal]]="Yes"),Bases[[#This Row],[Minecraft Season Pass Price]],0)</f>
        <v>0</v>
      </c>
      <c r="AV51" s="7">
        <f>IF(AND(Bases[[#This Row],[Plan]]="Ultimate",Bases[[#This Row],[Auto Renewal]]="No"),Bases[[#This Row],[Minecraft Season Pass Price]],0)</f>
        <v>0</v>
      </c>
      <c r="AW51" s="7">
        <f>+Bases[[#This Row],[Sales From ULTIMATE (MINECRAFT) Auto Renewal YES]]+Bases[[#This Row],[Sales From ULTIMATE (MINECRAFT) Auto Renewal NO]]</f>
        <v>0</v>
      </c>
      <c r="AX51" s="7">
        <f>+Bases[[#This Row],[Total Sales From ULTIMATE (MINECRAFT) Auto Renewal YES + NO]]+Bases[[#This Row],[Total Sales From STANDARD (MINECRAFT) Auto Renewal YES + NO]]</f>
        <v>0</v>
      </c>
      <c r="AY51" s="7">
        <f>IF(AND(Bases[[#This Row],[Plan]]="Ultimate",Bases[[#This Row],[Auto Renewal]]="Yes"),Bases[[#This Row],[EA Play Season Pass
Price]],0)</f>
        <v>0</v>
      </c>
      <c r="AZ51" s="7">
        <f>IF(AND(Bases[[#This Row],[Plan]]="Ultimate",Bases[[#This Row],[Auto Renewal]]="No"),Bases[[#This Row],[EA Play Season Pass
Price]],0)</f>
        <v>0</v>
      </c>
      <c r="BA51" s="7">
        <f>+Bases[[#This Row],[Sales From ULTIMATE (EA) Auto Renewal YES]]+Bases[[#This Row],[Sales From ULTIMATE (EA) Auto Renewal NO]]</f>
        <v>0</v>
      </c>
      <c r="BB51" s="7">
        <f>IF(Bases[[#This Row],[Potential Clients Standard - Renew: Yes]]=1,25,0)</f>
        <v>25</v>
      </c>
      <c r="BC51" s="9">
        <f>IF(AND(Bases[[#This Row],[Auto Renewal]]="Yes",Bases[[#This Row],[Plan]]="Core"),1,0)</f>
        <v>1</v>
      </c>
      <c r="BD51" s="7">
        <f>IF(Bases[[#This Row],[Potential Clients Standard - Renew: NO]]=1,25,0)</f>
        <v>0</v>
      </c>
      <c r="BE51" s="9">
        <f>IF(AND(Bases[[#This Row],[Auto Renewal]]="No",Bases[[#This Row],[Plan]]="Core"),1,0)</f>
        <v>0</v>
      </c>
      <c r="BF51" s="7">
        <f>IF(Bases[[#This Row],[Potential Clients Ultimate - Renew: Yes]]=1,35,0)</f>
        <v>0</v>
      </c>
      <c r="BG51" s="9">
        <f>IF(AND(Bases[[#This Row],[Auto Renewal]]="Yes",Bases[[#This Row],[Plan]]="Standard"),1,0)</f>
        <v>0</v>
      </c>
      <c r="BH51" s="7">
        <f>IF(Bases[[#This Row],[Potential Clients Ultimate - Renew: NO]]=1,35,0)</f>
        <v>0</v>
      </c>
      <c r="BI51" s="9">
        <f>IF(AND(Bases[[#This Row],[Auto Renewal]]="No",Bases[[#This Row],[Plan]]="Standard"),1,0)</f>
        <v>0</v>
      </c>
      <c r="BJ51" s="7">
        <f>+Bases[[#This Row],[Potential Sales Standard - Renew: Yes]]+Bases[[#This Row],[Potential Sales Ultimate - Renew: Yes]]</f>
        <v>25</v>
      </c>
      <c r="BK51" s="9">
        <f>+Bases[[#This Row],[Potential Clients Standard - Renew: Yes]]+Bases[[#This Row],[Potential Clients Standard - Renew: NO]]</f>
        <v>1</v>
      </c>
      <c r="BL51" s="7">
        <f>+Bases[[#This Row],[Potential Sales Standard - Renew: NO]]+Bases[[#This Row],[Potential Sales Ultimate - Renew: NO]]</f>
        <v>0</v>
      </c>
      <c r="BM51" s="9">
        <f>+Bases[[#This Row],[Potential Clients Ultimate - Renew: Yes]]+Bases[[#This Row],[Potential Clients Ultimate - Renew: NO]]</f>
        <v>0</v>
      </c>
    </row>
    <row r="52" spans="1:65" ht="16.5" customHeight="1" x14ac:dyDescent="0.25">
      <c r="A52" s="1">
        <v>3279</v>
      </c>
      <c r="B52" s="1" t="s">
        <v>66</v>
      </c>
      <c r="C52" s="1" t="s">
        <v>7</v>
      </c>
      <c r="D52" s="2">
        <v>45396</v>
      </c>
      <c r="E52" s="1" t="s">
        <v>12</v>
      </c>
      <c r="F52" s="7">
        <v>15</v>
      </c>
      <c r="G52" s="1" t="s">
        <v>9</v>
      </c>
      <c r="H52" s="1" t="s">
        <v>8</v>
      </c>
      <c r="I52" s="7">
        <v>30</v>
      </c>
      <c r="J52" s="1" t="s">
        <v>8</v>
      </c>
      <c r="K52" s="7">
        <v>20</v>
      </c>
      <c r="L52" s="7">
        <v>3</v>
      </c>
      <c r="M52" s="7">
        <v>62</v>
      </c>
      <c r="N52" s="6">
        <v>2024</v>
      </c>
      <c r="O52" s="3" t="s">
        <v>318</v>
      </c>
      <c r="P52" s="5">
        <v>3</v>
      </c>
      <c r="Q52" s="3" t="s">
        <v>314</v>
      </c>
      <c r="R52" s="7">
        <v>-3</v>
      </c>
      <c r="S52" s="9">
        <v>1</v>
      </c>
      <c r="T52" s="9">
        <v>0</v>
      </c>
      <c r="U52" s="9">
        <v>1</v>
      </c>
      <c r="V52" s="9">
        <f>+IF(Bases[[#This Row],[Auto Renewal]]="Yes",1,0)</f>
        <v>0</v>
      </c>
      <c r="W52" s="9">
        <f>+IF(Bases[[#This Row],[Auto Renewal]]="No",1,0)</f>
        <v>1</v>
      </c>
      <c r="X52" s="9">
        <f>+Bases[[#This Row],[CLIENTS From All Subscriptions Auto Renewal YES]]+Bases[[#This Row],[CLIENTS From All Subscriptions Auto Renewal NO]]</f>
        <v>1</v>
      </c>
      <c r="Y52" s="9">
        <f>IF(AND(Bases[[#This Row],[Plan]]="Core",Bases[[#This Row],[Auto Renewal]]="Yes"),1,0)</f>
        <v>0</v>
      </c>
      <c r="Z52" s="9">
        <f>IF(AND(Bases[[#This Row],[Plan]]="Core",Bases[[#This Row],[Auto Renewal]]="No"),1,0)</f>
        <v>0</v>
      </c>
      <c r="AA52" s="9">
        <f>+Bases[[#This Row],[CLIENTS From Simple Subscription Auto Renewal NO]]+Bases[[#This Row],[CLIENTS From Simple Subscription Auto Renewal YES]]</f>
        <v>0</v>
      </c>
      <c r="AB52" s="9">
        <f>IF(AND(Bases[[#This Row],[Plan]]="Standard",Bases[[#This Row],[Auto Renewal]]="Yes"),1,0)</f>
        <v>0</v>
      </c>
      <c r="AC52" s="9">
        <f>IF(AND(Bases[[#This Row],[Plan]]="Standard",Bases[[#This Row],[Auto Renewal]]="No"),1,0)</f>
        <v>0</v>
      </c>
      <c r="AD52" s="9">
        <f>+Bases[[#This Row],[CLIENTS From STANDARD (MINECRAFT) Auto Renewal NO]]+Bases[[#This Row],[CLIENTS From STANDARD (MINECRAFT) Auto Renewal YES]]</f>
        <v>0</v>
      </c>
      <c r="AE52" s="9">
        <f>IF(AND(Bases[[#This Row],[Plan]]="Ultimate",Bases[[#This Row],[Auto Renewal]]="Yes"),1,0)</f>
        <v>0</v>
      </c>
      <c r="AF52" s="9">
        <f>IF(AND(Bases[[#This Row],[Plan]]="Ultimate",Bases[[#This Row],[Auto Renewal]]="No"),1,0)</f>
        <v>1</v>
      </c>
      <c r="AG52" s="9">
        <f>+Bases[[#This Row],[CLIENTS From ULTIMATE (MINECRAFT) Auto Renewal NO]]+Bases[[#This Row],[CLIENTS From ULTIMATE (MINECRAFT) Auto Renewal YES]]</f>
        <v>1</v>
      </c>
      <c r="AH52" s="9">
        <f>+Bases[[#This Row],[Total CLIENTS From ULTIMATE (MINECRAFT) Auto Renewal YES + NO]]+Bases[[#This Row],[Total CLIENTS From STANDARD (MINECRAFT) Auto Renewal YES + NO]]</f>
        <v>1</v>
      </c>
      <c r="AI52" s="9">
        <f>IF(AND(Bases[[#This Row],[Plan]]="Ultimate",Bases[[#This Row],[Auto Renewal]]="Yes"),1,0)</f>
        <v>0</v>
      </c>
      <c r="AJ52" s="9">
        <f>IF(AND(Bases[[#This Row],[Plan]]="Ultimate",Bases[[#This Row],[Auto Renewal]]="No"),1,0)</f>
        <v>1</v>
      </c>
      <c r="AK52" s="9">
        <f>+Bases[[#This Row],[CLIENTS From ULTIMATE (EA) Auto Renewal YES]]+Bases[[#This Row],[CLIENTS From ULTIMATE (EA) Auto Renewal NO]]</f>
        <v>1</v>
      </c>
      <c r="AL52" s="7">
        <f>+IF(Bases[[#This Row],[Auto Renewal]]="Yes",Bases[[#This Row],[Subscription Price]],0)</f>
        <v>0</v>
      </c>
      <c r="AM52" s="7">
        <f>+IF(Bases[[#This Row],[Auto Renewal]]="No",Bases[[#This Row],[Subscription Price]],0)</f>
        <v>15</v>
      </c>
      <c r="AN52" s="7">
        <f>+Bases[[#This Row],[Sales From All Subscriptions Auto Renewal NO]]+Bases[[#This Row],[Sales From All Subscriptions Auto Renewal YES]]</f>
        <v>15</v>
      </c>
      <c r="AO52" s="7">
        <f>IF(AND(Bases[[#This Row],[Plan]]="Core",Bases[[#This Row],[Auto Renewal]]="Yes"),Bases[[#This Row],[Subscription Price]],0)</f>
        <v>0</v>
      </c>
      <c r="AP52" s="7">
        <f>IF(AND(Bases[[#This Row],[Plan]]="Core",Bases[[#This Row],[Auto Renewal]]="No"),Bases[[#This Row],[Subscription Price]],0)</f>
        <v>0</v>
      </c>
      <c r="AQ52" s="7">
        <f>+Bases[[#This Row],[Sales From Simple Subscription Auto Renewal YES]]+Bases[[#This Row],[Sales From Simple Subscription Auto Renewal NO]]</f>
        <v>0</v>
      </c>
      <c r="AR52" s="7">
        <f>IF(AND(Bases[[#This Row],[Plan]]="Standard",Bases[[#This Row],[Auto Renewal]]="Yes"),Bases[[#This Row],[Minecraft Season Pass Price]],0)</f>
        <v>0</v>
      </c>
      <c r="AS52" s="7">
        <f>IF(AND(Bases[[#This Row],[Plan]]="Standard",Bases[[#This Row],[Auto Renewal]]="No"),Bases[[#This Row],[Minecraft Season Pass Price]],0)</f>
        <v>0</v>
      </c>
      <c r="AT52" s="7">
        <f>+Bases[[#This Row],[Sales From STANDARD (MINECRAFT) Auto Renewal YES]]+Bases[[#This Row],[Sales From STANDARD (MINECRAFT) Auto Renewal NO]]</f>
        <v>0</v>
      </c>
      <c r="AU52" s="7">
        <f>IF(AND(Bases[[#This Row],[Plan]]="Ultimate",Bases[[#This Row],[Auto Renewal]]="Yes"),Bases[[#This Row],[Minecraft Season Pass Price]],0)</f>
        <v>0</v>
      </c>
      <c r="AV52" s="7">
        <f>IF(AND(Bases[[#This Row],[Plan]]="Ultimate",Bases[[#This Row],[Auto Renewal]]="No"),Bases[[#This Row],[Minecraft Season Pass Price]],0)</f>
        <v>20</v>
      </c>
      <c r="AW52" s="7">
        <f>+Bases[[#This Row],[Sales From ULTIMATE (MINECRAFT) Auto Renewal YES]]+Bases[[#This Row],[Sales From ULTIMATE (MINECRAFT) Auto Renewal NO]]</f>
        <v>20</v>
      </c>
      <c r="AX52" s="7">
        <f>+Bases[[#This Row],[Total Sales From ULTIMATE (MINECRAFT) Auto Renewal YES + NO]]+Bases[[#This Row],[Total Sales From STANDARD (MINECRAFT) Auto Renewal YES + NO]]</f>
        <v>20</v>
      </c>
      <c r="AY52" s="7">
        <f>IF(AND(Bases[[#This Row],[Plan]]="Ultimate",Bases[[#This Row],[Auto Renewal]]="Yes"),Bases[[#This Row],[EA Play Season Pass
Price]],0)</f>
        <v>0</v>
      </c>
      <c r="AZ52" s="7">
        <f>IF(AND(Bases[[#This Row],[Plan]]="Ultimate",Bases[[#This Row],[Auto Renewal]]="No"),Bases[[#This Row],[EA Play Season Pass
Price]],0)</f>
        <v>30</v>
      </c>
      <c r="BA52" s="7">
        <f>+Bases[[#This Row],[Sales From ULTIMATE (EA) Auto Renewal YES]]+Bases[[#This Row],[Sales From ULTIMATE (EA) Auto Renewal NO]]</f>
        <v>30</v>
      </c>
      <c r="BB52" s="7">
        <f>IF(Bases[[#This Row],[Potential Clients Standard - Renew: Yes]]=1,25,0)</f>
        <v>0</v>
      </c>
      <c r="BC52" s="9">
        <f>IF(AND(Bases[[#This Row],[Auto Renewal]]="Yes",Bases[[#This Row],[Plan]]="Core"),1,0)</f>
        <v>0</v>
      </c>
      <c r="BD52" s="7">
        <f>IF(Bases[[#This Row],[Potential Clients Standard - Renew: NO]]=1,25,0)</f>
        <v>0</v>
      </c>
      <c r="BE52" s="9">
        <f>IF(AND(Bases[[#This Row],[Auto Renewal]]="No",Bases[[#This Row],[Plan]]="Core"),1,0)</f>
        <v>0</v>
      </c>
      <c r="BF52" s="7">
        <f>IF(Bases[[#This Row],[Potential Clients Ultimate - Renew: Yes]]=1,35,0)</f>
        <v>0</v>
      </c>
      <c r="BG52" s="9">
        <f>IF(AND(Bases[[#This Row],[Auto Renewal]]="Yes",Bases[[#This Row],[Plan]]="Standard"),1,0)</f>
        <v>0</v>
      </c>
      <c r="BH52" s="7">
        <f>IF(Bases[[#This Row],[Potential Clients Ultimate - Renew: NO]]=1,35,0)</f>
        <v>0</v>
      </c>
      <c r="BI52" s="9">
        <f>IF(AND(Bases[[#This Row],[Auto Renewal]]="No",Bases[[#This Row],[Plan]]="Standard"),1,0)</f>
        <v>0</v>
      </c>
      <c r="BJ52" s="7">
        <f>+Bases[[#This Row],[Potential Sales Standard - Renew: Yes]]+Bases[[#This Row],[Potential Sales Ultimate - Renew: Yes]]</f>
        <v>0</v>
      </c>
      <c r="BK52" s="9">
        <f>+Bases[[#This Row],[Potential Clients Standard - Renew: Yes]]+Bases[[#This Row],[Potential Clients Standard - Renew: NO]]</f>
        <v>0</v>
      </c>
      <c r="BL52" s="7">
        <f>+Bases[[#This Row],[Potential Sales Standard - Renew: NO]]+Bases[[#This Row],[Potential Sales Ultimate - Renew: NO]]</f>
        <v>0</v>
      </c>
      <c r="BM52" s="9">
        <f>+Bases[[#This Row],[Potential Clients Ultimate - Renew: Yes]]+Bases[[#This Row],[Potential Clients Ultimate - Renew: NO]]</f>
        <v>0</v>
      </c>
    </row>
    <row r="53" spans="1:65" ht="16.5" customHeight="1" x14ac:dyDescent="0.25">
      <c r="A53" s="1">
        <v>3280</v>
      </c>
      <c r="B53" s="1" t="s">
        <v>67</v>
      </c>
      <c r="C53" s="1" t="s">
        <v>15</v>
      </c>
      <c r="D53" s="2">
        <v>45397</v>
      </c>
      <c r="E53" s="1" t="s">
        <v>8</v>
      </c>
      <c r="F53" s="7">
        <v>10</v>
      </c>
      <c r="G53" s="1" t="s">
        <v>13</v>
      </c>
      <c r="H53" s="1" t="s">
        <v>12</v>
      </c>
      <c r="I53" s="7" t="s">
        <v>302</v>
      </c>
      <c r="J53" s="1" t="s">
        <v>8</v>
      </c>
      <c r="K53" s="7">
        <v>20</v>
      </c>
      <c r="L53" s="7">
        <v>15</v>
      </c>
      <c r="M53" s="7">
        <v>15</v>
      </c>
      <c r="N53" s="6">
        <v>2024</v>
      </c>
      <c r="O53" s="3" t="s">
        <v>318</v>
      </c>
      <c r="P53" s="5">
        <v>3</v>
      </c>
      <c r="Q53" s="3" t="s">
        <v>309</v>
      </c>
      <c r="R53" s="7">
        <v>-15</v>
      </c>
      <c r="S53" s="9">
        <v>1</v>
      </c>
      <c r="T53" s="9">
        <v>1</v>
      </c>
      <c r="U53" s="9">
        <v>0</v>
      </c>
      <c r="V53" s="9">
        <f>+IF(Bases[[#This Row],[Auto Renewal]]="Yes",1,0)</f>
        <v>1</v>
      </c>
      <c r="W53" s="9">
        <f>+IF(Bases[[#This Row],[Auto Renewal]]="No",1,0)</f>
        <v>0</v>
      </c>
      <c r="X53" s="9">
        <f>+Bases[[#This Row],[CLIENTS From All Subscriptions Auto Renewal YES]]+Bases[[#This Row],[CLIENTS From All Subscriptions Auto Renewal NO]]</f>
        <v>1</v>
      </c>
      <c r="Y53" s="9">
        <f>IF(AND(Bases[[#This Row],[Plan]]="Core",Bases[[#This Row],[Auto Renewal]]="Yes"),1,0)</f>
        <v>0</v>
      </c>
      <c r="Z53" s="9">
        <f>IF(AND(Bases[[#This Row],[Plan]]="Core",Bases[[#This Row],[Auto Renewal]]="No"),1,0)</f>
        <v>0</v>
      </c>
      <c r="AA53" s="9">
        <f>+Bases[[#This Row],[CLIENTS From Simple Subscription Auto Renewal NO]]+Bases[[#This Row],[CLIENTS From Simple Subscription Auto Renewal YES]]</f>
        <v>0</v>
      </c>
      <c r="AB53" s="9">
        <f>IF(AND(Bases[[#This Row],[Plan]]="Standard",Bases[[#This Row],[Auto Renewal]]="Yes"),1,0)</f>
        <v>1</v>
      </c>
      <c r="AC53" s="9">
        <f>IF(AND(Bases[[#This Row],[Plan]]="Standard",Bases[[#This Row],[Auto Renewal]]="No"),1,0)</f>
        <v>0</v>
      </c>
      <c r="AD53" s="9">
        <f>+Bases[[#This Row],[CLIENTS From STANDARD (MINECRAFT) Auto Renewal NO]]+Bases[[#This Row],[CLIENTS From STANDARD (MINECRAFT) Auto Renewal YES]]</f>
        <v>1</v>
      </c>
      <c r="AE53" s="9">
        <f>IF(AND(Bases[[#This Row],[Plan]]="Ultimate",Bases[[#This Row],[Auto Renewal]]="Yes"),1,0)</f>
        <v>0</v>
      </c>
      <c r="AF53" s="9">
        <f>IF(AND(Bases[[#This Row],[Plan]]="Ultimate",Bases[[#This Row],[Auto Renewal]]="No"),1,0)</f>
        <v>0</v>
      </c>
      <c r="AG53" s="9">
        <f>+Bases[[#This Row],[CLIENTS From ULTIMATE (MINECRAFT) Auto Renewal NO]]+Bases[[#This Row],[CLIENTS From ULTIMATE (MINECRAFT) Auto Renewal YES]]</f>
        <v>0</v>
      </c>
      <c r="AH53" s="9">
        <f>+Bases[[#This Row],[Total CLIENTS From ULTIMATE (MINECRAFT) Auto Renewal YES + NO]]+Bases[[#This Row],[Total CLIENTS From STANDARD (MINECRAFT) Auto Renewal YES + NO]]</f>
        <v>1</v>
      </c>
      <c r="AI53" s="9">
        <f>IF(AND(Bases[[#This Row],[Plan]]="Ultimate",Bases[[#This Row],[Auto Renewal]]="Yes"),1,0)</f>
        <v>0</v>
      </c>
      <c r="AJ53" s="9">
        <f>IF(AND(Bases[[#This Row],[Plan]]="Ultimate",Bases[[#This Row],[Auto Renewal]]="No"),1,0)</f>
        <v>0</v>
      </c>
      <c r="AK53" s="9">
        <f>+Bases[[#This Row],[CLIENTS From ULTIMATE (EA) Auto Renewal YES]]+Bases[[#This Row],[CLIENTS From ULTIMATE (EA) Auto Renewal NO]]</f>
        <v>0</v>
      </c>
      <c r="AL53" s="7">
        <f>+IF(Bases[[#This Row],[Auto Renewal]]="Yes",Bases[[#This Row],[Subscription Price]],0)</f>
        <v>10</v>
      </c>
      <c r="AM53" s="7">
        <f>+IF(Bases[[#This Row],[Auto Renewal]]="No",Bases[[#This Row],[Subscription Price]],0)</f>
        <v>0</v>
      </c>
      <c r="AN53" s="7">
        <f>+Bases[[#This Row],[Sales From All Subscriptions Auto Renewal NO]]+Bases[[#This Row],[Sales From All Subscriptions Auto Renewal YES]]</f>
        <v>10</v>
      </c>
      <c r="AO53" s="7">
        <f>IF(AND(Bases[[#This Row],[Plan]]="Core",Bases[[#This Row],[Auto Renewal]]="Yes"),Bases[[#This Row],[Subscription Price]],0)</f>
        <v>0</v>
      </c>
      <c r="AP53" s="7">
        <f>IF(AND(Bases[[#This Row],[Plan]]="Core",Bases[[#This Row],[Auto Renewal]]="No"),Bases[[#This Row],[Subscription Price]],0)</f>
        <v>0</v>
      </c>
      <c r="AQ53" s="7">
        <f>+Bases[[#This Row],[Sales From Simple Subscription Auto Renewal YES]]+Bases[[#This Row],[Sales From Simple Subscription Auto Renewal NO]]</f>
        <v>0</v>
      </c>
      <c r="AR53" s="7">
        <f>IF(AND(Bases[[#This Row],[Plan]]="Standard",Bases[[#This Row],[Auto Renewal]]="Yes"),Bases[[#This Row],[Minecraft Season Pass Price]],0)</f>
        <v>20</v>
      </c>
      <c r="AS53" s="7">
        <f>IF(AND(Bases[[#This Row],[Plan]]="Standard",Bases[[#This Row],[Auto Renewal]]="No"),Bases[[#This Row],[Minecraft Season Pass Price]],0)</f>
        <v>0</v>
      </c>
      <c r="AT53" s="7">
        <f>+Bases[[#This Row],[Sales From STANDARD (MINECRAFT) Auto Renewal YES]]+Bases[[#This Row],[Sales From STANDARD (MINECRAFT) Auto Renewal NO]]</f>
        <v>20</v>
      </c>
      <c r="AU53" s="7">
        <f>IF(AND(Bases[[#This Row],[Plan]]="Ultimate",Bases[[#This Row],[Auto Renewal]]="Yes"),Bases[[#This Row],[Minecraft Season Pass Price]],0)</f>
        <v>0</v>
      </c>
      <c r="AV53" s="7">
        <f>IF(AND(Bases[[#This Row],[Plan]]="Ultimate",Bases[[#This Row],[Auto Renewal]]="No"),Bases[[#This Row],[Minecraft Season Pass Price]],0)</f>
        <v>0</v>
      </c>
      <c r="AW53" s="7">
        <f>+Bases[[#This Row],[Sales From ULTIMATE (MINECRAFT) Auto Renewal YES]]+Bases[[#This Row],[Sales From ULTIMATE (MINECRAFT) Auto Renewal NO]]</f>
        <v>0</v>
      </c>
      <c r="AX53" s="7">
        <f>+Bases[[#This Row],[Total Sales From ULTIMATE (MINECRAFT) Auto Renewal YES + NO]]+Bases[[#This Row],[Total Sales From STANDARD (MINECRAFT) Auto Renewal YES + NO]]</f>
        <v>20</v>
      </c>
      <c r="AY53" s="7">
        <f>IF(AND(Bases[[#This Row],[Plan]]="Ultimate",Bases[[#This Row],[Auto Renewal]]="Yes"),Bases[[#This Row],[EA Play Season Pass
Price]],0)</f>
        <v>0</v>
      </c>
      <c r="AZ53" s="7">
        <f>IF(AND(Bases[[#This Row],[Plan]]="Ultimate",Bases[[#This Row],[Auto Renewal]]="No"),Bases[[#This Row],[EA Play Season Pass
Price]],0)</f>
        <v>0</v>
      </c>
      <c r="BA53" s="7">
        <f>+Bases[[#This Row],[Sales From ULTIMATE (EA) Auto Renewal YES]]+Bases[[#This Row],[Sales From ULTIMATE (EA) Auto Renewal NO]]</f>
        <v>0</v>
      </c>
      <c r="BB53" s="7">
        <f>IF(Bases[[#This Row],[Potential Clients Standard - Renew: Yes]]=1,25,0)</f>
        <v>0</v>
      </c>
      <c r="BC53" s="9">
        <f>IF(AND(Bases[[#This Row],[Auto Renewal]]="Yes",Bases[[#This Row],[Plan]]="Core"),1,0)</f>
        <v>0</v>
      </c>
      <c r="BD53" s="7">
        <f>IF(Bases[[#This Row],[Potential Clients Standard - Renew: NO]]=1,25,0)</f>
        <v>0</v>
      </c>
      <c r="BE53" s="9">
        <f>IF(AND(Bases[[#This Row],[Auto Renewal]]="No",Bases[[#This Row],[Plan]]="Core"),1,0)</f>
        <v>0</v>
      </c>
      <c r="BF53" s="7">
        <f>IF(Bases[[#This Row],[Potential Clients Ultimate - Renew: Yes]]=1,35,0)</f>
        <v>35</v>
      </c>
      <c r="BG53" s="9">
        <f>IF(AND(Bases[[#This Row],[Auto Renewal]]="Yes",Bases[[#This Row],[Plan]]="Standard"),1,0)</f>
        <v>1</v>
      </c>
      <c r="BH53" s="7">
        <f>IF(Bases[[#This Row],[Potential Clients Ultimate - Renew: NO]]=1,35,0)</f>
        <v>0</v>
      </c>
      <c r="BI53" s="9">
        <f>IF(AND(Bases[[#This Row],[Auto Renewal]]="No",Bases[[#This Row],[Plan]]="Standard"),1,0)</f>
        <v>0</v>
      </c>
      <c r="BJ53" s="7">
        <f>+Bases[[#This Row],[Potential Sales Standard - Renew: Yes]]+Bases[[#This Row],[Potential Sales Ultimate - Renew: Yes]]</f>
        <v>35</v>
      </c>
      <c r="BK53" s="9">
        <f>+Bases[[#This Row],[Potential Clients Standard - Renew: Yes]]+Bases[[#This Row],[Potential Clients Standard - Renew: NO]]</f>
        <v>0</v>
      </c>
      <c r="BL53" s="7">
        <f>+Bases[[#This Row],[Potential Sales Standard - Renew: NO]]+Bases[[#This Row],[Potential Sales Ultimate - Renew: NO]]</f>
        <v>0</v>
      </c>
      <c r="BM53" s="9">
        <f>+Bases[[#This Row],[Potential Clients Ultimate - Renew: Yes]]+Bases[[#This Row],[Potential Clients Ultimate - Renew: NO]]</f>
        <v>1</v>
      </c>
    </row>
    <row r="54" spans="1:65" ht="16.5" customHeight="1" x14ac:dyDescent="0.25">
      <c r="A54" s="1">
        <v>3281</v>
      </c>
      <c r="B54" s="1" t="s">
        <v>68</v>
      </c>
      <c r="C54" s="1" t="s">
        <v>11</v>
      </c>
      <c r="D54" s="2">
        <v>45398</v>
      </c>
      <c r="E54" s="1" t="s">
        <v>12</v>
      </c>
      <c r="F54" s="7">
        <v>5</v>
      </c>
      <c r="G54" s="1" t="s">
        <v>9</v>
      </c>
      <c r="H54" s="1" t="s">
        <v>12</v>
      </c>
      <c r="I54" s="7" t="s">
        <v>302</v>
      </c>
      <c r="J54" s="1" t="s">
        <v>12</v>
      </c>
      <c r="K54" s="7">
        <v>0</v>
      </c>
      <c r="L54" s="7">
        <v>1</v>
      </c>
      <c r="M54" s="7">
        <v>4</v>
      </c>
      <c r="N54" s="6">
        <v>2024</v>
      </c>
      <c r="O54" s="3" t="s">
        <v>318</v>
      </c>
      <c r="P54" s="5">
        <v>3</v>
      </c>
      <c r="Q54" s="3" t="s">
        <v>312</v>
      </c>
      <c r="R54" s="7">
        <v>-1</v>
      </c>
      <c r="S54" s="9">
        <v>1</v>
      </c>
      <c r="T54" s="9">
        <v>0</v>
      </c>
      <c r="U54" s="9">
        <v>1</v>
      </c>
      <c r="V54" s="9">
        <f>+IF(Bases[[#This Row],[Auto Renewal]]="Yes",1,0)</f>
        <v>0</v>
      </c>
      <c r="W54" s="9">
        <f>+IF(Bases[[#This Row],[Auto Renewal]]="No",1,0)</f>
        <v>1</v>
      </c>
      <c r="X54" s="9">
        <f>+Bases[[#This Row],[CLIENTS From All Subscriptions Auto Renewal YES]]+Bases[[#This Row],[CLIENTS From All Subscriptions Auto Renewal NO]]</f>
        <v>1</v>
      </c>
      <c r="Y54" s="9">
        <f>IF(AND(Bases[[#This Row],[Plan]]="Core",Bases[[#This Row],[Auto Renewal]]="Yes"),1,0)</f>
        <v>0</v>
      </c>
      <c r="Z54" s="9">
        <f>IF(AND(Bases[[#This Row],[Plan]]="Core",Bases[[#This Row],[Auto Renewal]]="No"),1,0)</f>
        <v>1</v>
      </c>
      <c r="AA54" s="9">
        <f>+Bases[[#This Row],[CLIENTS From Simple Subscription Auto Renewal NO]]+Bases[[#This Row],[CLIENTS From Simple Subscription Auto Renewal YES]]</f>
        <v>1</v>
      </c>
      <c r="AB54" s="9">
        <f>IF(AND(Bases[[#This Row],[Plan]]="Standard",Bases[[#This Row],[Auto Renewal]]="Yes"),1,0)</f>
        <v>0</v>
      </c>
      <c r="AC54" s="9">
        <f>IF(AND(Bases[[#This Row],[Plan]]="Standard",Bases[[#This Row],[Auto Renewal]]="No"),1,0)</f>
        <v>0</v>
      </c>
      <c r="AD54" s="9">
        <f>+Bases[[#This Row],[CLIENTS From STANDARD (MINECRAFT) Auto Renewal NO]]+Bases[[#This Row],[CLIENTS From STANDARD (MINECRAFT) Auto Renewal YES]]</f>
        <v>0</v>
      </c>
      <c r="AE54" s="9">
        <f>IF(AND(Bases[[#This Row],[Plan]]="Ultimate",Bases[[#This Row],[Auto Renewal]]="Yes"),1,0)</f>
        <v>0</v>
      </c>
      <c r="AF54" s="9">
        <f>IF(AND(Bases[[#This Row],[Plan]]="Ultimate",Bases[[#This Row],[Auto Renewal]]="No"),1,0)</f>
        <v>0</v>
      </c>
      <c r="AG54" s="9">
        <f>+Bases[[#This Row],[CLIENTS From ULTIMATE (MINECRAFT) Auto Renewal NO]]+Bases[[#This Row],[CLIENTS From ULTIMATE (MINECRAFT) Auto Renewal YES]]</f>
        <v>0</v>
      </c>
      <c r="AH54" s="9">
        <f>+Bases[[#This Row],[Total CLIENTS From ULTIMATE (MINECRAFT) Auto Renewal YES + NO]]+Bases[[#This Row],[Total CLIENTS From STANDARD (MINECRAFT) Auto Renewal YES + NO]]</f>
        <v>0</v>
      </c>
      <c r="AI54" s="9">
        <f>IF(AND(Bases[[#This Row],[Plan]]="Ultimate",Bases[[#This Row],[Auto Renewal]]="Yes"),1,0)</f>
        <v>0</v>
      </c>
      <c r="AJ54" s="9">
        <f>IF(AND(Bases[[#This Row],[Plan]]="Ultimate",Bases[[#This Row],[Auto Renewal]]="No"),1,0)</f>
        <v>0</v>
      </c>
      <c r="AK54" s="9">
        <f>+Bases[[#This Row],[CLIENTS From ULTIMATE (EA) Auto Renewal YES]]+Bases[[#This Row],[CLIENTS From ULTIMATE (EA) Auto Renewal NO]]</f>
        <v>0</v>
      </c>
      <c r="AL54" s="7">
        <f>+IF(Bases[[#This Row],[Auto Renewal]]="Yes",Bases[[#This Row],[Subscription Price]],0)</f>
        <v>0</v>
      </c>
      <c r="AM54" s="7">
        <f>+IF(Bases[[#This Row],[Auto Renewal]]="No",Bases[[#This Row],[Subscription Price]],0)</f>
        <v>5</v>
      </c>
      <c r="AN54" s="7">
        <f>+Bases[[#This Row],[Sales From All Subscriptions Auto Renewal NO]]+Bases[[#This Row],[Sales From All Subscriptions Auto Renewal YES]]</f>
        <v>5</v>
      </c>
      <c r="AO54" s="7">
        <f>IF(AND(Bases[[#This Row],[Plan]]="Core",Bases[[#This Row],[Auto Renewal]]="Yes"),Bases[[#This Row],[Subscription Price]],0)</f>
        <v>0</v>
      </c>
      <c r="AP54" s="7">
        <f>IF(AND(Bases[[#This Row],[Plan]]="Core",Bases[[#This Row],[Auto Renewal]]="No"),Bases[[#This Row],[Subscription Price]],0)</f>
        <v>5</v>
      </c>
      <c r="AQ54" s="7">
        <f>+Bases[[#This Row],[Sales From Simple Subscription Auto Renewal YES]]+Bases[[#This Row],[Sales From Simple Subscription Auto Renewal NO]]</f>
        <v>5</v>
      </c>
      <c r="AR54" s="7">
        <f>IF(AND(Bases[[#This Row],[Plan]]="Standard",Bases[[#This Row],[Auto Renewal]]="Yes"),Bases[[#This Row],[Minecraft Season Pass Price]],0)</f>
        <v>0</v>
      </c>
      <c r="AS54" s="7">
        <f>IF(AND(Bases[[#This Row],[Plan]]="Standard",Bases[[#This Row],[Auto Renewal]]="No"),Bases[[#This Row],[Minecraft Season Pass Price]],0)</f>
        <v>0</v>
      </c>
      <c r="AT54" s="7">
        <f>+Bases[[#This Row],[Sales From STANDARD (MINECRAFT) Auto Renewal YES]]+Bases[[#This Row],[Sales From STANDARD (MINECRAFT) Auto Renewal NO]]</f>
        <v>0</v>
      </c>
      <c r="AU54" s="7">
        <f>IF(AND(Bases[[#This Row],[Plan]]="Ultimate",Bases[[#This Row],[Auto Renewal]]="Yes"),Bases[[#This Row],[Minecraft Season Pass Price]],0)</f>
        <v>0</v>
      </c>
      <c r="AV54" s="7">
        <f>IF(AND(Bases[[#This Row],[Plan]]="Ultimate",Bases[[#This Row],[Auto Renewal]]="No"),Bases[[#This Row],[Minecraft Season Pass Price]],0)</f>
        <v>0</v>
      </c>
      <c r="AW54" s="7">
        <f>+Bases[[#This Row],[Sales From ULTIMATE (MINECRAFT) Auto Renewal YES]]+Bases[[#This Row],[Sales From ULTIMATE (MINECRAFT) Auto Renewal NO]]</f>
        <v>0</v>
      </c>
      <c r="AX54" s="7">
        <f>+Bases[[#This Row],[Total Sales From ULTIMATE (MINECRAFT) Auto Renewal YES + NO]]+Bases[[#This Row],[Total Sales From STANDARD (MINECRAFT) Auto Renewal YES + NO]]</f>
        <v>0</v>
      </c>
      <c r="AY54" s="7">
        <f>IF(AND(Bases[[#This Row],[Plan]]="Ultimate",Bases[[#This Row],[Auto Renewal]]="Yes"),Bases[[#This Row],[EA Play Season Pass
Price]],0)</f>
        <v>0</v>
      </c>
      <c r="AZ54" s="7">
        <f>IF(AND(Bases[[#This Row],[Plan]]="Ultimate",Bases[[#This Row],[Auto Renewal]]="No"),Bases[[#This Row],[EA Play Season Pass
Price]],0)</f>
        <v>0</v>
      </c>
      <c r="BA54" s="7">
        <f>+Bases[[#This Row],[Sales From ULTIMATE (EA) Auto Renewal YES]]+Bases[[#This Row],[Sales From ULTIMATE (EA) Auto Renewal NO]]</f>
        <v>0</v>
      </c>
      <c r="BB54" s="7">
        <f>IF(Bases[[#This Row],[Potential Clients Standard - Renew: Yes]]=1,25,0)</f>
        <v>0</v>
      </c>
      <c r="BC54" s="9">
        <f>IF(AND(Bases[[#This Row],[Auto Renewal]]="Yes",Bases[[#This Row],[Plan]]="Core"),1,0)</f>
        <v>0</v>
      </c>
      <c r="BD54" s="7">
        <f>IF(Bases[[#This Row],[Potential Clients Standard - Renew: NO]]=1,25,0)</f>
        <v>25</v>
      </c>
      <c r="BE54" s="9">
        <f>IF(AND(Bases[[#This Row],[Auto Renewal]]="No",Bases[[#This Row],[Plan]]="Core"),1,0)</f>
        <v>1</v>
      </c>
      <c r="BF54" s="7">
        <f>IF(Bases[[#This Row],[Potential Clients Ultimate - Renew: Yes]]=1,35,0)</f>
        <v>0</v>
      </c>
      <c r="BG54" s="9">
        <f>IF(AND(Bases[[#This Row],[Auto Renewal]]="Yes",Bases[[#This Row],[Plan]]="Standard"),1,0)</f>
        <v>0</v>
      </c>
      <c r="BH54" s="7">
        <f>IF(Bases[[#This Row],[Potential Clients Ultimate - Renew: NO]]=1,35,0)</f>
        <v>0</v>
      </c>
      <c r="BI54" s="9">
        <f>IF(AND(Bases[[#This Row],[Auto Renewal]]="No",Bases[[#This Row],[Plan]]="Standard"),1,0)</f>
        <v>0</v>
      </c>
      <c r="BJ54" s="7">
        <f>+Bases[[#This Row],[Potential Sales Standard - Renew: Yes]]+Bases[[#This Row],[Potential Sales Ultimate - Renew: Yes]]</f>
        <v>0</v>
      </c>
      <c r="BK54" s="9">
        <f>+Bases[[#This Row],[Potential Clients Standard - Renew: Yes]]+Bases[[#This Row],[Potential Clients Standard - Renew: NO]]</f>
        <v>1</v>
      </c>
      <c r="BL54" s="7">
        <f>+Bases[[#This Row],[Potential Sales Standard - Renew: NO]]+Bases[[#This Row],[Potential Sales Ultimate - Renew: NO]]</f>
        <v>25</v>
      </c>
      <c r="BM54" s="9">
        <f>+Bases[[#This Row],[Potential Clients Ultimate - Renew: Yes]]+Bases[[#This Row],[Potential Clients Ultimate - Renew: NO]]</f>
        <v>0</v>
      </c>
    </row>
    <row r="55" spans="1:65" ht="16.5" customHeight="1" x14ac:dyDescent="0.25">
      <c r="A55" s="1">
        <v>3282</v>
      </c>
      <c r="B55" s="1" t="s">
        <v>69</v>
      </c>
      <c r="C55" s="1" t="s">
        <v>7</v>
      </c>
      <c r="D55" s="2">
        <v>45399</v>
      </c>
      <c r="E55" s="1" t="s">
        <v>8</v>
      </c>
      <c r="F55" s="7">
        <v>15</v>
      </c>
      <c r="G55" s="1" t="s">
        <v>16</v>
      </c>
      <c r="H55" s="1" t="s">
        <v>8</v>
      </c>
      <c r="I55" s="7">
        <v>30</v>
      </c>
      <c r="J55" s="1" t="s">
        <v>8</v>
      </c>
      <c r="K55" s="7">
        <v>20</v>
      </c>
      <c r="L55" s="7">
        <v>7</v>
      </c>
      <c r="M55" s="7">
        <v>58</v>
      </c>
      <c r="N55" s="6">
        <v>2024</v>
      </c>
      <c r="O55" s="3" t="s">
        <v>318</v>
      </c>
      <c r="P55" s="5">
        <v>3</v>
      </c>
      <c r="Q55" s="3" t="s">
        <v>315</v>
      </c>
      <c r="R55" s="7">
        <v>-7</v>
      </c>
      <c r="S55" s="9">
        <v>1</v>
      </c>
      <c r="T55" s="9">
        <v>1</v>
      </c>
      <c r="U55" s="9">
        <v>0</v>
      </c>
      <c r="V55" s="9">
        <f>+IF(Bases[[#This Row],[Auto Renewal]]="Yes",1,0)</f>
        <v>1</v>
      </c>
      <c r="W55" s="9">
        <f>+IF(Bases[[#This Row],[Auto Renewal]]="No",1,0)</f>
        <v>0</v>
      </c>
      <c r="X55" s="9">
        <f>+Bases[[#This Row],[CLIENTS From All Subscriptions Auto Renewal YES]]+Bases[[#This Row],[CLIENTS From All Subscriptions Auto Renewal NO]]</f>
        <v>1</v>
      </c>
      <c r="Y55" s="9">
        <f>IF(AND(Bases[[#This Row],[Plan]]="Core",Bases[[#This Row],[Auto Renewal]]="Yes"),1,0)</f>
        <v>0</v>
      </c>
      <c r="Z55" s="9">
        <f>IF(AND(Bases[[#This Row],[Plan]]="Core",Bases[[#This Row],[Auto Renewal]]="No"),1,0)</f>
        <v>0</v>
      </c>
      <c r="AA55" s="9">
        <f>+Bases[[#This Row],[CLIENTS From Simple Subscription Auto Renewal NO]]+Bases[[#This Row],[CLIENTS From Simple Subscription Auto Renewal YES]]</f>
        <v>0</v>
      </c>
      <c r="AB55" s="9">
        <f>IF(AND(Bases[[#This Row],[Plan]]="Standard",Bases[[#This Row],[Auto Renewal]]="Yes"),1,0)</f>
        <v>0</v>
      </c>
      <c r="AC55" s="9">
        <f>IF(AND(Bases[[#This Row],[Plan]]="Standard",Bases[[#This Row],[Auto Renewal]]="No"),1,0)</f>
        <v>0</v>
      </c>
      <c r="AD55" s="9">
        <f>+Bases[[#This Row],[CLIENTS From STANDARD (MINECRAFT) Auto Renewal NO]]+Bases[[#This Row],[CLIENTS From STANDARD (MINECRAFT) Auto Renewal YES]]</f>
        <v>0</v>
      </c>
      <c r="AE55" s="9">
        <f>IF(AND(Bases[[#This Row],[Plan]]="Ultimate",Bases[[#This Row],[Auto Renewal]]="Yes"),1,0)</f>
        <v>1</v>
      </c>
      <c r="AF55" s="9">
        <f>IF(AND(Bases[[#This Row],[Plan]]="Ultimate",Bases[[#This Row],[Auto Renewal]]="No"),1,0)</f>
        <v>0</v>
      </c>
      <c r="AG55" s="9">
        <f>+Bases[[#This Row],[CLIENTS From ULTIMATE (MINECRAFT) Auto Renewal NO]]+Bases[[#This Row],[CLIENTS From ULTIMATE (MINECRAFT) Auto Renewal YES]]</f>
        <v>1</v>
      </c>
      <c r="AH55" s="9">
        <f>+Bases[[#This Row],[Total CLIENTS From ULTIMATE (MINECRAFT) Auto Renewal YES + NO]]+Bases[[#This Row],[Total CLIENTS From STANDARD (MINECRAFT) Auto Renewal YES + NO]]</f>
        <v>1</v>
      </c>
      <c r="AI55" s="9">
        <f>IF(AND(Bases[[#This Row],[Plan]]="Ultimate",Bases[[#This Row],[Auto Renewal]]="Yes"),1,0)</f>
        <v>1</v>
      </c>
      <c r="AJ55" s="9">
        <f>IF(AND(Bases[[#This Row],[Plan]]="Ultimate",Bases[[#This Row],[Auto Renewal]]="No"),1,0)</f>
        <v>0</v>
      </c>
      <c r="AK55" s="9">
        <f>+Bases[[#This Row],[CLIENTS From ULTIMATE (EA) Auto Renewal YES]]+Bases[[#This Row],[CLIENTS From ULTIMATE (EA) Auto Renewal NO]]</f>
        <v>1</v>
      </c>
      <c r="AL55" s="7">
        <f>+IF(Bases[[#This Row],[Auto Renewal]]="Yes",Bases[[#This Row],[Subscription Price]],0)</f>
        <v>15</v>
      </c>
      <c r="AM55" s="7">
        <f>+IF(Bases[[#This Row],[Auto Renewal]]="No",Bases[[#This Row],[Subscription Price]],0)</f>
        <v>0</v>
      </c>
      <c r="AN55" s="7">
        <f>+Bases[[#This Row],[Sales From All Subscriptions Auto Renewal NO]]+Bases[[#This Row],[Sales From All Subscriptions Auto Renewal YES]]</f>
        <v>15</v>
      </c>
      <c r="AO55" s="7">
        <f>IF(AND(Bases[[#This Row],[Plan]]="Core",Bases[[#This Row],[Auto Renewal]]="Yes"),Bases[[#This Row],[Subscription Price]],0)</f>
        <v>0</v>
      </c>
      <c r="AP55" s="7">
        <f>IF(AND(Bases[[#This Row],[Plan]]="Core",Bases[[#This Row],[Auto Renewal]]="No"),Bases[[#This Row],[Subscription Price]],0)</f>
        <v>0</v>
      </c>
      <c r="AQ55" s="7">
        <f>+Bases[[#This Row],[Sales From Simple Subscription Auto Renewal YES]]+Bases[[#This Row],[Sales From Simple Subscription Auto Renewal NO]]</f>
        <v>0</v>
      </c>
      <c r="AR55" s="7">
        <f>IF(AND(Bases[[#This Row],[Plan]]="Standard",Bases[[#This Row],[Auto Renewal]]="Yes"),Bases[[#This Row],[Minecraft Season Pass Price]],0)</f>
        <v>0</v>
      </c>
      <c r="AS55" s="7">
        <f>IF(AND(Bases[[#This Row],[Plan]]="Standard",Bases[[#This Row],[Auto Renewal]]="No"),Bases[[#This Row],[Minecraft Season Pass Price]],0)</f>
        <v>0</v>
      </c>
      <c r="AT55" s="7">
        <f>+Bases[[#This Row],[Sales From STANDARD (MINECRAFT) Auto Renewal YES]]+Bases[[#This Row],[Sales From STANDARD (MINECRAFT) Auto Renewal NO]]</f>
        <v>0</v>
      </c>
      <c r="AU55" s="7">
        <f>IF(AND(Bases[[#This Row],[Plan]]="Ultimate",Bases[[#This Row],[Auto Renewal]]="Yes"),Bases[[#This Row],[Minecraft Season Pass Price]],0)</f>
        <v>20</v>
      </c>
      <c r="AV55" s="7">
        <f>IF(AND(Bases[[#This Row],[Plan]]="Ultimate",Bases[[#This Row],[Auto Renewal]]="No"),Bases[[#This Row],[Minecraft Season Pass Price]],0)</f>
        <v>0</v>
      </c>
      <c r="AW55" s="7">
        <f>+Bases[[#This Row],[Sales From ULTIMATE (MINECRAFT) Auto Renewal YES]]+Bases[[#This Row],[Sales From ULTIMATE (MINECRAFT) Auto Renewal NO]]</f>
        <v>20</v>
      </c>
      <c r="AX55" s="7">
        <f>+Bases[[#This Row],[Total Sales From ULTIMATE (MINECRAFT) Auto Renewal YES + NO]]+Bases[[#This Row],[Total Sales From STANDARD (MINECRAFT) Auto Renewal YES + NO]]</f>
        <v>20</v>
      </c>
      <c r="AY55" s="7">
        <f>IF(AND(Bases[[#This Row],[Plan]]="Ultimate",Bases[[#This Row],[Auto Renewal]]="Yes"),Bases[[#This Row],[EA Play Season Pass
Price]],0)</f>
        <v>30</v>
      </c>
      <c r="AZ55" s="7">
        <f>IF(AND(Bases[[#This Row],[Plan]]="Ultimate",Bases[[#This Row],[Auto Renewal]]="No"),Bases[[#This Row],[EA Play Season Pass
Price]],0)</f>
        <v>0</v>
      </c>
      <c r="BA55" s="7">
        <f>+Bases[[#This Row],[Sales From ULTIMATE (EA) Auto Renewal YES]]+Bases[[#This Row],[Sales From ULTIMATE (EA) Auto Renewal NO]]</f>
        <v>30</v>
      </c>
      <c r="BB55" s="7">
        <f>IF(Bases[[#This Row],[Potential Clients Standard - Renew: Yes]]=1,25,0)</f>
        <v>0</v>
      </c>
      <c r="BC55" s="9">
        <f>IF(AND(Bases[[#This Row],[Auto Renewal]]="Yes",Bases[[#This Row],[Plan]]="Core"),1,0)</f>
        <v>0</v>
      </c>
      <c r="BD55" s="7">
        <f>IF(Bases[[#This Row],[Potential Clients Standard - Renew: NO]]=1,25,0)</f>
        <v>0</v>
      </c>
      <c r="BE55" s="9">
        <f>IF(AND(Bases[[#This Row],[Auto Renewal]]="No",Bases[[#This Row],[Plan]]="Core"),1,0)</f>
        <v>0</v>
      </c>
      <c r="BF55" s="7">
        <f>IF(Bases[[#This Row],[Potential Clients Ultimate - Renew: Yes]]=1,35,0)</f>
        <v>0</v>
      </c>
      <c r="BG55" s="9">
        <f>IF(AND(Bases[[#This Row],[Auto Renewal]]="Yes",Bases[[#This Row],[Plan]]="Standard"),1,0)</f>
        <v>0</v>
      </c>
      <c r="BH55" s="7">
        <f>IF(Bases[[#This Row],[Potential Clients Ultimate - Renew: NO]]=1,35,0)</f>
        <v>0</v>
      </c>
      <c r="BI55" s="9">
        <f>IF(AND(Bases[[#This Row],[Auto Renewal]]="No",Bases[[#This Row],[Plan]]="Standard"),1,0)</f>
        <v>0</v>
      </c>
      <c r="BJ55" s="7">
        <f>+Bases[[#This Row],[Potential Sales Standard - Renew: Yes]]+Bases[[#This Row],[Potential Sales Ultimate - Renew: Yes]]</f>
        <v>0</v>
      </c>
      <c r="BK55" s="9">
        <f>+Bases[[#This Row],[Potential Clients Standard - Renew: Yes]]+Bases[[#This Row],[Potential Clients Standard - Renew: NO]]</f>
        <v>0</v>
      </c>
      <c r="BL55" s="7">
        <f>+Bases[[#This Row],[Potential Sales Standard - Renew: NO]]+Bases[[#This Row],[Potential Sales Ultimate - Renew: NO]]</f>
        <v>0</v>
      </c>
      <c r="BM55" s="9">
        <f>+Bases[[#This Row],[Potential Clients Ultimate - Renew: Yes]]+Bases[[#This Row],[Potential Clients Ultimate - Renew: NO]]</f>
        <v>0</v>
      </c>
    </row>
    <row r="56" spans="1:65" ht="16.5" customHeight="1" x14ac:dyDescent="0.25">
      <c r="A56" s="1">
        <v>3283</v>
      </c>
      <c r="B56" s="1" t="s">
        <v>70</v>
      </c>
      <c r="C56" s="1" t="s">
        <v>15</v>
      </c>
      <c r="D56" s="2">
        <v>45400</v>
      </c>
      <c r="E56" s="1" t="s">
        <v>12</v>
      </c>
      <c r="F56" s="7">
        <v>10</v>
      </c>
      <c r="G56" s="1" t="s">
        <v>9</v>
      </c>
      <c r="H56" s="1" t="s">
        <v>12</v>
      </c>
      <c r="I56" s="7" t="s">
        <v>302</v>
      </c>
      <c r="J56" s="1" t="s">
        <v>8</v>
      </c>
      <c r="K56" s="7">
        <v>20</v>
      </c>
      <c r="L56" s="7">
        <v>10</v>
      </c>
      <c r="M56" s="7">
        <v>20</v>
      </c>
      <c r="N56" s="6">
        <v>2024</v>
      </c>
      <c r="O56" s="3" t="s">
        <v>318</v>
      </c>
      <c r="P56" s="5">
        <v>3</v>
      </c>
      <c r="Q56" s="3" t="s">
        <v>316</v>
      </c>
      <c r="R56" s="7">
        <v>-10</v>
      </c>
      <c r="S56" s="9">
        <v>1</v>
      </c>
      <c r="T56" s="9">
        <v>0</v>
      </c>
      <c r="U56" s="9">
        <v>1</v>
      </c>
      <c r="V56" s="9">
        <f>+IF(Bases[[#This Row],[Auto Renewal]]="Yes",1,0)</f>
        <v>0</v>
      </c>
      <c r="W56" s="9">
        <f>+IF(Bases[[#This Row],[Auto Renewal]]="No",1,0)</f>
        <v>1</v>
      </c>
      <c r="X56" s="9">
        <f>+Bases[[#This Row],[CLIENTS From All Subscriptions Auto Renewal YES]]+Bases[[#This Row],[CLIENTS From All Subscriptions Auto Renewal NO]]</f>
        <v>1</v>
      </c>
      <c r="Y56" s="9">
        <f>IF(AND(Bases[[#This Row],[Plan]]="Core",Bases[[#This Row],[Auto Renewal]]="Yes"),1,0)</f>
        <v>0</v>
      </c>
      <c r="Z56" s="9">
        <f>IF(AND(Bases[[#This Row],[Plan]]="Core",Bases[[#This Row],[Auto Renewal]]="No"),1,0)</f>
        <v>0</v>
      </c>
      <c r="AA56" s="9">
        <f>+Bases[[#This Row],[CLIENTS From Simple Subscription Auto Renewal NO]]+Bases[[#This Row],[CLIENTS From Simple Subscription Auto Renewal YES]]</f>
        <v>0</v>
      </c>
      <c r="AB56" s="9">
        <f>IF(AND(Bases[[#This Row],[Plan]]="Standard",Bases[[#This Row],[Auto Renewal]]="Yes"),1,0)</f>
        <v>0</v>
      </c>
      <c r="AC56" s="9">
        <f>IF(AND(Bases[[#This Row],[Plan]]="Standard",Bases[[#This Row],[Auto Renewal]]="No"),1,0)</f>
        <v>1</v>
      </c>
      <c r="AD56" s="9">
        <f>+Bases[[#This Row],[CLIENTS From STANDARD (MINECRAFT) Auto Renewal NO]]+Bases[[#This Row],[CLIENTS From STANDARD (MINECRAFT) Auto Renewal YES]]</f>
        <v>1</v>
      </c>
      <c r="AE56" s="9">
        <f>IF(AND(Bases[[#This Row],[Plan]]="Ultimate",Bases[[#This Row],[Auto Renewal]]="Yes"),1,0)</f>
        <v>0</v>
      </c>
      <c r="AF56" s="9">
        <f>IF(AND(Bases[[#This Row],[Plan]]="Ultimate",Bases[[#This Row],[Auto Renewal]]="No"),1,0)</f>
        <v>0</v>
      </c>
      <c r="AG56" s="9">
        <f>+Bases[[#This Row],[CLIENTS From ULTIMATE (MINECRAFT) Auto Renewal NO]]+Bases[[#This Row],[CLIENTS From ULTIMATE (MINECRAFT) Auto Renewal YES]]</f>
        <v>0</v>
      </c>
      <c r="AH56" s="9">
        <f>+Bases[[#This Row],[Total CLIENTS From ULTIMATE (MINECRAFT) Auto Renewal YES + NO]]+Bases[[#This Row],[Total CLIENTS From STANDARD (MINECRAFT) Auto Renewal YES + NO]]</f>
        <v>1</v>
      </c>
      <c r="AI56" s="9">
        <f>IF(AND(Bases[[#This Row],[Plan]]="Ultimate",Bases[[#This Row],[Auto Renewal]]="Yes"),1,0)</f>
        <v>0</v>
      </c>
      <c r="AJ56" s="9">
        <f>IF(AND(Bases[[#This Row],[Plan]]="Ultimate",Bases[[#This Row],[Auto Renewal]]="No"),1,0)</f>
        <v>0</v>
      </c>
      <c r="AK56" s="9">
        <f>+Bases[[#This Row],[CLIENTS From ULTIMATE (EA) Auto Renewal YES]]+Bases[[#This Row],[CLIENTS From ULTIMATE (EA) Auto Renewal NO]]</f>
        <v>0</v>
      </c>
      <c r="AL56" s="7">
        <f>+IF(Bases[[#This Row],[Auto Renewal]]="Yes",Bases[[#This Row],[Subscription Price]],0)</f>
        <v>0</v>
      </c>
      <c r="AM56" s="7">
        <f>+IF(Bases[[#This Row],[Auto Renewal]]="No",Bases[[#This Row],[Subscription Price]],0)</f>
        <v>10</v>
      </c>
      <c r="AN56" s="7">
        <f>+Bases[[#This Row],[Sales From All Subscriptions Auto Renewal NO]]+Bases[[#This Row],[Sales From All Subscriptions Auto Renewal YES]]</f>
        <v>10</v>
      </c>
      <c r="AO56" s="7">
        <f>IF(AND(Bases[[#This Row],[Plan]]="Core",Bases[[#This Row],[Auto Renewal]]="Yes"),Bases[[#This Row],[Subscription Price]],0)</f>
        <v>0</v>
      </c>
      <c r="AP56" s="7">
        <f>IF(AND(Bases[[#This Row],[Plan]]="Core",Bases[[#This Row],[Auto Renewal]]="No"),Bases[[#This Row],[Subscription Price]],0)</f>
        <v>0</v>
      </c>
      <c r="AQ56" s="7">
        <f>+Bases[[#This Row],[Sales From Simple Subscription Auto Renewal YES]]+Bases[[#This Row],[Sales From Simple Subscription Auto Renewal NO]]</f>
        <v>0</v>
      </c>
      <c r="AR56" s="7">
        <f>IF(AND(Bases[[#This Row],[Plan]]="Standard",Bases[[#This Row],[Auto Renewal]]="Yes"),Bases[[#This Row],[Minecraft Season Pass Price]],0)</f>
        <v>0</v>
      </c>
      <c r="AS56" s="7">
        <f>IF(AND(Bases[[#This Row],[Plan]]="Standard",Bases[[#This Row],[Auto Renewal]]="No"),Bases[[#This Row],[Minecraft Season Pass Price]],0)</f>
        <v>20</v>
      </c>
      <c r="AT56" s="7">
        <f>+Bases[[#This Row],[Sales From STANDARD (MINECRAFT) Auto Renewal YES]]+Bases[[#This Row],[Sales From STANDARD (MINECRAFT) Auto Renewal NO]]</f>
        <v>20</v>
      </c>
      <c r="AU56" s="7">
        <f>IF(AND(Bases[[#This Row],[Plan]]="Ultimate",Bases[[#This Row],[Auto Renewal]]="Yes"),Bases[[#This Row],[Minecraft Season Pass Price]],0)</f>
        <v>0</v>
      </c>
      <c r="AV56" s="7">
        <f>IF(AND(Bases[[#This Row],[Plan]]="Ultimate",Bases[[#This Row],[Auto Renewal]]="No"),Bases[[#This Row],[Minecraft Season Pass Price]],0)</f>
        <v>0</v>
      </c>
      <c r="AW56" s="7">
        <f>+Bases[[#This Row],[Sales From ULTIMATE (MINECRAFT) Auto Renewal YES]]+Bases[[#This Row],[Sales From ULTIMATE (MINECRAFT) Auto Renewal NO]]</f>
        <v>0</v>
      </c>
      <c r="AX56" s="7">
        <f>+Bases[[#This Row],[Total Sales From ULTIMATE (MINECRAFT) Auto Renewal YES + NO]]+Bases[[#This Row],[Total Sales From STANDARD (MINECRAFT) Auto Renewal YES + NO]]</f>
        <v>20</v>
      </c>
      <c r="AY56" s="7">
        <f>IF(AND(Bases[[#This Row],[Plan]]="Ultimate",Bases[[#This Row],[Auto Renewal]]="Yes"),Bases[[#This Row],[EA Play Season Pass
Price]],0)</f>
        <v>0</v>
      </c>
      <c r="AZ56" s="7">
        <f>IF(AND(Bases[[#This Row],[Plan]]="Ultimate",Bases[[#This Row],[Auto Renewal]]="No"),Bases[[#This Row],[EA Play Season Pass
Price]],0)</f>
        <v>0</v>
      </c>
      <c r="BA56" s="7">
        <f>+Bases[[#This Row],[Sales From ULTIMATE (EA) Auto Renewal YES]]+Bases[[#This Row],[Sales From ULTIMATE (EA) Auto Renewal NO]]</f>
        <v>0</v>
      </c>
      <c r="BB56" s="7">
        <f>IF(Bases[[#This Row],[Potential Clients Standard - Renew: Yes]]=1,25,0)</f>
        <v>0</v>
      </c>
      <c r="BC56" s="9">
        <f>IF(AND(Bases[[#This Row],[Auto Renewal]]="Yes",Bases[[#This Row],[Plan]]="Core"),1,0)</f>
        <v>0</v>
      </c>
      <c r="BD56" s="7">
        <f>IF(Bases[[#This Row],[Potential Clients Standard - Renew: NO]]=1,25,0)</f>
        <v>0</v>
      </c>
      <c r="BE56" s="9">
        <f>IF(AND(Bases[[#This Row],[Auto Renewal]]="No",Bases[[#This Row],[Plan]]="Core"),1,0)</f>
        <v>0</v>
      </c>
      <c r="BF56" s="7">
        <f>IF(Bases[[#This Row],[Potential Clients Ultimate - Renew: Yes]]=1,35,0)</f>
        <v>0</v>
      </c>
      <c r="BG56" s="9">
        <f>IF(AND(Bases[[#This Row],[Auto Renewal]]="Yes",Bases[[#This Row],[Plan]]="Standard"),1,0)</f>
        <v>0</v>
      </c>
      <c r="BH56" s="7">
        <f>IF(Bases[[#This Row],[Potential Clients Ultimate - Renew: NO]]=1,35,0)</f>
        <v>35</v>
      </c>
      <c r="BI56" s="9">
        <f>IF(AND(Bases[[#This Row],[Auto Renewal]]="No",Bases[[#This Row],[Plan]]="Standard"),1,0)</f>
        <v>1</v>
      </c>
      <c r="BJ56" s="7">
        <f>+Bases[[#This Row],[Potential Sales Standard - Renew: Yes]]+Bases[[#This Row],[Potential Sales Ultimate - Renew: Yes]]</f>
        <v>0</v>
      </c>
      <c r="BK56" s="9">
        <f>+Bases[[#This Row],[Potential Clients Standard - Renew: Yes]]+Bases[[#This Row],[Potential Clients Standard - Renew: NO]]</f>
        <v>0</v>
      </c>
      <c r="BL56" s="7">
        <f>+Bases[[#This Row],[Potential Sales Standard - Renew: NO]]+Bases[[#This Row],[Potential Sales Ultimate - Renew: NO]]</f>
        <v>35</v>
      </c>
      <c r="BM56" s="9">
        <f>+Bases[[#This Row],[Potential Clients Ultimate - Renew: Yes]]+Bases[[#This Row],[Potential Clients Ultimate - Renew: NO]]</f>
        <v>1</v>
      </c>
    </row>
    <row r="57" spans="1:65" ht="16.5" customHeight="1" x14ac:dyDescent="0.25">
      <c r="A57" s="1">
        <v>3284</v>
      </c>
      <c r="B57" s="1" t="s">
        <v>71</v>
      </c>
      <c r="C57" s="1" t="s">
        <v>11</v>
      </c>
      <c r="D57" s="2">
        <v>45401</v>
      </c>
      <c r="E57" s="1" t="s">
        <v>8</v>
      </c>
      <c r="F57" s="7">
        <v>5</v>
      </c>
      <c r="G57" s="1" t="s">
        <v>13</v>
      </c>
      <c r="H57" s="1" t="s">
        <v>12</v>
      </c>
      <c r="I57" s="7" t="s">
        <v>302</v>
      </c>
      <c r="J57" s="1" t="s">
        <v>12</v>
      </c>
      <c r="K57" s="7">
        <v>0</v>
      </c>
      <c r="L57" s="7">
        <v>0</v>
      </c>
      <c r="M57" s="7">
        <v>5</v>
      </c>
      <c r="N57" s="6">
        <v>2024</v>
      </c>
      <c r="O57" s="3" t="s">
        <v>318</v>
      </c>
      <c r="P57" s="5">
        <v>3</v>
      </c>
      <c r="Q57" s="3" t="s">
        <v>317</v>
      </c>
      <c r="R57" s="7">
        <v>0</v>
      </c>
      <c r="S57" s="9">
        <v>1</v>
      </c>
      <c r="T57" s="9">
        <v>1</v>
      </c>
      <c r="U57" s="9">
        <v>0</v>
      </c>
      <c r="V57" s="9">
        <f>+IF(Bases[[#This Row],[Auto Renewal]]="Yes",1,0)</f>
        <v>1</v>
      </c>
      <c r="W57" s="9">
        <f>+IF(Bases[[#This Row],[Auto Renewal]]="No",1,0)</f>
        <v>0</v>
      </c>
      <c r="X57" s="9">
        <f>+Bases[[#This Row],[CLIENTS From All Subscriptions Auto Renewal YES]]+Bases[[#This Row],[CLIENTS From All Subscriptions Auto Renewal NO]]</f>
        <v>1</v>
      </c>
      <c r="Y57" s="9">
        <f>IF(AND(Bases[[#This Row],[Plan]]="Core",Bases[[#This Row],[Auto Renewal]]="Yes"),1,0)</f>
        <v>1</v>
      </c>
      <c r="Z57" s="9">
        <f>IF(AND(Bases[[#This Row],[Plan]]="Core",Bases[[#This Row],[Auto Renewal]]="No"),1,0)</f>
        <v>0</v>
      </c>
      <c r="AA57" s="9">
        <f>+Bases[[#This Row],[CLIENTS From Simple Subscription Auto Renewal NO]]+Bases[[#This Row],[CLIENTS From Simple Subscription Auto Renewal YES]]</f>
        <v>1</v>
      </c>
      <c r="AB57" s="9">
        <f>IF(AND(Bases[[#This Row],[Plan]]="Standard",Bases[[#This Row],[Auto Renewal]]="Yes"),1,0)</f>
        <v>0</v>
      </c>
      <c r="AC57" s="9">
        <f>IF(AND(Bases[[#This Row],[Plan]]="Standard",Bases[[#This Row],[Auto Renewal]]="No"),1,0)</f>
        <v>0</v>
      </c>
      <c r="AD57" s="9">
        <f>+Bases[[#This Row],[CLIENTS From STANDARD (MINECRAFT) Auto Renewal NO]]+Bases[[#This Row],[CLIENTS From STANDARD (MINECRAFT) Auto Renewal YES]]</f>
        <v>0</v>
      </c>
      <c r="AE57" s="9">
        <f>IF(AND(Bases[[#This Row],[Plan]]="Ultimate",Bases[[#This Row],[Auto Renewal]]="Yes"),1,0)</f>
        <v>0</v>
      </c>
      <c r="AF57" s="9">
        <f>IF(AND(Bases[[#This Row],[Plan]]="Ultimate",Bases[[#This Row],[Auto Renewal]]="No"),1,0)</f>
        <v>0</v>
      </c>
      <c r="AG57" s="9">
        <f>+Bases[[#This Row],[CLIENTS From ULTIMATE (MINECRAFT) Auto Renewal NO]]+Bases[[#This Row],[CLIENTS From ULTIMATE (MINECRAFT) Auto Renewal YES]]</f>
        <v>0</v>
      </c>
      <c r="AH57" s="9">
        <f>+Bases[[#This Row],[Total CLIENTS From ULTIMATE (MINECRAFT) Auto Renewal YES + NO]]+Bases[[#This Row],[Total CLIENTS From STANDARD (MINECRAFT) Auto Renewal YES + NO]]</f>
        <v>0</v>
      </c>
      <c r="AI57" s="9">
        <f>IF(AND(Bases[[#This Row],[Plan]]="Ultimate",Bases[[#This Row],[Auto Renewal]]="Yes"),1,0)</f>
        <v>0</v>
      </c>
      <c r="AJ57" s="9">
        <f>IF(AND(Bases[[#This Row],[Plan]]="Ultimate",Bases[[#This Row],[Auto Renewal]]="No"),1,0)</f>
        <v>0</v>
      </c>
      <c r="AK57" s="9">
        <f>+Bases[[#This Row],[CLIENTS From ULTIMATE (EA) Auto Renewal YES]]+Bases[[#This Row],[CLIENTS From ULTIMATE (EA) Auto Renewal NO]]</f>
        <v>0</v>
      </c>
      <c r="AL57" s="7">
        <f>+IF(Bases[[#This Row],[Auto Renewal]]="Yes",Bases[[#This Row],[Subscription Price]],0)</f>
        <v>5</v>
      </c>
      <c r="AM57" s="7">
        <f>+IF(Bases[[#This Row],[Auto Renewal]]="No",Bases[[#This Row],[Subscription Price]],0)</f>
        <v>0</v>
      </c>
      <c r="AN57" s="7">
        <f>+Bases[[#This Row],[Sales From All Subscriptions Auto Renewal NO]]+Bases[[#This Row],[Sales From All Subscriptions Auto Renewal YES]]</f>
        <v>5</v>
      </c>
      <c r="AO57" s="7">
        <f>IF(AND(Bases[[#This Row],[Plan]]="Core",Bases[[#This Row],[Auto Renewal]]="Yes"),Bases[[#This Row],[Subscription Price]],0)</f>
        <v>5</v>
      </c>
      <c r="AP57" s="7">
        <f>IF(AND(Bases[[#This Row],[Plan]]="Core",Bases[[#This Row],[Auto Renewal]]="No"),Bases[[#This Row],[Subscription Price]],0)</f>
        <v>0</v>
      </c>
      <c r="AQ57" s="7">
        <f>+Bases[[#This Row],[Sales From Simple Subscription Auto Renewal YES]]+Bases[[#This Row],[Sales From Simple Subscription Auto Renewal NO]]</f>
        <v>5</v>
      </c>
      <c r="AR57" s="7">
        <f>IF(AND(Bases[[#This Row],[Plan]]="Standard",Bases[[#This Row],[Auto Renewal]]="Yes"),Bases[[#This Row],[Minecraft Season Pass Price]],0)</f>
        <v>0</v>
      </c>
      <c r="AS57" s="7">
        <f>IF(AND(Bases[[#This Row],[Plan]]="Standard",Bases[[#This Row],[Auto Renewal]]="No"),Bases[[#This Row],[Minecraft Season Pass Price]],0)</f>
        <v>0</v>
      </c>
      <c r="AT57" s="7">
        <f>+Bases[[#This Row],[Sales From STANDARD (MINECRAFT) Auto Renewal YES]]+Bases[[#This Row],[Sales From STANDARD (MINECRAFT) Auto Renewal NO]]</f>
        <v>0</v>
      </c>
      <c r="AU57" s="7">
        <f>IF(AND(Bases[[#This Row],[Plan]]="Ultimate",Bases[[#This Row],[Auto Renewal]]="Yes"),Bases[[#This Row],[Minecraft Season Pass Price]],0)</f>
        <v>0</v>
      </c>
      <c r="AV57" s="7">
        <f>IF(AND(Bases[[#This Row],[Plan]]="Ultimate",Bases[[#This Row],[Auto Renewal]]="No"),Bases[[#This Row],[Minecraft Season Pass Price]],0)</f>
        <v>0</v>
      </c>
      <c r="AW57" s="7">
        <f>+Bases[[#This Row],[Sales From ULTIMATE (MINECRAFT) Auto Renewal YES]]+Bases[[#This Row],[Sales From ULTIMATE (MINECRAFT) Auto Renewal NO]]</f>
        <v>0</v>
      </c>
      <c r="AX57" s="7">
        <f>+Bases[[#This Row],[Total Sales From ULTIMATE (MINECRAFT) Auto Renewal YES + NO]]+Bases[[#This Row],[Total Sales From STANDARD (MINECRAFT) Auto Renewal YES + NO]]</f>
        <v>0</v>
      </c>
      <c r="AY57" s="7">
        <f>IF(AND(Bases[[#This Row],[Plan]]="Ultimate",Bases[[#This Row],[Auto Renewal]]="Yes"),Bases[[#This Row],[EA Play Season Pass
Price]],0)</f>
        <v>0</v>
      </c>
      <c r="AZ57" s="7">
        <f>IF(AND(Bases[[#This Row],[Plan]]="Ultimate",Bases[[#This Row],[Auto Renewal]]="No"),Bases[[#This Row],[EA Play Season Pass
Price]],0)</f>
        <v>0</v>
      </c>
      <c r="BA57" s="7">
        <f>+Bases[[#This Row],[Sales From ULTIMATE (EA) Auto Renewal YES]]+Bases[[#This Row],[Sales From ULTIMATE (EA) Auto Renewal NO]]</f>
        <v>0</v>
      </c>
      <c r="BB57" s="7">
        <f>IF(Bases[[#This Row],[Potential Clients Standard - Renew: Yes]]=1,25,0)</f>
        <v>25</v>
      </c>
      <c r="BC57" s="9">
        <f>IF(AND(Bases[[#This Row],[Auto Renewal]]="Yes",Bases[[#This Row],[Plan]]="Core"),1,0)</f>
        <v>1</v>
      </c>
      <c r="BD57" s="7">
        <f>IF(Bases[[#This Row],[Potential Clients Standard - Renew: NO]]=1,25,0)</f>
        <v>0</v>
      </c>
      <c r="BE57" s="9">
        <f>IF(AND(Bases[[#This Row],[Auto Renewal]]="No",Bases[[#This Row],[Plan]]="Core"),1,0)</f>
        <v>0</v>
      </c>
      <c r="BF57" s="7">
        <f>IF(Bases[[#This Row],[Potential Clients Ultimate - Renew: Yes]]=1,35,0)</f>
        <v>0</v>
      </c>
      <c r="BG57" s="9">
        <f>IF(AND(Bases[[#This Row],[Auto Renewal]]="Yes",Bases[[#This Row],[Plan]]="Standard"),1,0)</f>
        <v>0</v>
      </c>
      <c r="BH57" s="7">
        <f>IF(Bases[[#This Row],[Potential Clients Ultimate - Renew: NO]]=1,35,0)</f>
        <v>0</v>
      </c>
      <c r="BI57" s="9">
        <f>IF(AND(Bases[[#This Row],[Auto Renewal]]="No",Bases[[#This Row],[Plan]]="Standard"),1,0)</f>
        <v>0</v>
      </c>
      <c r="BJ57" s="7">
        <f>+Bases[[#This Row],[Potential Sales Standard - Renew: Yes]]+Bases[[#This Row],[Potential Sales Ultimate - Renew: Yes]]</f>
        <v>25</v>
      </c>
      <c r="BK57" s="9">
        <f>+Bases[[#This Row],[Potential Clients Standard - Renew: Yes]]+Bases[[#This Row],[Potential Clients Standard - Renew: NO]]</f>
        <v>1</v>
      </c>
      <c r="BL57" s="7">
        <f>+Bases[[#This Row],[Potential Sales Standard - Renew: NO]]+Bases[[#This Row],[Potential Sales Ultimate - Renew: NO]]</f>
        <v>0</v>
      </c>
      <c r="BM57" s="9">
        <f>+Bases[[#This Row],[Potential Clients Ultimate - Renew: Yes]]+Bases[[#This Row],[Potential Clients Ultimate - Renew: NO]]</f>
        <v>0</v>
      </c>
    </row>
    <row r="58" spans="1:65" ht="16.5" customHeight="1" x14ac:dyDescent="0.25">
      <c r="A58" s="1">
        <v>3285</v>
      </c>
      <c r="B58" s="1" t="s">
        <v>72</v>
      </c>
      <c r="C58" s="1" t="s">
        <v>7</v>
      </c>
      <c r="D58" s="2">
        <v>45402</v>
      </c>
      <c r="E58" s="1" t="s">
        <v>12</v>
      </c>
      <c r="F58" s="7">
        <v>15</v>
      </c>
      <c r="G58" s="1" t="s">
        <v>9</v>
      </c>
      <c r="H58" s="1" t="s">
        <v>8</v>
      </c>
      <c r="I58" s="7">
        <v>30</v>
      </c>
      <c r="J58" s="1" t="s">
        <v>8</v>
      </c>
      <c r="K58" s="7">
        <v>20</v>
      </c>
      <c r="L58" s="7">
        <v>20</v>
      </c>
      <c r="M58" s="7">
        <v>45</v>
      </c>
      <c r="N58" s="6">
        <v>2024</v>
      </c>
      <c r="O58" s="3" t="s">
        <v>318</v>
      </c>
      <c r="P58" s="5">
        <v>3</v>
      </c>
      <c r="Q58" s="3" t="s">
        <v>311</v>
      </c>
      <c r="R58" s="7">
        <v>-20</v>
      </c>
      <c r="S58" s="9">
        <v>1</v>
      </c>
      <c r="T58" s="9">
        <v>0</v>
      </c>
      <c r="U58" s="9">
        <v>1</v>
      </c>
      <c r="V58" s="9">
        <f>+IF(Bases[[#This Row],[Auto Renewal]]="Yes",1,0)</f>
        <v>0</v>
      </c>
      <c r="W58" s="9">
        <f>+IF(Bases[[#This Row],[Auto Renewal]]="No",1,0)</f>
        <v>1</v>
      </c>
      <c r="X58" s="9">
        <f>+Bases[[#This Row],[CLIENTS From All Subscriptions Auto Renewal YES]]+Bases[[#This Row],[CLIENTS From All Subscriptions Auto Renewal NO]]</f>
        <v>1</v>
      </c>
      <c r="Y58" s="9">
        <f>IF(AND(Bases[[#This Row],[Plan]]="Core",Bases[[#This Row],[Auto Renewal]]="Yes"),1,0)</f>
        <v>0</v>
      </c>
      <c r="Z58" s="9">
        <f>IF(AND(Bases[[#This Row],[Plan]]="Core",Bases[[#This Row],[Auto Renewal]]="No"),1,0)</f>
        <v>0</v>
      </c>
      <c r="AA58" s="9">
        <f>+Bases[[#This Row],[CLIENTS From Simple Subscription Auto Renewal NO]]+Bases[[#This Row],[CLIENTS From Simple Subscription Auto Renewal YES]]</f>
        <v>0</v>
      </c>
      <c r="AB58" s="9">
        <f>IF(AND(Bases[[#This Row],[Plan]]="Standard",Bases[[#This Row],[Auto Renewal]]="Yes"),1,0)</f>
        <v>0</v>
      </c>
      <c r="AC58" s="9">
        <f>IF(AND(Bases[[#This Row],[Plan]]="Standard",Bases[[#This Row],[Auto Renewal]]="No"),1,0)</f>
        <v>0</v>
      </c>
      <c r="AD58" s="9">
        <f>+Bases[[#This Row],[CLIENTS From STANDARD (MINECRAFT) Auto Renewal NO]]+Bases[[#This Row],[CLIENTS From STANDARD (MINECRAFT) Auto Renewal YES]]</f>
        <v>0</v>
      </c>
      <c r="AE58" s="9">
        <f>IF(AND(Bases[[#This Row],[Plan]]="Ultimate",Bases[[#This Row],[Auto Renewal]]="Yes"),1,0)</f>
        <v>0</v>
      </c>
      <c r="AF58" s="9">
        <f>IF(AND(Bases[[#This Row],[Plan]]="Ultimate",Bases[[#This Row],[Auto Renewal]]="No"),1,0)</f>
        <v>1</v>
      </c>
      <c r="AG58" s="9">
        <f>+Bases[[#This Row],[CLIENTS From ULTIMATE (MINECRAFT) Auto Renewal NO]]+Bases[[#This Row],[CLIENTS From ULTIMATE (MINECRAFT) Auto Renewal YES]]</f>
        <v>1</v>
      </c>
      <c r="AH58" s="9">
        <f>+Bases[[#This Row],[Total CLIENTS From ULTIMATE (MINECRAFT) Auto Renewal YES + NO]]+Bases[[#This Row],[Total CLIENTS From STANDARD (MINECRAFT) Auto Renewal YES + NO]]</f>
        <v>1</v>
      </c>
      <c r="AI58" s="9">
        <f>IF(AND(Bases[[#This Row],[Plan]]="Ultimate",Bases[[#This Row],[Auto Renewal]]="Yes"),1,0)</f>
        <v>0</v>
      </c>
      <c r="AJ58" s="9">
        <f>IF(AND(Bases[[#This Row],[Plan]]="Ultimate",Bases[[#This Row],[Auto Renewal]]="No"),1,0)</f>
        <v>1</v>
      </c>
      <c r="AK58" s="9">
        <f>+Bases[[#This Row],[CLIENTS From ULTIMATE (EA) Auto Renewal YES]]+Bases[[#This Row],[CLIENTS From ULTIMATE (EA) Auto Renewal NO]]</f>
        <v>1</v>
      </c>
      <c r="AL58" s="7">
        <f>+IF(Bases[[#This Row],[Auto Renewal]]="Yes",Bases[[#This Row],[Subscription Price]],0)</f>
        <v>0</v>
      </c>
      <c r="AM58" s="7">
        <f>+IF(Bases[[#This Row],[Auto Renewal]]="No",Bases[[#This Row],[Subscription Price]],0)</f>
        <v>15</v>
      </c>
      <c r="AN58" s="7">
        <f>+Bases[[#This Row],[Sales From All Subscriptions Auto Renewal NO]]+Bases[[#This Row],[Sales From All Subscriptions Auto Renewal YES]]</f>
        <v>15</v>
      </c>
      <c r="AO58" s="7">
        <f>IF(AND(Bases[[#This Row],[Plan]]="Core",Bases[[#This Row],[Auto Renewal]]="Yes"),Bases[[#This Row],[Subscription Price]],0)</f>
        <v>0</v>
      </c>
      <c r="AP58" s="7">
        <f>IF(AND(Bases[[#This Row],[Plan]]="Core",Bases[[#This Row],[Auto Renewal]]="No"),Bases[[#This Row],[Subscription Price]],0)</f>
        <v>0</v>
      </c>
      <c r="AQ58" s="7">
        <f>+Bases[[#This Row],[Sales From Simple Subscription Auto Renewal YES]]+Bases[[#This Row],[Sales From Simple Subscription Auto Renewal NO]]</f>
        <v>0</v>
      </c>
      <c r="AR58" s="7">
        <f>IF(AND(Bases[[#This Row],[Plan]]="Standard",Bases[[#This Row],[Auto Renewal]]="Yes"),Bases[[#This Row],[Minecraft Season Pass Price]],0)</f>
        <v>0</v>
      </c>
      <c r="AS58" s="7">
        <f>IF(AND(Bases[[#This Row],[Plan]]="Standard",Bases[[#This Row],[Auto Renewal]]="No"),Bases[[#This Row],[Minecraft Season Pass Price]],0)</f>
        <v>0</v>
      </c>
      <c r="AT58" s="7">
        <f>+Bases[[#This Row],[Sales From STANDARD (MINECRAFT) Auto Renewal YES]]+Bases[[#This Row],[Sales From STANDARD (MINECRAFT) Auto Renewal NO]]</f>
        <v>0</v>
      </c>
      <c r="AU58" s="7">
        <f>IF(AND(Bases[[#This Row],[Plan]]="Ultimate",Bases[[#This Row],[Auto Renewal]]="Yes"),Bases[[#This Row],[Minecraft Season Pass Price]],0)</f>
        <v>0</v>
      </c>
      <c r="AV58" s="7">
        <f>IF(AND(Bases[[#This Row],[Plan]]="Ultimate",Bases[[#This Row],[Auto Renewal]]="No"),Bases[[#This Row],[Minecraft Season Pass Price]],0)</f>
        <v>20</v>
      </c>
      <c r="AW58" s="7">
        <f>+Bases[[#This Row],[Sales From ULTIMATE (MINECRAFT) Auto Renewal YES]]+Bases[[#This Row],[Sales From ULTIMATE (MINECRAFT) Auto Renewal NO]]</f>
        <v>20</v>
      </c>
      <c r="AX58" s="7">
        <f>+Bases[[#This Row],[Total Sales From ULTIMATE (MINECRAFT) Auto Renewal YES + NO]]+Bases[[#This Row],[Total Sales From STANDARD (MINECRAFT) Auto Renewal YES + NO]]</f>
        <v>20</v>
      </c>
      <c r="AY58" s="7">
        <f>IF(AND(Bases[[#This Row],[Plan]]="Ultimate",Bases[[#This Row],[Auto Renewal]]="Yes"),Bases[[#This Row],[EA Play Season Pass
Price]],0)</f>
        <v>0</v>
      </c>
      <c r="AZ58" s="7">
        <f>IF(AND(Bases[[#This Row],[Plan]]="Ultimate",Bases[[#This Row],[Auto Renewal]]="No"),Bases[[#This Row],[EA Play Season Pass
Price]],0)</f>
        <v>30</v>
      </c>
      <c r="BA58" s="7">
        <f>+Bases[[#This Row],[Sales From ULTIMATE (EA) Auto Renewal YES]]+Bases[[#This Row],[Sales From ULTIMATE (EA) Auto Renewal NO]]</f>
        <v>30</v>
      </c>
      <c r="BB58" s="7">
        <f>IF(Bases[[#This Row],[Potential Clients Standard - Renew: Yes]]=1,25,0)</f>
        <v>0</v>
      </c>
      <c r="BC58" s="9">
        <f>IF(AND(Bases[[#This Row],[Auto Renewal]]="Yes",Bases[[#This Row],[Plan]]="Core"),1,0)</f>
        <v>0</v>
      </c>
      <c r="BD58" s="7">
        <f>IF(Bases[[#This Row],[Potential Clients Standard - Renew: NO]]=1,25,0)</f>
        <v>0</v>
      </c>
      <c r="BE58" s="9">
        <f>IF(AND(Bases[[#This Row],[Auto Renewal]]="No",Bases[[#This Row],[Plan]]="Core"),1,0)</f>
        <v>0</v>
      </c>
      <c r="BF58" s="7">
        <f>IF(Bases[[#This Row],[Potential Clients Ultimate - Renew: Yes]]=1,35,0)</f>
        <v>0</v>
      </c>
      <c r="BG58" s="9">
        <f>IF(AND(Bases[[#This Row],[Auto Renewal]]="Yes",Bases[[#This Row],[Plan]]="Standard"),1,0)</f>
        <v>0</v>
      </c>
      <c r="BH58" s="7">
        <f>IF(Bases[[#This Row],[Potential Clients Ultimate - Renew: NO]]=1,35,0)</f>
        <v>0</v>
      </c>
      <c r="BI58" s="9">
        <f>IF(AND(Bases[[#This Row],[Auto Renewal]]="No",Bases[[#This Row],[Plan]]="Standard"),1,0)</f>
        <v>0</v>
      </c>
      <c r="BJ58" s="7">
        <f>+Bases[[#This Row],[Potential Sales Standard - Renew: Yes]]+Bases[[#This Row],[Potential Sales Ultimate - Renew: Yes]]</f>
        <v>0</v>
      </c>
      <c r="BK58" s="9">
        <f>+Bases[[#This Row],[Potential Clients Standard - Renew: Yes]]+Bases[[#This Row],[Potential Clients Standard - Renew: NO]]</f>
        <v>0</v>
      </c>
      <c r="BL58" s="7">
        <f>+Bases[[#This Row],[Potential Sales Standard - Renew: NO]]+Bases[[#This Row],[Potential Sales Ultimate - Renew: NO]]</f>
        <v>0</v>
      </c>
      <c r="BM58" s="9">
        <f>+Bases[[#This Row],[Potential Clients Ultimate - Renew: Yes]]+Bases[[#This Row],[Potential Clients Ultimate - Renew: NO]]</f>
        <v>0</v>
      </c>
    </row>
    <row r="59" spans="1:65" ht="16.5" customHeight="1" x14ac:dyDescent="0.25">
      <c r="A59" s="1">
        <v>3286</v>
      </c>
      <c r="B59" s="1" t="s">
        <v>73</v>
      </c>
      <c r="C59" s="1" t="s">
        <v>15</v>
      </c>
      <c r="D59" s="2">
        <v>45403</v>
      </c>
      <c r="E59" s="1" t="s">
        <v>8</v>
      </c>
      <c r="F59" s="7">
        <v>10</v>
      </c>
      <c r="G59" s="1" t="s">
        <v>16</v>
      </c>
      <c r="H59" s="1" t="s">
        <v>12</v>
      </c>
      <c r="I59" s="7" t="s">
        <v>302</v>
      </c>
      <c r="J59" s="1" t="s">
        <v>8</v>
      </c>
      <c r="K59" s="7">
        <v>20</v>
      </c>
      <c r="L59" s="7">
        <v>15</v>
      </c>
      <c r="M59" s="7">
        <v>15</v>
      </c>
      <c r="N59" s="6">
        <v>2024</v>
      </c>
      <c r="O59" s="3" t="s">
        <v>318</v>
      </c>
      <c r="P59" s="5">
        <v>4</v>
      </c>
      <c r="Q59" s="3" t="s">
        <v>314</v>
      </c>
      <c r="R59" s="7">
        <v>-15</v>
      </c>
      <c r="S59" s="9">
        <v>1</v>
      </c>
      <c r="T59" s="9">
        <v>1</v>
      </c>
      <c r="U59" s="9">
        <v>0</v>
      </c>
      <c r="V59" s="9">
        <f>+IF(Bases[[#This Row],[Auto Renewal]]="Yes",1,0)</f>
        <v>1</v>
      </c>
      <c r="W59" s="9">
        <f>+IF(Bases[[#This Row],[Auto Renewal]]="No",1,0)</f>
        <v>0</v>
      </c>
      <c r="X59" s="9">
        <f>+Bases[[#This Row],[CLIENTS From All Subscriptions Auto Renewal YES]]+Bases[[#This Row],[CLIENTS From All Subscriptions Auto Renewal NO]]</f>
        <v>1</v>
      </c>
      <c r="Y59" s="9">
        <f>IF(AND(Bases[[#This Row],[Plan]]="Core",Bases[[#This Row],[Auto Renewal]]="Yes"),1,0)</f>
        <v>0</v>
      </c>
      <c r="Z59" s="9">
        <f>IF(AND(Bases[[#This Row],[Plan]]="Core",Bases[[#This Row],[Auto Renewal]]="No"),1,0)</f>
        <v>0</v>
      </c>
      <c r="AA59" s="9">
        <f>+Bases[[#This Row],[CLIENTS From Simple Subscription Auto Renewal NO]]+Bases[[#This Row],[CLIENTS From Simple Subscription Auto Renewal YES]]</f>
        <v>0</v>
      </c>
      <c r="AB59" s="9">
        <f>IF(AND(Bases[[#This Row],[Plan]]="Standard",Bases[[#This Row],[Auto Renewal]]="Yes"),1,0)</f>
        <v>1</v>
      </c>
      <c r="AC59" s="9">
        <f>IF(AND(Bases[[#This Row],[Plan]]="Standard",Bases[[#This Row],[Auto Renewal]]="No"),1,0)</f>
        <v>0</v>
      </c>
      <c r="AD59" s="9">
        <f>+Bases[[#This Row],[CLIENTS From STANDARD (MINECRAFT) Auto Renewal NO]]+Bases[[#This Row],[CLIENTS From STANDARD (MINECRAFT) Auto Renewal YES]]</f>
        <v>1</v>
      </c>
      <c r="AE59" s="9">
        <f>IF(AND(Bases[[#This Row],[Plan]]="Ultimate",Bases[[#This Row],[Auto Renewal]]="Yes"),1,0)</f>
        <v>0</v>
      </c>
      <c r="AF59" s="9">
        <f>IF(AND(Bases[[#This Row],[Plan]]="Ultimate",Bases[[#This Row],[Auto Renewal]]="No"),1,0)</f>
        <v>0</v>
      </c>
      <c r="AG59" s="9">
        <f>+Bases[[#This Row],[CLIENTS From ULTIMATE (MINECRAFT) Auto Renewal NO]]+Bases[[#This Row],[CLIENTS From ULTIMATE (MINECRAFT) Auto Renewal YES]]</f>
        <v>0</v>
      </c>
      <c r="AH59" s="9">
        <f>+Bases[[#This Row],[Total CLIENTS From ULTIMATE (MINECRAFT) Auto Renewal YES + NO]]+Bases[[#This Row],[Total CLIENTS From STANDARD (MINECRAFT) Auto Renewal YES + NO]]</f>
        <v>1</v>
      </c>
      <c r="AI59" s="9">
        <f>IF(AND(Bases[[#This Row],[Plan]]="Ultimate",Bases[[#This Row],[Auto Renewal]]="Yes"),1,0)</f>
        <v>0</v>
      </c>
      <c r="AJ59" s="9">
        <f>IF(AND(Bases[[#This Row],[Plan]]="Ultimate",Bases[[#This Row],[Auto Renewal]]="No"),1,0)</f>
        <v>0</v>
      </c>
      <c r="AK59" s="9">
        <f>+Bases[[#This Row],[CLIENTS From ULTIMATE (EA) Auto Renewal YES]]+Bases[[#This Row],[CLIENTS From ULTIMATE (EA) Auto Renewal NO]]</f>
        <v>0</v>
      </c>
      <c r="AL59" s="7">
        <f>+IF(Bases[[#This Row],[Auto Renewal]]="Yes",Bases[[#This Row],[Subscription Price]],0)</f>
        <v>10</v>
      </c>
      <c r="AM59" s="7">
        <f>+IF(Bases[[#This Row],[Auto Renewal]]="No",Bases[[#This Row],[Subscription Price]],0)</f>
        <v>0</v>
      </c>
      <c r="AN59" s="7">
        <f>+Bases[[#This Row],[Sales From All Subscriptions Auto Renewal NO]]+Bases[[#This Row],[Sales From All Subscriptions Auto Renewal YES]]</f>
        <v>10</v>
      </c>
      <c r="AO59" s="7">
        <f>IF(AND(Bases[[#This Row],[Plan]]="Core",Bases[[#This Row],[Auto Renewal]]="Yes"),Bases[[#This Row],[Subscription Price]],0)</f>
        <v>0</v>
      </c>
      <c r="AP59" s="7">
        <f>IF(AND(Bases[[#This Row],[Plan]]="Core",Bases[[#This Row],[Auto Renewal]]="No"),Bases[[#This Row],[Subscription Price]],0)</f>
        <v>0</v>
      </c>
      <c r="AQ59" s="7">
        <f>+Bases[[#This Row],[Sales From Simple Subscription Auto Renewal YES]]+Bases[[#This Row],[Sales From Simple Subscription Auto Renewal NO]]</f>
        <v>0</v>
      </c>
      <c r="AR59" s="7">
        <f>IF(AND(Bases[[#This Row],[Plan]]="Standard",Bases[[#This Row],[Auto Renewal]]="Yes"),Bases[[#This Row],[Minecraft Season Pass Price]],0)</f>
        <v>20</v>
      </c>
      <c r="AS59" s="7">
        <f>IF(AND(Bases[[#This Row],[Plan]]="Standard",Bases[[#This Row],[Auto Renewal]]="No"),Bases[[#This Row],[Minecraft Season Pass Price]],0)</f>
        <v>0</v>
      </c>
      <c r="AT59" s="7">
        <f>+Bases[[#This Row],[Sales From STANDARD (MINECRAFT) Auto Renewal YES]]+Bases[[#This Row],[Sales From STANDARD (MINECRAFT) Auto Renewal NO]]</f>
        <v>20</v>
      </c>
      <c r="AU59" s="7">
        <f>IF(AND(Bases[[#This Row],[Plan]]="Ultimate",Bases[[#This Row],[Auto Renewal]]="Yes"),Bases[[#This Row],[Minecraft Season Pass Price]],0)</f>
        <v>0</v>
      </c>
      <c r="AV59" s="7">
        <f>IF(AND(Bases[[#This Row],[Plan]]="Ultimate",Bases[[#This Row],[Auto Renewal]]="No"),Bases[[#This Row],[Minecraft Season Pass Price]],0)</f>
        <v>0</v>
      </c>
      <c r="AW59" s="7">
        <f>+Bases[[#This Row],[Sales From ULTIMATE (MINECRAFT) Auto Renewal YES]]+Bases[[#This Row],[Sales From ULTIMATE (MINECRAFT) Auto Renewal NO]]</f>
        <v>0</v>
      </c>
      <c r="AX59" s="7">
        <f>+Bases[[#This Row],[Total Sales From ULTIMATE (MINECRAFT) Auto Renewal YES + NO]]+Bases[[#This Row],[Total Sales From STANDARD (MINECRAFT) Auto Renewal YES + NO]]</f>
        <v>20</v>
      </c>
      <c r="AY59" s="7">
        <f>IF(AND(Bases[[#This Row],[Plan]]="Ultimate",Bases[[#This Row],[Auto Renewal]]="Yes"),Bases[[#This Row],[EA Play Season Pass
Price]],0)</f>
        <v>0</v>
      </c>
      <c r="AZ59" s="7">
        <f>IF(AND(Bases[[#This Row],[Plan]]="Ultimate",Bases[[#This Row],[Auto Renewal]]="No"),Bases[[#This Row],[EA Play Season Pass
Price]],0)</f>
        <v>0</v>
      </c>
      <c r="BA59" s="7">
        <f>+Bases[[#This Row],[Sales From ULTIMATE (EA) Auto Renewal YES]]+Bases[[#This Row],[Sales From ULTIMATE (EA) Auto Renewal NO]]</f>
        <v>0</v>
      </c>
      <c r="BB59" s="7">
        <f>IF(Bases[[#This Row],[Potential Clients Standard - Renew: Yes]]=1,25,0)</f>
        <v>0</v>
      </c>
      <c r="BC59" s="9">
        <f>IF(AND(Bases[[#This Row],[Auto Renewal]]="Yes",Bases[[#This Row],[Plan]]="Core"),1,0)</f>
        <v>0</v>
      </c>
      <c r="BD59" s="7">
        <f>IF(Bases[[#This Row],[Potential Clients Standard - Renew: NO]]=1,25,0)</f>
        <v>0</v>
      </c>
      <c r="BE59" s="9">
        <f>IF(AND(Bases[[#This Row],[Auto Renewal]]="No",Bases[[#This Row],[Plan]]="Core"),1,0)</f>
        <v>0</v>
      </c>
      <c r="BF59" s="7">
        <f>IF(Bases[[#This Row],[Potential Clients Ultimate - Renew: Yes]]=1,35,0)</f>
        <v>35</v>
      </c>
      <c r="BG59" s="9">
        <f>IF(AND(Bases[[#This Row],[Auto Renewal]]="Yes",Bases[[#This Row],[Plan]]="Standard"),1,0)</f>
        <v>1</v>
      </c>
      <c r="BH59" s="7">
        <f>IF(Bases[[#This Row],[Potential Clients Ultimate - Renew: NO]]=1,35,0)</f>
        <v>0</v>
      </c>
      <c r="BI59" s="9">
        <f>IF(AND(Bases[[#This Row],[Auto Renewal]]="No",Bases[[#This Row],[Plan]]="Standard"),1,0)</f>
        <v>0</v>
      </c>
      <c r="BJ59" s="7">
        <f>+Bases[[#This Row],[Potential Sales Standard - Renew: Yes]]+Bases[[#This Row],[Potential Sales Ultimate - Renew: Yes]]</f>
        <v>35</v>
      </c>
      <c r="BK59" s="9">
        <f>+Bases[[#This Row],[Potential Clients Standard - Renew: Yes]]+Bases[[#This Row],[Potential Clients Standard - Renew: NO]]</f>
        <v>0</v>
      </c>
      <c r="BL59" s="7">
        <f>+Bases[[#This Row],[Potential Sales Standard - Renew: NO]]+Bases[[#This Row],[Potential Sales Ultimate - Renew: NO]]</f>
        <v>0</v>
      </c>
      <c r="BM59" s="9">
        <f>+Bases[[#This Row],[Potential Clients Ultimate - Renew: Yes]]+Bases[[#This Row],[Potential Clients Ultimate - Renew: NO]]</f>
        <v>1</v>
      </c>
    </row>
    <row r="60" spans="1:65" ht="16.5" customHeight="1" x14ac:dyDescent="0.25">
      <c r="A60" s="1">
        <v>3287</v>
      </c>
      <c r="B60" s="1" t="s">
        <v>74</v>
      </c>
      <c r="C60" s="1" t="s">
        <v>11</v>
      </c>
      <c r="D60" s="2">
        <v>45404</v>
      </c>
      <c r="E60" s="1" t="s">
        <v>12</v>
      </c>
      <c r="F60" s="7">
        <v>5</v>
      </c>
      <c r="G60" s="1" t="s">
        <v>9</v>
      </c>
      <c r="H60" s="1" t="s">
        <v>12</v>
      </c>
      <c r="I60" s="7" t="s">
        <v>302</v>
      </c>
      <c r="J60" s="1" t="s">
        <v>12</v>
      </c>
      <c r="K60" s="7">
        <v>0</v>
      </c>
      <c r="L60" s="7">
        <v>1</v>
      </c>
      <c r="M60" s="7">
        <v>4</v>
      </c>
      <c r="N60" s="6">
        <v>2024</v>
      </c>
      <c r="O60" s="3" t="s">
        <v>318</v>
      </c>
      <c r="P60" s="5">
        <v>4</v>
      </c>
      <c r="Q60" s="3" t="s">
        <v>309</v>
      </c>
      <c r="R60" s="7">
        <v>-1</v>
      </c>
      <c r="S60" s="9">
        <v>1</v>
      </c>
      <c r="T60" s="9">
        <v>0</v>
      </c>
      <c r="U60" s="9">
        <v>1</v>
      </c>
      <c r="V60" s="9">
        <f>+IF(Bases[[#This Row],[Auto Renewal]]="Yes",1,0)</f>
        <v>0</v>
      </c>
      <c r="W60" s="9">
        <f>+IF(Bases[[#This Row],[Auto Renewal]]="No",1,0)</f>
        <v>1</v>
      </c>
      <c r="X60" s="9">
        <f>+Bases[[#This Row],[CLIENTS From All Subscriptions Auto Renewal YES]]+Bases[[#This Row],[CLIENTS From All Subscriptions Auto Renewal NO]]</f>
        <v>1</v>
      </c>
      <c r="Y60" s="9">
        <f>IF(AND(Bases[[#This Row],[Plan]]="Core",Bases[[#This Row],[Auto Renewal]]="Yes"),1,0)</f>
        <v>0</v>
      </c>
      <c r="Z60" s="9">
        <f>IF(AND(Bases[[#This Row],[Plan]]="Core",Bases[[#This Row],[Auto Renewal]]="No"),1,0)</f>
        <v>1</v>
      </c>
      <c r="AA60" s="9">
        <f>+Bases[[#This Row],[CLIENTS From Simple Subscription Auto Renewal NO]]+Bases[[#This Row],[CLIENTS From Simple Subscription Auto Renewal YES]]</f>
        <v>1</v>
      </c>
      <c r="AB60" s="9">
        <f>IF(AND(Bases[[#This Row],[Plan]]="Standard",Bases[[#This Row],[Auto Renewal]]="Yes"),1,0)</f>
        <v>0</v>
      </c>
      <c r="AC60" s="9">
        <f>IF(AND(Bases[[#This Row],[Plan]]="Standard",Bases[[#This Row],[Auto Renewal]]="No"),1,0)</f>
        <v>0</v>
      </c>
      <c r="AD60" s="9">
        <f>+Bases[[#This Row],[CLIENTS From STANDARD (MINECRAFT) Auto Renewal NO]]+Bases[[#This Row],[CLIENTS From STANDARD (MINECRAFT) Auto Renewal YES]]</f>
        <v>0</v>
      </c>
      <c r="AE60" s="9">
        <f>IF(AND(Bases[[#This Row],[Plan]]="Ultimate",Bases[[#This Row],[Auto Renewal]]="Yes"),1,0)</f>
        <v>0</v>
      </c>
      <c r="AF60" s="9">
        <f>IF(AND(Bases[[#This Row],[Plan]]="Ultimate",Bases[[#This Row],[Auto Renewal]]="No"),1,0)</f>
        <v>0</v>
      </c>
      <c r="AG60" s="9">
        <f>+Bases[[#This Row],[CLIENTS From ULTIMATE (MINECRAFT) Auto Renewal NO]]+Bases[[#This Row],[CLIENTS From ULTIMATE (MINECRAFT) Auto Renewal YES]]</f>
        <v>0</v>
      </c>
      <c r="AH60" s="9">
        <f>+Bases[[#This Row],[Total CLIENTS From ULTIMATE (MINECRAFT) Auto Renewal YES + NO]]+Bases[[#This Row],[Total CLIENTS From STANDARD (MINECRAFT) Auto Renewal YES + NO]]</f>
        <v>0</v>
      </c>
      <c r="AI60" s="9">
        <f>IF(AND(Bases[[#This Row],[Plan]]="Ultimate",Bases[[#This Row],[Auto Renewal]]="Yes"),1,0)</f>
        <v>0</v>
      </c>
      <c r="AJ60" s="9">
        <f>IF(AND(Bases[[#This Row],[Plan]]="Ultimate",Bases[[#This Row],[Auto Renewal]]="No"),1,0)</f>
        <v>0</v>
      </c>
      <c r="AK60" s="9">
        <f>+Bases[[#This Row],[CLIENTS From ULTIMATE (EA) Auto Renewal YES]]+Bases[[#This Row],[CLIENTS From ULTIMATE (EA) Auto Renewal NO]]</f>
        <v>0</v>
      </c>
      <c r="AL60" s="7">
        <f>+IF(Bases[[#This Row],[Auto Renewal]]="Yes",Bases[[#This Row],[Subscription Price]],0)</f>
        <v>0</v>
      </c>
      <c r="AM60" s="7">
        <f>+IF(Bases[[#This Row],[Auto Renewal]]="No",Bases[[#This Row],[Subscription Price]],0)</f>
        <v>5</v>
      </c>
      <c r="AN60" s="7">
        <f>+Bases[[#This Row],[Sales From All Subscriptions Auto Renewal NO]]+Bases[[#This Row],[Sales From All Subscriptions Auto Renewal YES]]</f>
        <v>5</v>
      </c>
      <c r="AO60" s="7">
        <f>IF(AND(Bases[[#This Row],[Plan]]="Core",Bases[[#This Row],[Auto Renewal]]="Yes"),Bases[[#This Row],[Subscription Price]],0)</f>
        <v>0</v>
      </c>
      <c r="AP60" s="7">
        <f>IF(AND(Bases[[#This Row],[Plan]]="Core",Bases[[#This Row],[Auto Renewal]]="No"),Bases[[#This Row],[Subscription Price]],0)</f>
        <v>5</v>
      </c>
      <c r="AQ60" s="7">
        <f>+Bases[[#This Row],[Sales From Simple Subscription Auto Renewal YES]]+Bases[[#This Row],[Sales From Simple Subscription Auto Renewal NO]]</f>
        <v>5</v>
      </c>
      <c r="AR60" s="7">
        <f>IF(AND(Bases[[#This Row],[Plan]]="Standard",Bases[[#This Row],[Auto Renewal]]="Yes"),Bases[[#This Row],[Minecraft Season Pass Price]],0)</f>
        <v>0</v>
      </c>
      <c r="AS60" s="7">
        <f>IF(AND(Bases[[#This Row],[Plan]]="Standard",Bases[[#This Row],[Auto Renewal]]="No"),Bases[[#This Row],[Minecraft Season Pass Price]],0)</f>
        <v>0</v>
      </c>
      <c r="AT60" s="7">
        <f>+Bases[[#This Row],[Sales From STANDARD (MINECRAFT) Auto Renewal YES]]+Bases[[#This Row],[Sales From STANDARD (MINECRAFT) Auto Renewal NO]]</f>
        <v>0</v>
      </c>
      <c r="AU60" s="7">
        <f>IF(AND(Bases[[#This Row],[Plan]]="Ultimate",Bases[[#This Row],[Auto Renewal]]="Yes"),Bases[[#This Row],[Minecraft Season Pass Price]],0)</f>
        <v>0</v>
      </c>
      <c r="AV60" s="7">
        <f>IF(AND(Bases[[#This Row],[Plan]]="Ultimate",Bases[[#This Row],[Auto Renewal]]="No"),Bases[[#This Row],[Minecraft Season Pass Price]],0)</f>
        <v>0</v>
      </c>
      <c r="AW60" s="7">
        <f>+Bases[[#This Row],[Sales From ULTIMATE (MINECRAFT) Auto Renewal YES]]+Bases[[#This Row],[Sales From ULTIMATE (MINECRAFT) Auto Renewal NO]]</f>
        <v>0</v>
      </c>
      <c r="AX60" s="7">
        <f>+Bases[[#This Row],[Total Sales From ULTIMATE (MINECRAFT) Auto Renewal YES + NO]]+Bases[[#This Row],[Total Sales From STANDARD (MINECRAFT) Auto Renewal YES + NO]]</f>
        <v>0</v>
      </c>
      <c r="AY60" s="7">
        <f>IF(AND(Bases[[#This Row],[Plan]]="Ultimate",Bases[[#This Row],[Auto Renewal]]="Yes"),Bases[[#This Row],[EA Play Season Pass
Price]],0)</f>
        <v>0</v>
      </c>
      <c r="AZ60" s="7">
        <f>IF(AND(Bases[[#This Row],[Plan]]="Ultimate",Bases[[#This Row],[Auto Renewal]]="No"),Bases[[#This Row],[EA Play Season Pass
Price]],0)</f>
        <v>0</v>
      </c>
      <c r="BA60" s="7">
        <f>+Bases[[#This Row],[Sales From ULTIMATE (EA) Auto Renewal YES]]+Bases[[#This Row],[Sales From ULTIMATE (EA) Auto Renewal NO]]</f>
        <v>0</v>
      </c>
      <c r="BB60" s="7">
        <f>IF(Bases[[#This Row],[Potential Clients Standard - Renew: Yes]]=1,25,0)</f>
        <v>0</v>
      </c>
      <c r="BC60" s="9">
        <f>IF(AND(Bases[[#This Row],[Auto Renewal]]="Yes",Bases[[#This Row],[Plan]]="Core"),1,0)</f>
        <v>0</v>
      </c>
      <c r="BD60" s="7">
        <f>IF(Bases[[#This Row],[Potential Clients Standard - Renew: NO]]=1,25,0)</f>
        <v>25</v>
      </c>
      <c r="BE60" s="9">
        <f>IF(AND(Bases[[#This Row],[Auto Renewal]]="No",Bases[[#This Row],[Plan]]="Core"),1,0)</f>
        <v>1</v>
      </c>
      <c r="BF60" s="7">
        <f>IF(Bases[[#This Row],[Potential Clients Ultimate - Renew: Yes]]=1,35,0)</f>
        <v>0</v>
      </c>
      <c r="BG60" s="9">
        <f>IF(AND(Bases[[#This Row],[Auto Renewal]]="Yes",Bases[[#This Row],[Plan]]="Standard"),1,0)</f>
        <v>0</v>
      </c>
      <c r="BH60" s="7">
        <f>IF(Bases[[#This Row],[Potential Clients Ultimate - Renew: NO]]=1,35,0)</f>
        <v>0</v>
      </c>
      <c r="BI60" s="9">
        <f>IF(AND(Bases[[#This Row],[Auto Renewal]]="No",Bases[[#This Row],[Plan]]="Standard"),1,0)</f>
        <v>0</v>
      </c>
      <c r="BJ60" s="7">
        <f>+Bases[[#This Row],[Potential Sales Standard - Renew: Yes]]+Bases[[#This Row],[Potential Sales Ultimate - Renew: Yes]]</f>
        <v>0</v>
      </c>
      <c r="BK60" s="9">
        <f>+Bases[[#This Row],[Potential Clients Standard - Renew: Yes]]+Bases[[#This Row],[Potential Clients Standard - Renew: NO]]</f>
        <v>1</v>
      </c>
      <c r="BL60" s="7">
        <f>+Bases[[#This Row],[Potential Sales Standard - Renew: NO]]+Bases[[#This Row],[Potential Sales Ultimate - Renew: NO]]</f>
        <v>25</v>
      </c>
      <c r="BM60" s="9">
        <f>+Bases[[#This Row],[Potential Clients Ultimate - Renew: Yes]]+Bases[[#This Row],[Potential Clients Ultimate - Renew: NO]]</f>
        <v>0</v>
      </c>
    </row>
    <row r="61" spans="1:65" ht="16.5" customHeight="1" x14ac:dyDescent="0.25">
      <c r="A61" s="1">
        <v>3288</v>
      </c>
      <c r="B61" s="1" t="s">
        <v>75</v>
      </c>
      <c r="C61" s="1" t="s">
        <v>7</v>
      </c>
      <c r="D61" s="2">
        <v>45405</v>
      </c>
      <c r="E61" s="1" t="s">
        <v>8</v>
      </c>
      <c r="F61" s="7">
        <v>15</v>
      </c>
      <c r="G61" s="1" t="s">
        <v>13</v>
      </c>
      <c r="H61" s="1" t="s">
        <v>8</v>
      </c>
      <c r="I61" s="7">
        <v>30</v>
      </c>
      <c r="J61" s="1" t="s">
        <v>8</v>
      </c>
      <c r="K61" s="7">
        <v>20</v>
      </c>
      <c r="L61" s="7">
        <v>3</v>
      </c>
      <c r="M61" s="7">
        <v>62</v>
      </c>
      <c r="N61" s="6">
        <v>2024</v>
      </c>
      <c r="O61" s="3" t="s">
        <v>318</v>
      </c>
      <c r="P61" s="5">
        <v>4</v>
      </c>
      <c r="Q61" s="3" t="s">
        <v>312</v>
      </c>
      <c r="R61" s="7">
        <v>-3</v>
      </c>
      <c r="S61" s="9">
        <v>1</v>
      </c>
      <c r="T61" s="9">
        <v>1</v>
      </c>
      <c r="U61" s="9">
        <v>0</v>
      </c>
      <c r="V61" s="9">
        <f>+IF(Bases[[#This Row],[Auto Renewal]]="Yes",1,0)</f>
        <v>1</v>
      </c>
      <c r="W61" s="9">
        <f>+IF(Bases[[#This Row],[Auto Renewal]]="No",1,0)</f>
        <v>0</v>
      </c>
      <c r="X61" s="9">
        <f>+Bases[[#This Row],[CLIENTS From All Subscriptions Auto Renewal YES]]+Bases[[#This Row],[CLIENTS From All Subscriptions Auto Renewal NO]]</f>
        <v>1</v>
      </c>
      <c r="Y61" s="9">
        <f>IF(AND(Bases[[#This Row],[Plan]]="Core",Bases[[#This Row],[Auto Renewal]]="Yes"),1,0)</f>
        <v>0</v>
      </c>
      <c r="Z61" s="9">
        <f>IF(AND(Bases[[#This Row],[Plan]]="Core",Bases[[#This Row],[Auto Renewal]]="No"),1,0)</f>
        <v>0</v>
      </c>
      <c r="AA61" s="9">
        <f>+Bases[[#This Row],[CLIENTS From Simple Subscription Auto Renewal NO]]+Bases[[#This Row],[CLIENTS From Simple Subscription Auto Renewal YES]]</f>
        <v>0</v>
      </c>
      <c r="AB61" s="9">
        <f>IF(AND(Bases[[#This Row],[Plan]]="Standard",Bases[[#This Row],[Auto Renewal]]="Yes"),1,0)</f>
        <v>0</v>
      </c>
      <c r="AC61" s="9">
        <f>IF(AND(Bases[[#This Row],[Plan]]="Standard",Bases[[#This Row],[Auto Renewal]]="No"),1,0)</f>
        <v>0</v>
      </c>
      <c r="AD61" s="9">
        <f>+Bases[[#This Row],[CLIENTS From STANDARD (MINECRAFT) Auto Renewal NO]]+Bases[[#This Row],[CLIENTS From STANDARD (MINECRAFT) Auto Renewal YES]]</f>
        <v>0</v>
      </c>
      <c r="AE61" s="9">
        <f>IF(AND(Bases[[#This Row],[Plan]]="Ultimate",Bases[[#This Row],[Auto Renewal]]="Yes"),1,0)</f>
        <v>1</v>
      </c>
      <c r="AF61" s="9">
        <f>IF(AND(Bases[[#This Row],[Plan]]="Ultimate",Bases[[#This Row],[Auto Renewal]]="No"),1,0)</f>
        <v>0</v>
      </c>
      <c r="AG61" s="9">
        <f>+Bases[[#This Row],[CLIENTS From ULTIMATE (MINECRAFT) Auto Renewal NO]]+Bases[[#This Row],[CLIENTS From ULTIMATE (MINECRAFT) Auto Renewal YES]]</f>
        <v>1</v>
      </c>
      <c r="AH61" s="9">
        <f>+Bases[[#This Row],[Total CLIENTS From ULTIMATE (MINECRAFT) Auto Renewal YES + NO]]+Bases[[#This Row],[Total CLIENTS From STANDARD (MINECRAFT) Auto Renewal YES + NO]]</f>
        <v>1</v>
      </c>
      <c r="AI61" s="9">
        <f>IF(AND(Bases[[#This Row],[Plan]]="Ultimate",Bases[[#This Row],[Auto Renewal]]="Yes"),1,0)</f>
        <v>1</v>
      </c>
      <c r="AJ61" s="9">
        <f>IF(AND(Bases[[#This Row],[Plan]]="Ultimate",Bases[[#This Row],[Auto Renewal]]="No"),1,0)</f>
        <v>0</v>
      </c>
      <c r="AK61" s="9">
        <f>+Bases[[#This Row],[CLIENTS From ULTIMATE (EA) Auto Renewal YES]]+Bases[[#This Row],[CLIENTS From ULTIMATE (EA) Auto Renewal NO]]</f>
        <v>1</v>
      </c>
      <c r="AL61" s="7">
        <f>+IF(Bases[[#This Row],[Auto Renewal]]="Yes",Bases[[#This Row],[Subscription Price]],0)</f>
        <v>15</v>
      </c>
      <c r="AM61" s="7">
        <f>+IF(Bases[[#This Row],[Auto Renewal]]="No",Bases[[#This Row],[Subscription Price]],0)</f>
        <v>0</v>
      </c>
      <c r="AN61" s="7">
        <f>+Bases[[#This Row],[Sales From All Subscriptions Auto Renewal NO]]+Bases[[#This Row],[Sales From All Subscriptions Auto Renewal YES]]</f>
        <v>15</v>
      </c>
      <c r="AO61" s="7">
        <f>IF(AND(Bases[[#This Row],[Plan]]="Core",Bases[[#This Row],[Auto Renewal]]="Yes"),Bases[[#This Row],[Subscription Price]],0)</f>
        <v>0</v>
      </c>
      <c r="AP61" s="7">
        <f>IF(AND(Bases[[#This Row],[Plan]]="Core",Bases[[#This Row],[Auto Renewal]]="No"),Bases[[#This Row],[Subscription Price]],0)</f>
        <v>0</v>
      </c>
      <c r="AQ61" s="7">
        <f>+Bases[[#This Row],[Sales From Simple Subscription Auto Renewal YES]]+Bases[[#This Row],[Sales From Simple Subscription Auto Renewal NO]]</f>
        <v>0</v>
      </c>
      <c r="AR61" s="7">
        <f>IF(AND(Bases[[#This Row],[Plan]]="Standard",Bases[[#This Row],[Auto Renewal]]="Yes"),Bases[[#This Row],[Minecraft Season Pass Price]],0)</f>
        <v>0</v>
      </c>
      <c r="AS61" s="7">
        <f>IF(AND(Bases[[#This Row],[Plan]]="Standard",Bases[[#This Row],[Auto Renewal]]="No"),Bases[[#This Row],[Minecraft Season Pass Price]],0)</f>
        <v>0</v>
      </c>
      <c r="AT61" s="7">
        <f>+Bases[[#This Row],[Sales From STANDARD (MINECRAFT) Auto Renewal YES]]+Bases[[#This Row],[Sales From STANDARD (MINECRAFT) Auto Renewal NO]]</f>
        <v>0</v>
      </c>
      <c r="AU61" s="7">
        <f>IF(AND(Bases[[#This Row],[Plan]]="Ultimate",Bases[[#This Row],[Auto Renewal]]="Yes"),Bases[[#This Row],[Minecraft Season Pass Price]],0)</f>
        <v>20</v>
      </c>
      <c r="AV61" s="7">
        <f>IF(AND(Bases[[#This Row],[Plan]]="Ultimate",Bases[[#This Row],[Auto Renewal]]="No"),Bases[[#This Row],[Minecraft Season Pass Price]],0)</f>
        <v>0</v>
      </c>
      <c r="AW61" s="7">
        <f>+Bases[[#This Row],[Sales From ULTIMATE (MINECRAFT) Auto Renewal YES]]+Bases[[#This Row],[Sales From ULTIMATE (MINECRAFT) Auto Renewal NO]]</f>
        <v>20</v>
      </c>
      <c r="AX61" s="7">
        <f>+Bases[[#This Row],[Total Sales From ULTIMATE (MINECRAFT) Auto Renewal YES + NO]]+Bases[[#This Row],[Total Sales From STANDARD (MINECRAFT) Auto Renewal YES + NO]]</f>
        <v>20</v>
      </c>
      <c r="AY61" s="7">
        <f>IF(AND(Bases[[#This Row],[Plan]]="Ultimate",Bases[[#This Row],[Auto Renewal]]="Yes"),Bases[[#This Row],[EA Play Season Pass
Price]],0)</f>
        <v>30</v>
      </c>
      <c r="AZ61" s="7">
        <f>IF(AND(Bases[[#This Row],[Plan]]="Ultimate",Bases[[#This Row],[Auto Renewal]]="No"),Bases[[#This Row],[EA Play Season Pass
Price]],0)</f>
        <v>0</v>
      </c>
      <c r="BA61" s="7">
        <f>+Bases[[#This Row],[Sales From ULTIMATE (EA) Auto Renewal YES]]+Bases[[#This Row],[Sales From ULTIMATE (EA) Auto Renewal NO]]</f>
        <v>30</v>
      </c>
      <c r="BB61" s="7">
        <f>IF(Bases[[#This Row],[Potential Clients Standard - Renew: Yes]]=1,25,0)</f>
        <v>0</v>
      </c>
      <c r="BC61" s="9">
        <f>IF(AND(Bases[[#This Row],[Auto Renewal]]="Yes",Bases[[#This Row],[Plan]]="Core"),1,0)</f>
        <v>0</v>
      </c>
      <c r="BD61" s="7">
        <f>IF(Bases[[#This Row],[Potential Clients Standard - Renew: NO]]=1,25,0)</f>
        <v>0</v>
      </c>
      <c r="BE61" s="9">
        <f>IF(AND(Bases[[#This Row],[Auto Renewal]]="No",Bases[[#This Row],[Plan]]="Core"),1,0)</f>
        <v>0</v>
      </c>
      <c r="BF61" s="7">
        <f>IF(Bases[[#This Row],[Potential Clients Ultimate - Renew: Yes]]=1,35,0)</f>
        <v>0</v>
      </c>
      <c r="BG61" s="9">
        <f>IF(AND(Bases[[#This Row],[Auto Renewal]]="Yes",Bases[[#This Row],[Plan]]="Standard"),1,0)</f>
        <v>0</v>
      </c>
      <c r="BH61" s="7">
        <f>IF(Bases[[#This Row],[Potential Clients Ultimate - Renew: NO]]=1,35,0)</f>
        <v>0</v>
      </c>
      <c r="BI61" s="9">
        <f>IF(AND(Bases[[#This Row],[Auto Renewal]]="No",Bases[[#This Row],[Plan]]="Standard"),1,0)</f>
        <v>0</v>
      </c>
      <c r="BJ61" s="7">
        <f>+Bases[[#This Row],[Potential Sales Standard - Renew: Yes]]+Bases[[#This Row],[Potential Sales Ultimate - Renew: Yes]]</f>
        <v>0</v>
      </c>
      <c r="BK61" s="9">
        <f>+Bases[[#This Row],[Potential Clients Standard - Renew: Yes]]+Bases[[#This Row],[Potential Clients Standard - Renew: NO]]</f>
        <v>0</v>
      </c>
      <c r="BL61" s="7">
        <f>+Bases[[#This Row],[Potential Sales Standard - Renew: NO]]+Bases[[#This Row],[Potential Sales Ultimate - Renew: NO]]</f>
        <v>0</v>
      </c>
      <c r="BM61" s="9">
        <f>+Bases[[#This Row],[Potential Clients Ultimate - Renew: Yes]]+Bases[[#This Row],[Potential Clients Ultimate - Renew: NO]]</f>
        <v>0</v>
      </c>
    </row>
    <row r="62" spans="1:65" ht="16.5" customHeight="1" x14ac:dyDescent="0.25">
      <c r="A62" s="1">
        <v>3289</v>
      </c>
      <c r="B62" s="1" t="s">
        <v>76</v>
      </c>
      <c r="C62" s="1" t="s">
        <v>15</v>
      </c>
      <c r="D62" s="2">
        <v>45406</v>
      </c>
      <c r="E62" s="1" t="s">
        <v>12</v>
      </c>
      <c r="F62" s="7">
        <v>10</v>
      </c>
      <c r="G62" s="1" t="s">
        <v>9</v>
      </c>
      <c r="H62" s="1" t="s">
        <v>12</v>
      </c>
      <c r="I62" s="7" t="s">
        <v>302</v>
      </c>
      <c r="J62" s="1" t="s">
        <v>8</v>
      </c>
      <c r="K62" s="7">
        <v>20</v>
      </c>
      <c r="L62" s="7">
        <v>10</v>
      </c>
      <c r="M62" s="7">
        <v>20</v>
      </c>
      <c r="N62" s="6">
        <v>2024</v>
      </c>
      <c r="O62" s="3" t="s">
        <v>318</v>
      </c>
      <c r="P62" s="5">
        <v>4</v>
      </c>
      <c r="Q62" s="3" t="s">
        <v>315</v>
      </c>
      <c r="R62" s="7">
        <v>-10</v>
      </c>
      <c r="S62" s="9">
        <v>1</v>
      </c>
      <c r="T62" s="9">
        <v>0</v>
      </c>
      <c r="U62" s="9">
        <v>1</v>
      </c>
      <c r="V62" s="9">
        <f>+IF(Bases[[#This Row],[Auto Renewal]]="Yes",1,0)</f>
        <v>0</v>
      </c>
      <c r="W62" s="9">
        <f>+IF(Bases[[#This Row],[Auto Renewal]]="No",1,0)</f>
        <v>1</v>
      </c>
      <c r="X62" s="9">
        <f>+Bases[[#This Row],[CLIENTS From All Subscriptions Auto Renewal YES]]+Bases[[#This Row],[CLIENTS From All Subscriptions Auto Renewal NO]]</f>
        <v>1</v>
      </c>
      <c r="Y62" s="9">
        <f>IF(AND(Bases[[#This Row],[Plan]]="Core",Bases[[#This Row],[Auto Renewal]]="Yes"),1,0)</f>
        <v>0</v>
      </c>
      <c r="Z62" s="9">
        <f>IF(AND(Bases[[#This Row],[Plan]]="Core",Bases[[#This Row],[Auto Renewal]]="No"),1,0)</f>
        <v>0</v>
      </c>
      <c r="AA62" s="9">
        <f>+Bases[[#This Row],[CLIENTS From Simple Subscription Auto Renewal NO]]+Bases[[#This Row],[CLIENTS From Simple Subscription Auto Renewal YES]]</f>
        <v>0</v>
      </c>
      <c r="AB62" s="9">
        <f>IF(AND(Bases[[#This Row],[Plan]]="Standard",Bases[[#This Row],[Auto Renewal]]="Yes"),1,0)</f>
        <v>0</v>
      </c>
      <c r="AC62" s="9">
        <f>IF(AND(Bases[[#This Row],[Plan]]="Standard",Bases[[#This Row],[Auto Renewal]]="No"),1,0)</f>
        <v>1</v>
      </c>
      <c r="AD62" s="9">
        <f>+Bases[[#This Row],[CLIENTS From STANDARD (MINECRAFT) Auto Renewal NO]]+Bases[[#This Row],[CLIENTS From STANDARD (MINECRAFT) Auto Renewal YES]]</f>
        <v>1</v>
      </c>
      <c r="AE62" s="9">
        <f>IF(AND(Bases[[#This Row],[Plan]]="Ultimate",Bases[[#This Row],[Auto Renewal]]="Yes"),1,0)</f>
        <v>0</v>
      </c>
      <c r="AF62" s="9">
        <f>IF(AND(Bases[[#This Row],[Plan]]="Ultimate",Bases[[#This Row],[Auto Renewal]]="No"),1,0)</f>
        <v>0</v>
      </c>
      <c r="AG62" s="9">
        <f>+Bases[[#This Row],[CLIENTS From ULTIMATE (MINECRAFT) Auto Renewal NO]]+Bases[[#This Row],[CLIENTS From ULTIMATE (MINECRAFT) Auto Renewal YES]]</f>
        <v>0</v>
      </c>
      <c r="AH62" s="9">
        <f>+Bases[[#This Row],[Total CLIENTS From ULTIMATE (MINECRAFT) Auto Renewal YES + NO]]+Bases[[#This Row],[Total CLIENTS From STANDARD (MINECRAFT) Auto Renewal YES + NO]]</f>
        <v>1</v>
      </c>
      <c r="AI62" s="9">
        <f>IF(AND(Bases[[#This Row],[Plan]]="Ultimate",Bases[[#This Row],[Auto Renewal]]="Yes"),1,0)</f>
        <v>0</v>
      </c>
      <c r="AJ62" s="9">
        <f>IF(AND(Bases[[#This Row],[Plan]]="Ultimate",Bases[[#This Row],[Auto Renewal]]="No"),1,0)</f>
        <v>0</v>
      </c>
      <c r="AK62" s="9">
        <f>+Bases[[#This Row],[CLIENTS From ULTIMATE (EA) Auto Renewal YES]]+Bases[[#This Row],[CLIENTS From ULTIMATE (EA) Auto Renewal NO]]</f>
        <v>0</v>
      </c>
      <c r="AL62" s="7">
        <f>+IF(Bases[[#This Row],[Auto Renewal]]="Yes",Bases[[#This Row],[Subscription Price]],0)</f>
        <v>0</v>
      </c>
      <c r="AM62" s="7">
        <f>+IF(Bases[[#This Row],[Auto Renewal]]="No",Bases[[#This Row],[Subscription Price]],0)</f>
        <v>10</v>
      </c>
      <c r="AN62" s="7">
        <f>+Bases[[#This Row],[Sales From All Subscriptions Auto Renewal NO]]+Bases[[#This Row],[Sales From All Subscriptions Auto Renewal YES]]</f>
        <v>10</v>
      </c>
      <c r="AO62" s="7">
        <f>IF(AND(Bases[[#This Row],[Plan]]="Core",Bases[[#This Row],[Auto Renewal]]="Yes"),Bases[[#This Row],[Subscription Price]],0)</f>
        <v>0</v>
      </c>
      <c r="AP62" s="7">
        <f>IF(AND(Bases[[#This Row],[Plan]]="Core",Bases[[#This Row],[Auto Renewal]]="No"),Bases[[#This Row],[Subscription Price]],0)</f>
        <v>0</v>
      </c>
      <c r="AQ62" s="7">
        <f>+Bases[[#This Row],[Sales From Simple Subscription Auto Renewal YES]]+Bases[[#This Row],[Sales From Simple Subscription Auto Renewal NO]]</f>
        <v>0</v>
      </c>
      <c r="AR62" s="7">
        <f>IF(AND(Bases[[#This Row],[Plan]]="Standard",Bases[[#This Row],[Auto Renewal]]="Yes"),Bases[[#This Row],[Minecraft Season Pass Price]],0)</f>
        <v>0</v>
      </c>
      <c r="AS62" s="7">
        <f>IF(AND(Bases[[#This Row],[Plan]]="Standard",Bases[[#This Row],[Auto Renewal]]="No"),Bases[[#This Row],[Minecraft Season Pass Price]],0)</f>
        <v>20</v>
      </c>
      <c r="AT62" s="7">
        <f>+Bases[[#This Row],[Sales From STANDARD (MINECRAFT) Auto Renewal YES]]+Bases[[#This Row],[Sales From STANDARD (MINECRAFT) Auto Renewal NO]]</f>
        <v>20</v>
      </c>
      <c r="AU62" s="7">
        <f>IF(AND(Bases[[#This Row],[Plan]]="Ultimate",Bases[[#This Row],[Auto Renewal]]="Yes"),Bases[[#This Row],[Minecraft Season Pass Price]],0)</f>
        <v>0</v>
      </c>
      <c r="AV62" s="7">
        <f>IF(AND(Bases[[#This Row],[Plan]]="Ultimate",Bases[[#This Row],[Auto Renewal]]="No"),Bases[[#This Row],[Minecraft Season Pass Price]],0)</f>
        <v>0</v>
      </c>
      <c r="AW62" s="7">
        <f>+Bases[[#This Row],[Sales From ULTIMATE (MINECRAFT) Auto Renewal YES]]+Bases[[#This Row],[Sales From ULTIMATE (MINECRAFT) Auto Renewal NO]]</f>
        <v>0</v>
      </c>
      <c r="AX62" s="7">
        <f>+Bases[[#This Row],[Total Sales From ULTIMATE (MINECRAFT) Auto Renewal YES + NO]]+Bases[[#This Row],[Total Sales From STANDARD (MINECRAFT) Auto Renewal YES + NO]]</f>
        <v>20</v>
      </c>
      <c r="AY62" s="7">
        <f>IF(AND(Bases[[#This Row],[Plan]]="Ultimate",Bases[[#This Row],[Auto Renewal]]="Yes"),Bases[[#This Row],[EA Play Season Pass
Price]],0)</f>
        <v>0</v>
      </c>
      <c r="AZ62" s="7">
        <f>IF(AND(Bases[[#This Row],[Plan]]="Ultimate",Bases[[#This Row],[Auto Renewal]]="No"),Bases[[#This Row],[EA Play Season Pass
Price]],0)</f>
        <v>0</v>
      </c>
      <c r="BA62" s="7">
        <f>+Bases[[#This Row],[Sales From ULTIMATE (EA) Auto Renewal YES]]+Bases[[#This Row],[Sales From ULTIMATE (EA) Auto Renewal NO]]</f>
        <v>0</v>
      </c>
      <c r="BB62" s="7">
        <f>IF(Bases[[#This Row],[Potential Clients Standard - Renew: Yes]]=1,25,0)</f>
        <v>0</v>
      </c>
      <c r="BC62" s="9">
        <f>IF(AND(Bases[[#This Row],[Auto Renewal]]="Yes",Bases[[#This Row],[Plan]]="Core"),1,0)</f>
        <v>0</v>
      </c>
      <c r="BD62" s="7">
        <f>IF(Bases[[#This Row],[Potential Clients Standard - Renew: NO]]=1,25,0)</f>
        <v>0</v>
      </c>
      <c r="BE62" s="9">
        <f>IF(AND(Bases[[#This Row],[Auto Renewal]]="No",Bases[[#This Row],[Plan]]="Core"),1,0)</f>
        <v>0</v>
      </c>
      <c r="BF62" s="7">
        <f>IF(Bases[[#This Row],[Potential Clients Ultimate - Renew: Yes]]=1,35,0)</f>
        <v>0</v>
      </c>
      <c r="BG62" s="9">
        <f>IF(AND(Bases[[#This Row],[Auto Renewal]]="Yes",Bases[[#This Row],[Plan]]="Standard"),1,0)</f>
        <v>0</v>
      </c>
      <c r="BH62" s="7">
        <f>IF(Bases[[#This Row],[Potential Clients Ultimate - Renew: NO]]=1,35,0)</f>
        <v>35</v>
      </c>
      <c r="BI62" s="9">
        <f>IF(AND(Bases[[#This Row],[Auto Renewal]]="No",Bases[[#This Row],[Plan]]="Standard"),1,0)</f>
        <v>1</v>
      </c>
      <c r="BJ62" s="7">
        <f>+Bases[[#This Row],[Potential Sales Standard - Renew: Yes]]+Bases[[#This Row],[Potential Sales Ultimate - Renew: Yes]]</f>
        <v>0</v>
      </c>
      <c r="BK62" s="9">
        <f>+Bases[[#This Row],[Potential Clients Standard - Renew: Yes]]+Bases[[#This Row],[Potential Clients Standard - Renew: NO]]</f>
        <v>0</v>
      </c>
      <c r="BL62" s="7">
        <f>+Bases[[#This Row],[Potential Sales Standard - Renew: NO]]+Bases[[#This Row],[Potential Sales Ultimate - Renew: NO]]</f>
        <v>35</v>
      </c>
      <c r="BM62" s="9">
        <f>+Bases[[#This Row],[Potential Clients Ultimate - Renew: Yes]]+Bases[[#This Row],[Potential Clients Ultimate - Renew: NO]]</f>
        <v>1</v>
      </c>
    </row>
    <row r="63" spans="1:65" ht="16.5" customHeight="1" x14ac:dyDescent="0.25">
      <c r="A63" s="1">
        <v>3290</v>
      </c>
      <c r="B63" s="1" t="s">
        <v>77</v>
      </c>
      <c r="C63" s="1" t="s">
        <v>11</v>
      </c>
      <c r="D63" s="2">
        <v>45407</v>
      </c>
      <c r="E63" s="1" t="s">
        <v>8</v>
      </c>
      <c r="F63" s="7">
        <v>5</v>
      </c>
      <c r="G63" s="1" t="s">
        <v>16</v>
      </c>
      <c r="H63" s="1" t="s">
        <v>12</v>
      </c>
      <c r="I63" s="7" t="s">
        <v>302</v>
      </c>
      <c r="J63" s="1" t="s">
        <v>12</v>
      </c>
      <c r="K63" s="7">
        <v>0</v>
      </c>
      <c r="L63" s="7">
        <v>0</v>
      </c>
      <c r="M63" s="7">
        <v>5</v>
      </c>
      <c r="N63" s="6">
        <v>2024</v>
      </c>
      <c r="O63" s="3" t="s">
        <v>318</v>
      </c>
      <c r="P63" s="5">
        <v>4</v>
      </c>
      <c r="Q63" s="3" t="s">
        <v>316</v>
      </c>
      <c r="R63" s="7">
        <v>0</v>
      </c>
      <c r="S63" s="9">
        <v>1</v>
      </c>
      <c r="T63" s="9">
        <v>1</v>
      </c>
      <c r="U63" s="9">
        <v>0</v>
      </c>
      <c r="V63" s="9">
        <f>+IF(Bases[[#This Row],[Auto Renewal]]="Yes",1,0)</f>
        <v>1</v>
      </c>
      <c r="W63" s="9">
        <f>+IF(Bases[[#This Row],[Auto Renewal]]="No",1,0)</f>
        <v>0</v>
      </c>
      <c r="X63" s="9">
        <f>+Bases[[#This Row],[CLIENTS From All Subscriptions Auto Renewal YES]]+Bases[[#This Row],[CLIENTS From All Subscriptions Auto Renewal NO]]</f>
        <v>1</v>
      </c>
      <c r="Y63" s="9">
        <f>IF(AND(Bases[[#This Row],[Plan]]="Core",Bases[[#This Row],[Auto Renewal]]="Yes"),1,0)</f>
        <v>1</v>
      </c>
      <c r="Z63" s="9">
        <f>IF(AND(Bases[[#This Row],[Plan]]="Core",Bases[[#This Row],[Auto Renewal]]="No"),1,0)</f>
        <v>0</v>
      </c>
      <c r="AA63" s="9">
        <f>+Bases[[#This Row],[CLIENTS From Simple Subscription Auto Renewal NO]]+Bases[[#This Row],[CLIENTS From Simple Subscription Auto Renewal YES]]</f>
        <v>1</v>
      </c>
      <c r="AB63" s="9">
        <f>IF(AND(Bases[[#This Row],[Plan]]="Standard",Bases[[#This Row],[Auto Renewal]]="Yes"),1,0)</f>
        <v>0</v>
      </c>
      <c r="AC63" s="9">
        <f>IF(AND(Bases[[#This Row],[Plan]]="Standard",Bases[[#This Row],[Auto Renewal]]="No"),1,0)</f>
        <v>0</v>
      </c>
      <c r="AD63" s="9">
        <f>+Bases[[#This Row],[CLIENTS From STANDARD (MINECRAFT) Auto Renewal NO]]+Bases[[#This Row],[CLIENTS From STANDARD (MINECRAFT) Auto Renewal YES]]</f>
        <v>0</v>
      </c>
      <c r="AE63" s="9">
        <f>IF(AND(Bases[[#This Row],[Plan]]="Ultimate",Bases[[#This Row],[Auto Renewal]]="Yes"),1,0)</f>
        <v>0</v>
      </c>
      <c r="AF63" s="9">
        <f>IF(AND(Bases[[#This Row],[Plan]]="Ultimate",Bases[[#This Row],[Auto Renewal]]="No"),1,0)</f>
        <v>0</v>
      </c>
      <c r="AG63" s="9">
        <f>+Bases[[#This Row],[CLIENTS From ULTIMATE (MINECRAFT) Auto Renewal NO]]+Bases[[#This Row],[CLIENTS From ULTIMATE (MINECRAFT) Auto Renewal YES]]</f>
        <v>0</v>
      </c>
      <c r="AH63" s="9">
        <f>+Bases[[#This Row],[Total CLIENTS From ULTIMATE (MINECRAFT) Auto Renewal YES + NO]]+Bases[[#This Row],[Total CLIENTS From STANDARD (MINECRAFT) Auto Renewal YES + NO]]</f>
        <v>0</v>
      </c>
      <c r="AI63" s="9">
        <f>IF(AND(Bases[[#This Row],[Plan]]="Ultimate",Bases[[#This Row],[Auto Renewal]]="Yes"),1,0)</f>
        <v>0</v>
      </c>
      <c r="AJ63" s="9">
        <f>IF(AND(Bases[[#This Row],[Plan]]="Ultimate",Bases[[#This Row],[Auto Renewal]]="No"),1,0)</f>
        <v>0</v>
      </c>
      <c r="AK63" s="9">
        <f>+Bases[[#This Row],[CLIENTS From ULTIMATE (EA) Auto Renewal YES]]+Bases[[#This Row],[CLIENTS From ULTIMATE (EA) Auto Renewal NO]]</f>
        <v>0</v>
      </c>
      <c r="AL63" s="7">
        <f>+IF(Bases[[#This Row],[Auto Renewal]]="Yes",Bases[[#This Row],[Subscription Price]],0)</f>
        <v>5</v>
      </c>
      <c r="AM63" s="7">
        <f>+IF(Bases[[#This Row],[Auto Renewal]]="No",Bases[[#This Row],[Subscription Price]],0)</f>
        <v>0</v>
      </c>
      <c r="AN63" s="7">
        <f>+Bases[[#This Row],[Sales From All Subscriptions Auto Renewal NO]]+Bases[[#This Row],[Sales From All Subscriptions Auto Renewal YES]]</f>
        <v>5</v>
      </c>
      <c r="AO63" s="7">
        <f>IF(AND(Bases[[#This Row],[Plan]]="Core",Bases[[#This Row],[Auto Renewal]]="Yes"),Bases[[#This Row],[Subscription Price]],0)</f>
        <v>5</v>
      </c>
      <c r="AP63" s="7">
        <f>IF(AND(Bases[[#This Row],[Plan]]="Core",Bases[[#This Row],[Auto Renewal]]="No"),Bases[[#This Row],[Subscription Price]],0)</f>
        <v>0</v>
      </c>
      <c r="AQ63" s="7">
        <f>+Bases[[#This Row],[Sales From Simple Subscription Auto Renewal YES]]+Bases[[#This Row],[Sales From Simple Subscription Auto Renewal NO]]</f>
        <v>5</v>
      </c>
      <c r="AR63" s="7">
        <f>IF(AND(Bases[[#This Row],[Plan]]="Standard",Bases[[#This Row],[Auto Renewal]]="Yes"),Bases[[#This Row],[Minecraft Season Pass Price]],0)</f>
        <v>0</v>
      </c>
      <c r="AS63" s="7">
        <f>IF(AND(Bases[[#This Row],[Plan]]="Standard",Bases[[#This Row],[Auto Renewal]]="No"),Bases[[#This Row],[Minecraft Season Pass Price]],0)</f>
        <v>0</v>
      </c>
      <c r="AT63" s="7">
        <f>+Bases[[#This Row],[Sales From STANDARD (MINECRAFT) Auto Renewal YES]]+Bases[[#This Row],[Sales From STANDARD (MINECRAFT) Auto Renewal NO]]</f>
        <v>0</v>
      </c>
      <c r="AU63" s="7">
        <f>IF(AND(Bases[[#This Row],[Plan]]="Ultimate",Bases[[#This Row],[Auto Renewal]]="Yes"),Bases[[#This Row],[Minecraft Season Pass Price]],0)</f>
        <v>0</v>
      </c>
      <c r="AV63" s="7">
        <f>IF(AND(Bases[[#This Row],[Plan]]="Ultimate",Bases[[#This Row],[Auto Renewal]]="No"),Bases[[#This Row],[Minecraft Season Pass Price]],0)</f>
        <v>0</v>
      </c>
      <c r="AW63" s="7">
        <f>+Bases[[#This Row],[Sales From ULTIMATE (MINECRAFT) Auto Renewal YES]]+Bases[[#This Row],[Sales From ULTIMATE (MINECRAFT) Auto Renewal NO]]</f>
        <v>0</v>
      </c>
      <c r="AX63" s="7">
        <f>+Bases[[#This Row],[Total Sales From ULTIMATE (MINECRAFT) Auto Renewal YES + NO]]+Bases[[#This Row],[Total Sales From STANDARD (MINECRAFT) Auto Renewal YES + NO]]</f>
        <v>0</v>
      </c>
      <c r="AY63" s="7">
        <f>IF(AND(Bases[[#This Row],[Plan]]="Ultimate",Bases[[#This Row],[Auto Renewal]]="Yes"),Bases[[#This Row],[EA Play Season Pass
Price]],0)</f>
        <v>0</v>
      </c>
      <c r="AZ63" s="7">
        <f>IF(AND(Bases[[#This Row],[Plan]]="Ultimate",Bases[[#This Row],[Auto Renewal]]="No"),Bases[[#This Row],[EA Play Season Pass
Price]],0)</f>
        <v>0</v>
      </c>
      <c r="BA63" s="7">
        <f>+Bases[[#This Row],[Sales From ULTIMATE (EA) Auto Renewal YES]]+Bases[[#This Row],[Sales From ULTIMATE (EA) Auto Renewal NO]]</f>
        <v>0</v>
      </c>
      <c r="BB63" s="7">
        <f>IF(Bases[[#This Row],[Potential Clients Standard - Renew: Yes]]=1,25,0)</f>
        <v>25</v>
      </c>
      <c r="BC63" s="9">
        <f>IF(AND(Bases[[#This Row],[Auto Renewal]]="Yes",Bases[[#This Row],[Plan]]="Core"),1,0)</f>
        <v>1</v>
      </c>
      <c r="BD63" s="7">
        <f>IF(Bases[[#This Row],[Potential Clients Standard - Renew: NO]]=1,25,0)</f>
        <v>0</v>
      </c>
      <c r="BE63" s="9">
        <f>IF(AND(Bases[[#This Row],[Auto Renewal]]="No",Bases[[#This Row],[Plan]]="Core"),1,0)</f>
        <v>0</v>
      </c>
      <c r="BF63" s="7">
        <f>IF(Bases[[#This Row],[Potential Clients Ultimate - Renew: Yes]]=1,35,0)</f>
        <v>0</v>
      </c>
      <c r="BG63" s="9">
        <f>IF(AND(Bases[[#This Row],[Auto Renewal]]="Yes",Bases[[#This Row],[Plan]]="Standard"),1,0)</f>
        <v>0</v>
      </c>
      <c r="BH63" s="7">
        <f>IF(Bases[[#This Row],[Potential Clients Ultimate - Renew: NO]]=1,35,0)</f>
        <v>0</v>
      </c>
      <c r="BI63" s="9">
        <f>IF(AND(Bases[[#This Row],[Auto Renewal]]="No",Bases[[#This Row],[Plan]]="Standard"),1,0)</f>
        <v>0</v>
      </c>
      <c r="BJ63" s="7">
        <f>+Bases[[#This Row],[Potential Sales Standard - Renew: Yes]]+Bases[[#This Row],[Potential Sales Ultimate - Renew: Yes]]</f>
        <v>25</v>
      </c>
      <c r="BK63" s="9">
        <f>+Bases[[#This Row],[Potential Clients Standard - Renew: Yes]]+Bases[[#This Row],[Potential Clients Standard - Renew: NO]]</f>
        <v>1</v>
      </c>
      <c r="BL63" s="7">
        <f>+Bases[[#This Row],[Potential Sales Standard - Renew: NO]]+Bases[[#This Row],[Potential Sales Ultimate - Renew: NO]]</f>
        <v>0</v>
      </c>
      <c r="BM63" s="9">
        <f>+Bases[[#This Row],[Potential Clients Ultimate - Renew: Yes]]+Bases[[#This Row],[Potential Clients Ultimate - Renew: NO]]</f>
        <v>0</v>
      </c>
    </row>
    <row r="64" spans="1:65" ht="16.5" customHeight="1" x14ac:dyDescent="0.25">
      <c r="A64" s="1">
        <v>3291</v>
      </c>
      <c r="B64" s="1" t="s">
        <v>78</v>
      </c>
      <c r="C64" s="1" t="s">
        <v>7</v>
      </c>
      <c r="D64" s="2">
        <v>45408</v>
      </c>
      <c r="E64" s="1" t="s">
        <v>12</v>
      </c>
      <c r="F64" s="7">
        <v>15</v>
      </c>
      <c r="G64" s="1" t="s">
        <v>9</v>
      </c>
      <c r="H64" s="1" t="s">
        <v>8</v>
      </c>
      <c r="I64" s="7">
        <v>30</v>
      </c>
      <c r="J64" s="1" t="s">
        <v>8</v>
      </c>
      <c r="K64" s="7">
        <v>20</v>
      </c>
      <c r="L64" s="7">
        <v>5</v>
      </c>
      <c r="M64" s="7">
        <v>60</v>
      </c>
      <c r="N64" s="6">
        <v>2024</v>
      </c>
      <c r="O64" s="3" t="s">
        <v>318</v>
      </c>
      <c r="P64" s="5">
        <v>4</v>
      </c>
      <c r="Q64" s="3" t="s">
        <v>317</v>
      </c>
      <c r="R64" s="7">
        <v>-5</v>
      </c>
      <c r="S64" s="9">
        <v>1</v>
      </c>
      <c r="T64" s="9">
        <v>0</v>
      </c>
      <c r="U64" s="9">
        <v>1</v>
      </c>
      <c r="V64" s="9">
        <f>+IF(Bases[[#This Row],[Auto Renewal]]="Yes",1,0)</f>
        <v>0</v>
      </c>
      <c r="W64" s="9">
        <f>+IF(Bases[[#This Row],[Auto Renewal]]="No",1,0)</f>
        <v>1</v>
      </c>
      <c r="X64" s="9">
        <f>+Bases[[#This Row],[CLIENTS From All Subscriptions Auto Renewal YES]]+Bases[[#This Row],[CLIENTS From All Subscriptions Auto Renewal NO]]</f>
        <v>1</v>
      </c>
      <c r="Y64" s="9">
        <f>IF(AND(Bases[[#This Row],[Plan]]="Core",Bases[[#This Row],[Auto Renewal]]="Yes"),1,0)</f>
        <v>0</v>
      </c>
      <c r="Z64" s="9">
        <f>IF(AND(Bases[[#This Row],[Plan]]="Core",Bases[[#This Row],[Auto Renewal]]="No"),1,0)</f>
        <v>0</v>
      </c>
      <c r="AA64" s="9">
        <f>+Bases[[#This Row],[CLIENTS From Simple Subscription Auto Renewal NO]]+Bases[[#This Row],[CLIENTS From Simple Subscription Auto Renewal YES]]</f>
        <v>0</v>
      </c>
      <c r="AB64" s="9">
        <f>IF(AND(Bases[[#This Row],[Plan]]="Standard",Bases[[#This Row],[Auto Renewal]]="Yes"),1,0)</f>
        <v>0</v>
      </c>
      <c r="AC64" s="9">
        <f>IF(AND(Bases[[#This Row],[Plan]]="Standard",Bases[[#This Row],[Auto Renewal]]="No"),1,0)</f>
        <v>0</v>
      </c>
      <c r="AD64" s="9">
        <f>+Bases[[#This Row],[CLIENTS From STANDARD (MINECRAFT) Auto Renewal NO]]+Bases[[#This Row],[CLIENTS From STANDARD (MINECRAFT) Auto Renewal YES]]</f>
        <v>0</v>
      </c>
      <c r="AE64" s="9">
        <f>IF(AND(Bases[[#This Row],[Plan]]="Ultimate",Bases[[#This Row],[Auto Renewal]]="Yes"),1,0)</f>
        <v>0</v>
      </c>
      <c r="AF64" s="9">
        <f>IF(AND(Bases[[#This Row],[Plan]]="Ultimate",Bases[[#This Row],[Auto Renewal]]="No"),1,0)</f>
        <v>1</v>
      </c>
      <c r="AG64" s="9">
        <f>+Bases[[#This Row],[CLIENTS From ULTIMATE (MINECRAFT) Auto Renewal NO]]+Bases[[#This Row],[CLIENTS From ULTIMATE (MINECRAFT) Auto Renewal YES]]</f>
        <v>1</v>
      </c>
      <c r="AH64" s="9">
        <f>+Bases[[#This Row],[Total CLIENTS From ULTIMATE (MINECRAFT) Auto Renewal YES + NO]]+Bases[[#This Row],[Total CLIENTS From STANDARD (MINECRAFT) Auto Renewal YES + NO]]</f>
        <v>1</v>
      </c>
      <c r="AI64" s="9">
        <f>IF(AND(Bases[[#This Row],[Plan]]="Ultimate",Bases[[#This Row],[Auto Renewal]]="Yes"),1,0)</f>
        <v>0</v>
      </c>
      <c r="AJ64" s="9">
        <f>IF(AND(Bases[[#This Row],[Plan]]="Ultimate",Bases[[#This Row],[Auto Renewal]]="No"),1,0)</f>
        <v>1</v>
      </c>
      <c r="AK64" s="9">
        <f>+Bases[[#This Row],[CLIENTS From ULTIMATE (EA) Auto Renewal YES]]+Bases[[#This Row],[CLIENTS From ULTIMATE (EA) Auto Renewal NO]]</f>
        <v>1</v>
      </c>
      <c r="AL64" s="7">
        <f>+IF(Bases[[#This Row],[Auto Renewal]]="Yes",Bases[[#This Row],[Subscription Price]],0)</f>
        <v>0</v>
      </c>
      <c r="AM64" s="7">
        <f>+IF(Bases[[#This Row],[Auto Renewal]]="No",Bases[[#This Row],[Subscription Price]],0)</f>
        <v>15</v>
      </c>
      <c r="AN64" s="7">
        <f>+Bases[[#This Row],[Sales From All Subscriptions Auto Renewal NO]]+Bases[[#This Row],[Sales From All Subscriptions Auto Renewal YES]]</f>
        <v>15</v>
      </c>
      <c r="AO64" s="7">
        <f>IF(AND(Bases[[#This Row],[Plan]]="Core",Bases[[#This Row],[Auto Renewal]]="Yes"),Bases[[#This Row],[Subscription Price]],0)</f>
        <v>0</v>
      </c>
      <c r="AP64" s="7">
        <f>IF(AND(Bases[[#This Row],[Plan]]="Core",Bases[[#This Row],[Auto Renewal]]="No"),Bases[[#This Row],[Subscription Price]],0)</f>
        <v>0</v>
      </c>
      <c r="AQ64" s="7">
        <f>+Bases[[#This Row],[Sales From Simple Subscription Auto Renewal YES]]+Bases[[#This Row],[Sales From Simple Subscription Auto Renewal NO]]</f>
        <v>0</v>
      </c>
      <c r="AR64" s="7">
        <f>IF(AND(Bases[[#This Row],[Plan]]="Standard",Bases[[#This Row],[Auto Renewal]]="Yes"),Bases[[#This Row],[Minecraft Season Pass Price]],0)</f>
        <v>0</v>
      </c>
      <c r="AS64" s="7">
        <f>IF(AND(Bases[[#This Row],[Plan]]="Standard",Bases[[#This Row],[Auto Renewal]]="No"),Bases[[#This Row],[Minecraft Season Pass Price]],0)</f>
        <v>0</v>
      </c>
      <c r="AT64" s="7">
        <f>+Bases[[#This Row],[Sales From STANDARD (MINECRAFT) Auto Renewal YES]]+Bases[[#This Row],[Sales From STANDARD (MINECRAFT) Auto Renewal NO]]</f>
        <v>0</v>
      </c>
      <c r="AU64" s="7">
        <f>IF(AND(Bases[[#This Row],[Plan]]="Ultimate",Bases[[#This Row],[Auto Renewal]]="Yes"),Bases[[#This Row],[Minecraft Season Pass Price]],0)</f>
        <v>0</v>
      </c>
      <c r="AV64" s="7">
        <f>IF(AND(Bases[[#This Row],[Plan]]="Ultimate",Bases[[#This Row],[Auto Renewal]]="No"),Bases[[#This Row],[Minecraft Season Pass Price]],0)</f>
        <v>20</v>
      </c>
      <c r="AW64" s="7">
        <f>+Bases[[#This Row],[Sales From ULTIMATE (MINECRAFT) Auto Renewal YES]]+Bases[[#This Row],[Sales From ULTIMATE (MINECRAFT) Auto Renewal NO]]</f>
        <v>20</v>
      </c>
      <c r="AX64" s="7">
        <f>+Bases[[#This Row],[Total Sales From ULTIMATE (MINECRAFT) Auto Renewal YES + NO]]+Bases[[#This Row],[Total Sales From STANDARD (MINECRAFT) Auto Renewal YES + NO]]</f>
        <v>20</v>
      </c>
      <c r="AY64" s="7">
        <f>IF(AND(Bases[[#This Row],[Plan]]="Ultimate",Bases[[#This Row],[Auto Renewal]]="Yes"),Bases[[#This Row],[EA Play Season Pass
Price]],0)</f>
        <v>0</v>
      </c>
      <c r="AZ64" s="7">
        <f>IF(AND(Bases[[#This Row],[Plan]]="Ultimate",Bases[[#This Row],[Auto Renewal]]="No"),Bases[[#This Row],[EA Play Season Pass
Price]],0)</f>
        <v>30</v>
      </c>
      <c r="BA64" s="7">
        <f>+Bases[[#This Row],[Sales From ULTIMATE (EA) Auto Renewal YES]]+Bases[[#This Row],[Sales From ULTIMATE (EA) Auto Renewal NO]]</f>
        <v>30</v>
      </c>
      <c r="BB64" s="7">
        <f>IF(Bases[[#This Row],[Potential Clients Standard - Renew: Yes]]=1,25,0)</f>
        <v>0</v>
      </c>
      <c r="BC64" s="9">
        <f>IF(AND(Bases[[#This Row],[Auto Renewal]]="Yes",Bases[[#This Row],[Plan]]="Core"),1,0)</f>
        <v>0</v>
      </c>
      <c r="BD64" s="7">
        <f>IF(Bases[[#This Row],[Potential Clients Standard - Renew: NO]]=1,25,0)</f>
        <v>0</v>
      </c>
      <c r="BE64" s="9">
        <f>IF(AND(Bases[[#This Row],[Auto Renewal]]="No",Bases[[#This Row],[Plan]]="Core"),1,0)</f>
        <v>0</v>
      </c>
      <c r="BF64" s="7">
        <f>IF(Bases[[#This Row],[Potential Clients Ultimate - Renew: Yes]]=1,35,0)</f>
        <v>0</v>
      </c>
      <c r="BG64" s="9">
        <f>IF(AND(Bases[[#This Row],[Auto Renewal]]="Yes",Bases[[#This Row],[Plan]]="Standard"),1,0)</f>
        <v>0</v>
      </c>
      <c r="BH64" s="7">
        <f>IF(Bases[[#This Row],[Potential Clients Ultimate - Renew: NO]]=1,35,0)</f>
        <v>0</v>
      </c>
      <c r="BI64" s="9">
        <f>IF(AND(Bases[[#This Row],[Auto Renewal]]="No",Bases[[#This Row],[Plan]]="Standard"),1,0)</f>
        <v>0</v>
      </c>
      <c r="BJ64" s="7">
        <f>+Bases[[#This Row],[Potential Sales Standard - Renew: Yes]]+Bases[[#This Row],[Potential Sales Ultimate - Renew: Yes]]</f>
        <v>0</v>
      </c>
      <c r="BK64" s="9">
        <f>+Bases[[#This Row],[Potential Clients Standard - Renew: Yes]]+Bases[[#This Row],[Potential Clients Standard - Renew: NO]]</f>
        <v>0</v>
      </c>
      <c r="BL64" s="7">
        <f>+Bases[[#This Row],[Potential Sales Standard - Renew: NO]]+Bases[[#This Row],[Potential Sales Ultimate - Renew: NO]]</f>
        <v>0</v>
      </c>
      <c r="BM64" s="9">
        <f>+Bases[[#This Row],[Potential Clients Ultimate - Renew: Yes]]+Bases[[#This Row],[Potential Clients Ultimate - Renew: NO]]</f>
        <v>0</v>
      </c>
    </row>
    <row r="65" spans="1:65" ht="16.5" customHeight="1" x14ac:dyDescent="0.25">
      <c r="A65" s="1">
        <v>3292</v>
      </c>
      <c r="B65" s="1" t="s">
        <v>79</v>
      </c>
      <c r="C65" s="1" t="s">
        <v>15</v>
      </c>
      <c r="D65" s="2">
        <v>45409</v>
      </c>
      <c r="E65" s="1" t="s">
        <v>8</v>
      </c>
      <c r="F65" s="7">
        <v>10</v>
      </c>
      <c r="G65" s="1" t="s">
        <v>13</v>
      </c>
      <c r="H65" s="1" t="s">
        <v>12</v>
      </c>
      <c r="I65" s="7" t="s">
        <v>302</v>
      </c>
      <c r="J65" s="1" t="s">
        <v>8</v>
      </c>
      <c r="K65" s="7">
        <v>20</v>
      </c>
      <c r="L65" s="7">
        <v>15</v>
      </c>
      <c r="M65" s="7">
        <v>15</v>
      </c>
      <c r="N65" s="6">
        <v>2024</v>
      </c>
      <c r="O65" s="3" t="s">
        <v>318</v>
      </c>
      <c r="P65" s="5">
        <v>4</v>
      </c>
      <c r="Q65" s="3" t="s">
        <v>311</v>
      </c>
      <c r="R65" s="7">
        <v>-15</v>
      </c>
      <c r="S65" s="9">
        <v>1</v>
      </c>
      <c r="T65" s="9">
        <v>1</v>
      </c>
      <c r="U65" s="9">
        <v>0</v>
      </c>
      <c r="V65" s="9">
        <f>+IF(Bases[[#This Row],[Auto Renewal]]="Yes",1,0)</f>
        <v>1</v>
      </c>
      <c r="W65" s="9">
        <f>+IF(Bases[[#This Row],[Auto Renewal]]="No",1,0)</f>
        <v>0</v>
      </c>
      <c r="X65" s="9">
        <f>+Bases[[#This Row],[CLIENTS From All Subscriptions Auto Renewal YES]]+Bases[[#This Row],[CLIENTS From All Subscriptions Auto Renewal NO]]</f>
        <v>1</v>
      </c>
      <c r="Y65" s="9">
        <f>IF(AND(Bases[[#This Row],[Plan]]="Core",Bases[[#This Row],[Auto Renewal]]="Yes"),1,0)</f>
        <v>0</v>
      </c>
      <c r="Z65" s="9">
        <f>IF(AND(Bases[[#This Row],[Plan]]="Core",Bases[[#This Row],[Auto Renewal]]="No"),1,0)</f>
        <v>0</v>
      </c>
      <c r="AA65" s="9">
        <f>+Bases[[#This Row],[CLIENTS From Simple Subscription Auto Renewal NO]]+Bases[[#This Row],[CLIENTS From Simple Subscription Auto Renewal YES]]</f>
        <v>0</v>
      </c>
      <c r="AB65" s="9">
        <f>IF(AND(Bases[[#This Row],[Plan]]="Standard",Bases[[#This Row],[Auto Renewal]]="Yes"),1,0)</f>
        <v>1</v>
      </c>
      <c r="AC65" s="9">
        <f>IF(AND(Bases[[#This Row],[Plan]]="Standard",Bases[[#This Row],[Auto Renewal]]="No"),1,0)</f>
        <v>0</v>
      </c>
      <c r="AD65" s="9">
        <f>+Bases[[#This Row],[CLIENTS From STANDARD (MINECRAFT) Auto Renewal NO]]+Bases[[#This Row],[CLIENTS From STANDARD (MINECRAFT) Auto Renewal YES]]</f>
        <v>1</v>
      </c>
      <c r="AE65" s="9">
        <f>IF(AND(Bases[[#This Row],[Plan]]="Ultimate",Bases[[#This Row],[Auto Renewal]]="Yes"),1,0)</f>
        <v>0</v>
      </c>
      <c r="AF65" s="9">
        <f>IF(AND(Bases[[#This Row],[Plan]]="Ultimate",Bases[[#This Row],[Auto Renewal]]="No"),1,0)</f>
        <v>0</v>
      </c>
      <c r="AG65" s="9">
        <f>+Bases[[#This Row],[CLIENTS From ULTIMATE (MINECRAFT) Auto Renewal NO]]+Bases[[#This Row],[CLIENTS From ULTIMATE (MINECRAFT) Auto Renewal YES]]</f>
        <v>0</v>
      </c>
      <c r="AH65" s="9">
        <f>+Bases[[#This Row],[Total CLIENTS From ULTIMATE (MINECRAFT) Auto Renewal YES + NO]]+Bases[[#This Row],[Total CLIENTS From STANDARD (MINECRAFT) Auto Renewal YES + NO]]</f>
        <v>1</v>
      </c>
      <c r="AI65" s="9">
        <f>IF(AND(Bases[[#This Row],[Plan]]="Ultimate",Bases[[#This Row],[Auto Renewal]]="Yes"),1,0)</f>
        <v>0</v>
      </c>
      <c r="AJ65" s="9">
        <f>IF(AND(Bases[[#This Row],[Plan]]="Ultimate",Bases[[#This Row],[Auto Renewal]]="No"),1,0)</f>
        <v>0</v>
      </c>
      <c r="AK65" s="9">
        <f>+Bases[[#This Row],[CLIENTS From ULTIMATE (EA) Auto Renewal YES]]+Bases[[#This Row],[CLIENTS From ULTIMATE (EA) Auto Renewal NO]]</f>
        <v>0</v>
      </c>
      <c r="AL65" s="7">
        <f>+IF(Bases[[#This Row],[Auto Renewal]]="Yes",Bases[[#This Row],[Subscription Price]],0)</f>
        <v>10</v>
      </c>
      <c r="AM65" s="7">
        <f>+IF(Bases[[#This Row],[Auto Renewal]]="No",Bases[[#This Row],[Subscription Price]],0)</f>
        <v>0</v>
      </c>
      <c r="AN65" s="7">
        <f>+Bases[[#This Row],[Sales From All Subscriptions Auto Renewal NO]]+Bases[[#This Row],[Sales From All Subscriptions Auto Renewal YES]]</f>
        <v>10</v>
      </c>
      <c r="AO65" s="7">
        <f>IF(AND(Bases[[#This Row],[Plan]]="Core",Bases[[#This Row],[Auto Renewal]]="Yes"),Bases[[#This Row],[Subscription Price]],0)</f>
        <v>0</v>
      </c>
      <c r="AP65" s="7">
        <f>IF(AND(Bases[[#This Row],[Plan]]="Core",Bases[[#This Row],[Auto Renewal]]="No"),Bases[[#This Row],[Subscription Price]],0)</f>
        <v>0</v>
      </c>
      <c r="AQ65" s="7">
        <f>+Bases[[#This Row],[Sales From Simple Subscription Auto Renewal YES]]+Bases[[#This Row],[Sales From Simple Subscription Auto Renewal NO]]</f>
        <v>0</v>
      </c>
      <c r="AR65" s="7">
        <f>IF(AND(Bases[[#This Row],[Plan]]="Standard",Bases[[#This Row],[Auto Renewal]]="Yes"),Bases[[#This Row],[Minecraft Season Pass Price]],0)</f>
        <v>20</v>
      </c>
      <c r="AS65" s="7">
        <f>IF(AND(Bases[[#This Row],[Plan]]="Standard",Bases[[#This Row],[Auto Renewal]]="No"),Bases[[#This Row],[Minecraft Season Pass Price]],0)</f>
        <v>0</v>
      </c>
      <c r="AT65" s="7">
        <f>+Bases[[#This Row],[Sales From STANDARD (MINECRAFT) Auto Renewal YES]]+Bases[[#This Row],[Sales From STANDARD (MINECRAFT) Auto Renewal NO]]</f>
        <v>20</v>
      </c>
      <c r="AU65" s="7">
        <f>IF(AND(Bases[[#This Row],[Plan]]="Ultimate",Bases[[#This Row],[Auto Renewal]]="Yes"),Bases[[#This Row],[Minecraft Season Pass Price]],0)</f>
        <v>0</v>
      </c>
      <c r="AV65" s="7">
        <f>IF(AND(Bases[[#This Row],[Plan]]="Ultimate",Bases[[#This Row],[Auto Renewal]]="No"),Bases[[#This Row],[Minecraft Season Pass Price]],0)</f>
        <v>0</v>
      </c>
      <c r="AW65" s="7">
        <f>+Bases[[#This Row],[Sales From ULTIMATE (MINECRAFT) Auto Renewal YES]]+Bases[[#This Row],[Sales From ULTIMATE (MINECRAFT) Auto Renewal NO]]</f>
        <v>0</v>
      </c>
      <c r="AX65" s="7">
        <f>+Bases[[#This Row],[Total Sales From ULTIMATE (MINECRAFT) Auto Renewal YES + NO]]+Bases[[#This Row],[Total Sales From STANDARD (MINECRAFT) Auto Renewal YES + NO]]</f>
        <v>20</v>
      </c>
      <c r="AY65" s="7">
        <f>IF(AND(Bases[[#This Row],[Plan]]="Ultimate",Bases[[#This Row],[Auto Renewal]]="Yes"),Bases[[#This Row],[EA Play Season Pass
Price]],0)</f>
        <v>0</v>
      </c>
      <c r="AZ65" s="7">
        <f>IF(AND(Bases[[#This Row],[Plan]]="Ultimate",Bases[[#This Row],[Auto Renewal]]="No"),Bases[[#This Row],[EA Play Season Pass
Price]],0)</f>
        <v>0</v>
      </c>
      <c r="BA65" s="7">
        <f>+Bases[[#This Row],[Sales From ULTIMATE (EA) Auto Renewal YES]]+Bases[[#This Row],[Sales From ULTIMATE (EA) Auto Renewal NO]]</f>
        <v>0</v>
      </c>
      <c r="BB65" s="7">
        <f>IF(Bases[[#This Row],[Potential Clients Standard - Renew: Yes]]=1,25,0)</f>
        <v>0</v>
      </c>
      <c r="BC65" s="9">
        <f>IF(AND(Bases[[#This Row],[Auto Renewal]]="Yes",Bases[[#This Row],[Plan]]="Core"),1,0)</f>
        <v>0</v>
      </c>
      <c r="BD65" s="7">
        <f>IF(Bases[[#This Row],[Potential Clients Standard - Renew: NO]]=1,25,0)</f>
        <v>0</v>
      </c>
      <c r="BE65" s="9">
        <f>IF(AND(Bases[[#This Row],[Auto Renewal]]="No",Bases[[#This Row],[Plan]]="Core"),1,0)</f>
        <v>0</v>
      </c>
      <c r="BF65" s="7">
        <f>IF(Bases[[#This Row],[Potential Clients Ultimate - Renew: Yes]]=1,35,0)</f>
        <v>35</v>
      </c>
      <c r="BG65" s="9">
        <f>IF(AND(Bases[[#This Row],[Auto Renewal]]="Yes",Bases[[#This Row],[Plan]]="Standard"),1,0)</f>
        <v>1</v>
      </c>
      <c r="BH65" s="7">
        <f>IF(Bases[[#This Row],[Potential Clients Ultimate - Renew: NO]]=1,35,0)</f>
        <v>0</v>
      </c>
      <c r="BI65" s="9">
        <f>IF(AND(Bases[[#This Row],[Auto Renewal]]="No",Bases[[#This Row],[Plan]]="Standard"),1,0)</f>
        <v>0</v>
      </c>
      <c r="BJ65" s="7">
        <f>+Bases[[#This Row],[Potential Sales Standard - Renew: Yes]]+Bases[[#This Row],[Potential Sales Ultimate - Renew: Yes]]</f>
        <v>35</v>
      </c>
      <c r="BK65" s="9">
        <f>+Bases[[#This Row],[Potential Clients Standard - Renew: Yes]]+Bases[[#This Row],[Potential Clients Standard - Renew: NO]]</f>
        <v>0</v>
      </c>
      <c r="BL65" s="7">
        <f>+Bases[[#This Row],[Potential Sales Standard - Renew: NO]]+Bases[[#This Row],[Potential Sales Ultimate - Renew: NO]]</f>
        <v>0</v>
      </c>
      <c r="BM65" s="9">
        <f>+Bases[[#This Row],[Potential Clients Ultimate - Renew: Yes]]+Bases[[#This Row],[Potential Clients Ultimate - Renew: NO]]</f>
        <v>1</v>
      </c>
    </row>
    <row r="66" spans="1:65" ht="16.5" customHeight="1" x14ac:dyDescent="0.25">
      <c r="A66" s="1">
        <v>3293</v>
      </c>
      <c r="B66" s="1" t="s">
        <v>80</v>
      </c>
      <c r="C66" s="1" t="s">
        <v>11</v>
      </c>
      <c r="D66" s="2">
        <v>45410</v>
      </c>
      <c r="E66" s="1" t="s">
        <v>12</v>
      </c>
      <c r="F66" s="7">
        <v>5</v>
      </c>
      <c r="G66" s="1" t="s">
        <v>9</v>
      </c>
      <c r="H66" s="1" t="s">
        <v>12</v>
      </c>
      <c r="I66" s="7" t="s">
        <v>302</v>
      </c>
      <c r="J66" s="1" t="s">
        <v>12</v>
      </c>
      <c r="K66" s="7">
        <v>0</v>
      </c>
      <c r="L66" s="7">
        <v>1</v>
      </c>
      <c r="M66" s="7">
        <v>4</v>
      </c>
      <c r="N66" s="6">
        <v>2024</v>
      </c>
      <c r="O66" s="3" t="s">
        <v>318</v>
      </c>
      <c r="P66" s="5">
        <v>5</v>
      </c>
      <c r="Q66" s="3" t="s">
        <v>314</v>
      </c>
      <c r="R66" s="7">
        <v>-1</v>
      </c>
      <c r="S66" s="9">
        <v>1</v>
      </c>
      <c r="T66" s="9">
        <v>0</v>
      </c>
      <c r="U66" s="9">
        <v>1</v>
      </c>
      <c r="V66" s="9">
        <f>+IF(Bases[[#This Row],[Auto Renewal]]="Yes",1,0)</f>
        <v>0</v>
      </c>
      <c r="W66" s="9">
        <f>+IF(Bases[[#This Row],[Auto Renewal]]="No",1,0)</f>
        <v>1</v>
      </c>
      <c r="X66" s="9">
        <f>+Bases[[#This Row],[CLIENTS From All Subscriptions Auto Renewal YES]]+Bases[[#This Row],[CLIENTS From All Subscriptions Auto Renewal NO]]</f>
        <v>1</v>
      </c>
      <c r="Y66" s="9">
        <f>IF(AND(Bases[[#This Row],[Plan]]="Core",Bases[[#This Row],[Auto Renewal]]="Yes"),1,0)</f>
        <v>0</v>
      </c>
      <c r="Z66" s="9">
        <f>IF(AND(Bases[[#This Row],[Plan]]="Core",Bases[[#This Row],[Auto Renewal]]="No"),1,0)</f>
        <v>1</v>
      </c>
      <c r="AA66" s="9">
        <f>+Bases[[#This Row],[CLIENTS From Simple Subscription Auto Renewal NO]]+Bases[[#This Row],[CLIENTS From Simple Subscription Auto Renewal YES]]</f>
        <v>1</v>
      </c>
      <c r="AB66" s="9">
        <f>IF(AND(Bases[[#This Row],[Plan]]="Standard",Bases[[#This Row],[Auto Renewal]]="Yes"),1,0)</f>
        <v>0</v>
      </c>
      <c r="AC66" s="9">
        <f>IF(AND(Bases[[#This Row],[Plan]]="Standard",Bases[[#This Row],[Auto Renewal]]="No"),1,0)</f>
        <v>0</v>
      </c>
      <c r="AD66" s="9">
        <f>+Bases[[#This Row],[CLIENTS From STANDARD (MINECRAFT) Auto Renewal NO]]+Bases[[#This Row],[CLIENTS From STANDARD (MINECRAFT) Auto Renewal YES]]</f>
        <v>0</v>
      </c>
      <c r="AE66" s="9">
        <f>IF(AND(Bases[[#This Row],[Plan]]="Ultimate",Bases[[#This Row],[Auto Renewal]]="Yes"),1,0)</f>
        <v>0</v>
      </c>
      <c r="AF66" s="9">
        <f>IF(AND(Bases[[#This Row],[Plan]]="Ultimate",Bases[[#This Row],[Auto Renewal]]="No"),1,0)</f>
        <v>0</v>
      </c>
      <c r="AG66" s="9">
        <f>+Bases[[#This Row],[CLIENTS From ULTIMATE (MINECRAFT) Auto Renewal NO]]+Bases[[#This Row],[CLIENTS From ULTIMATE (MINECRAFT) Auto Renewal YES]]</f>
        <v>0</v>
      </c>
      <c r="AH66" s="9">
        <f>+Bases[[#This Row],[Total CLIENTS From ULTIMATE (MINECRAFT) Auto Renewal YES + NO]]+Bases[[#This Row],[Total CLIENTS From STANDARD (MINECRAFT) Auto Renewal YES + NO]]</f>
        <v>0</v>
      </c>
      <c r="AI66" s="9">
        <f>IF(AND(Bases[[#This Row],[Plan]]="Ultimate",Bases[[#This Row],[Auto Renewal]]="Yes"),1,0)</f>
        <v>0</v>
      </c>
      <c r="AJ66" s="9">
        <f>IF(AND(Bases[[#This Row],[Plan]]="Ultimate",Bases[[#This Row],[Auto Renewal]]="No"),1,0)</f>
        <v>0</v>
      </c>
      <c r="AK66" s="9">
        <f>+Bases[[#This Row],[CLIENTS From ULTIMATE (EA) Auto Renewal YES]]+Bases[[#This Row],[CLIENTS From ULTIMATE (EA) Auto Renewal NO]]</f>
        <v>0</v>
      </c>
      <c r="AL66" s="7">
        <f>+IF(Bases[[#This Row],[Auto Renewal]]="Yes",Bases[[#This Row],[Subscription Price]],0)</f>
        <v>0</v>
      </c>
      <c r="AM66" s="7">
        <f>+IF(Bases[[#This Row],[Auto Renewal]]="No",Bases[[#This Row],[Subscription Price]],0)</f>
        <v>5</v>
      </c>
      <c r="AN66" s="7">
        <f>+Bases[[#This Row],[Sales From All Subscriptions Auto Renewal NO]]+Bases[[#This Row],[Sales From All Subscriptions Auto Renewal YES]]</f>
        <v>5</v>
      </c>
      <c r="AO66" s="7">
        <f>IF(AND(Bases[[#This Row],[Plan]]="Core",Bases[[#This Row],[Auto Renewal]]="Yes"),Bases[[#This Row],[Subscription Price]],0)</f>
        <v>0</v>
      </c>
      <c r="AP66" s="7">
        <f>IF(AND(Bases[[#This Row],[Plan]]="Core",Bases[[#This Row],[Auto Renewal]]="No"),Bases[[#This Row],[Subscription Price]],0)</f>
        <v>5</v>
      </c>
      <c r="AQ66" s="7">
        <f>+Bases[[#This Row],[Sales From Simple Subscription Auto Renewal YES]]+Bases[[#This Row],[Sales From Simple Subscription Auto Renewal NO]]</f>
        <v>5</v>
      </c>
      <c r="AR66" s="7">
        <f>IF(AND(Bases[[#This Row],[Plan]]="Standard",Bases[[#This Row],[Auto Renewal]]="Yes"),Bases[[#This Row],[Minecraft Season Pass Price]],0)</f>
        <v>0</v>
      </c>
      <c r="AS66" s="7">
        <f>IF(AND(Bases[[#This Row],[Plan]]="Standard",Bases[[#This Row],[Auto Renewal]]="No"),Bases[[#This Row],[Minecraft Season Pass Price]],0)</f>
        <v>0</v>
      </c>
      <c r="AT66" s="7">
        <f>+Bases[[#This Row],[Sales From STANDARD (MINECRAFT) Auto Renewal YES]]+Bases[[#This Row],[Sales From STANDARD (MINECRAFT) Auto Renewal NO]]</f>
        <v>0</v>
      </c>
      <c r="AU66" s="7">
        <f>IF(AND(Bases[[#This Row],[Plan]]="Ultimate",Bases[[#This Row],[Auto Renewal]]="Yes"),Bases[[#This Row],[Minecraft Season Pass Price]],0)</f>
        <v>0</v>
      </c>
      <c r="AV66" s="7">
        <f>IF(AND(Bases[[#This Row],[Plan]]="Ultimate",Bases[[#This Row],[Auto Renewal]]="No"),Bases[[#This Row],[Minecraft Season Pass Price]],0)</f>
        <v>0</v>
      </c>
      <c r="AW66" s="7">
        <f>+Bases[[#This Row],[Sales From ULTIMATE (MINECRAFT) Auto Renewal YES]]+Bases[[#This Row],[Sales From ULTIMATE (MINECRAFT) Auto Renewal NO]]</f>
        <v>0</v>
      </c>
      <c r="AX66" s="7">
        <f>+Bases[[#This Row],[Total Sales From ULTIMATE (MINECRAFT) Auto Renewal YES + NO]]+Bases[[#This Row],[Total Sales From STANDARD (MINECRAFT) Auto Renewal YES + NO]]</f>
        <v>0</v>
      </c>
      <c r="AY66" s="7">
        <f>IF(AND(Bases[[#This Row],[Plan]]="Ultimate",Bases[[#This Row],[Auto Renewal]]="Yes"),Bases[[#This Row],[EA Play Season Pass
Price]],0)</f>
        <v>0</v>
      </c>
      <c r="AZ66" s="7">
        <f>IF(AND(Bases[[#This Row],[Plan]]="Ultimate",Bases[[#This Row],[Auto Renewal]]="No"),Bases[[#This Row],[EA Play Season Pass
Price]],0)</f>
        <v>0</v>
      </c>
      <c r="BA66" s="7">
        <f>+Bases[[#This Row],[Sales From ULTIMATE (EA) Auto Renewal YES]]+Bases[[#This Row],[Sales From ULTIMATE (EA) Auto Renewal NO]]</f>
        <v>0</v>
      </c>
      <c r="BB66" s="7">
        <f>IF(Bases[[#This Row],[Potential Clients Standard - Renew: Yes]]=1,25,0)</f>
        <v>0</v>
      </c>
      <c r="BC66" s="9">
        <f>IF(AND(Bases[[#This Row],[Auto Renewal]]="Yes",Bases[[#This Row],[Plan]]="Core"),1,0)</f>
        <v>0</v>
      </c>
      <c r="BD66" s="7">
        <f>IF(Bases[[#This Row],[Potential Clients Standard - Renew: NO]]=1,25,0)</f>
        <v>25</v>
      </c>
      <c r="BE66" s="9">
        <f>IF(AND(Bases[[#This Row],[Auto Renewal]]="No",Bases[[#This Row],[Plan]]="Core"),1,0)</f>
        <v>1</v>
      </c>
      <c r="BF66" s="7">
        <f>IF(Bases[[#This Row],[Potential Clients Ultimate - Renew: Yes]]=1,35,0)</f>
        <v>0</v>
      </c>
      <c r="BG66" s="9">
        <f>IF(AND(Bases[[#This Row],[Auto Renewal]]="Yes",Bases[[#This Row],[Plan]]="Standard"),1,0)</f>
        <v>0</v>
      </c>
      <c r="BH66" s="7">
        <f>IF(Bases[[#This Row],[Potential Clients Ultimate - Renew: NO]]=1,35,0)</f>
        <v>0</v>
      </c>
      <c r="BI66" s="9">
        <f>IF(AND(Bases[[#This Row],[Auto Renewal]]="No",Bases[[#This Row],[Plan]]="Standard"),1,0)</f>
        <v>0</v>
      </c>
      <c r="BJ66" s="7">
        <f>+Bases[[#This Row],[Potential Sales Standard - Renew: Yes]]+Bases[[#This Row],[Potential Sales Ultimate - Renew: Yes]]</f>
        <v>0</v>
      </c>
      <c r="BK66" s="9">
        <f>+Bases[[#This Row],[Potential Clients Standard - Renew: Yes]]+Bases[[#This Row],[Potential Clients Standard - Renew: NO]]</f>
        <v>1</v>
      </c>
      <c r="BL66" s="7">
        <f>+Bases[[#This Row],[Potential Sales Standard - Renew: NO]]+Bases[[#This Row],[Potential Sales Ultimate - Renew: NO]]</f>
        <v>25</v>
      </c>
      <c r="BM66" s="9">
        <f>+Bases[[#This Row],[Potential Clients Ultimate - Renew: Yes]]+Bases[[#This Row],[Potential Clients Ultimate - Renew: NO]]</f>
        <v>0</v>
      </c>
    </row>
    <row r="67" spans="1:65" ht="16.5" customHeight="1" x14ac:dyDescent="0.25">
      <c r="A67" s="1">
        <v>3294</v>
      </c>
      <c r="B67" s="1" t="s">
        <v>81</v>
      </c>
      <c r="C67" s="1" t="s">
        <v>7</v>
      </c>
      <c r="D67" s="2">
        <v>45411</v>
      </c>
      <c r="E67" s="1" t="s">
        <v>8</v>
      </c>
      <c r="F67" s="7">
        <v>15</v>
      </c>
      <c r="G67" s="1" t="s">
        <v>16</v>
      </c>
      <c r="H67" s="1" t="s">
        <v>8</v>
      </c>
      <c r="I67" s="7">
        <v>30</v>
      </c>
      <c r="J67" s="1" t="s">
        <v>8</v>
      </c>
      <c r="K67" s="7">
        <v>20</v>
      </c>
      <c r="L67" s="7">
        <v>20</v>
      </c>
      <c r="M67" s="7">
        <v>45</v>
      </c>
      <c r="N67" s="6">
        <v>2024</v>
      </c>
      <c r="O67" s="3" t="s">
        <v>318</v>
      </c>
      <c r="P67" s="5">
        <v>5</v>
      </c>
      <c r="Q67" s="3" t="s">
        <v>309</v>
      </c>
      <c r="R67" s="7">
        <v>-20</v>
      </c>
      <c r="S67" s="9">
        <v>1</v>
      </c>
      <c r="T67" s="9">
        <v>1</v>
      </c>
      <c r="U67" s="9">
        <v>0</v>
      </c>
      <c r="V67" s="9">
        <f>+IF(Bases[[#This Row],[Auto Renewal]]="Yes",1,0)</f>
        <v>1</v>
      </c>
      <c r="W67" s="9">
        <f>+IF(Bases[[#This Row],[Auto Renewal]]="No",1,0)</f>
        <v>0</v>
      </c>
      <c r="X67" s="9">
        <f>+Bases[[#This Row],[CLIENTS From All Subscriptions Auto Renewal YES]]+Bases[[#This Row],[CLIENTS From All Subscriptions Auto Renewal NO]]</f>
        <v>1</v>
      </c>
      <c r="Y67" s="9">
        <f>IF(AND(Bases[[#This Row],[Plan]]="Core",Bases[[#This Row],[Auto Renewal]]="Yes"),1,0)</f>
        <v>0</v>
      </c>
      <c r="Z67" s="9">
        <f>IF(AND(Bases[[#This Row],[Plan]]="Core",Bases[[#This Row],[Auto Renewal]]="No"),1,0)</f>
        <v>0</v>
      </c>
      <c r="AA67" s="9">
        <f>+Bases[[#This Row],[CLIENTS From Simple Subscription Auto Renewal NO]]+Bases[[#This Row],[CLIENTS From Simple Subscription Auto Renewal YES]]</f>
        <v>0</v>
      </c>
      <c r="AB67" s="9">
        <f>IF(AND(Bases[[#This Row],[Plan]]="Standard",Bases[[#This Row],[Auto Renewal]]="Yes"),1,0)</f>
        <v>0</v>
      </c>
      <c r="AC67" s="9">
        <f>IF(AND(Bases[[#This Row],[Plan]]="Standard",Bases[[#This Row],[Auto Renewal]]="No"),1,0)</f>
        <v>0</v>
      </c>
      <c r="AD67" s="9">
        <f>+Bases[[#This Row],[CLIENTS From STANDARD (MINECRAFT) Auto Renewal NO]]+Bases[[#This Row],[CLIENTS From STANDARD (MINECRAFT) Auto Renewal YES]]</f>
        <v>0</v>
      </c>
      <c r="AE67" s="9">
        <f>IF(AND(Bases[[#This Row],[Plan]]="Ultimate",Bases[[#This Row],[Auto Renewal]]="Yes"),1,0)</f>
        <v>1</v>
      </c>
      <c r="AF67" s="9">
        <f>IF(AND(Bases[[#This Row],[Plan]]="Ultimate",Bases[[#This Row],[Auto Renewal]]="No"),1,0)</f>
        <v>0</v>
      </c>
      <c r="AG67" s="9">
        <f>+Bases[[#This Row],[CLIENTS From ULTIMATE (MINECRAFT) Auto Renewal NO]]+Bases[[#This Row],[CLIENTS From ULTIMATE (MINECRAFT) Auto Renewal YES]]</f>
        <v>1</v>
      </c>
      <c r="AH67" s="9">
        <f>+Bases[[#This Row],[Total CLIENTS From ULTIMATE (MINECRAFT) Auto Renewal YES + NO]]+Bases[[#This Row],[Total CLIENTS From STANDARD (MINECRAFT) Auto Renewal YES + NO]]</f>
        <v>1</v>
      </c>
      <c r="AI67" s="9">
        <f>IF(AND(Bases[[#This Row],[Plan]]="Ultimate",Bases[[#This Row],[Auto Renewal]]="Yes"),1,0)</f>
        <v>1</v>
      </c>
      <c r="AJ67" s="9">
        <f>IF(AND(Bases[[#This Row],[Plan]]="Ultimate",Bases[[#This Row],[Auto Renewal]]="No"),1,0)</f>
        <v>0</v>
      </c>
      <c r="AK67" s="9">
        <f>+Bases[[#This Row],[CLIENTS From ULTIMATE (EA) Auto Renewal YES]]+Bases[[#This Row],[CLIENTS From ULTIMATE (EA) Auto Renewal NO]]</f>
        <v>1</v>
      </c>
      <c r="AL67" s="7">
        <f>+IF(Bases[[#This Row],[Auto Renewal]]="Yes",Bases[[#This Row],[Subscription Price]],0)</f>
        <v>15</v>
      </c>
      <c r="AM67" s="7">
        <f>+IF(Bases[[#This Row],[Auto Renewal]]="No",Bases[[#This Row],[Subscription Price]],0)</f>
        <v>0</v>
      </c>
      <c r="AN67" s="7">
        <f>+Bases[[#This Row],[Sales From All Subscriptions Auto Renewal NO]]+Bases[[#This Row],[Sales From All Subscriptions Auto Renewal YES]]</f>
        <v>15</v>
      </c>
      <c r="AO67" s="7">
        <f>IF(AND(Bases[[#This Row],[Plan]]="Core",Bases[[#This Row],[Auto Renewal]]="Yes"),Bases[[#This Row],[Subscription Price]],0)</f>
        <v>0</v>
      </c>
      <c r="AP67" s="7">
        <f>IF(AND(Bases[[#This Row],[Plan]]="Core",Bases[[#This Row],[Auto Renewal]]="No"),Bases[[#This Row],[Subscription Price]],0)</f>
        <v>0</v>
      </c>
      <c r="AQ67" s="7">
        <f>+Bases[[#This Row],[Sales From Simple Subscription Auto Renewal YES]]+Bases[[#This Row],[Sales From Simple Subscription Auto Renewal NO]]</f>
        <v>0</v>
      </c>
      <c r="AR67" s="7">
        <f>IF(AND(Bases[[#This Row],[Plan]]="Standard",Bases[[#This Row],[Auto Renewal]]="Yes"),Bases[[#This Row],[Minecraft Season Pass Price]],0)</f>
        <v>0</v>
      </c>
      <c r="AS67" s="7">
        <f>IF(AND(Bases[[#This Row],[Plan]]="Standard",Bases[[#This Row],[Auto Renewal]]="No"),Bases[[#This Row],[Minecraft Season Pass Price]],0)</f>
        <v>0</v>
      </c>
      <c r="AT67" s="7">
        <f>+Bases[[#This Row],[Sales From STANDARD (MINECRAFT) Auto Renewal YES]]+Bases[[#This Row],[Sales From STANDARD (MINECRAFT) Auto Renewal NO]]</f>
        <v>0</v>
      </c>
      <c r="AU67" s="7">
        <f>IF(AND(Bases[[#This Row],[Plan]]="Ultimate",Bases[[#This Row],[Auto Renewal]]="Yes"),Bases[[#This Row],[Minecraft Season Pass Price]],0)</f>
        <v>20</v>
      </c>
      <c r="AV67" s="7">
        <f>IF(AND(Bases[[#This Row],[Plan]]="Ultimate",Bases[[#This Row],[Auto Renewal]]="No"),Bases[[#This Row],[Minecraft Season Pass Price]],0)</f>
        <v>0</v>
      </c>
      <c r="AW67" s="7">
        <f>+Bases[[#This Row],[Sales From ULTIMATE (MINECRAFT) Auto Renewal YES]]+Bases[[#This Row],[Sales From ULTIMATE (MINECRAFT) Auto Renewal NO]]</f>
        <v>20</v>
      </c>
      <c r="AX67" s="7">
        <f>+Bases[[#This Row],[Total Sales From ULTIMATE (MINECRAFT) Auto Renewal YES + NO]]+Bases[[#This Row],[Total Sales From STANDARD (MINECRAFT) Auto Renewal YES + NO]]</f>
        <v>20</v>
      </c>
      <c r="AY67" s="7">
        <f>IF(AND(Bases[[#This Row],[Plan]]="Ultimate",Bases[[#This Row],[Auto Renewal]]="Yes"),Bases[[#This Row],[EA Play Season Pass
Price]],0)</f>
        <v>30</v>
      </c>
      <c r="AZ67" s="7">
        <f>IF(AND(Bases[[#This Row],[Plan]]="Ultimate",Bases[[#This Row],[Auto Renewal]]="No"),Bases[[#This Row],[EA Play Season Pass
Price]],0)</f>
        <v>0</v>
      </c>
      <c r="BA67" s="7">
        <f>+Bases[[#This Row],[Sales From ULTIMATE (EA) Auto Renewal YES]]+Bases[[#This Row],[Sales From ULTIMATE (EA) Auto Renewal NO]]</f>
        <v>30</v>
      </c>
      <c r="BB67" s="7">
        <f>IF(Bases[[#This Row],[Potential Clients Standard - Renew: Yes]]=1,25,0)</f>
        <v>0</v>
      </c>
      <c r="BC67" s="9">
        <f>IF(AND(Bases[[#This Row],[Auto Renewal]]="Yes",Bases[[#This Row],[Plan]]="Core"),1,0)</f>
        <v>0</v>
      </c>
      <c r="BD67" s="7">
        <f>IF(Bases[[#This Row],[Potential Clients Standard - Renew: NO]]=1,25,0)</f>
        <v>0</v>
      </c>
      <c r="BE67" s="9">
        <f>IF(AND(Bases[[#This Row],[Auto Renewal]]="No",Bases[[#This Row],[Plan]]="Core"),1,0)</f>
        <v>0</v>
      </c>
      <c r="BF67" s="7">
        <f>IF(Bases[[#This Row],[Potential Clients Ultimate - Renew: Yes]]=1,35,0)</f>
        <v>0</v>
      </c>
      <c r="BG67" s="9">
        <f>IF(AND(Bases[[#This Row],[Auto Renewal]]="Yes",Bases[[#This Row],[Plan]]="Standard"),1,0)</f>
        <v>0</v>
      </c>
      <c r="BH67" s="7">
        <f>IF(Bases[[#This Row],[Potential Clients Ultimate - Renew: NO]]=1,35,0)</f>
        <v>0</v>
      </c>
      <c r="BI67" s="9">
        <f>IF(AND(Bases[[#This Row],[Auto Renewal]]="No",Bases[[#This Row],[Plan]]="Standard"),1,0)</f>
        <v>0</v>
      </c>
      <c r="BJ67" s="7">
        <f>+Bases[[#This Row],[Potential Sales Standard - Renew: Yes]]+Bases[[#This Row],[Potential Sales Ultimate - Renew: Yes]]</f>
        <v>0</v>
      </c>
      <c r="BK67" s="9">
        <f>+Bases[[#This Row],[Potential Clients Standard - Renew: Yes]]+Bases[[#This Row],[Potential Clients Standard - Renew: NO]]</f>
        <v>0</v>
      </c>
      <c r="BL67" s="7">
        <f>+Bases[[#This Row],[Potential Sales Standard - Renew: NO]]+Bases[[#This Row],[Potential Sales Ultimate - Renew: NO]]</f>
        <v>0</v>
      </c>
      <c r="BM67" s="9">
        <f>+Bases[[#This Row],[Potential Clients Ultimate - Renew: Yes]]+Bases[[#This Row],[Potential Clients Ultimate - Renew: NO]]</f>
        <v>0</v>
      </c>
    </row>
    <row r="68" spans="1:65" ht="16.5" customHeight="1" x14ac:dyDescent="0.25">
      <c r="A68" s="1">
        <v>3295</v>
      </c>
      <c r="B68" s="1" t="s">
        <v>82</v>
      </c>
      <c r="C68" s="1" t="s">
        <v>15</v>
      </c>
      <c r="D68" s="2">
        <v>45412</v>
      </c>
      <c r="E68" s="1" t="s">
        <v>12</v>
      </c>
      <c r="F68" s="7">
        <v>10</v>
      </c>
      <c r="G68" s="1" t="s">
        <v>9</v>
      </c>
      <c r="H68" s="1" t="s">
        <v>12</v>
      </c>
      <c r="I68" s="7" t="s">
        <v>302</v>
      </c>
      <c r="J68" s="1" t="s">
        <v>8</v>
      </c>
      <c r="K68" s="7">
        <v>20</v>
      </c>
      <c r="L68" s="7">
        <v>5</v>
      </c>
      <c r="M68" s="7">
        <v>25</v>
      </c>
      <c r="N68" s="6">
        <v>2024</v>
      </c>
      <c r="O68" s="3" t="s">
        <v>318</v>
      </c>
      <c r="P68" s="5">
        <v>5</v>
      </c>
      <c r="Q68" s="3" t="s">
        <v>312</v>
      </c>
      <c r="R68" s="7">
        <v>-5</v>
      </c>
      <c r="S68" s="9">
        <v>1</v>
      </c>
      <c r="T68" s="9">
        <v>0</v>
      </c>
      <c r="U68" s="9">
        <v>1</v>
      </c>
      <c r="V68" s="9">
        <f>+IF(Bases[[#This Row],[Auto Renewal]]="Yes",1,0)</f>
        <v>0</v>
      </c>
      <c r="W68" s="9">
        <f>+IF(Bases[[#This Row],[Auto Renewal]]="No",1,0)</f>
        <v>1</v>
      </c>
      <c r="X68" s="9">
        <f>+Bases[[#This Row],[CLIENTS From All Subscriptions Auto Renewal YES]]+Bases[[#This Row],[CLIENTS From All Subscriptions Auto Renewal NO]]</f>
        <v>1</v>
      </c>
      <c r="Y68" s="9">
        <f>IF(AND(Bases[[#This Row],[Plan]]="Core",Bases[[#This Row],[Auto Renewal]]="Yes"),1,0)</f>
        <v>0</v>
      </c>
      <c r="Z68" s="9">
        <f>IF(AND(Bases[[#This Row],[Plan]]="Core",Bases[[#This Row],[Auto Renewal]]="No"),1,0)</f>
        <v>0</v>
      </c>
      <c r="AA68" s="9">
        <f>+Bases[[#This Row],[CLIENTS From Simple Subscription Auto Renewal NO]]+Bases[[#This Row],[CLIENTS From Simple Subscription Auto Renewal YES]]</f>
        <v>0</v>
      </c>
      <c r="AB68" s="9">
        <f>IF(AND(Bases[[#This Row],[Plan]]="Standard",Bases[[#This Row],[Auto Renewal]]="Yes"),1,0)</f>
        <v>0</v>
      </c>
      <c r="AC68" s="9">
        <f>IF(AND(Bases[[#This Row],[Plan]]="Standard",Bases[[#This Row],[Auto Renewal]]="No"),1,0)</f>
        <v>1</v>
      </c>
      <c r="AD68" s="9">
        <f>+Bases[[#This Row],[CLIENTS From STANDARD (MINECRAFT) Auto Renewal NO]]+Bases[[#This Row],[CLIENTS From STANDARD (MINECRAFT) Auto Renewal YES]]</f>
        <v>1</v>
      </c>
      <c r="AE68" s="9">
        <f>IF(AND(Bases[[#This Row],[Plan]]="Ultimate",Bases[[#This Row],[Auto Renewal]]="Yes"),1,0)</f>
        <v>0</v>
      </c>
      <c r="AF68" s="9">
        <f>IF(AND(Bases[[#This Row],[Plan]]="Ultimate",Bases[[#This Row],[Auto Renewal]]="No"),1,0)</f>
        <v>0</v>
      </c>
      <c r="AG68" s="9">
        <f>+Bases[[#This Row],[CLIENTS From ULTIMATE (MINECRAFT) Auto Renewal NO]]+Bases[[#This Row],[CLIENTS From ULTIMATE (MINECRAFT) Auto Renewal YES]]</f>
        <v>0</v>
      </c>
      <c r="AH68" s="9">
        <f>+Bases[[#This Row],[Total CLIENTS From ULTIMATE (MINECRAFT) Auto Renewal YES + NO]]+Bases[[#This Row],[Total CLIENTS From STANDARD (MINECRAFT) Auto Renewal YES + NO]]</f>
        <v>1</v>
      </c>
      <c r="AI68" s="9">
        <f>IF(AND(Bases[[#This Row],[Plan]]="Ultimate",Bases[[#This Row],[Auto Renewal]]="Yes"),1,0)</f>
        <v>0</v>
      </c>
      <c r="AJ68" s="9">
        <f>IF(AND(Bases[[#This Row],[Plan]]="Ultimate",Bases[[#This Row],[Auto Renewal]]="No"),1,0)</f>
        <v>0</v>
      </c>
      <c r="AK68" s="9">
        <f>+Bases[[#This Row],[CLIENTS From ULTIMATE (EA) Auto Renewal YES]]+Bases[[#This Row],[CLIENTS From ULTIMATE (EA) Auto Renewal NO]]</f>
        <v>0</v>
      </c>
      <c r="AL68" s="7">
        <f>+IF(Bases[[#This Row],[Auto Renewal]]="Yes",Bases[[#This Row],[Subscription Price]],0)</f>
        <v>0</v>
      </c>
      <c r="AM68" s="7">
        <f>+IF(Bases[[#This Row],[Auto Renewal]]="No",Bases[[#This Row],[Subscription Price]],0)</f>
        <v>10</v>
      </c>
      <c r="AN68" s="7">
        <f>+Bases[[#This Row],[Sales From All Subscriptions Auto Renewal NO]]+Bases[[#This Row],[Sales From All Subscriptions Auto Renewal YES]]</f>
        <v>10</v>
      </c>
      <c r="AO68" s="7">
        <f>IF(AND(Bases[[#This Row],[Plan]]="Core",Bases[[#This Row],[Auto Renewal]]="Yes"),Bases[[#This Row],[Subscription Price]],0)</f>
        <v>0</v>
      </c>
      <c r="AP68" s="7">
        <f>IF(AND(Bases[[#This Row],[Plan]]="Core",Bases[[#This Row],[Auto Renewal]]="No"),Bases[[#This Row],[Subscription Price]],0)</f>
        <v>0</v>
      </c>
      <c r="AQ68" s="7">
        <f>+Bases[[#This Row],[Sales From Simple Subscription Auto Renewal YES]]+Bases[[#This Row],[Sales From Simple Subscription Auto Renewal NO]]</f>
        <v>0</v>
      </c>
      <c r="AR68" s="7">
        <f>IF(AND(Bases[[#This Row],[Plan]]="Standard",Bases[[#This Row],[Auto Renewal]]="Yes"),Bases[[#This Row],[Minecraft Season Pass Price]],0)</f>
        <v>0</v>
      </c>
      <c r="AS68" s="7">
        <f>IF(AND(Bases[[#This Row],[Plan]]="Standard",Bases[[#This Row],[Auto Renewal]]="No"),Bases[[#This Row],[Minecraft Season Pass Price]],0)</f>
        <v>20</v>
      </c>
      <c r="AT68" s="7">
        <f>+Bases[[#This Row],[Sales From STANDARD (MINECRAFT) Auto Renewal YES]]+Bases[[#This Row],[Sales From STANDARD (MINECRAFT) Auto Renewal NO]]</f>
        <v>20</v>
      </c>
      <c r="AU68" s="7">
        <f>IF(AND(Bases[[#This Row],[Plan]]="Ultimate",Bases[[#This Row],[Auto Renewal]]="Yes"),Bases[[#This Row],[Minecraft Season Pass Price]],0)</f>
        <v>0</v>
      </c>
      <c r="AV68" s="7">
        <f>IF(AND(Bases[[#This Row],[Plan]]="Ultimate",Bases[[#This Row],[Auto Renewal]]="No"),Bases[[#This Row],[Minecraft Season Pass Price]],0)</f>
        <v>0</v>
      </c>
      <c r="AW68" s="7">
        <f>+Bases[[#This Row],[Sales From ULTIMATE (MINECRAFT) Auto Renewal YES]]+Bases[[#This Row],[Sales From ULTIMATE (MINECRAFT) Auto Renewal NO]]</f>
        <v>0</v>
      </c>
      <c r="AX68" s="7">
        <f>+Bases[[#This Row],[Total Sales From ULTIMATE (MINECRAFT) Auto Renewal YES + NO]]+Bases[[#This Row],[Total Sales From STANDARD (MINECRAFT) Auto Renewal YES + NO]]</f>
        <v>20</v>
      </c>
      <c r="AY68" s="7">
        <f>IF(AND(Bases[[#This Row],[Plan]]="Ultimate",Bases[[#This Row],[Auto Renewal]]="Yes"),Bases[[#This Row],[EA Play Season Pass
Price]],0)</f>
        <v>0</v>
      </c>
      <c r="AZ68" s="7">
        <f>IF(AND(Bases[[#This Row],[Plan]]="Ultimate",Bases[[#This Row],[Auto Renewal]]="No"),Bases[[#This Row],[EA Play Season Pass
Price]],0)</f>
        <v>0</v>
      </c>
      <c r="BA68" s="7">
        <f>+Bases[[#This Row],[Sales From ULTIMATE (EA) Auto Renewal YES]]+Bases[[#This Row],[Sales From ULTIMATE (EA) Auto Renewal NO]]</f>
        <v>0</v>
      </c>
      <c r="BB68" s="7">
        <f>IF(Bases[[#This Row],[Potential Clients Standard - Renew: Yes]]=1,25,0)</f>
        <v>0</v>
      </c>
      <c r="BC68" s="9">
        <f>IF(AND(Bases[[#This Row],[Auto Renewal]]="Yes",Bases[[#This Row],[Plan]]="Core"),1,0)</f>
        <v>0</v>
      </c>
      <c r="BD68" s="7">
        <f>IF(Bases[[#This Row],[Potential Clients Standard - Renew: NO]]=1,25,0)</f>
        <v>0</v>
      </c>
      <c r="BE68" s="9">
        <f>IF(AND(Bases[[#This Row],[Auto Renewal]]="No",Bases[[#This Row],[Plan]]="Core"),1,0)</f>
        <v>0</v>
      </c>
      <c r="BF68" s="7">
        <f>IF(Bases[[#This Row],[Potential Clients Ultimate - Renew: Yes]]=1,35,0)</f>
        <v>0</v>
      </c>
      <c r="BG68" s="9">
        <f>IF(AND(Bases[[#This Row],[Auto Renewal]]="Yes",Bases[[#This Row],[Plan]]="Standard"),1,0)</f>
        <v>0</v>
      </c>
      <c r="BH68" s="7">
        <f>IF(Bases[[#This Row],[Potential Clients Ultimate - Renew: NO]]=1,35,0)</f>
        <v>35</v>
      </c>
      <c r="BI68" s="9">
        <f>IF(AND(Bases[[#This Row],[Auto Renewal]]="No",Bases[[#This Row],[Plan]]="Standard"),1,0)</f>
        <v>1</v>
      </c>
      <c r="BJ68" s="7">
        <f>+Bases[[#This Row],[Potential Sales Standard - Renew: Yes]]+Bases[[#This Row],[Potential Sales Ultimate - Renew: Yes]]</f>
        <v>0</v>
      </c>
      <c r="BK68" s="9">
        <f>+Bases[[#This Row],[Potential Clients Standard - Renew: Yes]]+Bases[[#This Row],[Potential Clients Standard - Renew: NO]]</f>
        <v>0</v>
      </c>
      <c r="BL68" s="7">
        <f>+Bases[[#This Row],[Potential Sales Standard - Renew: NO]]+Bases[[#This Row],[Potential Sales Ultimate - Renew: NO]]</f>
        <v>35</v>
      </c>
      <c r="BM68" s="9">
        <f>+Bases[[#This Row],[Potential Clients Ultimate - Renew: Yes]]+Bases[[#This Row],[Potential Clients Ultimate - Renew: NO]]</f>
        <v>1</v>
      </c>
    </row>
    <row r="69" spans="1:65" ht="16.5" customHeight="1" x14ac:dyDescent="0.25">
      <c r="A69" s="1">
        <v>3296</v>
      </c>
      <c r="B69" s="1" t="s">
        <v>83</v>
      </c>
      <c r="C69" s="1" t="s">
        <v>11</v>
      </c>
      <c r="D69" s="2">
        <v>45413</v>
      </c>
      <c r="E69" s="1" t="s">
        <v>12</v>
      </c>
      <c r="F69" s="7">
        <v>5</v>
      </c>
      <c r="G69" s="1" t="s">
        <v>9</v>
      </c>
      <c r="H69" s="1" t="s">
        <v>12</v>
      </c>
      <c r="I69" s="7" t="s">
        <v>302</v>
      </c>
      <c r="J69" s="1" t="s">
        <v>12</v>
      </c>
      <c r="K69" s="7">
        <v>0</v>
      </c>
      <c r="L69" s="7">
        <v>0</v>
      </c>
      <c r="M69" s="7">
        <v>5</v>
      </c>
      <c r="N69" s="6">
        <v>2024</v>
      </c>
      <c r="O69" s="3" t="s">
        <v>319</v>
      </c>
      <c r="P69" s="5">
        <v>1</v>
      </c>
      <c r="Q69" s="3" t="s">
        <v>315</v>
      </c>
      <c r="R69" s="7">
        <v>0</v>
      </c>
      <c r="S69" s="9">
        <v>1</v>
      </c>
      <c r="T69" s="9">
        <v>0</v>
      </c>
      <c r="U69" s="9">
        <v>1</v>
      </c>
      <c r="V69" s="9">
        <f>+IF(Bases[[#This Row],[Auto Renewal]]="Yes",1,0)</f>
        <v>0</v>
      </c>
      <c r="W69" s="9">
        <f>+IF(Bases[[#This Row],[Auto Renewal]]="No",1,0)</f>
        <v>1</v>
      </c>
      <c r="X69" s="9">
        <f>+Bases[[#This Row],[CLIENTS From All Subscriptions Auto Renewal YES]]+Bases[[#This Row],[CLIENTS From All Subscriptions Auto Renewal NO]]</f>
        <v>1</v>
      </c>
      <c r="Y69" s="9">
        <f>IF(AND(Bases[[#This Row],[Plan]]="Core",Bases[[#This Row],[Auto Renewal]]="Yes"),1,0)</f>
        <v>0</v>
      </c>
      <c r="Z69" s="9">
        <f>IF(AND(Bases[[#This Row],[Plan]]="Core",Bases[[#This Row],[Auto Renewal]]="No"),1,0)</f>
        <v>1</v>
      </c>
      <c r="AA69" s="9">
        <f>+Bases[[#This Row],[CLIENTS From Simple Subscription Auto Renewal NO]]+Bases[[#This Row],[CLIENTS From Simple Subscription Auto Renewal YES]]</f>
        <v>1</v>
      </c>
      <c r="AB69" s="9">
        <f>IF(AND(Bases[[#This Row],[Plan]]="Standard",Bases[[#This Row],[Auto Renewal]]="Yes"),1,0)</f>
        <v>0</v>
      </c>
      <c r="AC69" s="9">
        <f>IF(AND(Bases[[#This Row],[Plan]]="Standard",Bases[[#This Row],[Auto Renewal]]="No"),1,0)</f>
        <v>0</v>
      </c>
      <c r="AD69" s="9">
        <f>+Bases[[#This Row],[CLIENTS From STANDARD (MINECRAFT) Auto Renewal NO]]+Bases[[#This Row],[CLIENTS From STANDARD (MINECRAFT) Auto Renewal YES]]</f>
        <v>0</v>
      </c>
      <c r="AE69" s="9">
        <f>IF(AND(Bases[[#This Row],[Plan]]="Ultimate",Bases[[#This Row],[Auto Renewal]]="Yes"),1,0)</f>
        <v>0</v>
      </c>
      <c r="AF69" s="9">
        <f>IF(AND(Bases[[#This Row],[Plan]]="Ultimate",Bases[[#This Row],[Auto Renewal]]="No"),1,0)</f>
        <v>0</v>
      </c>
      <c r="AG69" s="9">
        <f>+Bases[[#This Row],[CLIENTS From ULTIMATE (MINECRAFT) Auto Renewal NO]]+Bases[[#This Row],[CLIENTS From ULTIMATE (MINECRAFT) Auto Renewal YES]]</f>
        <v>0</v>
      </c>
      <c r="AH69" s="9">
        <f>+Bases[[#This Row],[Total CLIENTS From ULTIMATE (MINECRAFT) Auto Renewal YES + NO]]+Bases[[#This Row],[Total CLIENTS From STANDARD (MINECRAFT) Auto Renewal YES + NO]]</f>
        <v>0</v>
      </c>
      <c r="AI69" s="9">
        <f>IF(AND(Bases[[#This Row],[Plan]]="Ultimate",Bases[[#This Row],[Auto Renewal]]="Yes"),1,0)</f>
        <v>0</v>
      </c>
      <c r="AJ69" s="9">
        <f>IF(AND(Bases[[#This Row],[Plan]]="Ultimate",Bases[[#This Row],[Auto Renewal]]="No"),1,0)</f>
        <v>0</v>
      </c>
      <c r="AK69" s="9">
        <f>+Bases[[#This Row],[CLIENTS From ULTIMATE (EA) Auto Renewal YES]]+Bases[[#This Row],[CLIENTS From ULTIMATE (EA) Auto Renewal NO]]</f>
        <v>0</v>
      </c>
      <c r="AL69" s="7">
        <f>+IF(Bases[[#This Row],[Auto Renewal]]="Yes",Bases[[#This Row],[Subscription Price]],0)</f>
        <v>0</v>
      </c>
      <c r="AM69" s="7">
        <f>+IF(Bases[[#This Row],[Auto Renewal]]="No",Bases[[#This Row],[Subscription Price]],0)</f>
        <v>5</v>
      </c>
      <c r="AN69" s="7">
        <f>+Bases[[#This Row],[Sales From All Subscriptions Auto Renewal NO]]+Bases[[#This Row],[Sales From All Subscriptions Auto Renewal YES]]</f>
        <v>5</v>
      </c>
      <c r="AO69" s="7">
        <f>IF(AND(Bases[[#This Row],[Plan]]="Core",Bases[[#This Row],[Auto Renewal]]="Yes"),Bases[[#This Row],[Subscription Price]],0)</f>
        <v>0</v>
      </c>
      <c r="AP69" s="7">
        <f>IF(AND(Bases[[#This Row],[Plan]]="Core",Bases[[#This Row],[Auto Renewal]]="No"),Bases[[#This Row],[Subscription Price]],0)</f>
        <v>5</v>
      </c>
      <c r="AQ69" s="7">
        <f>+Bases[[#This Row],[Sales From Simple Subscription Auto Renewal YES]]+Bases[[#This Row],[Sales From Simple Subscription Auto Renewal NO]]</f>
        <v>5</v>
      </c>
      <c r="AR69" s="7">
        <f>IF(AND(Bases[[#This Row],[Plan]]="Standard",Bases[[#This Row],[Auto Renewal]]="Yes"),Bases[[#This Row],[Minecraft Season Pass Price]],0)</f>
        <v>0</v>
      </c>
      <c r="AS69" s="7">
        <f>IF(AND(Bases[[#This Row],[Plan]]="Standard",Bases[[#This Row],[Auto Renewal]]="No"),Bases[[#This Row],[Minecraft Season Pass Price]],0)</f>
        <v>0</v>
      </c>
      <c r="AT69" s="7">
        <f>+Bases[[#This Row],[Sales From STANDARD (MINECRAFT) Auto Renewal YES]]+Bases[[#This Row],[Sales From STANDARD (MINECRAFT) Auto Renewal NO]]</f>
        <v>0</v>
      </c>
      <c r="AU69" s="7">
        <f>IF(AND(Bases[[#This Row],[Plan]]="Ultimate",Bases[[#This Row],[Auto Renewal]]="Yes"),Bases[[#This Row],[Minecraft Season Pass Price]],0)</f>
        <v>0</v>
      </c>
      <c r="AV69" s="7">
        <f>IF(AND(Bases[[#This Row],[Plan]]="Ultimate",Bases[[#This Row],[Auto Renewal]]="No"),Bases[[#This Row],[Minecraft Season Pass Price]],0)</f>
        <v>0</v>
      </c>
      <c r="AW69" s="7">
        <f>+Bases[[#This Row],[Sales From ULTIMATE (MINECRAFT) Auto Renewal YES]]+Bases[[#This Row],[Sales From ULTIMATE (MINECRAFT) Auto Renewal NO]]</f>
        <v>0</v>
      </c>
      <c r="AX69" s="7">
        <f>+Bases[[#This Row],[Total Sales From ULTIMATE (MINECRAFT) Auto Renewal YES + NO]]+Bases[[#This Row],[Total Sales From STANDARD (MINECRAFT) Auto Renewal YES + NO]]</f>
        <v>0</v>
      </c>
      <c r="AY69" s="7">
        <f>IF(AND(Bases[[#This Row],[Plan]]="Ultimate",Bases[[#This Row],[Auto Renewal]]="Yes"),Bases[[#This Row],[EA Play Season Pass
Price]],0)</f>
        <v>0</v>
      </c>
      <c r="AZ69" s="7">
        <f>IF(AND(Bases[[#This Row],[Plan]]="Ultimate",Bases[[#This Row],[Auto Renewal]]="No"),Bases[[#This Row],[EA Play Season Pass
Price]],0)</f>
        <v>0</v>
      </c>
      <c r="BA69" s="7">
        <f>+Bases[[#This Row],[Sales From ULTIMATE (EA) Auto Renewal YES]]+Bases[[#This Row],[Sales From ULTIMATE (EA) Auto Renewal NO]]</f>
        <v>0</v>
      </c>
      <c r="BB69" s="7">
        <f>IF(Bases[[#This Row],[Potential Clients Standard - Renew: Yes]]=1,25,0)</f>
        <v>0</v>
      </c>
      <c r="BC69" s="9">
        <f>IF(AND(Bases[[#This Row],[Auto Renewal]]="Yes",Bases[[#This Row],[Plan]]="Core"),1,0)</f>
        <v>0</v>
      </c>
      <c r="BD69" s="7">
        <f>IF(Bases[[#This Row],[Potential Clients Standard - Renew: NO]]=1,25,0)</f>
        <v>25</v>
      </c>
      <c r="BE69" s="9">
        <f>IF(AND(Bases[[#This Row],[Auto Renewal]]="No",Bases[[#This Row],[Plan]]="Core"),1,0)</f>
        <v>1</v>
      </c>
      <c r="BF69" s="7">
        <f>IF(Bases[[#This Row],[Potential Clients Ultimate - Renew: Yes]]=1,35,0)</f>
        <v>0</v>
      </c>
      <c r="BG69" s="9">
        <f>IF(AND(Bases[[#This Row],[Auto Renewal]]="Yes",Bases[[#This Row],[Plan]]="Standard"),1,0)</f>
        <v>0</v>
      </c>
      <c r="BH69" s="7">
        <f>IF(Bases[[#This Row],[Potential Clients Ultimate - Renew: NO]]=1,35,0)</f>
        <v>0</v>
      </c>
      <c r="BI69" s="9">
        <f>IF(AND(Bases[[#This Row],[Auto Renewal]]="No",Bases[[#This Row],[Plan]]="Standard"),1,0)</f>
        <v>0</v>
      </c>
      <c r="BJ69" s="7">
        <f>+Bases[[#This Row],[Potential Sales Standard - Renew: Yes]]+Bases[[#This Row],[Potential Sales Ultimate - Renew: Yes]]</f>
        <v>0</v>
      </c>
      <c r="BK69" s="9">
        <f>+Bases[[#This Row],[Potential Clients Standard - Renew: Yes]]+Bases[[#This Row],[Potential Clients Standard - Renew: NO]]</f>
        <v>1</v>
      </c>
      <c r="BL69" s="7">
        <f>+Bases[[#This Row],[Potential Sales Standard - Renew: NO]]+Bases[[#This Row],[Potential Sales Ultimate - Renew: NO]]</f>
        <v>25</v>
      </c>
      <c r="BM69" s="9">
        <f>+Bases[[#This Row],[Potential Clients Ultimate - Renew: Yes]]+Bases[[#This Row],[Potential Clients Ultimate - Renew: NO]]</f>
        <v>0</v>
      </c>
    </row>
    <row r="70" spans="1:65" ht="16.5" customHeight="1" x14ac:dyDescent="0.25">
      <c r="A70" s="1">
        <v>3297</v>
      </c>
      <c r="B70" s="1" t="s">
        <v>84</v>
      </c>
      <c r="C70" s="1" t="s">
        <v>7</v>
      </c>
      <c r="D70" s="2">
        <v>45414</v>
      </c>
      <c r="E70" s="1" t="s">
        <v>8</v>
      </c>
      <c r="F70" s="7">
        <v>15</v>
      </c>
      <c r="G70" s="1" t="s">
        <v>16</v>
      </c>
      <c r="H70" s="1" t="s">
        <v>8</v>
      </c>
      <c r="I70" s="7">
        <v>30</v>
      </c>
      <c r="J70" s="1" t="s">
        <v>8</v>
      </c>
      <c r="K70" s="7">
        <v>20</v>
      </c>
      <c r="L70" s="7">
        <v>7</v>
      </c>
      <c r="M70" s="7">
        <v>58</v>
      </c>
      <c r="N70" s="6">
        <v>2024</v>
      </c>
      <c r="O70" s="3" t="s">
        <v>319</v>
      </c>
      <c r="P70" s="5">
        <v>1</v>
      </c>
      <c r="Q70" s="3" t="s">
        <v>316</v>
      </c>
      <c r="R70" s="7">
        <v>-7</v>
      </c>
      <c r="S70" s="9">
        <v>1</v>
      </c>
      <c r="T70" s="9">
        <v>1</v>
      </c>
      <c r="U70" s="9">
        <v>0</v>
      </c>
      <c r="V70" s="9">
        <f>+IF(Bases[[#This Row],[Auto Renewal]]="Yes",1,0)</f>
        <v>1</v>
      </c>
      <c r="W70" s="9">
        <f>+IF(Bases[[#This Row],[Auto Renewal]]="No",1,0)</f>
        <v>0</v>
      </c>
      <c r="X70" s="9">
        <f>+Bases[[#This Row],[CLIENTS From All Subscriptions Auto Renewal YES]]+Bases[[#This Row],[CLIENTS From All Subscriptions Auto Renewal NO]]</f>
        <v>1</v>
      </c>
      <c r="Y70" s="9">
        <f>IF(AND(Bases[[#This Row],[Plan]]="Core",Bases[[#This Row],[Auto Renewal]]="Yes"),1,0)</f>
        <v>0</v>
      </c>
      <c r="Z70" s="9">
        <f>IF(AND(Bases[[#This Row],[Plan]]="Core",Bases[[#This Row],[Auto Renewal]]="No"),1,0)</f>
        <v>0</v>
      </c>
      <c r="AA70" s="9">
        <f>+Bases[[#This Row],[CLIENTS From Simple Subscription Auto Renewal NO]]+Bases[[#This Row],[CLIENTS From Simple Subscription Auto Renewal YES]]</f>
        <v>0</v>
      </c>
      <c r="AB70" s="9">
        <f>IF(AND(Bases[[#This Row],[Plan]]="Standard",Bases[[#This Row],[Auto Renewal]]="Yes"),1,0)</f>
        <v>0</v>
      </c>
      <c r="AC70" s="9">
        <f>IF(AND(Bases[[#This Row],[Plan]]="Standard",Bases[[#This Row],[Auto Renewal]]="No"),1,0)</f>
        <v>0</v>
      </c>
      <c r="AD70" s="9">
        <f>+Bases[[#This Row],[CLIENTS From STANDARD (MINECRAFT) Auto Renewal NO]]+Bases[[#This Row],[CLIENTS From STANDARD (MINECRAFT) Auto Renewal YES]]</f>
        <v>0</v>
      </c>
      <c r="AE70" s="9">
        <f>IF(AND(Bases[[#This Row],[Plan]]="Ultimate",Bases[[#This Row],[Auto Renewal]]="Yes"),1,0)</f>
        <v>1</v>
      </c>
      <c r="AF70" s="9">
        <f>IF(AND(Bases[[#This Row],[Plan]]="Ultimate",Bases[[#This Row],[Auto Renewal]]="No"),1,0)</f>
        <v>0</v>
      </c>
      <c r="AG70" s="9">
        <f>+Bases[[#This Row],[CLIENTS From ULTIMATE (MINECRAFT) Auto Renewal NO]]+Bases[[#This Row],[CLIENTS From ULTIMATE (MINECRAFT) Auto Renewal YES]]</f>
        <v>1</v>
      </c>
      <c r="AH70" s="9">
        <f>+Bases[[#This Row],[Total CLIENTS From ULTIMATE (MINECRAFT) Auto Renewal YES + NO]]+Bases[[#This Row],[Total CLIENTS From STANDARD (MINECRAFT) Auto Renewal YES + NO]]</f>
        <v>1</v>
      </c>
      <c r="AI70" s="9">
        <f>IF(AND(Bases[[#This Row],[Plan]]="Ultimate",Bases[[#This Row],[Auto Renewal]]="Yes"),1,0)</f>
        <v>1</v>
      </c>
      <c r="AJ70" s="9">
        <f>IF(AND(Bases[[#This Row],[Plan]]="Ultimate",Bases[[#This Row],[Auto Renewal]]="No"),1,0)</f>
        <v>0</v>
      </c>
      <c r="AK70" s="9">
        <f>+Bases[[#This Row],[CLIENTS From ULTIMATE (EA) Auto Renewal YES]]+Bases[[#This Row],[CLIENTS From ULTIMATE (EA) Auto Renewal NO]]</f>
        <v>1</v>
      </c>
      <c r="AL70" s="7">
        <f>+IF(Bases[[#This Row],[Auto Renewal]]="Yes",Bases[[#This Row],[Subscription Price]],0)</f>
        <v>15</v>
      </c>
      <c r="AM70" s="7">
        <f>+IF(Bases[[#This Row],[Auto Renewal]]="No",Bases[[#This Row],[Subscription Price]],0)</f>
        <v>0</v>
      </c>
      <c r="AN70" s="7">
        <f>+Bases[[#This Row],[Sales From All Subscriptions Auto Renewal NO]]+Bases[[#This Row],[Sales From All Subscriptions Auto Renewal YES]]</f>
        <v>15</v>
      </c>
      <c r="AO70" s="7">
        <f>IF(AND(Bases[[#This Row],[Plan]]="Core",Bases[[#This Row],[Auto Renewal]]="Yes"),Bases[[#This Row],[Subscription Price]],0)</f>
        <v>0</v>
      </c>
      <c r="AP70" s="7">
        <f>IF(AND(Bases[[#This Row],[Plan]]="Core",Bases[[#This Row],[Auto Renewal]]="No"),Bases[[#This Row],[Subscription Price]],0)</f>
        <v>0</v>
      </c>
      <c r="AQ70" s="7">
        <f>+Bases[[#This Row],[Sales From Simple Subscription Auto Renewal YES]]+Bases[[#This Row],[Sales From Simple Subscription Auto Renewal NO]]</f>
        <v>0</v>
      </c>
      <c r="AR70" s="7">
        <f>IF(AND(Bases[[#This Row],[Plan]]="Standard",Bases[[#This Row],[Auto Renewal]]="Yes"),Bases[[#This Row],[Minecraft Season Pass Price]],0)</f>
        <v>0</v>
      </c>
      <c r="AS70" s="7">
        <f>IF(AND(Bases[[#This Row],[Plan]]="Standard",Bases[[#This Row],[Auto Renewal]]="No"),Bases[[#This Row],[Minecraft Season Pass Price]],0)</f>
        <v>0</v>
      </c>
      <c r="AT70" s="7">
        <f>+Bases[[#This Row],[Sales From STANDARD (MINECRAFT) Auto Renewal YES]]+Bases[[#This Row],[Sales From STANDARD (MINECRAFT) Auto Renewal NO]]</f>
        <v>0</v>
      </c>
      <c r="AU70" s="7">
        <f>IF(AND(Bases[[#This Row],[Plan]]="Ultimate",Bases[[#This Row],[Auto Renewal]]="Yes"),Bases[[#This Row],[Minecraft Season Pass Price]],0)</f>
        <v>20</v>
      </c>
      <c r="AV70" s="7">
        <f>IF(AND(Bases[[#This Row],[Plan]]="Ultimate",Bases[[#This Row],[Auto Renewal]]="No"),Bases[[#This Row],[Minecraft Season Pass Price]],0)</f>
        <v>0</v>
      </c>
      <c r="AW70" s="7">
        <f>+Bases[[#This Row],[Sales From ULTIMATE (MINECRAFT) Auto Renewal YES]]+Bases[[#This Row],[Sales From ULTIMATE (MINECRAFT) Auto Renewal NO]]</f>
        <v>20</v>
      </c>
      <c r="AX70" s="7">
        <f>+Bases[[#This Row],[Total Sales From ULTIMATE (MINECRAFT) Auto Renewal YES + NO]]+Bases[[#This Row],[Total Sales From STANDARD (MINECRAFT) Auto Renewal YES + NO]]</f>
        <v>20</v>
      </c>
      <c r="AY70" s="7">
        <f>IF(AND(Bases[[#This Row],[Plan]]="Ultimate",Bases[[#This Row],[Auto Renewal]]="Yes"),Bases[[#This Row],[EA Play Season Pass
Price]],0)</f>
        <v>30</v>
      </c>
      <c r="AZ70" s="7">
        <f>IF(AND(Bases[[#This Row],[Plan]]="Ultimate",Bases[[#This Row],[Auto Renewal]]="No"),Bases[[#This Row],[EA Play Season Pass
Price]],0)</f>
        <v>0</v>
      </c>
      <c r="BA70" s="7">
        <f>+Bases[[#This Row],[Sales From ULTIMATE (EA) Auto Renewal YES]]+Bases[[#This Row],[Sales From ULTIMATE (EA) Auto Renewal NO]]</f>
        <v>30</v>
      </c>
      <c r="BB70" s="7">
        <f>IF(Bases[[#This Row],[Potential Clients Standard - Renew: Yes]]=1,25,0)</f>
        <v>0</v>
      </c>
      <c r="BC70" s="9">
        <f>IF(AND(Bases[[#This Row],[Auto Renewal]]="Yes",Bases[[#This Row],[Plan]]="Core"),1,0)</f>
        <v>0</v>
      </c>
      <c r="BD70" s="7">
        <f>IF(Bases[[#This Row],[Potential Clients Standard - Renew: NO]]=1,25,0)</f>
        <v>0</v>
      </c>
      <c r="BE70" s="9">
        <f>IF(AND(Bases[[#This Row],[Auto Renewal]]="No",Bases[[#This Row],[Plan]]="Core"),1,0)</f>
        <v>0</v>
      </c>
      <c r="BF70" s="7">
        <f>IF(Bases[[#This Row],[Potential Clients Ultimate - Renew: Yes]]=1,35,0)</f>
        <v>0</v>
      </c>
      <c r="BG70" s="9">
        <f>IF(AND(Bases[[#This Row],[Auto Renewal]]="Yes",Bases[[#This Row],[Plan]]="Standard"),1,0)</f>
        <v>0</v>
      </c>
      <c r="BH70" s="7">
        <f>IF(Bases[[#This Row],[Potential Clients Ultimate - Renew: NO]]=1,35,0)</f>
        <v>0</v>
      </c>
      <c r="BI70" s="9">
        <f>IF(AND(Bases[[#This Row],[Auto Renewal]]="No",Bases[[#This Row],[Plan]]="Standard"),1,0)</f>
        <v>0</v>
      </c>
      <c r="BJ70" s="7">
        <f>+Bases[[#This Row],[Potential Sales Standard - Renew: Yes]]+Bases[[#This Row],[Potential Sales Ultimate - Renew: Yes]]</f>
        <v>0</v>
      </c>
      <c r="BK70" s="9">
        <f>+Bases[[#This Row],[Potential Clients Standard - Renew: Yes]]+Bases[[#This Row],[Potential Clients Standard - Renew: NO]]</f>
        <v>0</v>
      </c>
      <c r="BL70" s="7">
        <f>+Bases[[#This Row],[Potential Sales Standard - Renew: NO]]+Bases[[#This Row],[Potential Sales Ultimate - Renew: NO]]</f>
        <v>0</v>
      </c>
      <c r="BM70" s="9">
        <f>+Bases[[#This Row],[Potential Clients Ultimate - Renew: Yes]]+Bases[[#This Row],[Potential Clients Ultimate - Renew: NO]]</f>
        <v>0</v>
      </c>
    </row>
    <row r="71" spans="1:65" ht="16.5" customHeight="1" x14ac:dyDescent="0.25">
      <c r="A71" s="1">
        <v>3298</v>
      </c>
      <c r="B71" s="1" t="s">
        <v>85</v>
      </c>
      <c r="C71" s="1" t="s">
        <v>15</v>
      </c>
      <c r="D71" s="2">
        <v>45415</v>
      </c>
      <c r="E71" s="1" t="s">
        <v>12</v>
      </c>
      <c r="F71" s="7">
        <v>10</v>
      </c>
      <c r="G71" s="1" t="s">
        <v>13</v>
      </c>
      <c r="H71" s="1" t="s">
        <v>12</v>
      </c>
      <c r="I71" s="7" t="s">
        <v>302</v>
      </c>
      <c r="J71" s="1" t="s">
        <v>8</v>
      </c>
      <c r="K71" s="7">
        <v>20</v>
      </c>
      <c r="L71" s="7">
        <v>10</v>
      </c>
      <c r="M71" s="7">
        <v>20</v>
      </c>
      <c r="N71" s="6">
        <v>2024</v>
      </c>
      <c r="O71" s="3" t="s">
        <v>319</v>
      </c>
      <c r="P71" s="5">
        <v>1</v>
      </c>
      <c r="Q71" s="3" t="s">
        <v>317</v>
      </c>
      <c r="R71" s="7">
        <v>-10</v>
      </c>
      <c r="S71" s="9">
        <v>1</v>
      </c>
      <c r="T71" s="9">
        <v>0</v>
      </c>
      <c r="U71" s="9">
        <v>1</v>
      </c>
      <c r="V71" s="9">
        <f>+IF(Bases[[#This Row],[Auto Renewal]]="Yes",1,0)</f>
        <v>0</v>
      </c>
      <c r="W71" s="9">
        <f>+IF(Bases[[#This Row],[Auto Renewal]]="No",1,0)</f>
        <v>1</v>
      </c>
      <c r="X71" s="9">
        <f>+Bases[[#This Row],[CLIENTS From All Subscriptions Auto Renewal YES]]+Bases[[#This Row],[CLIENTS From All Subscriptions Auto Renewal NO]]</f>
        <v>1</v>
      </c>
      <c r="Y71" s="9">
        <f>IF(AND(Bases[[#This Row],[Plan]]="Core",Bases[[#This Row],[Auto Renewal]]="Yes"),1,0)</f>
        <v>0</v>
      </c>
      <c r="Z71" s="9">
        <f>IF(AND(Bases[[#This Row],[Plan]]="Core",Bases[[#This Row],[Auto Renewal]]="No"),1,0)</f>
        <v>0</v>
      </c>
      <c r="AA71" s="9">
        <f>+Bases[[#This Row],[CLIENTS From Simple Subscription Auto Renewal NO]]+Bases[[#This Row],[CLIENTS From Simple Subscription Auto Renewal YES]]</f>
        <v>0</v>
      </c>
      <c r="AB71" s="9">
        <f>IF(AND(Bases[[#This Row],[Plan]]="Standard",Bases[[#This Row],[Auto Renewal]]="Yes"),1,0)</f>
        <v>0</v>
      </c>
      <c r="AC71" s="9">
        <f>IF(AND(Bases[[#This Row],[Plan]]="Standard",Bases[[#This Row],[Auto Renewal]]="No"),1,0)</f>
        <v>1</v>
      </c>
      <c r="AD71" s="9">
        <f>+Bases[[#This Row],[CLIENTS From STANDARD (MINECRAFT) Auto Renewal NO]]+Bases[[#This Row],[CLIENTS From STANDARD (MINECRAFT) Auto Renewal YES]]</f>
        <v>1</v>
      </c>
      <c r="AE71" s="9">
        <f>IF(AND(Bases[[#This Row],[Plan]]="Ultimate",Bases[[#This Row],[Auto Renewal]]="Yes"),1,0)</f>
        <v>0</v>
      </c>
      <c r="AF71" s="9">
        <f>IF(AND(Bases[[#This Row],[Plan]]="Ultimate",Bases[[#This Row],[Auto Renewal]]="No"),1,0)</f>
        <v>0</v>
      </c>
      <c r="AG71" s="9">
        <f>+Bases[[#This Row],[CLIENTS From ULTIMATE (MINECRAFT) Auto Renewal NO]]+Bases[[#This Row],[CLIENTS From ULTIMATE (MINECRAFT) Auto Renewal YES]]</f>
        <v>0</v>
      </c>
      <c r="AH71" s="9">
        <f>+Bases[[#This Row],[Total CLIENTS From ULTIMATE (MINECRAFT) Auto Renewal YES + NO]]+Bases[[#This Row],[Total CLIENTS From STANDARD (MINECRAFT) Auto Renewal YES + NO]]</f>
        <v>1</v>
      </c>
      <c r="AI71" s="9">
        <f>IF(AND(Bases[[#This Row],[Plan]]="Ultimate",Bases[[#This Row],[Auto Renewal]]="Yes"),1,0)</f>
        <v>0</v>
      </c>
      <c r="AJ71" s="9">
        <f>IF(AND(Bases[[#This Row],[Plan]]="Ultimate",Bases[[#This Row],[Auto Renewal]]="No"),1,0)</f>
        <v>0</v>
      </c>
      <c r="AK71" s="9">
        <f>+Bases[[#This Row],[CLIENTS From ULTIMATE (EA) Auto Renewal YES]]+Bases[[#This Row],[CLIENTS From ULTIMATE (EA) Auto Renewal NO]]</f>
        <v>0</v>
      </c>
      <c r="AL71" s="7">
        <f>+IF(Bases[[#This Row],[Auto Renewal]]="Yes",Bases[[#This Row],[Subscription Price]],0)</f>
        <v>0</v>
      </c>
      <c r="AM71" s="7">
        <f>+IF(Bases[[#This Row],[Auto Renewal]]="No",Bases[[#This Row],[Subscription Price]],0)</f>
        <v>10</v>
      </c>
      <c r="AN71" s="7">
        <f>+Bases[[#This Row],[Sales From All Subscriptions Auto Renewal NO]]+Bases[[#This Row],[Sales From All Subscriptions Auto Renewal YES]]</f>
        <v>10</v>
      </c>
      <c r="AO71" s="7">
        <f>IF(AND(Bases[[#This Row],[Plan]]="Core",Bases[[#This Row],[Auto Renewal]]="Yes"),Bases[[#This Row],[Subscription Price]],0)</f>
        <v>0</v>
      </c>
      <c r="AP71" s="7">
        <f>IF(AND(Bases[[#This Row],[Plan]]="Core",Bases[[#This Row],[Auto Renewal]]="No"),Bases[[#This Row],[Subscription Price]],0)</f>
        <v>0</v>
      </c>
      <c r="AQ71" s="7">
        <f>+Bases[[#This Row],[Sales From Simple Subscription Auto Renewal YES]]+Bases[[#This Row],[Sales From Simple Subscription Auto Renewal NO]]</f>
        <v>0</v>
      </c>
      <c r="AR71" s="7">
        <f>IF(AND(Bases[[#This Row],[Plan]]="Standard",Bases[[#This Row],[Auto Renewal]]="Yes"),Bases[[#This Row],[Minecraft Season Pass Price]],0)</f>
        <v>0</v>
      </c>
      <c r="AS71" s="7">
        <f>IF(AND(Bases[[#This Row],[Plan]]="Standard",Bases[[#This Row],[Auto Renewal]]="No"),Bases[[#This Row],[Minecraft Season Pass Price]],0)</f>
        <v>20</v>
      </c>
      <c r="AT71" s="7">
        <f>+Bases[[#This Row],[Sales From STANDARD (MINECRAFT) Auto Renewal YES]]+Bases[[#This Row],[Sales From STANDARD (MINECRAFT) Auto Renewal NO]]</f>
        <v>20</v>
      </c>
      <c r="AU71" s="7">
        <f>IF(AND(Bases[[#This Row],[Plan]]="Ultimate",Bases[[#This Row],[Auto Renewal]]="Yes"),Bases[[#This Row],[Minecraft Season Pass Price]],0)</f>
        <v>0</v>
      </c>
      <c r="AV71" s="7">
        <f>IF(AND(Bases[[#This Row],[Plan]]="Ultimate",Bases[[#This Row],[Auto Renewal]]="No"),Bases[[#This Row],[Minecraft Season Pass Price]],0)</f>
        <v>0</v>
      </c>
      <c r="AW71" s="7">
        <f>+Bases[[#This Row],[Sales From ULTIMATE (MINECRAFT) Auto Renewal YES]]+Bases[[#This Row],[Sales From ULTIMATE (MINECRAFT) Auto Renewal NO]]</f>
        <v>0</v>
      </c>
      <c r="AX71" s="7">
        <f>+Bases[[#This Row],[Total Sales From ULTIMATE (MINECRAFT) Auto Renewal YES + NO]]+Bases[[#This Row],[Total Sales From STANDARD (MINECRAFT) Auto Renewal YES + NO]]</f>
        <v>20</v>
      </c>
      <c r="AY71" s="7">
        <f>IF(AND(Bases[[#This Row],[Plan]]="Ultimate",Bases[[#This Row],[Auto Renewal]]="Yes"),Bases[[#This Row],[EA Play Season Pass
Price]],0)</f>
        <v>0</v>
      </c>
      <c r="AZ71" s="7">
        <f>IF(AND(Bases[[#This Row],[Plan]]="Ultimate",Bases[[#This Row],[Auto Renewal]]="No"),Bases[[#This Row],[EA Play Season Pass
Price]],0)</f>
        <v>0</v>
      </c>
      <c r="BA71" s="7">
        <f>+Bases[[#This Row],[Sales From ULTIMATE (EA) Auto Renewal YES]]+Bases[[#This Row],[Sales From ULTIMATE (EA) Auto Renewal NO]]</f>
        <v>0</v>
      </c>
      <c r="BB71" s="7">
        <f>IF(Bases[[#This Row],[Potential Clients Standard - Renew: Yes]]=1,25,0)</f>
        <v>0</v>
      </c>
      <c r="BC71" s="9">
        <f>IF(AND(Bases[[#This Row],[Auto Renewal]]="Yes",Bases[[#This Row],[Plan]]="Core"),1,0)</f>
        <v>0</v>
      </c>
      <c r="BD71" s="7">
        <f>IF(Bases[[#This Row],[Potential Clients Standard - Renew: NO]]=1,25,0)</f>
        <v>0</v>
      </c>
      <c r="BE71" s="9">
        <f>IF(AND(Bases[[#This Row],[Auto Renewal]]="No",Bases[[#This Row],[Plan]]="Core"),1,0)</f>
        <v>0</v>
      </c>
      <c r="BF71" s="7">
        <f>IF(Bases[[#This Row],[Potential Clients Ultimate - Renew: Yes]]=1,35,0)</f>
        <v>0</v>
      </c>
      <c r="BG71" s="9">
        <f>IF(AND(Bases[[#This Row],[Auto Renewal]]="Yes",Bases[[#This Row],[Plan]]="Standard"),1,0)</f>
        <v>0</v>
      </c>
      <c r="BH71" s="7">
        <f>IF(Bases[[#This Row],[Potential Clients Ultimate - Renew: NO]]=1,35,0)</f>
        <v>35</v>
      </c>
      <c r="BI71" s="9">
        <f>IF(AND(Bases[[#This Row],[Auto Renewal]]="No",Bases[[#This Row],[Plan]]="Standard"),1,0)</f>
        <v>1</v>
      </c>
      <c r="BJ71" s="7">
        <f>+Bases[[#This Row],[Potential Sales Standard - Renew: Yes]]+Bases[[#This Row],[Potential Sales Ultimate - Renew: Yes]]</f>
        <v>0</v>
      </c>
      <c r="BK71" s="9">
        <f>+Bases[[#This Row],[Potential Clients Standard - Renew: Yes]]+Bases[[#This Row],[Potential Clients Standard - Renew: NO]]</f>
        <v>0</v>
      </c>
      <c r="BL71" s="7">
        <f>+Bases[[#This Row],[Potential Sales Standard - Renew: NO]]+Bases[[#This Row],[Potential Sales Ultimate - Renew: NO]]</f>
        <v>35</v>
      </c>
      <c r="BM71" s="9">
        <f>+Bases[[#This Row],[Potential Clients Ultimate - Renew: Yes]]+Bases[[#This Row],[Potential Clients Ultimate - Renew: NO]]</f>
        <v>1</v>
      </c>
    </row>
    <row r="72" spans="1:65" ht="16.5" customHeight="1" x14ac:dyDescent="0.25">
      <c r="A72" s="1">
        <v>3299</v>
      </c>
      <c r="B72" s="1" t="s">
        <v>86</v>
      </c>
      <c r="C72" s="1" t="s">
        <v>11</v>
      </c>
      <c r="D72" s="2">
        <v>45416</v>
      </c>
      <c r="E72" s="1" t="s">
        <v>8</v>
      </c>
      <c r="F72" s="7">
        <v>5</v>
      </c>
      <c r="G72" s="1" t="s">
        <v>16</v>
      </c>
      <c r="H72" s="1" t="s">
        <v>12</v>
      </c>
      <c r="I72" s="7" t="s">
        <v>302</v>
      </c>
      <c r="J72" s="1" t="s">
        <v>12</v>
      </c>
      <c r="K72" s="7">
        <v>0</v>
      </c>
      <c r="L72" s="7">
        <v>1</v>
      </c>
      <c r="M72" s="7">
        <v>4</v>
      </c>
      <c r="N72" s="6">
        <v>2024</v>
      </c>
      <c r="O72" s="3" t="s">
        <v>319</v>
      </c>
      <c r="P72" s="5">
        <v>1</v>
      </c>
      <c r="Q72" s="3" t="s">
        <v>311</v>
      </c>
      <c r="R72" s="7">
        <v>-1</v>
      </c>
      <c r="S72" s="9">
        <v>1</v>
      </c>
      <c r="T72" s="9">
        <v>1</v>
      </c>
      <c r="U72" s="9">
        <v>0</v>
      </c>
      <c r="V72" s="9">
        <f>+IF(Bases[[#This Row],[Auto Renewal]]="Yes",1,0)</f>
        <v>1</v>
      </c>
      <c r="W72" s="9">
        <f>+IF(Bases[[#This Row],[Auto Renewal]]="No",1,0)</f>
        <v>0</v>
      </c>
      <c r="X72" s="9">
        <f>+Bases[[#This Row],[CLIENTS From All Subscriptions Auto Renewal YES]]+Bases[[#This Row],[CLIENTS From All Subscriptions Auto Renewal NO]]</f>
        <v>1</v>
      </c>
      <c r="Y72" s="9">
        <f>IF(AND(Bases[[#This Row],[Plan]]="Core",Bases[[#This Row],[Auto Renewal]]="Yes"),1,0)</f>
        <v>1</v>
      </c>
      <c r="Z72" s="9">
        <f>IF(AND(Bases[[#This Row],[Plan]]="Core",Bases[[#This Row],[Auto Renewal]]="No"),1,0)</f>
        <v>0</v>
      </c>
      <c r="AA72" s="9">
        <f>+Bases[[#This Row],[CLIENTS From Simple Subscription Auto Renewal NO]]+Bases[[#This Row],[CLIENTS From Simple Subscription Auto Renewal YES]]</f>
        <v>1</v>
      </c>
      <c r="AB72" s="9">
        <f>IF(AND(Bases[[#This Row],[Plan]]="Standard",Bases[[#This Row],[Auto Renewal]]="Yes"),1,0)</f>
        <v>0</v>
      </c>
      <c r="AC72" s="9">
        <f>IF(AND(Bases[[#This Row],[Plan]]="Standard",Bases[[#This Row],[Auto Renewal]]="No"),1,0)</f>
        <v>0</v>
      </c>
      <c r="AD72" s="9">
        <f>+Bases[[#This Row],[CLIENTS From STANDARD (MINECRAFT) Auto Renewal NO]]+Bases[[#This Row],[CLIENTS From STANDARD (MINECRAFT) Auto Renewal YES]]</f>
        <v>0</v>
      </c>
      <c r="AE72" s="9">
        <f>IF(AND(Bases[[#This Row],[Plan]]="Ultimate",Bases[[#This Row],[Auto Renewal]]="Yes"),1,0)</f>
        <v>0</v>
      </c>
      <c r="AF72" s="9">
        <f>IF(AND(Bases[[#This Row],[Plan]]="Ultimate",Bases[[#This Row],[Auto Renewal]]="No"),1,0)</f>
        <v>0</v>
      </c>
      <c r="AG72" s="9">
        <f>+Bases[[#This Row],[CLIENTS From ULTIMATE (MINECRAFT) Auto Renewal NO]]+Bases[[#This Row],[CLIENTS From ULTIMATE (MINECRAFT) Auto Renewal YES]]</f>
        <v>0</v>
      </c>
      <c r="AH72" s="9">
        <f>+Bases[[#This Row],[Total CLIENTS From ULTIMATE (MINECRAFT) Auto Renewal YES + NO]]+Bases[[#This Row],[Total CLIENTS From STANDARD (MINECRAFT) Auto Renewal YES + NO]]</f>
        <v>0</v>
      </c>
      <c r="AI72" s="9">
        <f>IF(AND(Bases[[#This Row],[Plan]]="Ultimate",Bases[[#This Row],[Auto Renewal]]="Yes"),1,0)</f>
        <v>0</v>
      </c>
      <c r="AJ72" s="9">
        <f>IF(AND(Bases[[#This Row],[Plan]]="Ultimate",Bases[[#This Row],[Auto Renewal]]="No"),1,0)</f>
        <v>0</v>
      </c>
      <c r="AK72" s="9">
        <f>+Bases[[#This Row],[CLIENTS From ULTIMATE (EA) Auto Renewal YES]]+Bases[[#This Row],[CLIENTS From ULTIMATE (EA) Auto Renewal NO]]</f>
        <v>0</v>
      </c>
      <c r="AL72" s="7">
        <f>+IF(Bases[[#This Row],[Auto Renewal]]="Yes",Bases[[#This Row],[Subscription Price]],0)</f>
        <v>5</v>
      </c>
      <c r="AM72" s="7">
        <f>+IF(Bases[[#This Row],[Auto Renewal]]="No",Bases[[#This Row],[Subscription Price]],0)</f>
        <v>0</v>
      </c>
      <c r="AN72" s="7">
        <f>+Bases[[#This Row],[Sales From All Subscriptions Auto Renewal NO]]+Bases[[#This Row],[Sales From All Subscriptions Auto Renewal YES]]</f>
        <v>5</v>
      </c>
      <c r="AO72" s="7">
        <f>IF(AND(Bases[[#This Row],[Plan]]="Core",Bases[[#This Row],[Auto Renewal]]="Yes"),Bases[[#This Row],[Subscription Price]],0)</f>
        <v>5</v>
      </c>
      <c r="AP72" s="7">
        <f>IF(AND(Bases[[#This Row],[Plan]]="Core",Bases[[#This Row],[Auto Renewal]]="No"),Bases[[#This Row],[Subscription Price]],0)</f>
        <v>0</v>
      </c>
      <c r="AQ72" s="7">
        <f>+Bases[[#This Row],[Sales From Simple Subscription Auto Renewal YES]]+Bases[[#This Row],[Sales From Simple Subscription Auto Renewal NO]]</f>
        <v>5</v>
      </c>
      <c r="AR72" s="7">
        <f>IF(AND(Bases[[#This Row],[Plan]]="Standard",Bases[[#This Row],[Auto Renewal]]="Yes"),Bases[[#This Row],[Minecraft Season Pass Price]],0)</f>
        <v>0</v>
      </c>
      <c r="AS72" s="7">
        <f>IF(AND(Bases[[#This Row],[Plan]]="Standard",Bases[[#This Row],[Auto Renewal]]="No"),Bases[[#This Row],[Minecraft Season Pass Price]],0)</f>
        <v>0</v>
      </c>
      <c r="AT72" s="7">
        <f>+Bases[[#This Row],[Sales From STANDARD (MINECRAFT) Auto Renewal YES]]+Bases[[#This Row],[Sales From STANDARD (MINECRAFT) Auto Renewal NO]]</f>
        <v>0</v>
      </c>
      <c r="AU72" s="7">
        <f>IF(AND(Bases[[#This Row],[Plan]]="Ultimate",Bases[[#This Row],[Auto Renewal]]="Yes"),Bases[[#This Row],[Minecraft Season Pass Price]],0)</f>
        <v>0</v>
      </c>
      <c r="AV72" s="7">
        <f>IF(AND(Bases[[#This Row],[Plan]]="Ultimate",Bases[[#This Row],[Auto Renewal]]="No"),Bases[[#This Row],[Minecraft Season Pass Price]],0)</f>
        <v>0</v>
      </c>
      <c r="AW72" s="7">
        <f>+Bases[[#This Row],[Sales From ULTIMATE (MINECRAFT) Auto Renewal YES]]+Bases[[#This Row],[Sales From ULTIMATE (MINECRAFT) Auto Renewal NO]]</f>
        <v>0</v>
      </c>
      <c r="AX72" s="7">
        <f>+Bases[[#This Row],[Total Sales From ULTIMATE (MINECRAFT) Auto Renewal YES + NO]]+Bases[[#This Row],[Total Sales From STANDARD (MINECRAFT) Auto Renewal YES + NO]]</f>
        <v>0</v>
      </c>
      <c r="AY72" s="7">
        <f>IF(AND(Bases[[#This Row],[Plan]]="Ultimate",Bases[[#This Row],[Auto Renewal]]="Yes"),Bases[[#This Row],[EA Play Season Pass
Price]],0)</f>
        <v>0</v>
      </c>
      <c r="AZ72" s="7">
        <f>IF(AND(Bases[[#This Row],[Plan]]="Ultimate",Bases[[#This Row],[Auto Renewal]]="No"),Bases[[#This Row],[EA Play Season Pass
Price]],0)</f>
        <v>0</v>
      </c>
      <c r="BA72" s="7">
        <f>+Bases[[#This Row],[Sales From ULTIMATE (EA) Auto Renewal YES]]+Bases[[#This Row],[Sales From ULTIMATE (EA) Auto Renewal NO]]</f>
        <v>0</v>
      </c>
      <c r="BB72" s="7">
        <f>IF(Bases[[#This Row],[Potential Clients Standard - Renew: Yes]]=1,25,0)</f>
        <v>25</v>
      </c>
      <c r="BC72" s="9">
        <f>IF(AND(Bases[[#This Row],[Auto Renewal]]="Yes",Bases[[#This Row],[Plan]]="Core"),1,0)</f>
        <v>1</v>
      </c>
      <c r="BD72" s="7">
        <f>IF(Bases[[#This Row],[Potential Clients Standard - Renew: NO]]=1,25,0)</f>
        <v>0</v>
      </c>
      <c r="BE72" s="9">
        <f>IF(AND(Bases[[#This Row],[Auto Renewal]]="No",Bases[[#This Row],[Plan]]="Core"),1,0)</f>
        <v>0</v>
      </c>
      <c r="BF72" s="7">
        <f>IF(Bases[[#This Row],[Potential Clients Ultimate - Renew: Yes]]=1,35,0)</f>
        <v>0</v>
      </c>
      <c r="BG72" s="9">
        <f>IF(AND(Bases[[#This Row],[Auto Renewal]]="Yes",Bases[[#This Row],[Plan]]="Standard"),1,0)</f>
        <v>0</v>
      </c>
      <c r="BH72" s="7">
        <f>IF(Bases[[#This Row],[Potential Clients Ultimate - Renew: NO]]=1,35,0)</f>
        <v>0</v>
      </c>
      <c r="BI72" s="9">
        <f>IF(AND(Bases[[#This Row],[Auto Renewal]]="No",Bases[[#This Row],[Plan]]="Standard"),1,0)</f>
        <v>0</v>
      </c>
      <c r="BJ72" s="7">
        <f>+Bases[[#This Row],[Potential Sales Standard - Renew: Yes]]+Bases[[#This Row],[Potential Sales Ultimate - Renew: Yes]]</f>
        <v>25</v>
      </c>
      <c r="BK72" s="9">
        <f>+Bases[[#This Row],[Potential Clients Standard - Renew: Yes]]+Bases[[#This Row],[Potential Clients Standard - Renew: NO]]</f>
        <v>1</v>
      </c>
      <c r="BL72" s="7">
        <f>+Bases[[#This Row],[Potential Sales Standard - Renew: NO]]+Bases[[#This Row],[Potential Sales Ultimate - Renew: NO]]</f>
        <v>0</v>
      </c>
      <c r="BM72" s="9">
        <f>+Bases[[#This Row],[Potential Clients Ultimate - Renew: Yes]]+Bases[[#This Row],[Potential Clients Ultimate - Renew: NO]]</f>
        <v>0</v>
      </c>
    </row>
    <row r="73" spans="1:65" ht="16.5" customHeight="1" x14ac:dyDescent="0.25">
      <c r="A73" s="1">
        <v>3300</v>
      </c>
      <c r="B73" s="1" t="s">
        <v>87</v>
      </c>
      <c r="C73" s="1" t="s">
        <v>7</v>
      </c>
      <c r="D73" s="2">
        <v>45417</v>
      </c>
      <c r="E73" s="1" t="s">
        <v>12</v>
      </c>
      <c r="F73" s="7">
        <v>15</v>
      </c>
      <c r="G73" s="1" t="s">
        <v>9</v>
      </c>
      <c r="H73" s="1" t="s">
        <v>8</v>
      </c>
      <c r="I73" s="7">
        <v>30</v>
      </c>
      <c r="J73" s="1" t="s">
        <v>8</v>
      </c>
      <c r="K73" s="7">
        <v>20</v>
      </c>
      <c r="L73" s="7">
        <v>15</v>
      </c>
      <c r="M73" s="7">
        <v>50</v>
      </c>
      <c r="N73" s="6">
        <v>2024</v>
      </c>
      <c r="O73" s="3" t="s">
        <v>319</v>
      </c>
      <c r="P73" s="5">
        <v>2</v>
      </c>
      <c r="Q73" s="3" t="s">
        <v>314</v>
      </c>
      <c r="R73" s="7">
        <v>-15</v>
      </c>
      <c r="S73" s="9">
        <v>1</v>
      </c>
      <c r="T73" s="9">
        <v>0</v>
      </c>
      <c r="U73" s="9">
        <v>1</v>
      </c>
      <c r="V73" s="9">
        <f>+IF(Bases[[#This Row],[Auto Renewal]]="Yes",1,0)</f>
        <v>0</v>
      </c>
      <c r="W73" s="9">
        <f>+IF(Bases[[#This Row],[Auto Renewal]]="No",1,0)</f>
        <v>1</v>
      </c>
      <c r="X73" s="9">
        <f>+Bases[[#This Row],[CLIENTS From All Subscriptions Auto Renewal YES]]+Bases[[#This Row],[CLIENTS From All Subscriptions Auto Renewal NO]]</f>
        <v>1</v>
      </c>
      <c r="Y73" s="9">
        <f>IF(AND(Bases[[#This Row],[Plan]]="Core",Bases[[#This Row],[Auto Renewal]]="Yes"),1,0)</f>
        <v>0</v>
      </c>
      <c r="Z73" s="9">
        <f>IF(AND(Bases[[#This Row],[Plan]]="Core",Bases[[#This Row],[Auto Renewal]]="No"),1,0)</f>
        <v>0</v>
      </c>
      <c r="AA73" s="9">
        <f>+Bases[[#This Row],[CLIENTS From Simple Subscription Auto Renewal NO]]+Bases[[#This Row],[CLIENTS From Simple Subscription Auto Renewal YES]]</f>
        <v>0</v>
      </c>
      <c r="AB73" s="9">
        <f>IF(AND(Bases[[#This Row],[Plan]]="Standard",Bases[[#This Row],[Auto Renewal]]="Yes"),1,0)</f>
        <v>0</v>
      </c>
      <c r="AC73" s="9">
        <f>IF(AND(Bases[[#This Row],[Plan]]="Standard",Bases[[#This Row],[Auto Renewal]]="No"),1,0)</f>
        <v>0</v>
      </c>
      <c r="AD73" s="9">
        <f>+Bases[[#This Row],[CLIENTS From STANDARD (MINECRAFT) Auto Renewal NO]]+Bases[[#This Row],[CLIENTS From STANDARD (MINECRAFT) Auto Renewal YES]]</f>
        <v>0</v>
      </c>
      <c r="AE73" s="9">
        <f>IF(AND(Bases[[#This Row],[Plan]]="Ultimate",Bases[[#This Row],[Auto Renewal]]="Yes"),1,0)</f>
        <v>0</v>
      </c>
      <c r="AF73" s="9">
        <f>IF(AND(Bases[[#This Row],[Plan]]="Ultimate",Bases[[#This Row],[Auto Renewal]]="No"),1,0)</f>
        <v>1</v>
      </c>
      <c r="AG73" s="9">
        <f>+Bases[[#This Row],[CLIENTS From ULTIMATE (MINECRAFT) Auto Renewal NO]]+Bases[[#This Row],[CLIENTS From ULTIMATE (MINECRAFT) Auto Renewal YES]]</f>
        <v>1</v>
      </c>
      <c r="AH73" s="9">
        <f>+Bases[[#This Row],[Total CLIENTS From ULTIMATE (MINECRAFT) Auto Renewal YES + NO]]+Bases[[#This Row],[Total CLIENTS From STANDARD (MINECRAFT) Auto Renewal YES + NO]]</f>
        <v>1</v>
      </c>
      <c r="AI73" s="9">
        <f>IF(AND(Bases[[#This Row],[Plan]]="Ultimate",Bases[[#This Row],[Auto Renewal]]="Yes"),1,0)</f>
        <v>0</v>
      </c>
      <c r="AJ73" s="9">
        <f>IF(AND(Bases[[#This Row],[Plan]]="Ultimate",Bases[[#This Row],[Auto Renewal]]="No"),1,0)</f>
        <v>1</v>
      </c>
      <c r="AK73" s="9">
        <f>+Bases[[#This Row],[CLIENTS From ULTIMATE (EA) Auto Renewal YES]]+Bases[[#This Row],[CLIENTS From ULTIMATE (EA) Auto Renewal NO]]</f>
        <v>1</v>
      </c>
      <c r="AL73" s="7">
        <f>+IF(Bases[[#This Row],[Auto Renewal]]="Yes",Bases[[#This Row],[Subscription Price]],0)</f>
        <v>0</v>
      </c>
      <c r="AM73" s="7">
        <f>+IF(Bases[[#This Row],[Auto Renewal]]="No",Bases[[#This Row],[Subscription Price]],0)</f>
        <v>15</v>
      </c>
      <c r="AN73" s="7">
        <f>+Bases[[#This Row],[Sales From All Subscriptions Auto Renewal NO]]+Bases[[#This Row],[Sales From All Subscriptions Auto Renewal YES]]</f>
        <v>15</v>
      </c>
      <c r="AO73" s="7">
        <f>IF(AND(Bases[[#This Row],[Plan]]="Core",Bases[[#This Row],[Auto Renewal]]="Yes"),Bases[[#This Row],[Subscription Price]],0)</f>
        <v>0</v>
      </c>
      <c r="AP73" s="7">
        <f>IF(AND(Bases[[#This Row],[Plan]]="Core",Bases[[#This Row],[Auto Renewal]]="No"),Bases[[#This Row],[Subscription Price]],0)</f>
        <v>0</v>
      </c>
      <c r="AQ73" s="7">
        <f>+Bases[[#This Row],[Sales From Simple Subscription Auto Renewal YES]]+Bases[[#This Row],[Sales From Simple Subscription Auto Renewal NO]]</f>
        <v>0</v>
      </c>
      <c r="AR73" s="7">
        <f>IF(AND(Bases[[#This Row],[Plan]]="Standard",Bases[[#This Row],[Auto Renewal]]="Yes"),Bases[[#This Row],[Minecraft Season Pass Price]],0)</f>
        <v>0</v>
      </c>
      <c r="AS73" s="7">
        <f>IF(AND(Bases[[#This Row],[Plan]]="Standard",Bases[[#This Row],[Auto Renewal]]="No"),Bases[[#This Row],[Minecraft Season Pass Price]],0)</f>
        <v>0</v>
      </c>
      <c r="AT73" s="7">
        <f>+Bases[[#This Row],[Sales From STANDARD (MINECRAFT) Auto Renewal YES]]+Bases[[#This Row],[Sales From STANDARD (MINECRAFT) Auto Renewal NO]]</f>
        <v>0</v>
      </c>
      <c r="AU73" s="7">
        <f>IF(AND(Bases[[#This Row],[Plan]]="Ultimate",Bases[[#This Row],[Auto Renewal]]="Yes"),Bases[[#This Row],[Minecraft Season Pass Price]],0)</f>
        <v>0</v>
      </c>
      <c r="AV73" s="7">
        <f>IF(AND(Bases[[#This Row],[Plan]]="Ultimate",Bases[[#This Row],[Auto Renewal]]="No"),Bases[[#This Row],[Minecraft Season Pass Price]],0)</f>
        <v>20</v>
      </c>
      <c r="AW73" s="7">
        <f>+Bases[[#This Row],[Sales From ULTIMATE (MINECRAFT) Auto Renewal YES]]+Bases[[#This Row],[Sales From ULTIMATE (MINECRAFT) Auto Renewal NO]]</f>
        <v>20</v>
      </c>
      <c r="AX73" s="7">
        <f>+Bases[[#This Row],[Total Sales From ULTIMATE (MINECRAFT) Auto Renewal YES + NO]]+Bases[[#This Row],[Total Sales From STANDARD (MINECRAFT) Auto Renewal YES + NO]]</f>
        <v>20</v>
      </c>
      <c r="AY73" s="7">
        <f>IF(AND(Bases[[#This Row],[Plan]]="Ultimate",Bases[[#This Row],[Auto Renewal]]="Yes"),Bases[[#This Row],[EA Play Season Pass
Price]],0)</f>
        <v>0</v>
      </c>
      <c r="AZ73" s="7">
        <f>IF(AND(Bases[[#This Row],[Plan]]="Ultimate",Bases[[#This Row],[Auto Renewal]]="No"),Bases[[#This Row],[EA Play Season Pass
Price]],0)</f>
        <v>30</v>
      </c>
      <c r="BA73" s="7">
        <f>+Bases[[#This Row],[Sales From ULTIMATE (EA) Auto Renewal YES]]+Bases[[#This Row],[Sales From ULTIMATE (EA) Auto Renewal NO]]</f>
        <v>30</v>
      </c>
      <c r="BB73" s="7">
        <f>IF(Bases[[#This Row],[Potential Clients Standard - Renew: Yes]]=1,25,0)</f>
        <v>0</v>
      </c>
      <c r="BC73" s="9">
        <f>IF(AND(Bases[[#This Row],[Auto Renewal]]="Yes",Bases[[#This Row],[Plan]]="Core"),1,0)</f>
        <v>0</v>
      </c>
      <c r="BD73" s="7">
        <f>IF(Bases[[#This Row],[Potential Clients Standard - Renew: NO]]=1,25,0)</f>
        <v>0</v>
      </c>
      <c r="BE73" s="9">
        <f>IF(AND(Bases[[#This Row],[Auto Renewal]]="No",Bases[[#This Row],[Plan]]="Core"),1,0)</f>
        <v>0</v>
      </c>
      <c r="BF73" s="7">
        <f>IF(Bases[[#This Row],[Potential Clients Ultimate - Renew: Yes]]=1,35,0)</f>
        <v>0</v>
      </c>
      <c r="BG73" s="9">
        <f>IF(AND(Bases[[#This Row],[Auto Renewal]]="Yes",Bases[[#This Row],[Plan]]="Standard"),1,0)</f>
        <v>0</v>
      </c>
      <c r="BH73" s="7">
        <f>IF(Bases[[#This Row],[Potential Clients Ultimate - Renew: NO]]=1,35,0)</f>
        <v>0</v>
      </c>
      <c r="BI73" s="9">
        <f>IF(AND(Bases[[#This Row],[Auto Renewal]]="No",Bases[[#This Row],[Plan]]="Standard"),1,0)</f>
        <v>0</v>
      </c>
      <c r="BJ73" s="7">
        <f>+Bases[[#This Row],[Potential Sales Standard - Renew: Yes]]+Bases[[#This Row],[Potential Sales Ultimate - Renew: Yes]]</f>
        <v>0</v>
      </c>
      <c r="BK73" s="9">
        <f>+Bases[[#This Row],[Potential Clients Standard - Renew: Yes]]+Bases[[#This Row],[Potential Clients Standard - Renew: NO]]</f>
        <v>0</v>
      </c>
      <c r="BL73" s="7">
        <f>+Bases[[#This Row],[Potential Sales Standard - Renew: NO]]+Bases[[#This Row],[Potential Sales Ultimate - Renew: NO]]</f>
        <v>0</v>
      </c>
      <c r="BM73" s="9">
        <f>+Bases[[#This Row],[Potential Clients Ultimate - Renew: Yes]]+Bases[[#This Row],[Potential Clients Ultimate - Renew: NO]]</f>
        <v>0</v>
      </c>
    </row>
    <row r="74" spans="1:65" ht="16.5" customHeight="1" x14ac:dyDescent="0.25">
      <c r="A74" s="1">
        <v>3301</v>
      </c>
      <c r="B74" s="1" t="s">
        <v>88</v>
      </c>
      <c r="C74" s="1" t="s">
        <v>15</v>
      </c>
      <c r="D74" s="2">
        <v>45418</v>
      </c>
      <c r="E74" s="1" t="s">
        <v>8</v>
      </c>
      <c r="F74" s="7">
        <v>10</v>
      </c>
      <c r="G74" s="1" t="s">
        <v>9</v>
      </c>
      <c r="H74" s="1" t="s">
        <v>12</v>
      </c>
      <c r="I74" s="7" t="s">
        <v>302</v>
      </c>
      <c r="J74" s="1" t="s">
        <v>8</v>
      </c>
      <c r="K74" s="7">
        <v>20</v>
      </c>
      <c r="L74" s="7">
        <v>5</v>
      </c>
      <c r="M74" s="7">
        <v>25</v>
      </c>
      <c r="N74" s="6">
        <v>2024</v>
      </c>
      <c r="O74" s="3" t="s">
        <v>319</v>
      </c>
      <c r="P74" s="5">
        <v>2</v>
      </c>
      <c r="Q74" s="3" t="s">
        <v>309</v>
      </c>
      <c r="R74" s="7">
        <v>-5</v>
      </c>
      <c r="S74" s="9">
        <v>1</v>
      </c>
      <c r="T74" s="9">
        <v>1</v>
      </c>
      <c r="U74" s="9">
        <v>0</v>
      </c>
      <c r="V74" s="9">
        <f>+IF(Bases[[#This Row],[Auto Renewal]]="Yes",1,0)</f>
        <v>1</v>
      </c>
      <c r="W74" s="9">
        <f>+IF(Bases[[#This Row],[Auto Renewal]]="No",1,0)</f>
        <v>0</v>
      </c>
      <c r="X74" s="9">
        <f>+Bases[[#This Row],[CLIENTS From All Subscriptions Auto Renewal YES]]+Bases[[#This Row],[CLIENTS From All Subscriptions Auto Renewal NO]]</f>
        <v>1</v>
      </c>
      <c r="Y74" s="9">
        <f>IF(AND(Bases[[#This Row],[Plan]]="Core",Bases[[#This Row],[Auto Renewal]]="Yes"),1,0)</f>
        <v>0</v>
      </c>
      <c r="Z74" s="9">
        <f>IF(AND(Bases[[#This Row],[Plan]]="Core",Bases[[#This Row],[Auto Renewal]]="No"),1,0)</f>
        <v>0</v>
      </c>
      <c r="AA74" s="9">
        <f>+Bases[[#This Row],[CLIENTS From Simple Subscription Auto Renewal NO]]+Bases[[#This Row],[CLIENTS From Simple Subscription Auto Renewal YES]]</f>
        <v>0</v>
      </c>
      <c r="AB74" s="9">
        <f>IF(AND(Bases[[#This Row],[Plan]]="Standard",Bases[[#This Row],[Auto Renewal]]="Yes"),1,0)</f>
        <v>1</v>
      </c>
      <c r="AC74" s="9">
        <f>IF(AND(Bases[[#This Row],[Plan]]="Standard",Bases[[#This Row],[Auto Renewal]]="No"),1,0)</f>
        <v>0</v>
      </c>
      <c r="AD74" s="9">
        <f>+Bases[[#This Row],[CLIENTS From STANDARD (MINECRAFT) Auto Renewal NO]]+Bases[[#This Row],[CLIENTS From STANDARD (MINECRAFT) Auto Renewal YES]]</f>
        <v>1</v>
      </c>
      <c r="AE74" s="9">
        <f>IF(AND(Bases[[#This Row],[Plan]]="Ultimate",Bases[[#This Row],[Auto Renewal]]="Yes"),1,0)</f>
        <v>0</v>
      </c>
      <c r="AF74" s="9">
        <f>IF(AND(Bases[[#This Row],[Plan]]="Ultimate",Bases[[#This Row],[Auto Renewal]]="No"),1,0)</f>
        <v>0</v>
      </c>
      <c r="AG74" s="9">
        <f>+Bases[[#This Row],[CLIENTS From ULTIMATE (MINECRAFT) Auto Renewal NO]]+Bases[[#This Row],[CLIENTS From ULTIMATE (MINECRAFT) Auto Renewal YES]]</f>
        <v>0</v>
      </c>
      <c r="AH74" s="9">
        <f>+Bases[[#This Row],[Total CLIENTS From ULTIMATE (MINECRAFT) Auto Renewal YES + NO]]+Bases[[#This Row],[Total CLIENTS From STANDARD (MINECRAFT) Auto Renewal YES + NO]]</f>
        <v>1</v>
      </c>
      <c r="AI74" s="9">
        <f>IF(AND(Bases[[#This Row],[Plan]]="Ultimate",Bases[[#This Row],[Auto Renewal]]="Yes"),1,0)</f>
        <v>0</v>
      </c>
      <c r="AJ74" s="9">
        <f>IF(AND(Bases[[#This Row],[Plan]]="Ultimate",Bases[[#This Row],[Auto Renewal]]="No"),1,0)</f>
        <v>0</v>
      </c>
      <c r="AK74" s="9">
        <f>+Bases[[#This Row],[CLIENTS From ULTIMATE (EA) Auto Renewal YES]]+Bases[[#This Row],[CLIENTS From ULTIMATE (EA) Auto Renewal NO]]</f>
        <v>0</v>
      </c>
      <c r="AL74" s="7">
        <f>+IF(Bases[[#This Row],[Auto Renewal]]="Yes",Bases[[#This Row],[Subscription Price]],0)</f>
        <v>10</v>
      </c>
      <c r="AM74" s="7">
        <f>+IF(Bases[[#This Row],[Auto Renewal]]="No",Bases[[#This Row],[Subscription Price]],0)</f>
        <v>0</v>
      </c>
      <c r="AN74" s="7">
        <f>+Bases[[#This Row],[Sales From All Subscriptions Auto Renewal NO]]+Bases[[#This Row],[Sales From All Subscriptions Auto Renewal YES]]</f>
        <v>10</v>
      </c>
      <c r="AO74" s="7">
        <f>IF(AND(Bases[[#This Row],[Plan]]="Core",Bases[[#This Row],[Auto Renewal]]="Yes"),Bases[[#This Row],[Subscription Price]],0)</f>
        <v>0</v>
      </c>
      <c r="AP74" s="7">
        <f>IF(AND(Bases[[#This Row],[Plan]]="Core",Bases[[#This Row],[Auto Renewal]]="No"),Bases[[#This Row],[Subscription Price]],0)</f>
        <v>0</v>
      </c>
      <c r="AQ74" s="7">
        <f>+Bases[[#This Row],[Sales From Simple Subscription Auto Renewal YES]]+Bases[[#This Row],[Sales From Simple Subscription Auto Renewal NO]]</f>
        <v>0</v>
      </c>
      <c r="AR74" s="7">
        <f>IF(AND(Bases[[#This Row],[Plan]]="Standard",Bases[[#This Row],[Auto Renewal]]="Yes"),Bases[[#This Row],[Minecraft Season Pass Price]],0)</f>
        <v>20</v>
      </c>
      <c r="AS74" s="7">
        <f>IF(AND(Bases[[#This Row],[Plan]]="Standard",Bases[[#This Row],[Auto Renewal]]="No"),Bases[[#This Row],[Minecraft Season Pass Price]],0)</f>
        <v>0</v>
      </c>
      <c r="AT74" s="7">
        <f>+Bases[[#This Row],[Sales From STANDARD (MINECRAFT) Auto Renewal YES]]+Bases[[#This Row],[Sales From STANDARD (MINECRAFT) Auto Renewal NO]]</f>
        <v>20</v>
      </c>
      <c r="AU74" s="7">
        <f>IF(AND(Bases[[#This Row],[Plan]]="Ultimate",Bases[[#This Row],[Auto Renewal]]="Yes"),Bases[[#This Row],[Minecraft Season Pass Price]],0)</f>
        <v>0</v>
      </c>
      <c r="AV74" s="7">
        <f>IF(AND(Bases[[#This Row],[Plan]]="Ultimate",Bases[[#This Row],[Auto Renewal]]="No"),Bases[[#This Row],[Minecraft Season Pass Price]],0)</f>
        <v>0</v>
      </c>
      <c r="AW74" s="7">
        <f>+Bases[[#This Row],[Sales From ULTIMATE (MINECRAFT) Auto Renewal YES]]+Bases[[#This Row],[Sales From ULTIMATE (MINECRAFT) Auto Renewal NO]]</f>
        <v>0</v>
      </c>
      <c r="AX74" s="7">
        <f>+Bases[[#This Row],[Total Sales From ULTIMATE (MINECRAFT) Auto Renewal YES + NO]]+Bases[[#This Row],[Total Sales From STANDARD (MINECRAFT) Auto Renewal YES + NO]]</f>
        <v>20</v>
      </c>
      <c r="AY74" s="7">
        <f>IF(AND(Bases[[#This Row],[Plan]]="Ultimate",Bases[[#This Row],[Auto Renewal]]="Yes"),Bases[[#This Row],[EA Play Season Pass
Price]],0)</f>
        <v>0</v>
      </c>
      <c r="AZ74" s="7">
        <f>IF(AND(Bases[[#This Row],[Plan]]="Ultimate",Bases[[#This Row],[Auto Renewal]]="No"),Bases[[#This Row],[EA Play Season Pass
Price]],0)</f>
        <v>0</v>
      </c>
      <c r="BA74" s="7">
        <f>+Bases[[#This Row],[Sales From ULTIMATE (EA) Auto Renewal YES]]+Bases[[#This Row],[Sales From ULTIMATE (EA) Auto Renewal NO]]</f>
        <v>0</v>
      </c>
      <c r="BB74" s="7">
        <f>IF(Bases[[#This Row],[Potential Clients Standard - Renew: Yes]]=1,25,0)</f>
        <v>0</v>
      </c>
      <c r="BC74" s="9">
        <f>IF(AND(Bases[[#This Row],[Auto Renewal]]="Yes",Bases[[#This Row],[Plan]]="Core"),1,0)</f>
        <v>0</v>
      </c>
      <c r="BD74" s="7">
        <f>IF(Bases[[#This Row],[Potential Clients Standard - Renew: NO]]=1,25,0)</f>
        <v>0</v>
      </c>
      <c r="BE74" s="9">
        <f>IF(AND(Bases[[#This Row],[Auto Renewal]]="No",Bases[[#This Row],[Plan]]="Core"),1,0)</f>
        <v>0</v>
      </c>
      <c r="BF74" s="7">
        <f>IF(Bases[[#This Row],[Potential Clients Ultimate - Renew: Yes]]=1,35,0)</f>
        <v>35</v>
      </c>
      <c r="BG74" s="9">
        <f>IF(AND(Bases[[#This Row],[Auto Renewal]]="Yes",Bases[[#This Row],[Plan]]="Standard"),1,0)</f>
        <v>1</v>
      </c>
      <c r="BH74" s="7">
        <f>IF(Bases[[#This Row],[Potential Clients Ultimate - Renew: NO]]=1,35,0)</f>
        <v>0</v>
      </c>
      <c r="BI74" s="9">
        <f>IF(AND(Bases[[#This Row],[Auto Renewal]]="No",Bases[[#This Row],[Plan]]="Standard"),1,0)</f>
        <v>0</v>
      </c>
      <c r="BJ74" s="7">
        <f>+Bases[[#This Row],[Potential Sales Standard - Renew: Yes]]+Bases[[#This Row],[Potential Sales Ultimate - Renew: Yes]]</f>
        <v>35</v>
      </c>
      <c r="BK74" s="9">
        <f>+Bases[[#This Row],[Potential Clients Standard - Renew: Yes]]+Bases[[#This Row],[Potential Clients Standard - Renew: NO]]</f>
        <v>0</v>
      </c>
      <c r="BL74" s="7">
        <f>+Bases[[#This Row],[Potential Sales Standard - Renew: NO]]+Bases[[#This Row],[Potential Sales Ultimate - Renew: NO]]</f>
        <v>0</v>
      </c>
      <c r="BM74" s="9">
        <f>+Bases[[#This Row],[Potential Clients Ultimate - Renew: Yes]]+Bases[[#This Row],[Potential Clients Ultimate - Renew: NO]]</f>
        <v>1</v>
      </c>
    </row>
    <row r="75" spans="1:65" ht="16.5" customHeight="1" x14ac:dyDescent="0.25">
      <c r="A75" s="1">
        <v>3302</v>
      </c>
      <c r="B75" s="1" t="s">
        <v>89</v>
      </c>
      <c r="C75" s="1" t="s">
        <v>11</v>
      </c>
      <c r="D75" s="2">
        <v>45419</v>
      </c>
      <c r="E75" s="1" t="s">
        <v>12</v>
      </c>
      <c r="F75" s="7">
        <v>5</v>
      </c>
      <c r="G75" s="1" t="s">
        <v>13</v>
      </c>
      <c r="H75" s="1" t="s">
        <v>12</v>
      </c>
      <c r="I75" s="7" t="s">
        <v>302</v>
      </c>
      <c r="J75" s="1" t="s">
        <v>12</v>
      </c>
      <c r="K75" s="7">
        <v>0</v>
      </c>
      <c r="L75" s="7">
        <v>0</v>
      </c>
      <c r="M75" s="7">
        <v>5</v>
      </c>
      <c r="N75" s="6">
        <v>2024</v>
      </c>
      <c r="O75" s="3" t="s">
        <v>319</v>
      </c>
      <c r="P75" s="5">
        <v>2</v>
      </c>
      <c r="Q75" s="3" t="s">
        <v>312</v>
      </c>
      <c r="R75" s="7">
        <v>0</v>
      </c>
      <c r="S75" s="9">
        <v>1</v>
      </c>
      <c r="T75" s="9">
        <v>0</v>
      </c>
      <c r="U75" s="9">
        <v>1</v>
      </c>
      <c r="V75" s="9">
        <f>+IF(Bases[[#This Row],[Auto Renewal]]="Yes",1,0)</f>
        <v>0</v>
      </c>
      <c r="W75" s="9">
        <f>+IF(Bases[[#This Row],[Auto Renewal]]="No",1,0)</f>
        <v>1</v>
      </c>
      <c r="X75" s="9">
        <f>+Bases[[#This Row],[CLIENTS From All Subscriptions Auto Renewal YES]]+Bases[[#This Row],[CLIENTS From All Subscriptions Auto Renewal NO]]</f>
        <v>1</v>
      </c>
      <c r="Y75" s="9">
        <f>IF(AND(Bases[[#This Row],[Plan]]="Core",Bases[[#This Row],[Auto Renewal]]="Yes"),1,0)</f>
        <v>0</v>
      </c>
      <c r="Z75" s="9">
        <f>IF(AND(Bases[[#This Row],[Plan]]="Core",Bases[[#This Row],[Auto Renewal]]="No"),1,0)</f>
        <v>1</v>
      </c>
      <c r="AA75" s="9">
        <f>+Bases[[#This Row],[CLIENTS From Simple Subscription Auto Renewal NO]]+Bases[[#This Row],[CLIENTS From Simple Subscription Auto Renewal YES]]</f>
        <v>1</v>
      </c>
      <c r="AB75" s="9">
        <f>IF(AND(Bases[[#This Row],[Plan]]="Standard",Bases[[#This Row],[Auto Renewal]]="Yes"),1,0)</f>
        <v>0</v>
      </c>
      <c r="AC75" s="9">
        <f>IF(AND(Bases[[#This Row],[Plan]]="Standard",Bases[[#This Row],[Auto Renewal]]="No"),1,0)</f>
        <v>0</v>
      </c>
      <c r="AD75" s="9">
        <f>+Bases[[#This Row],[CLIENTS From STANDARD (MINECRAFT) Auto Renewal NO]]+Bases[[#This Row],[CLIENTS From STANDARD (MINECRAFT) Auto Renewal YES]]</f>
        <v>0</v>
      </c>
      <c r="AE75" s="9">
        <f>IF(AND(Bases[[#This Row],[Plan]]="Ultimate",Bases[[#This Row],[Auto Renewal]]="Yes"),1,0)</f>
        <v>0</v>
      </c>
      <c r="AF75" s="9">
        <f>IF(AND(Bases[[#This Row],[Plan]]="Ultimate",Bases[[#This Row],[Auto Renewal]]="No"),1,0)</f>
        <v>0</v>
      </c>
      <c r="AG75" s="9">
        <f>+Bases[[#This Row],[CLIENTS From ULTIMATE (MINECRAFT) Auto Renewal NO]]+Bases[[#This Row],[CLIENTS From ULTIMATE (MINECRAFT) Auto Renewal YES]]</f>
        <v>0</v>
      </c>
      <c r="AH75" s="9">
        <f>+Bases[[#This Row],[Total CLIENTS From ULTIMATE (MINECRAFT) Auto Renewal YES + NO]]+Bases[[#This Row],[Total CLIENTS From STANDARD (MINECRAFT) Auto Renewal YES + NO]]</f>
        <v>0</v>
      </c>
      <c r="AI75" s="9">
        <f>IF(AND(Bases[[#This Row],[Plan]]="Ultimate",Bases[[#This Row],[Auto Renewal]]="Yes"),1,0)</f>
        <v>0</v>
      </c>
      <c r="AJ75" s="9">
        <f>IF(AND(Bases[[#This Row],[Plan]]="Ultimate",Bases[[#This Row],[Auto Renewal]]="No"),1,0)</f>
        <v>0</v>
      </c>
      <c r="AK75" s="9">
        <f>+Bases[[#This Row],[CLIENTS From ULTIMATE (EA) Auto Renewal YES]]+Bases[[#This Row],[CLIENTS From ULTIMATE (EA) Auto Renewal NO]]</f>
        <v>0</v>
      </c>
      <c r="AL75" s="7">
        <f>+IF(Bases[[#This Row],[Auto Renewal]]="Yes",Bases[[#This Row],[Subscription Price]],0)</f>
        <v>0</v>
      </c>
      <c r="AM75" s="7">
        <f>+IF(Bases[[#This Row],[Auto Renewal]]="No",Bases[[#This Row],[Subscription Price]],0)</f>
        <v>5</v>
      </c>
      <c r="AN75" s="7">
        <f>+Bases[[#This Row],[Sales From All Subscriptions Auto Renewal NO]]+Bases[[#This Row],[Sales From All Subscriptions Auto Renewal YES]]</f>
        <v>5</v>
      </c>
      <c r="AO75" s="7">
        <f>IF(AND(Bases[[#This Row],[Plan]]="Core",Bases[[#This Row],[Auto Renewal]]="Yes"),Bases[[#This Row],[Subscription Price]],0)</f>
        <v>0</v>
      </c>
      <c r="AP75" s="7">
        <f>IF(AND(Bases[[#This Row],[Plan]]="Core",Bases[[#This Row],[Auto Renewal]]="No"),Bases[[#This Row],[Subscription Price]],0)</f>
        <v>5</v>
      </c>
      <c r="AQ75" s="7">
        <f>+Bases[[#This Row],[Sales From Simple Subscription Auto Renewal YES]]+Bases[[#This Row],[Sales From Simple Subscription Auto Renewal NO]]</f>
        <v>5</v>
      </c>
      <c r="AR75" s="7">
        <f>IF(AND(Bases[[#This Row],[Plan]]="Standard",Bases[[#This Row],[Auto Renewal]]="Yes"),Bases[[#This Row],[Minecraft Season Pass Price]],0)</f>
        <v>0</v>
      </c>
      <c r="AS75" s="7">
        <f>IF(AND(Bases[[#This Row],[Plan]]="Standard",Bases[[#This Row],[Auto Renewal]]="No"),Bases[[#This Row],[Minecraft Season Pass Price]],0)</f>
        <v>0</v>
      </c>
      <c r="AT75" s="7">
        <f>+Bases[[#This Row],[Sales From STANDARD (MINECRAFT) Auto Renewal YES]]+Bases[[#This Row],[Sales From STANDARD (MINECRAFT) Auto Renewal NO]]</f>
        <v>0</v>
      </c>
      <c r="AU75" s="7">
        <f>IF(AND(Bases[[#This Row],[Plan]]="Ultimate",Bases[[#This Row],[Auto Renewal]]="Yes"),Bases[[#This Row],[Minecraft Season Pass Price]],0)</f>
        <v>0</v>
      </c>
      <c r="AV75" s="7">
        <f>IF(AND(Bases[[#This Row],[Plan]]="Ultimate",Bases[[#This Row],[Auto Renewal]]="No"),Bases[[#This Row],[Minecraft Season Pass Price]],0)</f>
        <v>0</v>
      </c>
      <c r="AW75" s="7">
        <f>+Bases[[#This Row],[Sales From ULTIMATE (MINECRAFT) Auto Renewal YES]]+Bases[[#This Row],[Sales From ULTIMATE (MINECRAFT) Auto Renewal NO]]</f>
        <v>0</v>
      </c>
      <c r="AX75" s="7">
        <f>+Bases[[#This Row],[Total Sales From ULTIMATE (MINECRAFT) Auto Renewal YES + NO]]+Bases[[#This Row],[Total Sales From STANDARD (MINECRAFT) Auto Renewal YES + NO]]</f>
        <v>0</v>
      </c>
      <c r="AY75" s="7">
        <f>IF(AND(Bases[[#This Row],[Plan]]="Ultimate",Bases[[#This Row],[Auto Renewal]]="Yes"),Bases[[#This Row],[EA Play Season Pass
Price]],0)</f>
        <v>0</v>
      </c>
      <c r="AZ75" s="7">
        <f>IF(AND(Bases[[#This Row],[Plan]]="Ultimate",Bases[[#This Row],[Auto Renewal]]="No"),Bases[[#This Row],[EA Play Season Pass
Price]],0)</f>
        <v>0</v>
      </c>
      <c r="BA75" s="7">
        <f>+Bases[[#This Row],[Sales From ULTIMATE (EA) Auto Renewal YES]]+Bases[[#This Row],[Sales From ULTIMATE (EA) Auto Renewal NO]]</f>
        <v>0</v>
      </c>
      <c r="BB75" s="7">
        <f>IF(Bases[[#This Row],[Potential Clients Standard - Renew: Yes]]=1,25,0)</f>
        <v>0</v>
      </c>
      <c r="BC75" s="9">
        <f>IF(AND(Bases[[#This Row],[Auto Renewal]]="Yes",Bases[[#This Row],[Plan]]="Core"),1,0)</f>
        <v>0</v>
      </c>
      <c r="BD75" s="7">
        <f>IF(Bases[[#This Row],[Potential Clients Standard - Renew: NO]]=1,25,0)</f>
        <v>25</v>
      </c>
      <c r="BE75" s="9">
        <f>IF(AND(Bases[[#This Row],[Auto Renewal]]="No",Bases[[#This Row],[Plan]]="Core"),1,0)</f>
        <v>1</v>
      </c>
      <c r="BF75" s="7">
        <f>IF(Bases[[#This Row],[Potential Clients Ultimate - Renew: Yes]]=1,35,0)</f>
        <v>0</v>
      </c>
      <c r="BG75" s="9">
        <f>IF(AND(Bases[[#This Row],[Auto Renewal]]="Yes",Bases[[#This Row],[Plan]]="Standard"),1,0)</f>
        <v>0</v>
      </c>
      <c r="BH75" s="7">
        <f>IF(Bases[[#This Row],[Potential Clients Ultimate - Renew: NO]]=1,35,0)</f>
        <v>0</v>
      </c>
      <c r="BI75" s="9">
        <f>IF(AND(Bases[[#This Row],[Auto Renewal]]="No",Bases[[#This Row],[Plan]]="Standard"),1,0)</f>
        <v>0</v>
      </c>
      <c r="BJ75" s="7">
        <f>+Bases[[#This Row],[Potential Sales Standard - Renew: Yes]]+Bases[[#This Row],[Potential Sales Ultimate - Renew: Yes]]</f>
        <v>0</v>
      </c>
      <c r="BK75" s="9">
        <f>+Bases[[#This Row],[Potential Clients Standard - Renew: Yes]]+Bases[[#This Row],[Potential Clients Standard - Renew: NO]]</f>
        <v>1</v>
      </c>
      <c r="BL75" s="7">
        <f>+Bases[[#This Row],[Potential Sales Standard - Renew: NO]]+Bases[[#This Row],[Potential Sales Ultimate - Renew: NO]]</f>
        <v>25</v>
      </c>
      <c r="BM75" s="9">
        <f>+Bases[[#This Row],[Potential Clients Ultimate - Renew: Yes]]+Bases[[#This Row],[Potential Clients Ultimate - Renew: NO]]</f>
        <v>0</v>
      </c>
    </row>
    <row r="76" spans="1:65" ht="16.5" customHeight="1" x14ac:dyDescent="0.25">
      <c r="A76" s="1">
        <v>3303</v>
      </c>
      <c r="B76" s="1" t="s">
        <v>90</v>
      </c>
      <c r="C76" s="1" t="s">
        <v>7</v>
      </c>
      <c r="D76" s="2">
        <v>45420</v>
      </c>
      <c r="E76" s="1" t="s">
        <v>8</v>
      </c>
      <c r="F76" s="7">
        <v>15</v>
      </c>
      <c r="G76" s="1" t="s">
        <v>16</v>
      </c>
      <c r="H76" s="1" t="s">
        <v>8</v>
      </c>
      <c r="I76" s="7">
        <v>30</v>
      </c>
      <c r="J76" s="1" t="s">
        <v>8</v>
      </c>
      <c r="K76" s="7">
        <v>20</v>
      </c>
      <c r="L76" s="7">
        <v>20</v>
      </c>
      <c r="M76" s="7">
        <v>45</v>
      </c>
      <c r="N76" s="6">
        <v>2024</v>
      </c>
      <c r="O76" s="3" t="s">
        <v>319</v>
      </c>
      <c r="P76" s="5">
        <v>2</v>
      </c>
      <c r="Q76" s="3" t="s">
        <v>315</v>
      </c>
      <c r="R76" s="7">
        <v>-20</v>
      </c>
      <c r="S76" s="9">
        <v>1</v>
      </c>
      <c r="T76" s="9">
        <v>1</v>
      </c>
      <c r="U76" s="9">
        <v>0</v>
      </c>
      <c r="V76" s="9">
        <f>+IF(Bases[[#This Row],[Auto Renewal]]="Yes",1,0)</f>
        <v>1</v>
      </c>
      <c r="W76" s="9">
        <f>+IF(Bases[[#This Row],[Auto Renewal]]="No",1,0)</f>
        <v>0</v>
      </c>
      <c r="X76" s="9">
        <f>+Bases[[#This Row],[CLIENTS From All Subscriptions Auto Renewal YES]]+Bases[[#This Row],[CLIENTS From All Subscriptions Auto Renewal NO]]</f>
        <v>1</v>
      </c>
      <c r="Y76" s="9">
        <f>IF(AND(Bases[[#This Row],[Plan]]="Core",Bases[[#This Row],[Auto Renewal]]="Yes"),1,0)</f>
        <v>0</v>
      </c>
      <c r="Z76" s="9">
        <f>IF(AND(Bases[[#This Row],[Plan]]="Core",Bases[[#This Row],[Auto Renewal]]="No"),1,0)</f>
        <v>0</v>
      </c>
      <c r="AA76" s="9">
        <f>+Bases[[#This Row],[CLIENTS From Simple Subscription Auto Renewal NO]]+Bases[[#This Row],[CLIENTS From Simple Subscription Auto Renewal YES]]</f>
        <v>0</v>
      </c>
      <c r="AB76" s="9">
        <f>IF(AND(Bases[[#This Row],[Plan]]="Standard",Bases[[#This Row],[Auto Renewal]]="Yes"),1,0)</f>
        <v>0</v>
      </c>
      <c r="AC76" s="9">
        <f>IF(AND(Bases[[#This Row],[Plan]]="Standard",Bases[[#This Row],[Auto Renewal]]="No"),1,0)</f>
        <v>0</v>
      </c>
      <c r="AD76" s="9">
        <f>+Bases[[#This Row],[CLIENTS From STANDARD (MINECRAFT) Auto Renewal NO]]+Bases[[#This Row],[CLIENTS From STANDARD (MINECRAFT) Auto Renewal YES]]</f>
        <v>0</v>
      </c>
      <c r="AE76" s="9">
        <f>IF(AND(Bases[[#This Row],[Plan]]="Ultimate",Bases[[#This Row],[Auto Renewal]]="Yes"),1,0)</f>
        <v>1</v>
      </c>
      <c r="AF76" s="9">
        <f>IF(AND(Bases[[#This Row],[Plan]]="Ultimate",Bases[[#This Row],[Auto Renewal]]="No"),1,0)</f>
        <v>0</v>
      </c>
      <c r="AG76" s="9">
        <f>+Bases[[#This Row],[CLIENTS From ULTIMATE (MINECRAFT) Auto Renewal NO]]+Bases[[#This Row],[CLIENTS From ULTIMATE (MINECRAFT) Auto Renewal YES]]</f>
        <v>1</v>
      </c>
      <c r="AH76" s="9">
        <f>+Bases[[#This Row],[Total CLIENTS From ULTIMATE (MINECRAFT) Auto Renewal YES + NO]]+Bases[[#This Row],[Total CLIENTS From STANDARD (MINECRAFT) Auto Renewal YES + NO]]</f>
        <v>1</v>
      </c>
      <c r="AI76" s="9">
        <f>IF(AND(Bases[[#This Row],[Plan]]="Ultimate",Bases[[#This Row],[Auto Renewal]]="Yes"),1,0)</f>
        <v>1</v>
      </c>
      <c r="AJ76" s="9">
        <f>IF(AND(Bases[[#This Row],[Plan]]="Ultimate",Bases[[#This Row],[Auto Renewal]]="No"),1,0)</f>
        <v>0</v>
      </c>
      <c r="AK76" s="9">
        <f>+Bases[[#This Row],[CLIENTS From ULTIMATE (EA) Auto Renewal YES]]+Bases[[#This Row],[CLIENTS From ULTIMATE (EA) Auto Renewal NO]]</f>
        <v>1</v>
      </c>
      <c r="AL76" s="7">
        <f>+IF(Bases[[#This Row],[Auto Renewal]]="Yes",Bases[[#This Row],[Subscription Price]],0)</f>
        <v>15</v>
      </c>
      <c r="AM76" s="7">
        <f>+IF(Bases[[#This Row],[Auto Renewal]]="No",Bases[[#This Row],[Subscription Price]],0)</f>
        <v>0</v>
      </c>
      <c r="AN76" s="7">
        <f>+Bases[[#This Row],[Sales From All Subscriptions Auto Renewal NO]]+Bases[[#This Row],[Sales From All Subscriptions Auto Renewal YES]]</f>
        <v>15</v>
      </c>
      <c r="AO76" s="7">
        <f>IF(AND(Bases[[#This Row],[Plan]]="Core",Bases[[#This Row],[Auto Renewal]]="Yes"),Bases[[#This Row],[Subscription Price]],0)</f>
        <v>0</v>
      </c>
      <c r="AP76" s="7">
        <f>IF(AND(Bases[[#This Row],[Plan]]="Core",Bases[[#This Row],[Auto Renewal]]="No"),Bases[[#This Row],[Subscription Price]],0)</f>
        <v>0</v>
      </c>
      <c r="AQ76" s="7">
        <f>+Bases[[#This Row],[Sales From Simple Subscription Auto Renewal YES]]+Bases[[#This Row],[Sales From Simple Subscription Auto Renewal NO]]</f>
        <v>0</v>
      </c>
      <c r="AR76" s="7">
        <f>IF(AND(Bases[[#This Row],[Plan]]="Standard",Bases[[#This Row],[Auto Renewal]]="Yes"),Bases[[#This Row],[Minecraft Season Pass Price]],0)</f>
        <v>0</v>
      </c>
      <c r="AS76" s="7">
        <f>IF(AND(Bases[[#This Row],[Plan]]="Standard",Bases[[#This Row],[Auto Renewal]]="No"),Bases[[#This Row],[Minecraft Season Pass Price]],0)</f>
        <v>0</v>
      </c>
      <c r="AT76" s="7">
        <f>+Bases[[#This Row],[Sales From STANDARD (MINECRAFT) Auto Renewal YES]]+Bases[[#This Row],[Sales From STANDARD (MINECRAFT) Auto Renewal NO]]</f>
        <v>0</v>
      </c>
      <c r="AU76" s="7">
        <f>IF(AND(Bases[[#This Row],[Plan]]="Ultimate",Bases[[#This Row],[Auto Renewal]]="Yes"),Bases[[#This Row],[Minecraft Season Pass Price]],0)</f>
        <v>20</v>
      </c>
      <c r="AV76" s="7">
        <f>IF(AND(Bases[[#This Row],[Plan]]="Ultimate",Bases[[#This Row],[Auto Renewal]]="No"),Bases[[#This Row],[Minecraft Season Pass Price]],0)</f>
        <v>0</v>
      </c>
      <c r="AW76" s="7">
        <f>+Bases[[#This Row],[Sales From ULTIMATE (MINECRAFT) Auto Renewal YES]]+Bases[[#This Row],[Sales From ULTIMATE (MINECRAFT) Auto Renewal NO]]</f>
        <v>20</v>
      </c>
      <c r="AX76" s="7">
        <f>+Bases[[#This Row],[Total Sales From ULTIMATE (MINECRAFT) Auto Renewal YES + NO]]+Bases[[#This Row],[Total Sales From STANDARD (MINECRAFT) Auto Renewal YES + NO]]</f>
        <v>20</v>
      </c>
      <c r="AY76" s="7">
        <f>IF(AND(Bases[[#This Row],[Plan]]="Ultimate",Bases[[#This Row],[Auto Renewal]]="Yes"),Bases[[#This Row],[EA Play Season Pass
Price]],0)</f>
        <v>30</v>
      </c>
      <c r="AZ76" s="7">
        <f>IF(AND(Bases[[#This Row],[Plan]]="Ultimate",Bases[[#This Row],[Auto Renewal]]="No"),Bases[[#This Row],[EA Play Season Pass
Price]],0)</f>
        <v>0</v>
      </c>
      <c r="BA76" s="7">
        <f>+Bases[[#This Row],[Sales From ULTIMATE (EA) Auto Renewal YES]]+Bases[[#This Row],[Sales From ULTIMATE (EA) Auto Renewal NO]]</f>
        <v>30</v>
      </c>
      <c r="BB76" s="7">
        <f>IF(Bases[[#This Row],[Potential Clients Standard - Renew: Yes]]=1,25,0)</f>
        <v>0</v>
      </c>
      <c r="BC76" s="9">
        <f>IF(AND(Bases[[#This Row],[Auto Renewal]]="Yes",Bases[[#This Row],[Plan]]="Core"),1,0)</f>
        <v>0</v>
      </c>
      <c r="BD76" s="7">
        <f>IF(Bases[[#This Row],[Potential Clients Standard - Renew: NO]]=1,25,0)</f>
        <v>0</v>
      </c>
      <c r="BE76" s="9">
        <f>IF(AND(Bases[[#This Row],[Auto Renewal]]="No",Bases[[#This Row],[Plan]]="Core"),1,0)</f>
        <v>0</v>
      </c>
      <c r="BF76" s="7">
        <f>IF(Bases[[#This Row],[Potential Clients Ultimate - Renew: Yes]]=1,35,0)</f>
        <v>0</v>
      </c>
      <c r="BG76" s="9">
        <f>IF(AND(Bases[[#This Row],[Auto Renewal]]="Yes",Bases[[#This Row],[Plan]]="Standard"),1,0)</f>
        <v>0</v>
      </c>
      <c r="BH76" s="7">
        <f>IF(Bases[[#This Row],[Potential Clients Ultimate - Renew: NO]]=1,35,0)</f>
        <v>0</v>
      </c>
      <c r="BI76" s="9">
        <f>IF(AND(Bases[[#This Row],[Auto Renewal]]="No",Bases[[#This Row],[Plan]]="Standard"),1,0)</f>
        <v>0</v>
      </c>
      <c r="BJ76" s="7">
        <f>+Bases[[#This Row],[Potential Sales Standard - Renew: Yes]]+Bases[[#This Row],[Potential Sales Ultimate - Renew: Yes]]</f>
        <v>0</v>
      </c>
      <c r="BK76" s="9">
        <f>+Bases[[#This Row],[Potential Clients Standard - Renew: Yes]]+Bases[[#This Row],[Potential Clients Standard - Renew: NO]]</f>
        <v>0</v>
      </c>
      <c r="BL76" s="7">
        <f>+Bases[[#This Row],[Potential Sales Standard - Renew: NO]]+Bases[[#This Row],[Potential Sales Ultimate - Renew: NO]]</f>
        <v>0</v>
      </c>
      <c r="BM76" s="9">
        <f>+Bases[[#This Row],[Potential Clients Ultimate - Renew: Yes]]+Bases[[#This Row],[Potential Clients Ultimate - Renew: NO]]</f>
        <v>0</v>
      </c>
    </row>
    <row r="77" spans="1:65" ht="16.5" customHeight="1" x14ac:dyDescent="0.25">
      <c r="A77" s="1">
        <v>3304</v>
      </c>
      <c r="B77" s="1" t="s">
        <v>91</v>
      </c>
      <c r="C77" s="1" t="s">
        <v>15</v>
      </c>
      <c r="D77" s="2">
        <v>45421</v>
      </c>
      <c r="E77" s="1" t="s">
        <v>12</v>
      </c>
      <c r="F77" s="7">
        <v>10</v>
      </c>
      <c r="G77" s="1" t="s">
        <v>16</v>
      </c>
      <c r="H77" s="1" t="s">
        <v>12</v>
      </c>
      <c r="I77" s="7" t="s">
        <v>302</v>
      </c>
      <c r="J77" s="1" t="s">
        <v>8</v>
      </c>
      <c r="K77" s="7">
        <v>20</v>
      </c>
      <c r="L77" s="7">
        <v>12</v>
      </c>
      <c r="M77" s="7">
        <v>18</v>
      </c>
      <c r="N77" s="6">
        <v>2024</v>
      </c>
      <c r="O77" s="3" t="s">
        <v>319</v>
      </c>
      <c r="P77" s="5">
        <v>2</v>
      </c>
      <c r="Q77" s="3" t="s">
        <v>316</v>
      </c>
      <c r="R77" s="7">
        <v>-12</v>
      </c>
      <c r="S77" s="9">
        <v>1</v>
      </c>
      <c r="T77" s="9">
        <v>0</v>
      </c>
      <c r="U77" s="9">
        <v>1</v>
      </c>
      <c r="V77" s="9">
        <f>+IF(Bases[[#This Row],[Auto Renewal]]="Yes",1,0)</f>
        <v>0</v>
      </c>
      <c r="W77" s="9">
        <f>+IF(Bases[[#This Row],[Auto Renewal]]="No",1,0)</f>
        <v>1</v>
      </c>
      <c r="X77" s="9">
        <f>+Bases[[#This Row],[CLIENTS From All Subscriptions Auto Renewal YES]]+Bases[[#This Row],[CLIENTS From All Subscriptions Auto Renewal NO]]</f>
        <v>1</v>
      </c>
      <c r="Y77" s="9">
        <f>IF(AND(Bases[[#This Row],[Plan]]="Core",Bases[[#This Row],[Auto Renewal]]="Yes"),1,0)</f>
        <v>0</v>
      </c>
      <c r="Z77" s="9">
        <f>IF(AND(Bases[[#This Row],[Plan]]="Core",Bases[[#This Row],[Auto Renewal]]="No"),1,0)</f>
        <v>0</v>
      </c>
      <c r="AA77" s="9">
        <f>+Bases[[#This Row],[CLIENTS From Simple Subscription Auto Renewal NO]]+Bases[[#This Row],[CLIENTS From Simple Subscription Auto Renewal YES]]</f>
        <v>0</v>
      </c>
      <c r="AB77" s="9">
        <f>IF(AND(Bases[[#This Row],[Plan]]="Standard",Bases[[#This Row],[Auto Renewal]]="Yes"),1,0)</f>
        <v>0</v>
      </c>
      <c r="AC77" s="9">
        <f>IF(AND(Bases[[#This Row],[Plan]]="Standard",Bases[[#This Row],[Auto Renewal]]="No"),1,0)</f>
        <v>1</v>
      </c>
      <c r="AD77" s="9">
        <f>+Bases[[#This Row],[CLIENTS From STANDARD (MINECRAFT) Auto Renewal NO]]+Bases[[#This Row],[CLIENTS From STANDARD (MINECRAFT) Auto Renewal YES]]</f>
        <v>1</v>
      </c>
      <c r="AE77" s="9">
        <f>IF(AND(Bases[[#This Row],[Plan]]="Ultimate",Bases[[#This Row],[Auto Renewal]]="Yes"),1,0)</f>
        <v>0</v>
      </c>
      <c r="AF77" s="9">
        <f>IF(AND(Bases[[#This Row],[Plan]]="Ultimate",Bases[[#This Row],[Auto Renewal]]="No"),1,0)</f>
        <v>0</v>
      </c>
      <c r="AG77" s="9">
        <f>+Bases[[#This Row],[CLIENTS From ULTIMATE (MINECRAFT) Auto Renewal NO]]+Bases[[#This Row],[CLIENTS From ULTIMATE (MINECRAFT) Auto Renewal YES]]</f>
        <v>0</v>
      </c>
      <c r="AH77" s="9">
        <f>+Bases[[#This Row],[Total CLIENTS From ULTIMATE (MINECRAFT) Auto Renewal YES + NO]]+Bases[[#This Row],[Total CLIENTS From STANDARD (MINECRAFT) Auto Renewal YES + NO]]</f>
        <v>1</v>
      </c>
      <c r="AI77" s="9">
        <f>IF(AND(Bases[[#This Row],[Plan]]="Ultimate",Bases[[#This Row],[Auto Renewal]]="Yes"),1,0)</f>
        <v>0</v>
      </c>
      <c r="AJ77" s="9">
        <f>IF(AND(Bases[[#This Row],[Plan]]="Ultimate",Bases[[#This Row],[Auto Renewal]]="No"),1,0)</f>
        <v>0</v>
      </c>
      <c r="AK77" s="9">
        <f>+Bases[[#This Row],[CLIENTS From ULTIMATE (EA) Auto Renewal YES]]+Bases[[#This Row],[CLIENTS From ULTIMATE (EA) Auto Renewal NO]]</f>
        <v>0</v>
      </c>
      <c r="AL77" s="7">
        <f>+IF(Bases[[#This Row],[Auto Renewal]]="Yes",Bases[[#This Row],[Subscription Price]],0)</f>
        <v>0</v>
      </c>
      <c r="AM77" s="7">
        <f>+IF(Bases[[#This Row],[Auto Renewal]]="No",Bases[[#This Row],[Subscription Price]],0)</f>
        <v>10</v>
      </c>
      <c r="AN77" s="7">
        <f>+Bases[[#This Row],[Sales From All Subscriptions Auto Renewal NO]]+Bases[[#This Row],[Sales From All Subscriptions Auto Renewal YES]]</f>
        <v>10</v>
      </c>
      <c r="AO77" s="7">
        <f>IF(AND(Bases[[#This Row],[Plan]]="Core",Bases[[#This Row],[Auto Renewal]]="Yes"),Bases[[#This Row],[Subscription Price]],0)</f>
        <v>0</v>
      </c>
      <c r="AP77" s="7">
        <f>IF(AND(Bases[[#This Row],[Plan]]="Core",Bases[[#This Row],[Auto Renewal]]="No"),Bases[[#This Row],[Subscription Price]],0)</f>
        <v>0</v>
      </c>
      <c r="AQ77" s="7">
        <f>+Bases[[#This Row],[Sales From Simple Subscription Auto Renewal YES]]+Bases[[#This Row],[Sales From Simple Subscription Auto Renewal NO]]</f>
        <v>0</v>
      </c>
      <c r="AR77" s="7">
        <f>IF(AND(Bases[[#This Row],[Plan]]="Standard",Bases[[#This Row],[Auto Renewal]]="Yes"),Bases[[#This Row],[Minecraft Season Pass Price]],0)</f>
        <v>0</v>
      </c>
      <c r="AS77" s="7">
        <f>IF(AND(Bases[[#This Row],[Plan]]="Standard",Bases[[#This Row],[Auto Renewal]]="No"),Bases[[#This Row],[Minecraft Season Pass Price]],0)</f>
        <v>20</v>
      </c>
      <c r="AT77" s="7">
        <f>+Bases[[#This Row],[Sales From STANDARD (MINECRAFT) Auto Renewal YES]]+Bases[[#This Row],[Sales From STANDARD (MINECRAFT) Auto Renewal NO]]</f>
        <v>20</v>
      </c>
      <c r="AU77" s="7">
        <f>IF(AND(Bases[[#This Row],[Plan]]="Ultimate",Bases[[#This Row],[Auto Renewal]]="Yes"),Bases[[#This Row],[Minecraft Season Pass Price]],0)</f>
        <v>0</v>
      </c>
      <c r="AV77" s="7">
        <f>IF(AND(Bases[[#This Row],[Plan]]="Ultimate",Bases[[#This Row],[Auto Renewal]]="No"),Bases[[#This Row],[Minecraft Season Pass Price]],0)</f>
        <v>0</v>
      </c>
      <c r="AW77" s="7">
        <f>+Bases[[#This Row],[Sales From ULTIMATE (MINECRAFT) Auto Renewal YES]]+Bases[[#This Row],[Sales From ULTIMATE (MINECRAFT) Auto Renewal NO]]</f>
        <v>0</v>
      </c>
      <c r="AX77" s="7">
        <f>+Bases[[#This Row],[Total Sales From ULTIMATE (MINECRAFT) Auto Renewal YES + NO]]+Bases[[#This Row],[Total Sales From STANDARD (MINECRAFT) Auto Renewal YES + NO]]</f>
        <v>20</v>
      </c>
      <c r="AY77" s="7">
        <f>IF(AND(Bases[[#This Row],[Plan]]="Ultimate",Bases[[#This Row],[Auto Renewal]]="Yes"),Bases[[#This Row],[EA Play Season Pass
Price]],0)</f>
        <v>0</v>
      </c>
      <c r="AZ77" s="7">
        <f>IF(AND(Bases[[#This Row],[Plan]]="Ultimate",Bases[[#This Row],[Auto Renewal]]="No"),Bases[[#This Row],[EA Play Season Pass
Price]],0)</f>
        <v>0</v>
      </c>
      <c r="BA77" s="7">
        <f>+Bases[[#This Row],[Sales From ULTIMATE (EA) Auto Renewal YES]]+Bases[[#This Row],[Sales From ULTIMATE (EA) Auto Renewal NO]]</f>
        <v>0</v>
      </c>
      <c r="BB77" s="7">
        <f>IF(Bases[[#This Row],[Potential Clients Standard - Renew: Yes]]=1,25,0)</f>
        <v>0</v>
      </c>
      <c r="BC77" s="9">
        <f>IF(AND(Bases[[#This Row],[Auto Renewal]]="Yes",Bases[[#This Row],[Plan]]="Core"),1,0)</f>
        <v>0</v>
      </c>
      <c r="BD77" s="7">
        <f>IF(Bases[[#This Row],[Potential Clients Standard - Renew: NO]]=1,25,0)</f>
        <v>0</v>
      </c>
      <c r="BE77" s="9">
        <f>IF(AND(Bases[[#This Row],[Auto Renewal]]="No",Bases[[#This Row],[Plan]]="Core"),1,0)</f>
        <v>0</v>
      </c>
      <c r="BF77" s="7">
        <f>IF(Bases[[#This Row],[Potential Clients Ultimate - Renew: Yes]]=1,35,0)</f>
        <v>0</v>
      </c>
      <c r="BG77" s="9">
        <f>IF(AND(Bases[[#This Row],[Auto Renewal]]="Yes",Bases[[#This Row],[Plan]]="Standard"),1,0)</f>
        <v>0</v>
      </c>
      <c r="BH77" s="7">
        <f>IF(Bases[[#This Row],[Potential Clients Ultimate - Renew: NO]]=1,35,0)</f>
        <v>35</v>
      </c>
      <c r="BI77" s="9">
        <f>IF(AND(Bases[[#This Row],[Auto Renewal]]="No",Bases[[#This Row],[Plan]]="Standard"),1,0)</f>
        <v>1</v>
      </c>
      <c r="BJ77" s="7">
        <f>+Bases[[#This Row],[Potential Sales Standard - Renew: Yes]]+Bases[[#This Row],[Potential Sales Ultimate - Renew: Yes]]</f>
        <v>0</v>
      </c>
      <c r="BK77" s="9">
        <f>+Bases[[#This Row],[Potential Clients Standard - Renew: Yes]]+Bases[[#This Row],[Potential Clients Standard - Renew: NO]]</f>
        <v>0</v>
      </c>
      <c r="BL77" s="7">
        <f>+Bases[[#This Row],[Potential Sales Standard - Renew: NO]]+Bases[[#This Row],[Potential Sales Ultimate - Renew: NO]]</f>
        <v>35</v>
      </c>
      <c r="BM77" s="9">
        <f>+Bases[[#This Row],[Potential Clients Ultimate - Renew: Yes]]+Bases[[#This Row],[Potential Clients Ultimate - Renew: NO]]</f>
        <v>1</v>
      </c>
    </row>
    <row r="78" spans="1:65" ht="16.5" customHeight="1" x14ac:dyDescent="0.25">
      <c r="A78" s="1">
        <v>3305</v>
      </c>
      <c r="B78" s="1" t="s">
        <v>92</v>
      </c>
      <c r="C78" s="1" t="s">
        <v>11</v>
      </c>
      <c r="D78" s="2">
        <v>45422</v>
      </c>
      <c r="E78" s="1" t="s">
        <v>8</v>
      </c>
      <c r="F78" s="7">
        <v>5</v>
      </c>
      <c r="G78" s="1" t="s">
        <v>9</v>
      </c>
      <c r="H78" s="1" t="s">
        <v>12</v>
      </c>
      <c r="I78" s="7" t="s">
        <v>302</v>
      </c>
      <c r="J78" s="1" t="s">
        <v>12</v>
      </c>
      <c r="K78" s="7">
        <v>0</v>
      </c>
      <c r="L78" s="7">
        <v>2</v>
      </c>
      <c r="M78" s="7">
        <v>3</v>
      </c>
      <c r="N78" s="6">
        <v>2024</v>
      </c>
      <c r="O78" s="3" t="s">
        <v>319</v>
      </c>
      <c r="P78" s="5">
        <v>2</v>
      </c>
      <c r="Q78" s="3" t="s">
        <v>317</v>
      </c>
      <c r="R78" s="7">
        <v>-2</v>
      </c>
      <c r="S78" s="9">
        <v>1</v>
      </c>
      <c r="T78" s="9">
        <v>1</v>
      </c>
      <c r="U78" s="9">
        <v>0</v>
      </c>
      <c r="V78" s="9">
        <f>+IF(Bases[[#This Row],[Auto Renewal]]="Yes",1,0)</f>
        <v>1</v>
      </c>
      <c r="W78" s="9">
        <f>+IF(Bases[[#This Row],[Auto Renewal]]="No",1,0)</f>
        <v>0</v>
      </c>
      <c r="X78" s="9">
        <f>+Bases[[#This Row],[CLIENTS From All Subscriptions Auto Renewal YES]]+Bases[[#This Row],[CLIENTS From All Subscriptions Auto Renewal NO]]</f>
        <v>1</v>
      </c>
      <c r="Y78" s="9">
        <f>IF(AND(Bases[[#This Row],[Plan]]="Core",Bases[[#This Row],[Auto Renewal]]="Yes"),1,0)</f>
        <v>1</v>
      </c>
      <c r="Z78" s="9">
        <f>IF(AND(Bases[[#This Row],[Plan]]="Core",Bases[[#This Row],[Auto Renewal]]="No"),1,0)</f>
        <v>0</v>
      </c>
      <c r="AA78" s="9">
        <f>+Bases[[#This Row],[CLIENTS From Simple Subscription Auto Renewal NO]]+Bases[[#This Row],[CLIENTS From Simple Subscription Auto Renewal YES]]</f>
        <v>1</v>
      </c>
      <c r="AB78" s="9">
        <f>IF(AND(Bases[[#This Row],[Plan]]="Standard",Bases[[#This Row],[Auto Renewal]]="Yes"),1,0)</f>
        <v>0</v>
      </c>
      <c r="AC78" s="9">
        <f>IF(AND(Bases[[#This Row],[Plan]]="Standard",Bases[[#This Row],[Auto Renewal]]="No"),1,0)</f>
        <v>0</v>
      </c>
      <c r="AD78" s="9">
        <f>+Bases[[#This Row],[CLIENTS From STANDARD (MINECRAFT) Auto Renewal NO]]+Bases[[#This Row],[CLIENTS From STANDARD (MINECRAFT) Auto Renewal YES]]</f>
        <v>0</v>
      </c>
      <c r="AE78" s="9">
        <f>IF(AND(Bases[[#This Row],[Plan]]="Ultimate",Bases[[#This Row],[Auto Renewal]]="Yes"),1,0)</f>
        <v>0</v>
      </c>
      <c r="AF78" s="9">
        <f>IF(AND(Bases[[#This Row],[Plan]]="Ultimate",Bases[[#This Row],[Auto Renewal]]="No"),1,0)</f>
        <v>0</v>
      </c>
      <c r="AG78" s="9">
        <f>+Bases[[#This Row],[CLIENTS From ULTIMATE (MINECRAFT) Auto Renewal NO]]+Bases[[#This Row],[CLIENTS From ULTIMATE (MINECRAFT) Auto Renewal YES]]</f>
        <v>0</v>
      </c>
      <c r="AH78" s="9">
        <f>+Bases[[#This Row],[Total CLIENTS From ULTIMATE (MINECRAFT) Auto Renewal YES + NO]]+Bases[[#This Row],[Total CLIENTS From STANDARD (MINECRAFT) Auto Renewal YES + NO]]</f>
        <v>0</v>
      </c>
      <c r="AI78" s="9">
        <f>IF(AND(Bases[[#This Row],[Plan]]="Ultimate",Bases[[#This Row],[Auto Renewal]]="Yes"),1,0)</f>
        <v>0</v>
      </c>
      <c r="AJ78" s="9">
        <f>IF(AND(Bases[[#This Row],[Plan]]="Ultimate",Bases[[#This Row],[Auto Renewal]]="No"),1,0)</f>
        <v>0</v>
      </c>
      <c r="AK78" s="9">
        <f>+Bases[[#This Row],[CLIENTS From ULTIMATE (EA) Auto Renewal YES]]+Bases[[#This Row],[CLIENTS From ULTIMATE (EA) Auto Renewal NO]]</f>
        <v>0</v>
      </c>
      <c r="AL78" s="7">
        <f>+IF(Bases[[#This Row],[Auto Renewal]]="Yes",Bases[[#This Row],[Subscription Price]],0)</f>
        <v>5</v>
      </c>
      <c r="AM78" s="7">
        <f>+IF(Bases[[#This Row],[Auto Renewal]]="No",Bases[[#This Row],[Subscription Price]],0)</f>
        <v>0</v>
      </c>
      <c r="AN78" s="7">
        <f>+Bases[[#This Row],[Sales From All Subscriptions Auto Renewal NO]]+Bases[[#This Row],[Sales From All Subscriptions Auto Renewal YES]]</f>
        <v>5</v>
      </c>
      <c r="AO78" s="7">
        <f>IF(AND(Bases[[#This Row],[Plan]]="Core",Bases[[#This Row],[Auto Renewal]]="Yes"),Bases[[#This Row],[Subscription Price]],0)</f>
        <v>5</v>
      </c>
      <c r="AP78" s="7">
        <f>IF(AND(Bases[[#This Row],[Plan]]="Core",Bases[[#This Row],[Auto Renewal]]="No"),Bases[[#This Row],[Subscription Price]],0)</f>
        <v>0</v>
      </c>
      <c r="AQ78" s="7">
        <f>+Bases[[#This Row],[Sales From Simple Subscription Auto Renewal YES]]+Bases[[#This Row],[Sales From Simple Subscription Auto Renewal NO]]</f>
        <v>5</v>
      </c>
      <c r="AR78" s="7">
        <f>IF(AND(Bases[[#This Row],[Plan]]="Standard",Bases[[#This Row],[Auto Renewal]]="Yes"),Bases[[#This Row],[Minecraft Season Pass Price]],0)</f>
        <v>0</v>
      </c>
      <c r="AS78" s="7">
        <f>IF(AND(Bases[[#This Row],[Plan]]="Standard",Bases[[#This Row],[Auto Renewal]]="No"),Bases[[#This Row],[Minecraft Season Pass Price]],0)</f>
        <v>0</v>
      </c>
      <c r="AT78" s="7">
        <f>+Bases[[#This Row],[Sales From STANDARD (MINECRAFT) Auto Renewal YES]]+Bases[[#This Row],[Sales From STANDARD (MINECRAFT) Auto Renewal NO]]</f>
        <v>0</v>
      </c>
      <c r="AU78" s="7">
        <f>IF(AND(Bases[[#This Row],[Plan]]="Ultimate",Bases[[#This Row],[Auto Renewal]]="Yes"),Bases[[#This Row],[Minecraft Season Pass Price]],0)</f>
        <v>0</v>
      </c>
      <c r="AV78" s="7">
        <f>IF(AND(Bases[[#This Row],[Plan]]="Ultimate",Bases[[#This Row],[Auto Renewal]]="No"),Bases[[#This Row],[Minecraft Season Pass Price]],0)</f>
        <v>0</v>
      </c>
      <c r="AW78" s="7">
        <f>+Bases[[#This Row],[Sales From ULTIMATE (MINECRAFT) Auto Renewal YES]]+Bases[[#This Row],[Sales From ULTIMATE (MINECRAFT) Auto Renewal NO]]</f>
        <v>0</v>
      </c>
      <c r="AX78" s="7">
        <f>+Bases[[#This Row],[Total Sales From ULTIMATE (MINECRAFT) Auto Renewal YES + NO]]+Bases[[#This Row],[Total Sales From STANDARD (MINECRAFT) Auto Renewal YES + NO]]</f>
        <v>0</v>
      </c>
      <c r="AY78" s="7">
        <f>IF(AND(Bases[[#This Row],[Plan]]="Ultimate",Bases[[#This Row],[Auto Renewal]]="Yes"),Bases[[#This Row],[EA Play Season Pass
Price]],0)</f>
        <v>0</v>
      </c>
      <c r="AZ78" s="7">
        <f>IF(AND(Bases[[#This Row],[Plan]]="Ultimate",Bases[[#This Row],[Auto Renewal]]="No"),Bases[[#This Row],[EA Play Season Pass
Price]],0)</f>
        <v>0</v>
      </c>
      <c r="BA78" s="7">
        <f>+Bases[[#This Row],[Sales From ULTIMATE (EA) Auto Renewal YES]]+Bases[[#This Row],[Sales From ULTIMATE (EA) Auto Renewal NO]]</f>
        <v>0</v>
      </c>
      <c r="BB78" s="7">
        <f>IF(Bases[[#This Row],[Potential Clients Standard - Renew: Yes]]=1,25,0)</f>
        <v>25</v>
      </c>
      <c r="BC78" s="9">
        <f>IF(AND(Bases[[#This Row],[Auto Renewal]]="Yes",Bases[[#This Row],[Plan]]="Core"),1,0)</f>
        <v>1</v>
      </c>
      <c r="BD78" s="7">
        <f>IF(Bases[[#This Row],[Potential Clients Standard - Renew: NO]]=1,25,0)</f>
        <v>0</v>
      </c>
      <c r="BE78" s="9">
        <f>IF(AND(Bases[[#This Row],[Auto Renewal]]="No",Bases[[#This Row],[Plan]]="Core"),1,0)</f>
        <v>0</v>
      </c>
      <c r="BF78" s="7">
        <f>IF(Bases[[#This Row],[Potential Clients Ultimate - Renew: Yes]]=1,35,0)</f>
        <v>0</v>
      </c>
      <c r="BG78" s="9">
        <f>IF(AND(Bases[[#This Row],[Auto Renewal]]="Yes",Bases[[#This Row],[Plan]]="Standard"),1,0)</f>
        <v>0</v>
      </c>
      <c r="BH78" s="7">
        <f>IF(Bases[[#This Row],[Potential Clients Ultimate - Renew: NO]]=1,35,0)</f>
        <v>0</v>
      </c>
      <c r="BI78" s="9">
        <f>IF(AND(Bases[[#This Row],[Auto Renewal]]="No",Bases[[#This Row],[Plan]]="Standard"),1,0)</f>
        <v>0</v>
      </c>
      <c r="BJ78" s="7">
        <f>+Bases[[#This Row],[Potential Sales Standard - Renew: Yes]]+Bases[[#This Row],[Potential Sales Ultimate - Renew: Yes]]</f>
        <v>25</v>
      </c>
      <c r="BK78" s="9">
        <f>+Bases[[#This Row],[Potential Clients Standard - Renew: Yes]]+Bases[[#This Row],[Potential Clients Standard - Renew: NO]]</f>
        <v>1</v>
      </c>
      <c r="BL78" s="7">
        <f>+Bases[[#This Row],[Potential Sales Standard - Renew: NO]]+Bases[[#This Row],[Potential Sales Ultimate - Renew: NO]]</f>
        <v>0</v>
      </c>
      <c r="BM78" s="9">
        <f>+Bases[[#This Row],[Potential Clients Ultimate - Renew: Yes]]+Bases[[#This Row],[Potential Clients Ultimate - Renew: NO]]</f>
        <v>0</v>
      </c>
    </row>
    <row r="79" spans="1:65" ht="16.5" customHeight="1" x14ac:dyDescent="0.25">
      <c r="A79" s="1">
        <v>3306</v>
      </c>
      <c r="B79" s="1" t="s">
        <v>93</v>
      </c>
      <c r="C79" s="1" t="s">
        <v>7</v>
      </c>
      <c r="D79" s="2">
        <v>45423</v>
      </c>
      <c r="E79" s="1" t="s">
        <v>12</v>
      </c>
      <c r="F79" s="7">
        <v>15</v>
      </c>
      <c r="G79" s="1" t="s">
        <v>13</v>
      </c>
      <c r="H79" s="1" t="s">
        <v>8</v>
      </c>
      <c r="I79" s="7">
        <v>30</v>
      </c>
      <c r="J79" s="1" t="s">
        <v>8</v>
      </c>
      <c r="K79" s="7">
        <v>20</v>
      </c>
      <c r="L79" s="7">
        <v>5</v>
      </c>
      <c r="M79" s="7">
        <v>60</v>
      </c>
      <c r="N79" s="6">
        <v>2024</v>
      </c>
      <c r="O79" s="3" t="s">
        <v>319</v>
      </c>
      <c r="P79" s="5">
        <v>2</v>
      </c>
      <c r="Q79" s="3" t="s">
        <v>311</v>
      </c>
      <c r="R79" s="7">
        <v>-5</v>
      </c>
      <c r="S79" s="9">
        <v>1</v>
      </c>
      <c r="T79" s="9">
        <v>0</v>
      </c>
      <c r="U79" s="9">
        <v>1</v>
      </c>
      <c r="V79" s="9">
        <f>+IF(Bases[[#This Row],[Auto Renewal]]="Yes",1,0)</f>
        <v>0</v>
      </c>
      <c r="W79" s="9">
        <f>+IF(Bases[[#This Row],[Auto Renewal]]="No",1,0)</f>
        <v>1</v>
      </c>
      <c r="X79" s="9">
        <f>+Bases[[#This Row],[CLIENTS From All Subscriptions Auto Renewal YES]]+Bases[[#This Row],[CLIENTS From All Subscriptions Auto Renewal NO]]</f>
        <v>1</v>
      </c>
      <c r="Y79" s="9">
        <f>IF(AND(Bases[[#This Row],[Plan]]="Core",Bases[[#This Row],[Auto Renewal]]="Yes"),1,0)</f>
        <v>0</v>
      </c>
      <c r="Z79" s="9">
        <f>IF(AND(Bases[[#This Row],[Plan]]="Core",Bases[[#This Row],[Auto Renewal]]="No"),1,0)</f>
        <v>0</v>
      </c>
      <c r="AA79" s="9">
        <f>+Bases[[#This Row],[CLIENTS From Simple Subscription Auto Renewal NO]]+Bases[[#This Row],[CLIENTS From Simple Subscription Auto Renewal YES]]</f>
        <v>0</v>
      </c>
      <c r="AB79" s="9">
        <f>IF(AND(Bases[[#This Row],[Plan]]="Standard",Bases[[#This Row],[Auto Renewal]]="Yes"),1,0)</f>
        <v>0</v>
      </c>
      <c r="AC79" s="9">
        <f>IF(AND(Bases[[#This Row],[Plan]]="Standard",Bases[[#This Row],[Auto Renewal]]="No"),1,0)</f>
        <v>0</v>
      </c>
      <c r="AD79" s="9">
        <f>+Bases[[#This Row],[CLIENTS From STANDARD (MINECRAFT) Auto Renewal NO]]+Bases[[#This Row],[CLIENTS From STANDARD (MINECRAFT) Auto Renewal YES]]</f>
        <v>0</v>
      </c>
      <c r="AE79" s="9">
        <f>IF(AND(Bases[[#This Row],[Plan]]="Ultimate",Bases[[#This Row],[Auto Renewal]]="Yes"),1,0)</f>
        <v>0</v>
      </c>
      <c r="AF79" s="9">
        <f>IF(AND(Bases[[#This Row],[Plan]]="Ultimate",Bases[[#This Row],[Auto Renewal]]="No"),1,0)</f>
        <v>1</v>
      </c>
      <c r="AG79" s="9">
        <f>+Bases[[#This Row],[CLIENTS From ULTIMATE (MINECRAFT) Auto Renewal NO]]+Bases[[#This Row],[CLIENTS From ULTIMATE (MINECRAFT) Auto Renewal YES]]</f>
        <v>1</v>
      </c>
      <c r="AH79" s="9">
        <f>+Bases[[#This Row],[Total CLIENTS From ULTIMATE (MINECRAFT) Auto Renewal YES + NO]]+Bases[[#This Row],[Total CLIENTS From STANDARD (MINECRAFT) Auto Renewal YES + NO]]</f>
        <v>1</v>
      </c>
      <c r="AI79" s="9">
        <f>IF(AND(Bases[[#This Row],[Plan]]="Ultimate",Bases[[#This Row],[Auto Renewal]]="Yes"),1,0)</f>
        <v>0</v>
      </c>
      <c r="AJ79" s="9">
        <f>IF(AND(Bases[[#This Row],[Plan]]="Ultimate",Bases[[#This Row],[Auto Renewal]]="No"),1,0)</f>
        <v>1</v>
      </c>
      <c r="AK79" s="9">
        <f>+Bases[[#This Row],[CLIENTS From ULTIMATE (EA) Auto Renewal YES]]+Bases[[#This Row],[CLIENTS From ULTIMATE (EA) Auto Renewal NO]]</f>
        <v>1</v>
      </c>
      <c r="AL79" s="7">
        <f>+IF(Bases[[#This Row],[Auto Renewal]]="Yes",Bases[[#This Row],[Subscription Price]],0)</f>
        <v>0</v>
      </c>
      <c r="AM79" s="7">
        <f>+IF(Bases[[#This Row],[Auto Renewal]]="No",Bases[[#This Row],[Subscription Price]],0)</f>
        <v>15</v>
      </c>
      <c r="AN79" s="7">
        <f>+Bases[[#This Row],[Sales From All Subscriptions Auto Renewal NO]]+Bases[[#This Row],[Sales From All Subscriptions Auto Renewal YES]]</f>
        <v>15</v>
      </c>
      <c r="AO79" s="7">
        <f>IF(AND(Bases[[#This Row],[Plan]]="Core",Bases[[#This Row],[Auto Renewal]]="Yes"),Bases[[#This Row],[Subscription Price]],0)</f>
        <v>0</v>
      </c>
      <c r="AP79" s="7">
        <f>IF(AND(Bases[[#This Row],[Plan]]="Core",Bases[[#This Row],[Auto Renewal]]="No"),Bases[[#This Row],[Subscription Price]],0)</f>
        <v>0</v>
      </c>
      <c r="AQ79" s="7">
        <f>+Bases[[#This Row],[Sales From Simple Subscription Auto Renewal YES]]+Bases[[#This Row],[Sales From Simple Subscription Auto Renewal NO]]</f>
        <v>0</v>
      </c>
      <c r="AR79" s="7">
        <f>IF(AND(Bases[[#This Row],[Plan]]="Standard",Bases[[#This Row],[Auto Renewal]]="Yes"),Bases[[#This Row],[Minecraft Season Pass Price]],0)</f>
        <v>0</v>
      </c>
      <c r="AS79" s="7">
        <f>IF(AND(Bases[[#This Row],[Plan]]="Standard",Bases[[#This Row],[Auto Renewal]]="No"),Bases[[#This Row],[Minecraft Season Pass Price]],0)</f>
        <v>0</v>
      </c>
      <c r="AT79" s="7">
        <f>+Bases[[#This Row],[Sales From STANDARD (MINECRAFT) Auto Renewal YES]]+Bases[[#This Row],[Sales From STANDARD (MINECRAFT) Auto Renewal NO]]</f>
        <v>0</v>
      </c>
      <c r="AU79" s="7">
        <f>IF(AND(Bases[[#This Row],[Plan]]="Ultimate",Bases[[#This Row],[Auto Renewal]]="Yes"),Bases[[#This Row],[Minecraft Season Pass Price]],0)</f>
        <v>0</v>
      </c>
      <c r="AV79" s="7">
        <f>IF(AND(Bases[[#This Row],[Plan]]="Ultimate",Bases[[#This Row],[Auto Renewal]]="No"),Bases[[#This Row],[Minecraft Season Pass Price]],0)</f>
        <v>20</v>
      </c>
      <c r="AW79" s="7">
        <f>+Bases[[#This Row],[Sales From ULTIMATE (MINECRAFT) Auto Renewal YES]]+Bases[[#This Row],[Sales From ULTIMATE (MINECRAFT) Auto Renewal NO]]</f>
        <v>20</v>
      </c>
      <c r="AX79" s="7">
        <f>+Bases[[#This Row],[Total Sales From ULTIMATE (MINECRAFT) Auto Renewal YES + NO]]+Bases[[#This Row],[Total Sales From STANDARD (MINECRAFT) Auto Renewal YES + NO]]</f>
        <v>20</v>
      </c>
      <c r="AY79" s="7">
        <f>IF(AND(Bases[[#This Row],[Plan]]="Ultimate",Bases[[#This Row],[Auto Renewal]]="Yes"),Bases[[#This Row],[EA Play Season Pass
Price]],0)</f>
        <v>0</v>
      </c>
      <c r="AZ79" s="7">
        <f>IF(AND(Bases[[#This Row],[Plan]]="Ultimate",Bases[[#This Row],[Auto Renewal]]="No"),Bases[[#This Row],[EA Play Season Pass
Price]],0)</f>
        <v>30</v>
      </c>
      <c r="BA79" s="7">
        <f>+Bases[[#This Row],[Sales From ULTIMATE (EA) Auto Renewal YES]]+Bases[[#This Row],[Sales From ULTIMATE (EA) Auto Renewal NO]]</f>
        <v>30</v>
      </c>
      <c r="BB79" s="7">
        <f>IF(Bases[[#This Row],[Potential Clients Standard - Renew: Yes]]=1,25,0)</f>
        <v>0</v>
      </c>
      <c r="BC79" s="9">
        <f>IF(AND(Bases[[#This Row],[Auto Renewal]]="Yes",Bases[[#This Row],[Plan]]="Core"),1,0)</f>
        <v>0</v>
      </c>
      <c r="BD79" s="7">
        <f>IF(Bases[[#This Row],[Potential Clients Standard - Renew: NO]]=1,25,0)</f>
        <v>0</v>
      </c>
      <c r="BE79" s="9">
        <f>IF(AND(Bases[[#This Row],[Auto Renewal]]="No",Bases[[#This Row],[Plan]]="Core"),1,0)</f>
        <v>0</v>
      </c>
      <c r="BF79" s="7">
        <f>IF(Bases[[#This Row],[Potential Clients Ultimate - Renew: Yes]]=1,35,0)</f>
        <v>0</v>
      </c>
      <c r="BG79" s="9">
        <f>IF(AND(Bases[[#This Row],[Auto Renewal]]="Yes",Bases[[#This Row],[Plan]]="Standard"),1,0)</f>
        <v>0</v>
      </c>
      <c r="BH79" s="7">
        <f>IF(Bases[[#This Row],[Potential Clients Ultimate - Renew: NO]]=1,35,0)</f>
        <v>0</v>
      </c>
      <c r="BI79" s="9">
        <f>IF(AND(Bases[[#This Row],[Auto Renewal]]="No",Bases[[#This Row],[Plan]]="Standard"),1,0)</f>
        <v>0</v>
      </c>
      <c r="BJ79" s="7">
        <f>+Bases[[#This Row],[Potential Sales Standard - Renew: Yes]]+Bases[[#This Row],[Potential Sales Ultimate - Renew: Yes]]</f>
        <v>0</v>
      </c>
      <c r="BK79" s="9">
        <f>+Bases[[#This Row],[Potential Clients Standard - Renew: Yes]]+Bases[[#This Row],[Potential Clients Standard - Renew: NO]]</f>
        <v>0</v>
      </c>
      <c r="BL79" s="7">
        <f>+Bases[[#This Row],[Potential Sales Standard - Renew: NO]]+Bases[[#This Row],[Potential Sales Ultimate - Renew: NO]]</f>
        <v>0</v>
      </c>
      <c r="BM79" s="9">
        <f>+Bases[[#This Row],[Potential Clients Ultimate - Renew: Yes]]+Bases[[#This Row],[Potential Clients Ultimate - Renew: NO]]</f>
        <v>0</v>
      </c>
    </row>
    <row r="80" spans="1:65" ht="16.5" customHeight="1" x14ac:dyDescent="0.25">
      <c r="A80" s="1">
        <v>3307</v>
      </c>
      <c r="B80" s="1" t="s">
        <v>94</v>
      </c>
      <c r="C80" s="1" t="s">
        <v>15</v>
      </c>
      <c r="D80" s="2">
        <v>45424</v>
      </c>
      <c r="E80" s="1" t="s">
        <v>8</v>
      </c>
      <c r="F80" s="7">
        <v>10</v>
      </c>
      <c r="G80" s="1" t="s">
        <v>9</v>
      </c>
      <c r="H80" s="1" t="s">
        <v>12</v>
      </c>
      <c r="I80" s="7" t="s">
        <v>302</v>
      </c>
      <c r="J80" s="1" t="s">
        <v>8</v>
      </c>
      <c r="K80" s="7">
        <v>20</v>
      </c>
      <c r="L80" s="7">
        <v>10</v>
      </c>
      <c r="M80" s="7">
        <v>20</v>
      </c>
      <c r="N80" s="6">
        <v>2024</v>
      </c>
      <c r="O80" s="3" t="s">
        <v>319</v>
      </c>
      <c r="P80" s="5">
        <v>3</v>
      </c>
      <c r="Q80" s="3" t="s">
        <v>314</v>
      </c>
      <c r="R80" s="7">
        <v>-10</v>
      </c>
      <c r="S80" s="9">
        <v>1</v>
      </c>
      <c r="T80" s="9">
        <v>1</v>
      </c>
      <c r="U80" s="9">
        <v>0</v>
      </c>
      <c r="V80" s="9">
        <f>+IF(Bases[[#This Row],[Auto Renewal]]="Yes",1,0)</f>
        <v>1</v>
      </c>
      <c r="W80" s="9">
        <f>+IF(Bases[[#This Row],[Auto Renewal]]="No",1,0)</f>
        <v>0</v>
      </c>
      <c r="X80" s="9">
        <f>+Bases[[#This Row],[CLIENTS From All Subscriptions Auto Renewal YES]]+Bases[[#This Row],[CLIENTS From All Subscriptions Auto Renewal NO]]</f>
        <v>1</v>
      </c>
      <c r="Y80" s="9">
        <f>IF(AND(Bases[[#This Row],[Plan]]="Core",Bases[[#This Row],[Auto Renewal]]="Yes"),1,0)</f>
        <v>0</v>
      </c>
      <c r="Z80" s="9">
        <f>IF(AND(Bases[[#This Row],[Plan]]="Core",Bases[[#This Row],[Auto Renewal]]="No"),1,0)</f>
        <v>0</v>
      </c>
      <c r="AA80" s="9">
        <f>+Bases[[#This Row],[CLIENTS From Simple Subscription Auto Renewal NO]]+Bases[[#This Row],[CLIENTS From Simple Subscription Auto Renewal YES]]</f>
        <v>0</v>
      </c>
      <c r="AB80" s="9">
        <f>IF(AND(Bases[[#This Row],[Plan]]="Standard",Bases[[#This Row],[Auto Renewal]]="Yes"),1,0)</f>
        <v>1</v>
      </c>
      <c r="AC80" s="9">
        <f>IF(AND(Bases[[#This Row],[Plan]]="Standard",Bases[[#This Row],[Auto Renewal]]="No"),1,0)</f>
        <v>0</v>
      </c>
      <c r="AD80" s="9">
        <f>+Bases[[#This Row],[CLIENTS From STANDARD (MINECRAFT) Auto Renewal NO]]+Bases[[#This Row],[CLIENTS From STANDARD (MINECRAFT) Auto Renewal YES]]</f>
        <v>1</v>
      </c>
      <c r="AE80" s="9">
        <f>IF(AND(Bases[[#This Row],[Plan]]="Ultimate",Bases[[#This Row],[Auto Renewal]]="Yes"),1,0)</f>
        <v>0</v>
      </c>
      <c r="AF80" s="9">
        <f>IF(AND(Bases[[#This Row],[Plan]]="Ultimate",Bases[[#This Row],[Auto Renewal]]="No"),1,0)</f>
        <v>0</v>
      </c>
      <c r="AG80" s="9">
        <f>+Bases[[#This Row],[CLIENTS From ULTIMATE (MINECRAFT) Auto Renewal NO]]+Bases[[#This Row],[CLIENTS From ULTIMATE (MINECRAFT) Auto Renewal YES]]</f>
        <v>0</v>
      </c>
      <c r="AH80" s="9">
        <f>+Bases[[#This Row],[Total CLIENTS From ULTIMATE (MINECRAFT) Auto Renewal YES + NO]]+Bases[[#This Row],[Total CLIENTS From STANDARD (MINECRAFT) Auto Renewal YES + NO]]</f>
        <v>1</v>
      </c>
      <c r="AI80" s="9">
        <f>IF(AND(Bases[[#This Row],[Plan]]="Ultimate",Bases[[#This Row],[Auto Renewal]]="Yes"),1,0)</f>
        <v>0</v>
      </c>
      <c r="AJ80" s="9">
        <f>IF(AND(Bases[[#This Row],[Plan]]="Ultimate",Bases[[#This Row],[Auto Renewal]]="No"),1,0)</f>
        <v>0</v>
      </c>
      <c r="AK80" s="9">
        <f>+Bases[[#This Row],[CLIENTS From ULTIMATE (EA) Auto Renewal YES]]+Bases[[#This Row],[CLIENTS From ULTIMATE (EA) Auto Renewal NO]]</f>
        <v>0</v>
      </c>
      <c r="AL80" s="7">
        <f>+IF(Bases[[#This Row],[Auto Renewal]]="Yes",Bases[[#This Row],[Subscription Price]],0)</f>
        <v>10</v>
      </c>
      <c r="AM80" s="7">
        <f>+IF(Bases[[#This Row],[Auto Renewal]]="No",Bases[[#This Row],[Subscription Price]],0)</f>
        <v>0</v>
      </c>
      <c r="AN80" s="7">
        <f>+Bases[[#This Row],[Sales From All Subscriptions Auto Renewal NO]]+Bases[[#This Row],[Sales From All Subscriptions Auto Renewal YES]]</f>
        <v>10</v>
      </c>
      <c r="AO80" s="7">
        <f>IF(AND(Bases[[#This Row],[Plan]]="Core",Bases[[#This Row],[Auto Renewal]]="Yes"),Bases[[#This Row],[Subscription Price]],0)</f>
        <v>0</v>
      </c>
      <c r="AP80" s="7">
        <f>IF(AND(Bases[[#This Row],[Plan]]="Core",Bases[[#This Row],[Auto Renewal]]="No"),Bases[[#This Row],[Subscription Price]],0)</f>
        <v>0</v>
      </c>
      <c r="AQ80" s="7">
        <f>+Bases[[#This Row],[Sales From Simple Subscription Auto Renewal YES]]+Bases[[#This Row],[Sales From Simple Subscription Auto Renewal NO]]</f>
        <v>0</v>
      </c>
      <c r="AR80" s="7">
        <f>IF(AND(Bases[[#This Row],[Plan]]="Standard",Bases[[#This Row],[Auto Renewal]]="Yes"),Bases[[#This Row],[Minecraft Season Pass Price]],0)</f>
        <v>20</v>
      </c>
      <c r="AS80" s="7">
        <f>IF(AND(Bases[[#This Row],[Plan]]="Standard",Bases[[#This Row],[Auto Renewal]]="No"),Bases[[#This Row],[Minecraft Season Pass Price]],0)</f>
        <v>0</v>
      </c>
      <c r="AT80" s="7">
        <f>+Bases[[#This Row],[Sales From STANDARD (MINECRAFT) Auto Renewal YES]]+Bases[[#This Row],[Sales From STANDARD (MINECRAFT) Auto Renewal NO]]</f>
        <v>20</v>
      </c>
      <c r="AU80" s="7">
        <f>IF(AND(Bases[[#This Row],[Plan]]="Ultimate",Bases[[#This Row],[Auto Renewal]]="Yes"),Bases[[#This Row],[Minecraft Season Pass Price]],0)</f>
        <v>0</v>
      </c>
      <c r="AV80" s="7">
        <f>IF(AND(Bases[[#This Row],[Plan]]="Ultimate",Bases[[#This Row],[Auto Renewal]]="No"),Bases[[#This Row],[Minecraft Season Pass Price]],0)</f>
        <v>0</v>
      </c>
      <c r="AW80" s="7">
        <f>+Bases[[#This Row],[Sales From ULTIMATE (MINECRAFT) Auto Renewal YES]]+Bases[[#This Row],[Sales From ULTIMATE (MINECRAFT) Auto Renewal NO]]</f>
        <v>0</v>
      </c>
      <c r="AX80" s="7">
        <f>+Bases[[#This Row],[Total Sales From ULTIMATE (MINECRAFT) Auto Renewal YES + NO]]+Bases[[#This Row],[Total Sales From STANDARD (MINECRAFT) Auto Renewal YES + NO]]</f>
        <v>20</v>
      </c>
      <c r="AY80" s="7">
        <f>IF(AND(Bases[[#This Row],[Plan]]="Ultimate",Bases[[#This Row],[Auto Renewal]]="Yes"),Bases[[#This Row],[EA Play Season Pass
Price]],0)</f>
        <v>0</v>
      </c>
      <c r="AZ80" s="7">
        <f>IF(AND(Bases[[#This Row],[Plan]]="Ultimate",Bases[[#This Row],[Auto Renewal]]="No"),Bases[[#This Row],[EA Play Season Pass
Price]],0)</f>
        <v>0</v>
      </c>
      <c r="BA80" s="7">
        <f>+Bases[[#This Row],[Sales From ULTIMATE (EA) Auto Renewal YES]]+Bases[[#This Row],[Sales From ULTIMATE (EA) Auto Renewal NO]]</f>
        <v>0</v>
      </c>
      <c r="BB80" s="7">
        <f>IF(Bases[[#This Row],[Potential Clients Standard - Renew: Yes]]=1,25,0)</f>
        <v>0</v>
      </c>
      <c r="BC80" s="9">
        <f>IF(AND(Bases[[#This Row],[Auto Renewal]]="Yes",Bases[[#This Row],[Plan]]="Core"),1,0)</f>
        <v>0</v>
      </c>
      <c r="BD80" s="7">
        <f>IF(Bases[[#This Row],[Potential Clients Standard - Renew: NO]]=1,25,0)</f>
        <v>0</v>
      </c>
      <c r="BE80" s="9">
        <f>IF(AND(Bases[[#This Row],[Auto Renewal]]="No",Bases[[#This Row],[Plan]]="Core"),1,0)</f>
        <v>0</v>
      </c>
      <c r="BF80" s="7">
        <f>IF(Bases[[#This Row],[Potential Clients Ultimate - Renew: Yes]]=1,35,0)</f>
        <v>35</v>
      </c>
      <c r="BG80" s="9">
        <f>IF(AND(Bases[[#This Row],[Auto Renewal]]="Yes",Bases[[#This Row],[Plan]]="Standard"),1,0)</f>
        <v>1</v>
      </c>
      <c r="BH80" s="7">
        <f>IF(Bases[[#This Row],[Potential Clients Ultimate - Renew: NO]]=1,35,0)</f>
        <v>0</v>
      </c>
      <c r="BI80" s="9">
        <f>IF(AND(Bases[[#This Row],[Auto Renewal]]="No",Bases[[#This Row],[Plan]]="Standard"),1,0)</f>
        <v>0</v>
      </c>
      <c r="BJ80" s="7">
        <f>+Bases[[#This Row],[Potential Sales Standard - Renew: Yes]]+Bases[[#This Row],[Potential Sales Ultimate - Renew: Yes]]</f>
        <v>35</v>
      </c>
      <c r="BK80" s="9">
        <f>+Bases[[#This Row],[Potential Clients Standard - Renew: Yes]]+Bases[[#This Row],[Potential Clients Standard - Renew: NO]]</f>
        <v>0</v>
      </c>
      <c r="BL80" s="7">
        <f>+Bases[[#This Row],[Potential Sales Standard - Renew: NO]]+Bases[[#This Row],[Potential Sales Ultimate - Renew: NO]]</f>
        <v>0</v>
      </c>
      <c r="BM80" s="9">
        <f>+Bases[[#This Row],[Potential Clients Ultimate - Renew: Yes]]+Bases[[#This Row],[Potential Clients Ultimate - Renew: NO]]</f>
        <v>1</v>
      </c>
    </row>
    <row r="81" spans="1:65" ht="16.5" customHeight="1" x14ac:dyDescent="0.25">
      <c r="A81" s="1">
        <v>3308</v>
      </c>
      <c r="B81" s="1" t="s">
        <v>95</v>
      </c>
      <c r="C81" s="1" t="s">
        <v>11</v>
      </c>
      <c r="D81" s="2">
        <v>45425</v>
      </c>
      <c r="E81" s="1" t="s">
        <v>12</v>
      </c>
      <c r="F81" s="7">
        <v>5</v>
      </c>
      <c r="G81" s="1" t="s">
        <v>16</v>
      </c>
      <c r="H81" s="1" t="s">
        <v>12</v>
      </c>
      <c r="I81" s="7" t="s">
        <v>302</v>
      </c>
      <c r="J81" s="1" t="s">
        <v>12</v>
      </c>
      <c r="K81" s="7">
        <v>0</v>
      </c>
      <c r="L81" s="7">
        <v>0</v>
      </c>
      <c r="M81" s="7">
        <v>5</v>
      </c>
      <c r="N81" s="6">
        <v>2024</v>
      </c>
      <c r="O81" s="3" t="s">
        <v>319</v>
      </c>
      <c r="P81" s="5">
        <v>3</v>
      </c>
      <c r="Q81" s="3" t="s">
        <v>309</v>
      </c>
      <c r="R81" s="7">
        <v>0</v>
      </c>
      <c r="S81" s="9">
        <v>1</v>
      </c>
      <c r="T81" s="9">
        <v>0</v>
      </c>
      <c r="U81" s="9">
        <v>1</v>
      </c>
      <c r="V81" s="9">
        <f>+IF(Bases[[#This Row],[Auto Renewal]]="Yes",1,0)</f>
        <v>0</v>
      </c>
      <c r="W81" s="9">
        <f>+IF(Bases[[#This Row],[Auto Renewal]]="No",1,0)</f>
        <v>1</v>
      </c>
      <c r="X81" s="9">
        <f>+Bases[[#This Row],[CLIENTS From All Subscriptions Auto Renewal YES]]+Bases[[#This Row],[CLIENTS From All Subscriptions Auto Renewal NO]]</f>
        <v>1</v>
      </c>
      <c r="Y81" s="9">
        <f>IF(AND(Bases[[#This Row],[Plan]]="Core",Bases[[#This Row],[Auto Renewal]]="Yes"),1,0)</f>
        <v>0</v>
      </c>
      <c r="Z81" s="9">
        <f>IF(AND(Bases[[#This Row],[Plan]]="Core",Bases[[#This Row],[Auto Renewal]]="No"),1,0)</f>
        <v>1</v>
      </c>
      <c r="AA81" s="9">
        <f>+Bases[[#This Row],[CLIENTS From Simple Subscription Auto Renewal NO]]+Bases[[#This Row],[CLIENTS From Simple Subscription Auto Renewal YES]]</f>
        <v>1</v>
      </c>
      <c r="AB81" s="9">
        <f>IF(AND(Bases[[#This Row],[Plan]]="Standard",Bases[[#This Row],[Auto Renewal]]="Yes"),1,0)</f>
        <v>0</v>
      </c>
      <c r="AC81" s="9">
        <f>IF(AND(Bases[[#This Row],[Plan]]="Standard",Bases[[#This Row],[Auto Renewal]]="No"),1,0)</f>
        <v>0</v>
      </c>
      <c r="AD81" s="9">
        <f>+Bases[[#This Row],[CLIENTS From STANDARD (MINECRAFT) Auto Renewal NO]]+Bases[[#This Row],[CLIENTS From STANDARD (MINECRAFT) Auto Renewal YES]]</f>
        <v>0</v>
      </c>
      <c r="AE81" s="9">
        <f>IF(AND(Bases[[#This Row],[Plan]]="Ultimate",Bases[[#This Row],[Auto Renewal]]="Yes"),1,0)</f>
        <v>0</v>
      </c>
      <c r="AF81" s="9">
        <f>IF(AND(Bases[[#This Row],[Plan]]="Ultimate",Bases[[#This Row],[Auto Renewal]]="No"),1,0)</f>
        <v>0</v>
      </c>
      <c r="AG81" s="9">
        <f>+Bases[[#This Row],[CLIENTS From ULTIMATE (MINECRAFT) Auto Renewal NO]]+Bases[[#This Row],[CLIENTS From ULTIMATE (MINECRAFT) Auto Renewal YES]]</f>
        <v>0</v>
      </c>
      <c r="AH81" s="9">
        <f>+Bases[[#This Row],[Total CLIENTS From ULTIMATE (MINECRAFT) Auto Renewal YES + NO]]+Bases[[#This Row],[Total CLIENTS From STANDARD (MINECRAFT) Auto Renewal YES + NO]]</f>
        <v>0</v>
      </c>
      <c r="AI81" s="9">
        <f>IF(AND(Bases[[#This Row],[Plan]]="Ultimate",Bases[[#This Row],[Auto Renewal]]="Yes"),1,0)</f>
        <v>0</v>
      </c>
      <c r="AJ81" s="9">
        <f>IF(AND(Bases[[#This Row],[Plan]]="Ultimate",Bases[[#This Row],[Auto Renewal]]="No"),1,0)</f>
        <v>0</v>
      </c>
      <c r="AK81" s="9">
        <f>+Bases[[#This Row],[CLIENTS From ULTIMATE (EA) Auto Renewal YES]]+Bases[[#This Row],[CLIENTS From ULTIMATE (EA) Auto Renewal NO]]</f>
        <v>0</v>
      </c>
      <c r="AL81" s="7">
        <f>+IF(Bases[[#This Row],[Auto Renewal]]="Yes",Bases[[#This Row],[Subscription Price]],0)</f>
        <v>0</v>
      </c>
      <c r="AM81" s="7">
        <f>+IF(Bases[[#This Row],[Auto Renewal]]="No",Bases[[#This Row],[Subscription Price]],0)</f>
        <v>5</v>
      </c>
      <c r="AN81" s="7">
        <f>+Bases[[#This Row],[Sales From All Subscriptions Auto Renewal NO]]+Bases[[#This Row],[Sales From All Subscriptions Auto Renewal YES]]</f>
        <v>5</v>
      </c>
      <c r="AO81" s="7">
        <f>IF(AND(Bases[[#This Row],[Plan]]="Core",Bases[[#This Row],[Auto Renewal]]="Yes"),Bases[[#This Row],[Subscription Price]],0)</f>
        <v>0</v>
      </c>
      <c r="AP81" s="7">
        <f>IF(AND(Bases[[#This Row],[Plan]]="Core",Bases[[#This Row],[Auto Renewal]]="No"),Bases[[#This Row],[Subscription Price]],0)</f>
        <v>5</v>
      </c>
      <c r="AQ81" s="7">
        <f>+Bases[[#This Row],[Sales From Simple Subscription Auto Renewal YES]]+Bases[[#This Row],[Sales From Simple Subscription Auto Renewal NO]]</f>
        <v>5</v>
      </c>
      <c r="AR81" s="7">
        <f>IF(AND(Bases[[#This Row],[Plan]]="Standard",Bases[[#This Row],[Auto Renewal]]="Yes"),Bases[[#This Row],[Minecraft Season Pass Price]],0)</f>
        <v>0</v>
      </c>
      <c r="AS81" s="7">
        <f>IF(AND(Bases[[#This Row],[Plan]]="Standard",Bases[[#This Row],[Auto Renewal]]="No"),Bases[[#This Row],[Minecraft Season Pass Price]],0)</f>
        <v>0</v>
      </c>
      <c r="AT81" s="7">
        <f>+Bases[[#This Row],[Sales From STANDARD (MINECRAFT) Auto Renewal YES]]+Bases[[#This Row],[Sales From STANDARD (MINECRAFT) Auto Renewal NO]]</f>
        <v>0</v>
      </c>
      <c r="AU81" s="7">
        <f>IF(AND(Bases[[#This Row],[Plan]]="Ultimate",Bases[[#This Row],[Auto Renewal]]="Yes"),Bases[[#This Row],[Minecraft Season Pass Price]],0)</f>
        <v>0</v>
      </c>
      <c r="AV81" s="7">
        <f>IF(AND(Bases[[#This Row],[Plan]]="Ultimate",Bases[[#This Row],[Auto Renewal]]="No"),Bases[[#This Row],[Minecraft Season Pass Price]],0)</f>
        <v>0</v>
      </c>
      <c r="AW81" s="7">
        <f>+Bases[[#This Row],[Sales From ULTIMATE (MINECRAFT) Auto Renewal YES]]+Bases[[#This Row],[Sales From ULTIMATE (MINECRAFT) Auto Renewal NO]]</f>
        <v>0</v>
      </c>
      <c r="AX81" s="7">
        <f>+Bases[[#This Row],[Total Sales From ULTIMATE (MINECRAFT) Auto Renewal YES + NO]]+Bases[[#This Row],[Total Sales From STANDARD (MINECRAFT) Auto Renewal YES + NO]]</f>
        <v>0</v>
      </c>
      <c r="AY81" s="7">
        <f>IF(AND(Bases[[#This Row],[Plan]]="Ultimate",Bases[[#This Row],[Auto Renewal]]="Yes"),Bases[[#This Row],[EA Play Season Pass
Price]],0)</f>
        <v>0</v>
      </c>
      <c r="AZ81" s="7">
        <f>IF(AND(Bases[[#This Row],[Plan]]="Ultimate",Bases[[#This Row],[Auto Renewal]]="No"),Bases[[#This Row],[EA Play Season Pass
Price]],0)</f>
        <v>0</v>
      </c>
      <c r="BA81" s="7">
        <f>+Bases[[#This Row],[Sales From ULTIMATE (EA) Auto Renewal YES]]+Bases[[#This Row],[Sales From ULTIMATE (EA) Auto Renewal NO]]</f>
        <v>0</v>
      </c>
      <c r="BB81" s="7">
        <f>IF(Bases[[#This Row],[Potential Clients Standard - Renew: Yes]]=1,25,0)</f>
        <v>0</v>
      </c>
      <c r="BC81" s="9">
        <f>IF(AND(Bases[[#This Row],[Auto Renewal]]="Yes",Bases[[#This Row],[Plan]]="Core"),1,0)</f>
        <v>0</v>
      </c>
      <c r="BD81" s="7">
        <f>IF(Bases[[#This Row],[Potential Clients Standard - Renew: NO]]=1,25,0)</f>
        <v>25</v>
      </c>
      <c r="BE81" s="9">
        <f>IF(AND(Bases[[#This Row],[Auto Renewal]]="No",Bases[[#This Row],[Plan]]="Core"),1,0)</f>
        <v>1</v>
      </c>
      <c r="BF81" s="7">
        <f>IF(Bases[[#This Row],[Potential Clients Ultimate - Renew: Yes]]=1,35,0)</f>
        <v>0</v>
      </c>
      <c r="BG81" s="9">
        <f>IF(AND(Bases[[#This Row],[Auto Renewal]]="Yes",Bases[[#This Row],[Plan]]="Standard"),1,0)</f>
        <v>0</v>
      </c>
      <c r="BH81" s="7">
        <f>IF(Bases[[#This Row],[Potential Clients Ultimate - Renew: NO]]=1,35,0)</f>
        <v>0</v>
      </c>
      <c r="BI81" s="9">
        <f>IF(AND(Bases[[#This Row],[Auto Renewal]]="No",Bases[[#This Row],[Plan]]="Standard"),1,0)</f>
        <v>0</v>
      </c>
      <c r="BJ81" s="7">
        <f>+Bases[[#This Row],[Potential Sales Standard - Renew: Yes]]+Bases[[#This Row],[Potential Sales Ultimate - Renew: Yes]]</f>
        <v>0</v>
      </c>
      <c r="BK81" s="9">
        <f>+Bases[[#This Row],[Potential Clients Standard - Renew: Yes]]+Bases[[#This Row],[Potential Clients Standard - Renew: NO]]</f>
        <v>1</v>
      </c>
      <c r="BL81" s="7">
        <f>+Bases[[#This Row],[Potential Sales Standard - Renew: NO]]+Bases[[#This Row],[Potential Sales Ultimate - Renew: NO]]</f>
        <v>25</v>
      </c>
      <c r="BM81" s="9">
        <f>+Bases[[#This Row],[Potential Clients Ultimate - Renew: Yes]]+Bases[[#This Row],[Potential Clients Ultimate - Renew: NO]]</f>
        <v>0</v>
      </c>
    </row>
    <row r="82" spans="1:65" ht="16.5" customHeight="1" x14ac:dyDescent="0.25">
      <c r="A82" s="1">
        <v>3309</v>
      </c>
      <c r="B82" s="1" t="s">
        <v>96</v>
      </c>
      <c r="C82" s="1" t="s">
        <v>7</v>
      </c>
      <c r="D82" s="2">
        <v>45426</v>
      </c>
      <c r="E82" s="1" t="s">
        <v>8</v>
      </c>
      <c r="F82" s="7">
        <v>15</v>
      </c>
      <c r="G82" s="1" t="s">
        <v>9</v>
      </c>
      <c r="H82" s="1" t="s">
        <v>8</v>
      </c>
      <c r="I82" s="7">
        <v>30</v>
      </c>
      <c r="J82" s="1" t="s">
        <v>8</v>
      </c>
      <c r="K82" s="7">
        <v>20</v>
      </c>
      <c r="L82" s="7">
        <v>3</v>
      </c>
      <c r="M82" s="7">
        <v>62</v>
      </c>
      <c r="N82" s="6">
        <v>2024</v>
      </c>
      <c r="O82" s="3" t="s">
        <v>319</v>
      </c>
      <c r="P82" s="5">
        <v>3</v>
      </c>
      <c r="Q82" s="3" t="s">
        <v>312</v>
      </c>
      <c r="R82" s="7">
        <v>-3</v>
      </c>
      <c r="S82" s="9">
        <v>1</v>
      </c>
      <c r="T82" s="9">
        <v>1</v>
      </c>
      <c r="U82" s="9">
        <v>0</v>
      </c>
      <c r="V82" s="9">
        <f>+IF(Bases[[#This Row],[Auto Renewal]]="Yes",1,0)</f>
        <v>1</v>
      </c>
      <c r="W82" s="9">
        <f>+IF(Bases[[#This Row],[Auto Renewal]]="No",1,0)</f>
        <v>0</v>
      </c>
      <c r="X82" s="9">
        <f>+Bases[[#This Row],[CLIENTS From All Subscriptions Auto Renewal YES]]+Bases[[#This Row],[CLIENTS From All Subscriptions Auto Renewal NO]]</f>
        <v>1</v>
      </c>
      <c r="Y82" s="9">
        <f>IF(AND(Bases[[#This Row],[Plan]]="Core",Bases[[#This Row],[Auto Renewal]]="Yes"),1,0)</f>
        <v>0</v>
      </c>
      <c r="Z82" s="9">
        <f>IF(AND(Bases[[#This Row],[Plan]]="Core",Bases[[#This Row],[Auto Renewal]]="No"),1,0)</f>
        <v>0</v>
      </c>
      <c r="AA82" s="9">
        <f>+Bases[[#This Row],[CLIENTS From Simple Subscription Auto Renewal NO]]+Bases[[#This Row],[CLIENTS From Simple Subscription Auto Renewal YES]]</f>
        <v>0</v>
      </c>
      <c r="AB82" s="9">
        <f>IF(AND(Bases[[#This Row],[Plan]]="Standard",Bases[[#This Row],[Auto Renewal]]="Yes"),1,0)</f>
        <v>0</v>
      </c>
      <c r="AC82" s="9">
        <f>IF(AND(Bases[[#This Row],[Plan]]="Standard",Bases[[#This Row],[Auto Renewal]]="No"),1,0)</f>
        <v>0</v>
      </c>
      <c r="AD82" s="9">
        <f>+Bases[[#This Row],[CLIENTS From STANDARD (MINECRAFT) Auto Renewal NO]]+Bases[[#This Row],[CLIENTS From STANDARD (MINECRAFT) Auto Renewal YES]]</f>
        <v>0</v>
      </c>
      <c r="AE82" s="9">
        <f>IF(AND(Bases[[#This Row],[Plan]]="Ultimate",Bases[[#This Row],[Auto Renewal]]="Yes"),1,0)</f>
        <v>1</v>
      </c>
      <c r="AF82" s="9">
        <f>IF(AND(Bases[[#This Row],[Plan]]="Ultimate",Bases[[#This Row],[Auto Renewal]]="No"),1,0)</f>
        <v>0</v>
      </c>
      <c r="AG82" s="9">
        <f>+Bases[[#This Row],[CLIENTS From ULTIMATE (MINECRAFT) Auto Renewal NO]]+Bases[[#This Row],[CLIENTS From ULTIMATE (MINECRAFT) Auto Renewal YES]]</f>
        <v>1</v>
      </c>
      <c r="AH82" s="9">
        <f>+Bases[[#This Row],[Total CLIENTS From ULTIMATE (MINECRAFT) Auto Renewal YES + NO]]+Bases[[#This Row],[Total CLIENTS From STANDARD (MINECRAFT) Auto Renewal YES + NO]]</f>
        <v>1</v>
      </c>
      <c r="AI82" s="9">
        <f>IF(AND(Bases[[#This Row],[Plan]]="Ultimate",Bases[[#This Row],[Auto Renewal]]="Yes"),1,0)</f>
        <v>1</v>
      </c>
      <c r="AJ82" s="9">
        <f>IF(AND(Bases[[#This Row],[Plan]]="Ultimate",Bases[[#This Row],[Auto Renewal]]="No"),1,0)</f>
        <v>0</v>
      </c>
      <c r="AK82" s="9">
        <f>+Bases[[#This Row],[CLIENTS From ULTIMATE (EA) Auto Renewal YES]]+Bases[[#This Row],[CLIENTS From ULTIMATE (EA) Auto Renewal NO]]</f>
        <v>1</v>
      </c>
      <c r="AL82" s="7">
        <f>+IF(Bases[[#This Row],[Auto Renewal]]="Yes",Bases[[#This Row],[Subscription Price]],0)</f>
        <v>15</v>
      </c>
      <c r="AM82" s="7">
        <f>+IF(Bases[[#This Row],[Auto Renewal]]="No",Bases[[#This Row],[Subscription Price]],0)</f>
        <v>0</v>
      </c>
      <c r="AN82" s="7">
        <f>+Bases[[#This Row],[Sales From All Subscriptions Auto Renewal NO]]+Bases[[#This Row],[Sales From All Subscriptions Auto Renewal YES]]</f>
        <v>15</v>
      </c>
      <c r="AO82" s="7">
        <f>IF(AND(Bases[[#This Row],[Plan]]="Core",Bases[[#This Row],[Auto Renewal]]="Yes"),Bases[[#This Row],[Subscription Price]],0)</f>
        <v>0</v>
      </c>
      <c r="AP82" s="7">
        <f>IF(AND(Bases[[#This Row],[Plan]]="Core",Bases[[#This Row],[Auto Renewal]]="No"),Bases[[#This Row],[Subscription Price]],0)</f>
        <v>0</v>
      </c>
      <c r="AQ82" s="7">
        <f>+Bases[[#This Row],[Sales From Simple Subscription Auto Renewal YES]]+Bases[[#This Row],[Sales From Simple Subscription Auto Renewal NO]]</f>
        <v>0</v>
      </c>
      <c r="AR82" s="7">
        <f>IF(AND(Bases[[#This Row],[Plan]]="Standard",Bases[[#This Row],[Auto Renewal]]="Yes"),Bases[[#This Row],[Minecraft Season Pass Price]],0)</f>
        <v>0</v>
      </c>
      <c r="AS82" s="7">
        <f>IF(AND(Bases[[#This Row],[Plan]]="Standard",Bases[[#This Row],[Auto Renewal]]="No"),Bases[[#This Row],[Minecraft Season Pass Price]],0)</f>
        <v>0</v>
      </c>
      <c r="AT82" s="7">
        <f>+Bases[[#This Row],[Sales From STANDARD (MINECRAFT) Auto Renewal YES]]+Bases[[#This Row],[Sales From STANDARD (MINECRAFT) Auto Renewal NO]]</f>
        <v>0</v>
      </c>
      <c r="AU82" s="7">
        <f>IF(AND(Bases[[#This Row],[Plan]]="Ultimate",Bases[[#This Row],[Auto Renewal]]="Yes"),Bases[[#This Row],[Minecraft Season Pass Price]],0)</f>
        <v>20</v>
      </c>
      <c r="AV82" s="7">
        <f>IF(AND(Bases[[#This Row],[Plan]]="Ultimate",Bases[[#This Row],[Auto Renewal]]="No"),Bases[[#This Row],[Minecraft Season Pass Price]],0)</f>
        <v>0</v>
      </c>
      <c r="AW82" s="7">
        <f>+Bases[[#This Row],[Sales From ULTIMATE (MINECRAFT) Auto Renewal YES]]+Bases[[#This Row],[Sales From ULTIMATE (MINECRAFT) Auto Renewal NO]]</f>
        <v>20</v>
      </c>
      <c r="AX82" s="7">
        <f>+Bases[[#This Row],[Total Sales From ULTIMATE (MINECRAFT) Auto Renewal YES + NO]]+Bases[[#This Row],[Total Sales From STANDARD (MINECRAFT) Auto Renewal YES + NO]]</f>
        <v>20</v>
      </c>
      <c r="AY82" s="7">
        <f>IF(AND(Bases[[#This Row],[Plan]]="Ultimate",Bases[[#This Row],[Auto Renewal]]="Yes"),Bases[[#This Row],[EA Play Season Pass
Price]],0)</f>
        <v>30</v>
      </c>
      <c r="AZ82" s="7">
        <f>IF(AND(Bases[[#This Row],[Plan]]="Ultimate",Bases[[#This Row],[Auto Renewal]]="No"),Bases[[#This Row],[EA Play Season Pass
Price]],0)</f>
        <v>0</v>
      </c>
      <c r="BA82" s="7">
        <f>+Bases[[#This Row],[Sales From ULTIMATE (EA) Auto Renewal YES]]+Bases[[#This Row],[Sales From ULTIMATE (EA) Auto Renewal NO]]</f>
        <v>30</v>
      </c>
      <c r="BB82" s="7">
        <f>IF(Bases[[#This Row],[Potential Clients Standard - Renew: Yes]]=1,25,0)</f>
        <v>0</v>
      </c>
      <c r="BC82" s="9">
        <f>IF(AND(Bases[[#This Row],[Auto Renewal]]="Yes",Bases[[#This Row],[Plan]]="Core"),1,0)</f>
        <v>0</v>
      </c>
      <c r="BD82" s="7">
        <f>IF(Bases[[#This Row],[Potential Clients Standard - Renew: NO]]=1,25,0)</f>
        <v>0</v>
      </c>
      <c r="BE82" s="9">
        <f>IF(AND(Bases[[#This Row],[Auto Renewal]]="No",Bases[[#This Row],[Plan]]="Core"),1,0)</f>
        <v>0</v>
      </c>
      <c r="BF82" s="7">
        <f>IF(Bases[[#This Row],[Potential Clients Ultimate - Renew: Yes]]=1,35,0)</f>
        <v>0</v>
      </c>
      <c r="BG82" s="9">
        <f>IF(AND(Bases[[#This Row],[Auto Renewal]]="Yes",Bases[[#This Row],[Plan]]="Standard"),1,0)</f>
        <v>0</v>
      </c>
      <c r="BH82" s="7">
        <f>IF(Bases[[#This Row],[Potential Clients Ultimate - Renew: NO]]=1,35,0)</f>
        <v>0</v>
      </c>
      <c r="BI82" s="9">
        <f>IF(AND(Bases[[#This Row],[Auto Renewal]]="No",Bases[[#This Row],[Plan]]="Standard"),1,0)</f>
        <v>0</v>
      </c>
      <c r="BJ82" s="7">
        <f>+Bases[[#This Row],[Potential Sales Standard - Renew: Yes]]+Bases[[#This Row],[Potential Sales Ultimate - Renew: Yes]]</f>
        <v>0</v>
      </c>
      <c r="BK82" s="9">
        <f>+Bases[[#This Row],[Potential Clients Standard - Renew: Yes]]+Bases[[#This Row],[Potential Clients Standard - Renew: NO]]</f>
        <v>0</v>
      </c>
      <c r="BL82" s="7">
        <f>+Bases[[#This Row],[Potential Sales Standard - Renew: NO]]+Bases[[#This Row],[Potential Sales Ultimate - Renew: NO]]</f>
        <v>0</v>
      </c>
      <c r="BM82" s="9">
        <f>+Bases[[#This Row],[Potential Clients Ultimate - Renew: Yes]]+Bases[[#This Row],[Potential Clients Ultimate - Renew: NO]]</f>
        <v>0</v>
      </c>
    </row>
    <row r="83" spans="1:65" ht="16.5" customHeight="1" x14ac:dyDescent="0.25">
      <c r="A83" s="1">
        <v>3310</v>
      </c>
      <c r="B83" s="1" t="s">
        <v>97</v>
      </c>
      <c r="C83" s="1" t="s">
        <v>15</v>
      </c>
      <c r="D83" s="2">
        <v>45427</v>
      </c>
      <c r="E83" s="1" t="s">
        <v>12</v>
      </c>
      <c r="F83" s="7">
        <v>10</v>
      </c>
      <c r="G83" s="1" t="s">
        <v>13</v>
      </c>
      <c r="H83" s="1" t="s">
        <v>12</v>
      </c>
      <c r="I83" s="7" t="s">
        <v>302</v>
      </c>
      <c r="J83" s="1" t="s">
        <v>8</v>
      </c>
      <c r="K83" s="7">
        <v>20</v>
      </c>
      <c r="L83" s="7">
        <v>15</v>
      </c>
      <c r="M83" s="7">
        <v>15</v>
      </c>
      <c r="N83" s="6">
        <v>2024</v>
      </c>
      <c r="O83" s="3" t="s">
        <v>319</v>
      </c>
      <c r="P83" s="5">
        <v>3</v>
      </c>
      <c r="Q83" s="3" t="s">
        <v>315</v>
      </c>
      <c r="R83" s="7">
        <v>-15</v>
      </c>
      <c r="S83" s="9">
        <v>1</v>
      </c>
      <c r="T83" s="9">
        <v>0</v>
      </c>
      <c r="U83" s="9">
        <v>1</v>
      </c>
      <c r="V83" s="9">
        <f>+IF(Bases[[#This Row],[Auto Renewal]]="Yes",1,0)</f>
        <v>0</v>
      </c>
      <c r="W83" s="9">
        <f>+IF(Bases[[#This Row],[Auto Renewal]]="No",1,0)</f>
        <v>1</v>
      </c>
      <c r="X83" s="9">
        <f>+Bases[[#This Row],[CLIENTS From All Subscriptions Auto Renewal YES]]+Bases[[#This Row],[CLIENTS From All Subscriptions Auto Renewal NO]]</f>
        <v>1</v>
      </c>
      <c r="Y83" s="9">
        <f>IF(AND(Bases[[#This Row],[Plan]]="Core",Bases[[#This Row],[Auto Renewal]]="Yes"),1,0)</f>
        <v>0</v>
      </c>
      <c r="Z83" s="9">
        <f>IF(AND(Bases[[#This Row],[Plan]]="Core",Bases[[#This Row],[Auto Renewal]]="No"),1,0)</f>
        <v>0</v>
      </c>
      <c r="AA83" s="9">
        <f>+Bases[[#This Row],[CLIENTS From Simple Subscription Auto Renewal NO]]+Bases[[#This Row],[CLIENTS From Simple Subscription Auto Renewal YES]]</f>
        <v>0</v>
      </c>
      <c r="AB83" s="9">
        <f>IF(AND(Bases[[#This Row],[Plan]]="Standard",Bases[[#This Row],[Auto Renewal]]="Yes"),1,0)</f>
        <v>0</v>
      </c>
      <c r="AC83" s="9">
        <f>IF(AND(Bases[[#This Row],[Plan]]="Standard",Bases[[#This Row],[Auto Renewal]]="No"),1,0)</f>
        <v>1</v>
      </c>
      <c r="AD83" s="9">
        <f>+Bases[[#This Row],[CLIENTS From STANDARD (MINECRAFT) Auto Renewal NO]]+Bases[[#This Row],[CLIENTS From STANDARD (MINECRAFT) Auto Renewal YES]]</f>
        <v>1</v>
      </c>
      <c r="AE83" s="9">
        <f>IF(AND(Bases[[#This Row],[Plan]]="Ultimate",Bases[[#This Row],[Auto Renewal]]="Yes"),1,0)</f>
        <v>0</v>
      </c>
      <c r="AF83" s="9">
        <f>IF(AND(Bases[[#This Row],[Plan]]="Ultimate",Bases[[#This Row],[Auto Renewal]]="No"),1,0)</f>
        <v>0</v>
      </c>
      <c r="AG83" s="9">
        <f>+Bases[[#This Row],[CLIENTS From ULTIMATE (MINECRAFT) Auto Renewal NO]]+Bases[[#This Row],[CLIENTS From ULTIMATE (MINECRAFT) Auto Renewal YES]]</f>
        <v>0</v>
      </c>
      <c r="AH83" s="9">
        <f>+Bases[[#This Row],[Total CLIENTS From ULTIMATE (MINECRAFT) Auto Renewal YES + NO]]+Bases[[#This Row],[Total CLIENTS From STANDARD (MINECRAFT) Auto Renewal YES + NO]]</f>
        <v>1</v>
      </c>
      <c r="AI83" s="9">
        <f>IF(AND(Bases[[#This Row],[Plan]]="Ultimate",Bases[[#This Row],[Auto Renewal]]="Yes"),1,0)</f>
        <v>0</v>
      </c>
      <c r="AJ83" s="9">
        <f>IF(AND(Bases[[#This Row],[Plan]]="Ultimate",Bases[[#This Row],[Auto Renewal]]="No"),1,0)</f>
        <v>0</v>
      </c>
      <c r="AK83" s="9">
        <f>+Bases[[#This Row],[CLIENTS From ULTIMATE (EA) Auto Renewal YES]]+Bases[[#This Row],[CLIENTS From ULTIMATE (EA) Auto Renewal NO]]</f>
        <v>0</v>
      </c>
      <c r="AL83" s="7">
        <f>+IF(Bases[[#This Row],[Auto Renewal]]="Yes",Bases[[#This Row],[Subscription Price]],0)</f>
        <v>0</v>
      </c>
      <c r="AM83" s="7">
        <f>+IF(Bases[[#This Row],[Auto Renewal]]="No",Bases[[#This Row],[Subscription Price]],0)</f>
        <v>10</v>
      </c>
      <c r="AN83" s="7">
        <f>+Bases[[#This Row],[Sales From All Subscriptions Auto Renewal NO]]+Bases[[#This Row],[Sales From All Subscriptions Auto Renewal YES]]</f>
        <v>10</v>
      </c>
      <c r="AO83" s="7">
        <f>IF(AND(Bases[[#This Row],[Plan]]="Core",Bases[[#This Row],[Auto Renewal]]="Yes"),Bases[[#This Row],[Subscription Price]],0)</f>
        <v>0</v>
      </c>
      <c r="AP83" s="7">
        <f>IF(AND(Bases[[#This Row],[Plan]]="Core",Bases[[#This Row],[Auto Renewal]]="No"),Bases[[#This Row],[Subscription Price]],0)</f>
        <v>0</v>
      </c>
      <c r="AQ83" s="7">
        <f>+Bases[[#This Row],[Sales From Simple Subscription Auto Renewal YES]]+Bases[[#This Row],[Sales From Simple Subscription Auto Renewal NO]]</f>
        <v>0</v>
      </c>
      <c r="AR83" s="7">
        <f>IF(AND(Bases[[#This Row],[Plan]]="Standard",Bases[[#This Row],[Auto Renewal]]="Yes"),Bases[[#This Row],[Minecraft Season Pass Price]],0)</f>
        <v>0</v>
      </c>
      <c r="AS83" s="7">
        <f>IF(AND(Bases[[#This Row],[Plan]]="Standard",Bases[[#This Row],[Auto Renewal]]="No"),Bases[[#This Row],[Minecraft Season Pass Price]],0)</f>
        <v>20</v>
      </c>
      <c r="AT83" s="7">
        <f>+Bases[[#This Row],[Sales From STANDARD (MINECRAFT) Auto Renewal YES]]+Bases[[#This Row],[Sales From STANDARD (MINECRAFT) Auto Renewal NO]]</f>
        <v>20</v>
      </c>
      <c r="AU83" s="7">
        <f>IF(AND(Bases[[#This Row],[Plan]]="Ultimate",Bases[[#This Row],[Auto Renewal]]="Yes"),Bases[[#This Row],[Minecraft Season Pass Price]],0)</f>
        <v>0</v>
      </c>
      <c r="AV83" s="7">
        <f>IF(AND(Bases[[#This Row],[Plan]]="Ultimate",Bases[[#This Row],[Auto Renewal]]="No"),Bases[[#This Row],[Minecraft Season Pass Price]],0)</f>
        <v>0</v>
      </c>
      <c r="AW83" s="7">
        <f>+Bases[[#This Row],[Sales From ULTIMATE (MINECRAFT) Auto Renewal YES]]+Bases[[#This Row],[Sales From ULTIMATE (MINECRAFT) Auto Renewal NO]]</f>
        <v>0</v>
      </c>
      <c r="AX83" s="7">
        <f>+Bases[[#This Row],[Total Sales From ULTIMATE (MINECRAFT) Auto Renewal YES + NO]]+Bases[[#This Row],[Total Sales From STANDARD (MINECRAFT) Auto Renewal YES + NO]]</f>
        <v>20</v>
      </c>
      <c r="AY83" s="7">
        <f>IF(AND(Bases[[#This Row],[Plan]]="Ultimate",Bases[[#This Row],[Auto Renewal]]="Yes"),Bases[[#This Row],[EA Play Season Pass
Price]],0)</f>
        <v>0</v>
      </c>
      <c r="AZ83" s="7">
        <f>IF(AND(Bases[[#This Row],[Plan]]="Ultimate",Bases[[#This Row],[Auto Renewal]]="No"),Bases[[#This Row],[EA Play Season Pass
Price]],0)</f>
        <v>0</v>
      </c>
      <c r="BA83" s="7">
        <f>+Bases[[#This Row],[Sales From ULTIMATE (EA) Auto Renewal YES]]+Bases[[#This Row],[Sales From ULTIMATE (EA) Auto Renewal NO]]</f>
        <v>0</v>
      </c>
      <c r="BB83" s="7">
        <f>IF(Bases[[#This Row],[Potential Clients Standard - Renew: Yes]]=1,25,0)</f>
        <v>0</v>
      </c>
      <c r="BC83" s="9">
        <f>IF(AND(Bases[[#This Row],[Auto Renewal]]="Yes",Bases[[#This Row],[Plan]]="Core"),1,0)</f>
        <v>0</v>
      </c>
      <c r="BD83" s="7">
        <f>IF(Bases[[#This Row],[Potential Clients Standard - Renew: NO]]=1,25,0)</f>
        <v>0</v>
      </c>
      <c r="BE83" s="9">
        <f>IF(AND(Bases[[#This Row],[Auto Renewal]]="No",Bases[[#This Row],[Plan]]="Core"),1,0)</f>
        <v>0</v>
      </c>
      <c r="BF83" s="7">
        <f>IF(Bases[[#This Row],[Potential Clients Ultimate - Renew: Yes]]=1,35,0)</f>
        <v>0</v>
      </c>
      <c r="BG83" s="9">
        <f>IF(AND(Bases[[#This Row],[Auto Renewal]]="Yes",Bases[[#This Row],[Plan]]="Standard"),1,0)</f>
        <v>0</v>
      </c>
      <c r="BH83" s="7">
        <f>IF(Bases[[#This Row],[Potential Clients Ultimate - Renew: NO]]=1,35,0)</f>
        <v>35</v>
      </c>
      <c r="BI83" s="9">
        <f>IF(AND(Bases[[#This Row],[Auto Renewal]]="No",Bases[[#This Row],[Plan]]="Standard"),1,0)</f>
        <v>1</v>
      </c>
      <c r="BJ83" s="7">
        <f>+Bases[[#This Row],[Potential Sales Standard - Renew: Yes]]+Bases[[#This Row],[Potential Sales Ultimate - Renew: Yes]]</f>
        <v>0</v>
      </c>
      <c r="BK83" s="9">
        <f>+Bases[[#This Row],[Potential Clients Standard - Renew: Yes]]+Bases[[#This Row],[Potential Clients Standard - Renew: NO]]</f>
        <v>0</v>
      </c>
      <c r="BL83" s="7">
        <f>+Bases[[#This Row],[Potential Sales Standard - Renew: NO]]+Bases[[#This Row],[Potential Sales Ultimate - Renew: NO]]</f>
        <v>35</v>
      </c>
      <c r="BM83" s="9">
        <f>+Bases[[#This Row],[Potential Clients Ultimate - Renew: Yes]]+Bases[[#This Row],[Potential Clients Ultimate - Renew: NO]]</f>
        <v>1</v>
      </c>
    </row>
    <row r="84" spans="1:65" ht="16.5" customHeight="1" x14ac:dyDescent="0.25">
      <c r="A84" s="1">
        <v>3311</v>
      </c>
      <c r="B84" s="1" t="s">
        <v>98</v>
      </c>
      <c r="C84" s="1" t="s">
        <v>11</v>
      </c>
      <c r="D84" s="2">
        <v>45428</v>
      </c>
      <c r="E84" s="1" t="s">
        <v>8</v>
      </c>
      <c r="F84" s="7">
        <v>5</v>
      </c>
      <c r="G84" s="1" t="s">
        <v>9</v>
      </c>
      <c r="H84" s="1" t="s">
        <v>12</v>
      </c>
      <c r="I84" s="7" t="s">
        <v>302</v>
      </c>
      <c r="J84" s="1" t="s">
        <v>12</v>
      </c>
      <c r="K84" s="7">
        <v>0</v>
      </c>
      <c r="L84" s="7">
        <v>1</v>
      </c>
      <c r="M84" s="7">
        <v>4</v>
      </c>
      <c r="N84" s="6">
        <v>2024</v>
      </c>
      <c r="O84" s="3" t="s">
        <v>319</v>
      </c>
      <c r="P84" s="5">
        <v>3</v>
      </c>
      <c r="Q84" s="3" t="s">
        <v>316</v>
      </c>
      <c r="R84" s="7">
        <v>-1</v>
      </c>
      <c r="S84" s="9">
        <v>1</v>
      </c>
      <c r="T84" s="9">
        <v>1</v>
      </c>
      <c r="U84" s="9">
        <v>0</v>
      </c>
      <c r="V84" s="9">
        <f>+IF(Bases[[#This Row],[Auto Renewal]]="Yes",1,0)</f>
        <v>1</v>
      </c>
      <c r="W84" s="9">
        <f>+IF(Bases[[#This Row],[Auto Renewal]]="No",1,0)</f>
        <v>0</v>
      </c>
      <c r="X84" s="9">
        <f>+Bases[[#This Row],[CLIENTS From All Subscriptions Auto Renewal YES]]+Bases[[#This Row],[CLIENTS From All Subscriptions Auto Renewal NO]]</f>
        <v>1</v>
      </c>
      <c r="Y84" s="9">
        <f>IF(AND(Bases[[#This Row],[Plan]]="Core",Bases[[#This Row],[Auto Renewal]]="Yes"),1,0)</f>
        <v>1</v>
      </c>
      <c r="Z84" s="9">
        <f>IF(AND(Bases[[#This Row],[Plan]]="Core",Bases[[#This Row],[Auto Renewal]]="No"),1,0)</f>
        <v>0</v>
      </c>
      <c r="AA84" s="9">
        <f>+Bases[[#This Row],[CLIENTS From Simple Subscription Auto Renewal NO]]+Bases[[#This Row],[CLIENTS From Simple Subscription Auto Renewal YES]]</f>
        <v>1</v>
      </c>
      <c r="AB84" s="9">
        <f>IF(AND(Bases[[#This Row],[Plan]]="Standard",Bases[[#This Row],[Auto Renewal]]="Yes"),1,0)</f>
        <v>0</v>
      </c>
      <c r="AC84" s="9">
        <f>IF(AND(Bases[[#This Row],[Plan]]="Standard",Bases[[#This Row],[Auto Renewal]]="No"),1,0)</f>
        <v>0</v>
      </c>
      <c r="AD84" s="9">
        <f>+Bases[[#This Row],[CLIENTS From STANDARD (MINECRAFT) Auto Renewal NO]]+Bases[[#This Row],[CLIENTS From STANDARD (MINECRAFT) Auto Renewal YES]]</f>
        <v>0</v>
      </c>
      <c r="AE84" s="9">
        <f>IF(AND(Bases[[#This Row],[Plan]]="Ultimate",Bases[[#This Row],[Auto Renewal]]="Yes"),1,0)</f>
        <v>0</v>
      </c>
      <c r="AF84" s="9">
        <f>IF(AND(Bases[[#This Row],[Plan]]="Ultimate",Bases[[#This Row],[Auto Renewal]]="No"),1,0)</f>
        <v>0</v>
      </c>
      <c r="AG84" s="9">
        <f>+Bases[[#This Row],[CLIENTS From ULTIMATE (MINECRAFT) Auto Renewal NO]]+Bases[[#This Row],[CLIENTS From ULTIMATE (MINECRAFT) Auto Renewal YES]]</f>
        <v>0</v>
      </c>
      <c r="AH84" s="9">
        <f>+Bases[[#This Row],[Total CLIENTS From ULTIMATE (MINECRAFT) Auto Renewal YES + NO]]+Bases[[#This Row],[Total CLIENTS From STANDARD (MINECRAFT) Auto Renewal YES + NO]]</f>
        <v>0</v>
      </c>
      <c r="AI84" s="9">
        <f>IF(AND(Bases[[#This Row],[Plan]]="Ultimate",Bases[[#This Row],[Auto Renewal]]="Yes"),1,0)</f>
        <v>0</v>
      </c>
      <c r="AJ84" s="9">
        <f>IF(AND(Bases[[#This Row],[Plan]]="Ultimate",Bases[[#This Row],[Auto Renewal]]="No"),1,0)</f>
        <v>0</v>
      </c>
      <c r="AK84" s="9">
        <f>+Bases[[#This Row],[CLIENTS From ULTIMATE (EA) Auto Renewal YES]]+Bases[[#This Row],[CLIENTS From ULTIMATE (EA) Auto Renewal NO]]</f>
        <v>0</v>
      </c>
      <c r="AL84" s="7">
        <f>+IF(Bases[[#This Row],[Auto Renewal]]="Yes",Bases[[#This Row],[Subscription Price]],0)</f>
        <v>5</v>
      </c>
      <c r="AM84" s="7">
        <f>+IF(Bases[[#This Row],[Auto Renewal]]="No",Bases[[#This Row],[Subscription Price]],0)</f>
        <v>0</v>
      </c>
      <c r="AN84" s="7">
        <f>+Bases[[#This Row],[Sales From All Subscriptions Auto Renewal NO]]+Bases[[#This Row],[Sales From All Subscriptions Auto Renewal YES]]</f>
        <v>5</v>
      </c>
      <c r="AO84" s="7">
        <f>IF(AND(Bases[[#This Row],[Plan]]="Core",Bases[[#This Row],[Auto Renewal]]="Yes"),Bases[[#This Row],[Subscription Price]],0)</f>
        <v>5</v>
      </c>
      <c r="AP84" s="7">
        <f>IF(AND(Bases[[#This Row],[Plan]]="Core",Bases[[#This Row],[Auto Renewal]]="No"),Bases[[#This Row],[Subscription Price]],0)</f>
        <v>0</v>
      </c>
      <c r="AQ84" s="7">
        <f>+Bases[[#This Row],[Sales From Simple Subscription Auto Renewal YES]]+Bases[[#This Row],[Sales From Simple Subscription Auto Renewal NO]]</f>
        <v>5</v>
      </c>
      <c r="AR84" s="7">
        <f>IF(AND(Bases[[#This Row],[Plan]]="Standard",Bases[[#This Row],[Auto Renewal]]="Yes"),Bases[[#This Row],[Minecraft Season Pass Price]],0)</f>
        <v>0</v>
      </c>
      <c r="AS84" s="7">
        <f>IF(AND(Bases[[#This Row],[Plan]]="Standard",Bases[[#This Row],[Auto Renewal]]="No"),Bases[[#This Row],[Minecraft Season Pass Price]],0)</f>
        <v>0</v>
      </c>
      <c r="AT84" s="7">
        <f>+Bases[[#This Row],[Sales From STANDARD (MINECRAFT) Auto Renewal YES]]+Bases[[#This Row],[Sales From STANDARD (MINECRAFT) Auto Renewal NO]]</f>
        <v>0</v>
      </c>
      <c r="AU84" s="7">
        <f>IF(AND(Bases[[#This Row],[Plan]]="Ultimate",Bases[[#This Row],[Auto Renewal]]="Yes"),Bases[[#This Row],[Minecraft Season Pass Price]],0)</f>
        <v>0</v>
      </c>
      <c r="AV84" s="7">
        <f>IF(AND(Bases[[#This Row],[Plan]]="Ultimate",Bases[[#This Row],[Auto Renewal]]="No"),Bases[[#This Row],[Minecraft Season Pass Price]],0)</f>
        <v>0</v>
      </c>
      <c r="AW84" s="7">
        <f>+Bases[[#This Row],[Sales From ULTIMATE (MINECRAFT) Auto Renewal YES]]+Bases[[#This Row],[Sales From ULTIMATE (MINECRAFT) Auto Renewal NO]]</f>
        <v>0</v>
      </c>
      <c r="AX84" s="7">
        <f>+Bases[[#This Row],[Total Sales From ULTIMATE (MINECRAFT) Auto Renewal YES + NO]]+Bases[[#This Row],[Total Sales From STANDARD (MINECRAFT) Auto Renewal YES + NO]]</f>
        <v>0</v>
      </c>
      <c r="AY84" s="7">
        <f>IF(AND(Bases[[#This Row],[Plan]]="Ultimate",Bases[[#This Row],[Auto Renewal]]="Yes"),Bases[[#This Row],[EA Play Season Pass
Price]],0)</f>
        <v>0</v>
      </c>
      <c r="AZ84" s="7">
        <f>IF(AND(Bases[[#This Row],[Plan]]="Ultimate",Bases[[#This Row],[Auto Renewal]]="No"),Bases[[#This Row],[EA Play Season Pass
Price]],0)</f>
        <v>0</v>
      </c>
      <c r="BA84" s="7">
        <f>+Bases[[#This Row],[Sales From ULTIMATE (EA) Auto Renewal YES]]+Bases[[#This Row],[Sales From ULTIMATE (EA) Auto Renewal NO]]</f>
        <v>0</v>
      </c>
      <c r="BB84" s="7">
        <f>IF(Bases[[#This Row],[Potential Clients Standard - Renew: Yes]]=1,25,0)</f>
        <v>25</v>
      </c>
      <c r="BC84" s="9">
        <f>IF(AND(Bases[[#This Row],[Auto Renewal]]="Yes",Bases[[#This Row],[Plan]]="Core"),1,0)</f>
        <v>1</v>
      </c>
      <c r="BD84" s="7">
        <f>IF(Bases[[#This Row],[Potential Clients Standard - Renew: NO]]=1,25,0)</f>
        <v>0</v>
      </c>
      <c r="BE84" s="9">
        <f>IF(AND(Bases[[#This Row],[Auto Renewal]]="No",Bases[[#This Row],[Plan]]="Core"),1,0)</f>
        <v>0</v>
      </c>
      <c r="BF84" s="7">
        <f>IF(Bases[[#This Row],[Potential Clients Ultimate - Renew: Yes]]=1,35,0)</f>
        <v>0</v>
      </c>
      <c r="BG84" s="9">
        <f>IF(AND(Bases[[#This Row],[Auto Renewal]]="Yes",Bases[[#This Row],[Plan]]="Standard"),1,0)</f>
        <v>0</v>
      </c>
      <c r="BH84" s="7">
        <f>IF(Bases[[#This Row],[Potential Clients Ultimate - Renew: NO]]=1,35,0)</f>
        <v>0</v>
      </c>
      <c r="BI84" s="9">
        <f>IF(AND(Bases[[#This Row],[Auto Renewal]]="No",Bases[[#This Row],[Plan]]="Standard"),1,0)</f>
        <v>0</v>
      </c>
      <c r="BJ84" s="7">
        <f>+Bases[[#This Row],[Potential Sales Standard - Renew: Yes]]+Bases[[#This Row],[Potential Sales Ultimate - Renew: Yes]]</f>
        <v>25</v>
      </c>
      <c r="BK84" s="9">
        <f>+Bases[[#This Row],[Potential Clients Standard - Renew: Yes]]+Bases[[#This Row],[Potential Clients Standard - Renew: NO]]</f>
        <v>1</v>
      </c>
      <c r="BL84" s="7">
        <f>+Bases[[#This Row],[Potential Sales Standard - Renew: NO]]+Bases[[#This Row],[Potential Sales Ultimate - Renew: NO]]</f>
        <v>0</v>
      </c>
      <c r="BM84" s="9">
        <f>+Bases[[#This Row],[Potential Clients Ultimate - Renew: Yes]]+Bases[[#This Row],[Potential Clients Ultimate - Renew: NO]]</f>
        <v>0</v>
      </c>
    </row>
    <row r="85" spans="1:65" ht="16.5" customHeight="1" x14ac:dyDescent="0.25">
      <c r="A85" s="1">
        <v>3312</v>
      </c>
      <c r="B85" s="1" t="s">
        <v>99</v>
      </c>
      <c r="C85" s="1" t="s">
        <v>7</v>
      </c>
      <c r="D85" s="2">
        <v>45429</v>
      </c>
      <c r="E85" s="1" t="s">
        <v>12</v>
      </c>
      <c r="F85" s="7">
        <v>15</v>
      </c>
      <c r="G85" s="1" t="s">
        <v>16</v>
      </c>
      <c r="H85" s="1" t="s">
        <v>8</v>
      </c>
      <c r="I85" s="7">
        <v>30</v>
      </c>
      <c r="J85" s="1" t="s">
        <v>8</v>
      </c>
      <c r="K85" s="7">
        <v>20</v>
      </c>
      <c r="L85" s="7">
        <v>7</v>
      </c>
      <c r="M85" s="7">
        <v>58</v>
      </c>
      <c r="N85" s="6">
        <v>2024</v>
      </c>
      <c r="O85" s="3" t="s">
        <v>319</v>
      </c>
      <c r="P85" s="5">
        <v>3</v>
      </c>
      <c r="Q85" s="3" t="s">
        <v>317</v>
      </c>
      <c r="R85" s="7">
        <v>-7</v>
      </c>
      <c r="S85" s="9">
        <v>1</v>
      </c>
      <c r="T85" s="9">
        <v>0</v>
      </c>
      <c r="U85" s="9">
        <v>1</v>
      </c>
      <c r="V85" s="9">
        <f>+IF(Bases[[#This Row],[Auto Renewal]]="Yes",1,0)</f>
        <v>0</v>
      </c>
      <c r="W85" s="9">
        <f>+IF(Bases[[#This Row],[Auto Renewal]]="No",1,0)</f>
        <v>1</v>
      </c>
      <c r="X85" s="9">
        <f>+Bases[[#This Row],[CLIENTS From All Subscriptions Auto Renewal YES]]+Bases[[#This Row],[CLIENTS From All Subscriptions Auto Renewal NO]]</f>
        <v>1</v>
      </c>
      <c r="Y85" s="9">
        <f>IF(AND(Bases[[#This Row],[Plan]]="Core",Bases[[#This Row],[Auto Renewal]]="Yes"),1,0)</f>
        <v>0</v>
      </c>
      <c r="Z85" s="9">
        <f>IF(AND(Bases[[#This Row],[Plan]]="Core",Bases[[#This Row],[Auto Renewal]]="No"),1,0)</f>
        <v>0</v>
      </c>
      <c r="AA85" s="9">
        <f>+Bases[[#This Row],[CLIENTS From Simple Subscription Auto Renewal NO]]+Bases[[#This Row],[CLIENTS From Simple Subscription Auto Renewal YES]]</f>
        <v>0</v>
      </c>
      <c r="AB85" s="9">
        <f>IF(AND(Bases[[#This Row],[Plan]]="Standard",Bases[[#This Row],[Auto Renewal]]="Yes"),1,0)</f>
        <v>0</v>
      </c>
      <c r="AC85" s="9">
        <f>IF(AND(Bases[[#This Row],[Plan]]="Standard",Bases[[#This Row],[Auto Renewal]]="No"),1,0)</f>
        <v>0</v>
      </c>
      <c r="AD85" s="9">
        <f>+Bases[[#This Row],[CLIENTS From STANDARD (MINECRAFT) Auto Renewal NO]]+Bases[[#This Row],[CLIENTS From STANDARD (MINECRAFT) Auto Renewal YES]]</f>
        <v>0</v>
      </c>
      <c r="AE85" s="9">
        <f>IF(AND(Bases[[#This Row],[Plan]]="Ultimate",Bases[[#This Row],[Auto Renewal]]="Yes"),1,0)</f>
        <v>0</v>
      </c>
      <c r="AF85" s="9">
        <f>IF(AND(Bases[[#This Row],[Plan]]="Ultimate",Bases[[#This Row],[Auto Renewal]]="No"),1,0)</f>
        <v>1</v>
      </c>
      <c r="AG85" s="9">
        <f>+Bases[[#This Row],[CLIENTS From ULTIMATE (MINECRAFT) Auto Renewal NO]]+Bases[[#This Row],[CLIENTS From ULTIMATE (MINECRAFT) Auto Renewal YES]]</f>
        <v>1</v>
      </c>
      <c r="AH85" s="9">
        <f>+Bases[[#This Row],[Total CLIENTS From ULTIMATE (MINECRAFT) Auto Renewal YES + NO]]+Bases[[#This Row],[Total CLIENTS From STANDARD (MINECRAFT) Auto Renewal YES + NO]]</f>
        <v>1</v>
      </c>
      <c r="AI85" s="9">
        <f>IF(AND(Bases[[#This Row],[Plan]]="Ultimate",Bases[[#This Row],[Auto Renewal]]="Yes"),1,0)</f>
        <v>0</v>
      </c>
      <c r="AJ85" s="9">
        <f>IF(AND(Bases[[#This Row],[Plan]]="Ultimate",Bases[[#This Row],[Auto Renewal]]="No"),1,0)</f>
        <v>1</v>
      </c>
      <c r="AK85" s="9">
        <f>+Bases[[#This Row],[CLIENTS From ULTIMATE (EA) Auto Renewal YES]]+Bases[[#This Row],[CLIENTS From ULTIMATE (EA) Auto Renewal NO]]</f>
        <v>1</v>
      </c>
      <c r="AL85" s="7">
        <f>+IF(Bases[[#This Row],[Auto Renewal]]="Yes",Bases[[#This Row],[Subscription Price]],0)</f>
        <v>0</v>
      </c>
      <c r="AM85" s="7">
        <f>+IF(Bases[[#This Row],[Auto Renewal]]="No",Bases[[#This Row],[Subscription Price]],0)</f>
        <v>15</v>
      </c>
      <c r="AN85" s="7">
        <f>+Bases[[#This Row],[Sales From All Subscriptions Auto Renewal NO]]+Bases[[#This Row],[Sales From All Subscriptions Auto Renewal YES]]</f>
        <v>15</v>
      </c>
      <c r="AO85" s="7">
        <f>IF(AND(Bases[[#This Row],[Plan]]="Core",Bases[[#This Row],[Auto Renewal]]="Yes"),Bases[[#This Row],[Subscription Price]],0)</f>
        <v>0</v>
      </c>
      <c r="AP85" s="7">
        <f>IF(AND(Bases[[#This Row],[Plan]]="Core",Bases[[#This Row],[Auto Renewal]]="No"),Bases[[#This Row],[Subscription Price]],0)</f>
        <v>0</v>
      </c>
      <c r="AQ85" s="7">
        <f>+Bases[[#This Row],[Sales From Simple Subscription Auto Renewal YES]]+Bases[[#This Row],[Sales From Simple Subscription Auto Renewal NO]]</f>
        <v>0</v>
      </c>
      <c r="AR85" s="7">
        <f>IF(AND(Bases[[#This Row],[Plan]]="Standard",Bases[[#This Row],[Auto Renewal]]="Yes"),Bases[[#This Row],[Minecraft Season Pass Price]],0)</f>
        <v>0</v>
      </c>
      <c r="AS85" s="7">
        <f>IF(AND(Bases[[#This Row],[Plan]]="Standard",Bases[[#This Row],[Auto Renewal]]="No"),Bases[[#This Row],[Minecraft Season Pass Price]],0)</f>
        <v>0</v>
      </c>
      <c r="AT85" s="7">
        <f>+Bases[[#This Row],[Sales From STANDARD (MINECRAFT) Auto Renewal YES]]+Bases[[#This Row],[Sales From STANDARD (MINECRAFT) Auto Renewal NO]]</f>
        <v>0</v>
      </c>
      <c r="AU85" s="7">
        <f>IF(AND(Bases[[#This Row],[Plan]]="Ultimate",Bases[[#This Row],[Auto Renewal]]="Yes"),Bases[[#This Row],[Minecraft Season Pass Price]],0)</f>
        <v>0</v>
      </c>
      <c r="AV85" s="7">
        <f>IF(AND(Bases[[#This Row],[Plan]]="Ultimate",Bases[[#This Row],[Auto Renewal]]="No"),Bases[[#This Row],[Minecraft Season Pass Price]],0)</f>
        <v>20</v>
      </c>
      <c r="AW85" s="7">
        <f>+Bases[[#This Row],[Sales From ULTIMATE (MINECRAFT) Auto Renewal YES]]+Bases[[#This Row],[Sales From ULTIMATE (MINECRAFT) Auto Renewal NO]]</f>
        <v>20</v>
      </c>
      <c r="AX85" s="7">
        <f>+Bases[[#This Row],[Total Sales From ULTIMATE (MINECRAFT) Auto Renewal YES + NO]]+Bases[[#This Row],[Total Sales From STANDARD (MINECRAFT) Auto Renewal YES + NO]]</f>
        <v>20</v>
      </c>
      <c r="AY85" s="7">
        <f>IF(AND(Bases[[#This Row],[Plan]]="Ultimate",Bases[[#This Row],[Auto Renewal]]="Yes"),Bases[[#This Row],[EA Play Season Pass
Price]],0)</f>
        <v>0</v>
      </c>
      <c r="AZ85" s="7">
        <f>IF(AND(Bases[[#This Row],[Plan]]="Ultimate",Bases[[#This Row],[Auto Renewal]]="No"),Bases[[#This Row],[EA Play Season Pass
Price]],0)</f>
        <v>30</v>
      </c>
      <c r="BA85" s="7">
        <f>+Bases[[#This Row],[Sales From ULTIMATE (EA) Auto Renewal YES]]+Bases[[#This Row],[Sales From ULTIMATE (EA) Auto Renewal NO]]</f>
        <v>30</v>
      </c>
      <c r="BB85" s="7">
        <f>IF(Bases[[#This Row],[Potential Clients Standard - Renew: Yes]]=1,25,0)</f>
        <v>0</v>
      </c>
      <c r="BC85" s="9">
        <f>IF(AND(Bases[[#This Row],[Auto Renewal]]="Yes",Bases[[#This Row],[Plan]]="Core"),1,0)</f>
        <v>0</v>
      </c>
      <c r="BD85" s="7">
        <f>IF(Bases[[#This Row],[Potential Clients Standard - Renew: NO]]=1,25,0)</f>
        <v>0</v>
      </c>
      <c r="BE85" s="9">
        <f>IF(AND(Bases[[#This Row],[Auto Renewal]]="No",Bases[[#This Row],[Plan]]="Core"),1,0)</f>
        <v>0</v>
      </c>
      <c r="BF85" s="7">
        <f>IF(Bases[[#This Row],[Potential Clients Ultimate - Renew: Yes]]=1,35,0)</f>
        <v>0</v>
      </c>
      <c r="BG85" s="9">
        <f>IF(AND(Bases[[#This Row],[Auto Renewal]]="Yes",Bases[[#This Row],[Plan]]="Standard"),1,0)</f>
        <v>0</v>
      </c>
      <c r="BH85" s="7">
        <f>IF(Bases[[#This Row],[Potential Clients Ultimate - Renew: NO]]=1,35,0)</f>
        <v>0</v>
      </c>
      <c r="BI85" s="9">
        <f>IF(AND(Bases[[#This Row],[Auto Renewal]]="No",Bases[[#This Row],[Plan]]="Standard"),1,0)</f>
        <v>0</v>
      </c>
      <c r="BJ85" s="7">
        <f>+Bases[[#This Row],[Potential Sales Standard - Renew: Yes]]+Bases[[#This Row],[Potential Sales Ultimate - Renew: Yes]]</f>
        <v>0</v>
      </c>
      <c r="BK85" s="9">
        <f>+Bases[[#This Row],[Potential Clients Standard - Renew: Yes]]+Bases[[#This Row],[Potential Clients Standard - Renew: NO]]</f>
        <v>0</v>
      </c>
      <c r="BL85" s="7">
        <f>+Bases[[#This Row],[Potential Sales Standard - Renew: NO]]+Bases[[#This Row],[Potential Sales Ultimate - Renew: NO]]</f>
        <v>0</v>
      </c>
      <c r="BM85" s="9">
        <f>+Bases[[#This Row],[Potential Clients Ultimate - Renew: Yes]]+Bases[[#This Row],[Potential Clients Ultimate - Renew: NO]]</f>
        <v>0</v>
      </c>
    </row>
    <row r="86" spans="1:65" ht="16.5" customHeight="1" x14ac:dyDescent="0.25">
      <c r="A86" s="1">
        <v>3313</v>
      </c>
      <c r="B86" s="1" t="s">
        <v>100</v>
      </c>
      <c r="C86" s="1" t="s">
        <v>15</v>
      </c>
      <c r="D86" s="2">
        <v>45430</v>
      </c>
      <c r="E86" s="1" t="s">
        <v>8</v>
      </c>
      <c r="F86" s="7">
        <v>10</v>
      </c>
      <c r="G86" s="1" t="s">
        <v>9</v>
      </c>
      <c r="H86" s="1" t="s">
        <v>12</v>
      </c>
      <c r="I86" s="7" t="s">
        <v>302</v>
      </c>
      <c r="J86" s="1" t="s">
        <v>8</v>
      </c>
      <c r="K86" s="7">
        <v>20</v>
      </c>
      <c r="L86" s="7">
        <v>10</v>
      </c>
      <c r="M86" s="7">
        <v>20</v>
      </c>
      <c r="N86" s="6">
        <v>2024</v>
      </c>
      <c r="O86" s="3" t="s">
        <v>319</v>
      </c>
      <c r="P86" s="5">
        <v>3</v>
      </c>
      <c r="Q86" s="3" t="s">
        <v>311</v>
      </c>
      <c r="R86" s="7">
        <v>-10</v>
      </c>
      <c r="S86" s="9">
        <v>1</v>
      </c>
      <c r="T86" s="9">
        <v>1</v>
      </c>
      <c r="U86" s="9">
        <v>0</v>
      </c>
      <c r="V86" s="9">
        <f>+IF(Bases[[#This Row],[Auto Renewal]]="Yes",1,0)</f>
        <v>1</v>
      </c>
      <c r="W86" s="9">
        <f>+IF(Bases[[#This Row],[Auto Renewal]]="No",1,0)</f>
        <v>0</v>
      </c>
      <c r="X86" s="9">
        <f>+Bases[[#This Row],[CLIENTS From All Subscriptions Auto Renewal YES]]+Bases[[#This Row],[CLIENTS From All Subscriptions Auto Renewal NO]]</f>
        <v>1</v>
      </c>
      <c r="Y86" s="9">
        <f>IF(AND(Bases[[#This Row],[Plan]]="Core",Bases[[#This Row],[Auto Renewal]]="Yes"),1,0)</f>
        <v>0</v>
      </c>
      <c r="Z86" s="9">
        <f>IF(AND(Bases[[#This Row],[Plan]]="Core",Bases[[#This Row],[Auto Renewal]]="No"),1,0)</f>
        <v>0</v>
      </c>
      <c r="AA86" s="9">
        <f>+Bases[[#This Row],[CLIENTS From Simple Subscription Auto Renewal NO]]+Bases[[#This Row],[CLIENTS From Simple Subscription Auto Renewal YES]]</f>
        <v>0</v>
      </c>
      <c r="AB86" s="9">
        <f>IF(AND(Bases[[#This Row],[Plan]]="Standard",Bases[[#This Row],[Auto Renewal]]="Yes"),1,0)</f>
        <v>1</v>
      </c>
      <c r="AC86" s="9">
        <f>IF(AND(Bases[[#This Row],[Plan]]="Standard",Bases[[#This Row],[Auto Renewal]]="No"),1,0)</f>
        <v>0</v>
      </c>
      <c r="AD86" s="9">
        <f>+Bases[[#This Row],[CLIENTS From STANDARD (MINECRAFT) Auto Renewal NO]]+Bases[[#This Row],[CLIENTS From STANDARD (MINECRAFT) Auto Renewal YES]]</f>
        <v>1</v>
      </c>
      <c r="AE86" s="9">
        <f>IF(AND(Bases[[#This Row],[Plan]]="Ultimate",Bases[[#This Row],[Auto Renewal]]="Yes"),1,0)</f>
        <v>0</v>
      </c>
      <c r="AF86" s="9">
        <f>IF(AND(Bases[[#This Row],[Plan]]="Ultimate",Bases[[#This Row],[Auto Renewal]]="No"),1,0)</f>
        <v>0</v>
      </c>
      <c r="AG86" s="9">
        <f>+Bases[[#This Row],[CLIENTS From ULTIMATE (MINECRAFT) Auto Renewal NO]]+Bases[[#This Row],[CLIENTS From ULTIMATE (MINECRAFT) Auto Renewal YES]]</f>
        <v>0</v>
      </c>
      <c r="AH86" s="9">
        <f>+Bases[[#This Row],[Total CLIENTS From ULTIMATE (MINECRAFT) Auto Renewal YES + NO]]+Bases[[#This Row],[Total CLIENTS From STANDARD (MINECRAFT) Auto Renewal YES + NO]]</f>
        <v>1</v>
      </c>
      <c r="AI86" s="9">
        <f>IF(AND(Bases[[#This Row],[Plan]]="Ultimate",Bases[[#This Row],[Auto Renewal]]="Yes"),1,0)</f>
        <v>0</v>
      </c>
      <c r="AJ86" s="9">
        <f>IF(AND(Bases[[#This Row],[Plan]]="Ultimate",Bases[[#This Row],[Auto Renewal]]="No"),1,0)</f>
        <v>0</v>
      </c>
      <c r="AK86" s="9">
        <f>+Bases[[#This Row],[CLIENTS From ULTIMATE (EA) Auto Renewal YES]]+Bases[[#This Row],[CLIENTS From ULTIMATE (EA) Auto Renewal NO]]</f>
        <v>0</v>
      </c>
      <c r="AL86" s="7">
        <f>+IF(Bases[[#This Row],[Auto Renewal]]="Yes",Bases[[#This Row],[Subscription Price]],0)</f>
        <v>10</v>
      </c>
      <c r="AM86" s="7">
        <f>+IF(Bases[[#This Row],[Auto Renewal]]="No",Bases[[#This Row],[Subscription Price]],0)</f>
        <v>0</v>
      </c>
      <c r="AN86" s="7">
        <f>+Bases[[#This Row],[Sales From All Subscriptions Auto Renewal NO]]+Bases[[#This Row],[Sales From All Subscriptions Auto Renewal YES]]</f>
        <v>10</v>
      </c>
      <c r="AO86" s="7">
        <f>IF(AND(Bases[[#This Row],[Plan]]="Core",Bases[[#This Row],[Auto Renewal]]="Yes"),Bases[[#This Row],[Subscription Price]],0)</f>
        <v>0</v>
      </c>
      <c r="AP86" s="7">
        <f>IF(AND(Bases[[#This Row],[Plan]]="Core",Bases[[#This Row],[Auto Renewal]]="No"),Bases[[#This Row],[Subscription Price]],0)</f>
        <v>0</v>
      </c>
      <c r="AQ86" s="7">
        <f>+Bases[[#This Row],[Sales From Simple Subscription Auto Renewal YES]]+Bases[[#This Row],[Sales From Simple Subscription Auto Renewal NO]]</f>
        <v>0</v>
      </c>
      <c r="AR86" s="7">
        <f>IF(AND(Bases[[#This Row],[Plan]]="Standard",Bases[[#This Row],[Auto Renewal]]="Yes"),Bases[[#This Row],[Minecraft Season Pass Price]],0)</f>
        <v>20</v>
      </c>
      <c r="AS86" s="7">
        <f>IF(AND(Bases[[#This Row],[Plan]]="Standard",Bases[[#This Row],[Auto Renewal]]="No"),Bases[[#This Row],[Minecraft Season Pass Price]],0)</f>
        <v>0</v>
      </c>
      <c r="AT86" s="7">
        <f>+Bases[[#This Row],[Sales From STANDARD (MINECRAFT) Auto Renewal YES]]+Bases[[#This Row],[Sales From STANDARD (MINECRAFT) Auto Renewal NO]]</f>
        <v>20</v>
      </c>
      <c r="AU86" s="7">
        <f>IF(AND(Bases[[#This Row],[Plan]]="Ultimate",Bases[[#This Row],[Auto Renewal]]="Yes"),Bases[[#This Row],[Minecraft Season Pass Price]],0)</f>
        <v>0</v>
      </c>
      <c r="AV86" s="7">
        <f>IF(AND(Bases[[#This Row],[Plan]]="Ultimate",Bases[[#This Row],[Auto Renewal]]="No"),Bases[[#This Row],[Minecraft Season Pass Price]],0)</f>
        <v>0</v>
      </c>
      <c r="AW86" s="7">
        <f>+Bases[[#This Row],[Sales From ULTIMATE (MINECRAFT) Auto Renewal YES]]+Bases[[#This Row],[Sales From ULTIMATE (MINECRAFT) Auto Renewal NO]]</f>
        <v>0</v>
      </c>
      <c r="AX86" s="7">
        <f>+Bases[[#This Row],[Total Sales From ULTIMATE (MINECRAFT) Auto Renewal YES + NO]]+Bases[[#This Row],[Total Sales From STANDARD (MINECRAFT) Auto Renewal YES + NO]]</f>
        <v>20</v>
      </c>
      <c r="AY86" s="7">
        <f>IF(AND(Bases[[#This Row],[Plan]]="Ultimate",Bases[[#This Row],[Auto Renewal]]="Yes"),Bases[[#This Row],[EA Play Season Pass
Price]],0)</f>
        <v>0</v>
      </c>
      <c r="AZ86" s="7">
        <f>IF(AND(Bases[[#This Row],[Plan]]="Ultimate",Bases[[#This Row],[Auto Renewal]]="No"),Bases[[#This Row],[EA Play Season Pass
Price]],0)</f>
        <v>0</v>
      </c>
      <c r="BA86" s="7">
        <f>+Bases[[#This Row],[Sales From ULTIMATE (EA) Auto Renewal YES]]+Bases[[#This Row],[Sales From ULTIMATE (EA) Auto Renewal NO]]</f>
        <v>0</v>
      </c>
      <c r="BB86" s="7">
        <f>IF(Bases[[#This Row],[Potential Clients Standard - Renew: Yes]]=1,25,0)</f>
        <v>0</v>
      </c>
      <c r="BC86" s="9">
        <f>IF(AND(Bases[[#This Row],[Auto Renewal]]="Yes",Bases[[#This Row],[Plan]]="Core"),1,0)</f>
        <v>0</v>
      </c>
      <c r="BD86" s="7">
        <f>IF(Bases[[#This Row],[Potential Clients Standard - Renew: NO]]=1,25,0)</f>
        <v>0</v>
      </c>
      <c r="BE86" s="9">
        <f>IF(AND(Bases[[#This Row],[Auto Renewal]]="No",Bases[[#This Row],[Plan]]="Core"),1,0)</f>
        <v>0</v>
      </c>
      <c r="BF86" s="7">
        <f>IF(Bases[[#This Row],[Potential Clients Ultimate - Renew: Yes]]=1,35,0)</f>
        <v>35</v>
      </c>
      <c r="BG86" s="9">
        <f>IF(AND(Bases[[#This Row],[Auto Renewal]]="Yes",Bases[[#This Row],[Plan]]="Standard"),1,0)</f>
        <v>1</v>
      </c>
      <c r="BH86" s="7">
        <f>IF(Bases[[#This Row],[Potential Clients Ultimate - Renew: NO]]=1,35,0)</f>
        <v>0</v>
      </c>
      <c r="BI86" s="9">
        <f>IF(AND(Bases[[#This Row],[Auto Renewal]]="No",Bases[[#This Row],[Plan]]="Standard"),1,0)</f>
        <v>0</v>
      </c>
      <c r="BJ86" s="7">
        <f>+Bases[[#This Row],[Potential Sales Standard - Renew: Yes]]+Bases[[#This Row],[Potential Sales Ultimate - Renew: Yes]]</f>
        <v>35</v>
      </c>
      <c r="BK86" s="9">
        <f>+Bases[[#This Row],[Potential Clients Standard - Renew: Yes]]+Bases[[#This Row],[Potential Clients Standard - Renew: NO]]</f>
        <v>0</v>
      </c>
      <c r="BL86" s="7">
        <f>+Bases[[#This Row],[Potential Sales Standard - Renew: NO]]+Bases[[#This Row],[Potential Sales Ultimate - Renew: NO]]</f>
        <v>0</v>
      </c>
      <c r="BM86" s="9">
        <f>+Bases[[#This Row],[Potential Clients Ultimate - Renew: Yes]]+Bases[[#This Row],[Potential Clients Ultimate - Renew: NO]]</f>
        <v>1</v>
      </c>
    </row>
    <row r="87" spans="1:65" ht="16.5" customHeight="1" x14ac:dyDescent="0.25">
      <c r="A87" s="1">
        <v>3314</v>
      </c>
      <c r="B87" s="1" t="s">
        <v>101</v>
      </c>
      <c r="C87" s="1" t="s">
        <v>11</v>
      </c>
      <c r="D87" s="2">
        <v>45431</v>
      </c>
      <c r="E87" s="1" t="s">
        <v>12</v>
      </c>
      <c r="F87" s="7">
        <v>5</v>
      </c>
      <c r="G87" s="1" t="s">
        <v>13</v>
      </c>
      <c r="H87" s="1" t="s">
        <v>12</v>
      </c>
      <c r="I87" s="7" t="s">
        <v>302</v>
      </c>
      <c r="J87" s="1" t="s">
        <v>12</v>
      </c>
      <c r="K87" s="7">
        <v>0</v>
      </c>
      <c r="L87" s="7">
        <v>0</v>
      </c>
      <c r="M87" s="7">
        <v>5</v>
      </c>
      <c r="N87" s="6">
        <v>2024</v>
      </c>
      <c r="O87" s="3" t="s">
        <v>319</v>
      </c>
      <c r="P87" s="5">
        <v>4</v>
      </c>
      <c r="Q87" s="3" t="s">
        <v>314</v>
      </c>
      <c r="R87" s="7">
        <v>0</v>
      </c>
      <c r="S87" s="9">
        <v>1</v>
      </c>
      <c r="T87" s="9">
        <v>0</v>
      </c>
      <c r="U87" s="9">
        <v>1</v>
      </c>
      <c r="V87" s="9">
        <f>+IF(Bases[[#This Row],[Auto Renewal]]="Yes",1,0)</f>
        <v>0</v>
      </c>
      <c r="W87" s="9">
        <f>+IF(Bases[[#This Row],[Auto Renewal]]="No",1,0)</f>
        <v>1</v>
      </c>
      <c r="X87" s="9">
        <f>+Bases[[#This Row],[CLIENTS From All Subscriptions Auto Renewal YES]]+Bases[[#This Row],[CLIENTS From All Subscriptions Auto Renewal NO]]</f>
        <v>1</v>
      </c>
      <c r="Y87" s="9">
        <f>IF(AND(Bases[[#This Row],[Plan]]="Core",Bases[[#This Row],[Auto Renewal]]="Yes"),1,0)</f>
        <v>0</v>
      </c>
      <c r="Z87" s="9">
        <f>IF(AND(Bases[[#This Row],[Plan]]="Core",Bases[[#This Row],[Auto Renewal]]="No"),1,0)</f>
        <v>1</v>
      </c>
      <c r="AA87" s="9">
        <f>+Bases[[#This Row],[CLIENTS From Simple Subscription Auto Renewal NO]]+Bases[[#This Row],[CLIENTS From Simple Subscription Auto Renewal YES]]</f>
        <v>1</v>
      </c>
      <c r="AB87" s="9">
        <f>IF(AND(Bases[[#This Row],[Plan]]="Standard",Bases[[#This Row],[Auto Renewal]]="Yes"),1,0)</f>
        <v>0</v>
      </c>
      <c r="AC87" s="9">
        <f>IF(AND(Bases[[#This Row],[Plan]]="Standard",Bases[[#This Row],[Auto Renewal]]="No"),1,0)</f>
        <v>0</v>
      </c>
      <c r="AD87" s="9">
        <f>+Bases[[#This Row],[CLIENTS From STANDARD (MINECRAFT) Auto Renewal NO]]+Bases[[#This Row],[CLIENTS From STANDARD (MINECRAFT) Auto Renewal YES]]</f>
        <v>0</v>
      </c>
      <c r="AE87" s="9">
        <f>IF(AND(Bases[[#This Row],[Plan]]="Ultimate",Bases[[#This Row],[Auto Renewal]]="Yes"),1,0)</f>
        <v>0</v>
      </c>
      <c r="AF87" s="9">
        <f>IF(AND(Bases[[#This Row],[Plan]]="Ultimate",Bases[[#This Row],[Auto Renewal]]="No"),1,0)</f>
        <v>0</v>
      </c>
      <c r="AG87" s="9">
        <f>+Bases[[#This Row],[CLIENTS From ULTIMATE (MINECRAFT) Auto Renewal NO]]+Bases[[#This Row],[CLIENTS From ULTIMATE (MINECRAFT) Auto Renewal YES]]</f>
        <v>0</v>
      </c>
      <c r="AH87" s="9">
        <f>+Bases[[#This Row],[Total CLIENTS From ULTIMATE (MINECRAFT) Auto Renewal YES + NO]]+Bases[[#This Row],[Total CLIENTS From STANDARD (MINECRAFT) Auto Renewal YES + NO]]</f>
        <v>0</v>
      </c>
      <c r="AI87" s="9">
        <f>IF(AND(Bases[[#This Row],[Plan]]="Ultimate",Bases[[#This Row],[Auto Renewal]]="Yes"),1,0)</f>
        <v>0</v>
      </c>
      <c r="AJ87" s="9">
        <f>IF(AND(Bases[[#This Row],[Plan]]="Ultimate",Bases[[#This Row],[Auto Renewal]]="No"),1,0)</f>
        <v>0</v>
      </c>
      <c r="AK87" s="9">
        <f>+Bases[[#This Row],[CLIENTS From ULTIMATE (EA) Auto Renewal YES]]+Bases[[#This Row],[CLIENTS From ULTIMATE (EA) Auto Renewal NO]]</f>
        <v>0</v>
      </c>
      <c r="AL87" s="7">
        <f>+IF(Bases[[#This Row],[Auto Renewal]]="Yes",Bases[[#This Row],[Subscription Price]],0)</f>
        <v>0</v>
      </c>
      <c r="AM87" s="7">
        <f>+IF(Bases[[#This Row],[Auto Renewal]]="No",Bases[[#This Row],[Subscription Price]],0)</f>
        <v>5</v>
      </c>
      <c r="AN87" s="7">
        <f>+Bases[[#This Row],[Sales From All Subscriptions Auto Renewal NO]]+Bases[[#This Row],[Sales From All Subscriptions Auto Renewal YES]]</f>
        <v>5</v>
      </c>
      <c r="AO87" s="7">
        <f>IF(AND(Bases[[#This Row],[Plan]]="Core",Bases[[#This Row],[Auto Renewal]]="Yes"),Bases[[#This Row],[Subscription Price]],0)</f>
        <v>0</v>
      </c>
      <c r="AP87" s="7">
        <f>IF(AND(Bases[[#This Row],[Plan]]="Core",Bases[[#This Row],[Auto Renewal]]="No"),Bases[[#This Row],[Subscription Price]],0)</f>
        <v>5</v>
      </c>
      <c r="AQ87" s="7">
        <f>+Bases[[#This Row],[Sales From Simple Subscription Auto Renewal YES]]+Bases[[#This Row],[Sales From Simple Subscription Auto Renewal NO]]</f>
        <v>5</v>
      </c>
      <c r="AR87" s="7">
        <f>IF(AND(Bases[[#This Row],[Plan]]="Standard",Bases[[#This Row],[Auto Renewal]]="Yes"),Bases[[#This Row],[Minecraft Season Pass Price]],0)</f>
        <v>0</v>
      </c>
      <c r="AS87" s="7">
        <f>IF(AND(Bases[[#This Row],[Plan]]="Standard",Bases[[#This Row],[Auto Renewal]]="No"),Bases[[#This Row],[Minecraft Season Pass Price]],0)</f>
        <v>0</v>
      </c>
      <c r="AT87" s="7">
        <f>+Bases[[#This Row],[Sales From STANDARD (MINECRAFT) Auto Renewal YES]]+Bases[[#This Row],[Sales From STANDARD (MINECRAFT) Auto Renewal NO]]</f>
        <v>0</v>
      </c>
      <c r="AU87" s="7">
        <f>IF(AND(Bases[[#This Row],[Plan]]="Ultimate",Bases[[#This Row],[Auto Renewal]]="Yes"),Bases[[#This Row],[Minecraft Season Pass Price]],0)</f>
        <v>0</v>
      </c>
      <c r="AV87" s="7">
        <f>IF(AND(Bases[[#This Row],[Plan]]="Ultimate",Bases[[#This Row],[Auto Renewal]]="No"),Bases[[#This Row],[Minecraft Season Pass Price]],0)</f>
        <v>0</v>
      </c>
      <c r="AW87" s="7">
        <f>+Bases[[#This Row],[Sales From ULTIMATE (MINECRAFT) Auto Renewal YES]]+Bases[[#This Row],[Sales From ULTIMATE (MINECRAFT) Auto Renewal NO]]</f>
        <v>0</v>
      </c>
      <c r="AX87" s="7">
        <f>+Bases[[#This Row],[Total Sales From ULTIMATE (MINECRAFT) Auto Renewal YES + NO]]+Bases[[#This Row],[Total Sales From STANDARD (MINECRAFT) Auto Renewal YES + NO]]</f>
        <v>0</v>
      </c>
      <c r="AY87" s="7">
        <f>IF(AND(Bases[[#This Row],[Plan]]="Ultimate",Bases[[#This Row],[Auto Renewal]]="Yes"),Bases[[#This Row],[EA Play Season Pass
Price]],0)</f>
        <v>0</v>
      </c>
      <c r="AZ87" s="7">
        <f>IF(AND(Bases[[#This Row],[Plan]]="Ultimate",Bases[[#This Row],[Auto Renewal]]="No"),Bases[[#This Row],[EA Play Season Pass
Price]],0)</f>
        <v>0</v>
      </c>
      <c r="BA87" s="7">
        <f>+Bases[[#This Row],[Sales From ULTIMATE (EA) Auto Renewal YES]]+Bases[[#This Row],[Sales From ULTIMATE (EA) Auto Renewal NO]]</f>
        <v>0</v>
      </c>
      <c r="BB87" s="7">
        <f>IF(Bases[[#This Row],[Potential Clients Standard - Renew: Yes]]=1,25,0)</f>
        <v>0</v>
      </c>
      <c r="BC87" s="9">
        <f>IF(AND(Bases[[#This Row],[Auto Renewal]]="Yes",Bases[[#This Row],[Plan]]="Core"),1,0)</f>
        <v>0</v>
      </c>
      <c r="BD87" s="7">
        <f>IF(Bases[[#This Row],[Potential Clients Standard - Renew: NO]]=1,25,0)</f>
        <v>25</v>
      </c>
      <c r="BE87" s="9">
        <f>IF(AND(Bases[[#This Row],[Auto Renewal]]="No",Bases[[#This Row],[Plan]]="Core"),1,0)</f>
        <v>1</v>
      </c>
      <c r="BF87" s="7">
        <f>IF(Bases[[#This Row],[Potential Clients Ultimate - Renew: Yes]]=1,35,0)</f>
        <v>0</v>
      </c>
      <c r="BG87" s="9">
        <f>IF(AND(Bases[[#This Row],[Auto Renewal]]="Yes",Bases[[#This Row],[Plan]]="Standard"),1,0)</f>
        <v>0</v>
      </c>
      <c r="BH87" s="7">
        <f>IF(Bases[[#This Row],[Potential Clients Ultimate - Renew: NO]]=1,35,0)</f>
        <v>0</v>
      </c>
      <c r="BI87" s="9">
        <f>IF(AND(Bases[[#This Row],[Auto Renewal]]="No",Bases[[#This Row],[Plan]]="Standard"),1,0)</f>
        <v>0</v>
      </c>
      <c r="BJ87" s="7">
        <f>+Bases[[#This Row],[Potential Sales Standard - Renew: Yes]]+Bases[[#This Row],[Potential Sales Ultimate - Renew: Yes]]</f>
        <v>0</v>
      </c>
      <c r="BK87" s="9">
        <f>+Bases[[#This Row],[Potential Clients Standard - Renew: Yes]]+Bases[[#This Row],[Potential Clients Standard - Renew: NO]]</f>
        <v>1</v>
      </c>
      <c r="BL87" s="7">
        <f>+Bases[[#This Row],[Potential Sales Standard - Renew: NO]]+Bases[[#This Row],[Potential Sales Ultimate - Renew: NO]]</f>
        <v>25</v>
      </c>
      <c r="BM87" s="9">
        <f>+Bases[[#This Row],[Potential Clients Ultimate - Renew: Yes]]+Bases[[#This Row],[Potential Clients Ultimate - Renew: NO]]</f>
        <v>0</v>
      </c>
    </row>
    <row r="88" spans="1:65" ht="16.5" customHeight="1" x14ac:dyDescent="0.25">
      <c r="A88" s="1">
        <v>3315</v>
      </c>
      <c r="B88" s="1" t="s">
        <v>102</v>
      </c>
      <c r="C88" s="1" t="s">
        <v>7</v>
      </c>
      <c r="D88" s="2">
        <v>45432</v>
      </c>
      <c r="E88" s="1" t="s">
        <v>8</v>
      </c>
      <c r="F88" s="7">
        <v>15</v>
      </c>
      <c r="G88" s="1" t="s">
        <v>9</v>
      </c>
      <c r="H88" s="1" t="s">
        <v>8</v>
      </c>
      <c r="I88" s="7">
        <v>30</v>
      </c>
      <c r="J88" s="1" t="s">
        <v>8</v>
      </c>
      <c r="K88" s="7">
        <v>20</v>
      </c>
      <c r="L88" s="7">
        <v>20</v>
      </c>
      <c r="M88" s="7">
        <v>45</v>
      </c>
      <c r="N88" s="6">
        <v>2024</v>
      </c>
      <c r="O88" s="3" t="s">
        <v>319</v>
      </c>
      <c r="P88" s="5">
        <v>4</v>
      </c>
      <c r="Q88" s="3" t="s">
        <v>309</v>
      </c>
      <c r="R88" s="7">
        <v>-20</v>
      </c>
      <c r="S88" s="9">
        <v>1</v>
      </c>
      <c r="T88" s="9">
        <v>1</v>
      </c>
      <c r="U88" s="9">
        <v>0</v>
      </c>
      <c r="V88" s="9">
        <f>+IF(Bases[[#This Row],[Auto Renewal]]="Yes",1,0)</f>
        <v>1</v>
      </c>
      <c r="W88" s="9">
        <f>+IF(Bases[[#This Row],[Auto Renewal]]="No",1,0)</f>
        <v>0</v>
      </c>
      <c r="X88" s="9">
        <f>+Bases[[#This Row],[CLIENTS From All Subscriptions Auto Renewal YES]]+Bases[[#This Row],[CLIENTS From All Subscriptions Auto Renewal NO]]</f>
        <v>1</v>
      </c>
      <c r="Y88" s="9">
        <f>IF(AND(Bases[[#This Row],[Plan]]="Core",Bases[[#This Row],[Auto Renewal]]="Yes"),1,0)</f>
        <v>0</v>
      </c>
      <c r="Z88" s="9">
        <f>IF(AND(Bases[[#This Row],[Plan]]="Core",Bases[[#This Row],[Auto Renewal]]="No"),1,0)</f>
        <v>0</v>
      </c>
      <c r="AA88" s="9">
        <f>+Bases[[#This Row],[CLIENTS From Simple Subscription Auto Renewal NO]]+Bases[[#This Row],[CLIENTS From Simple Subscription Auto Renewal YES]]</f>
        <v>0</v>
      </c>
      <c r="AB88" s="9">
        <f>IF(AND(Bases[[#This Row],[Plan]]="Standard",Bases[[#This Row],[Auto Renewal]]="Yes"),1,0)</f>
        <v>0</v>
      </c>
      <c r="AC88" s="9">
        <f>IF(AND(Bases[[#This Row],[Plan]]="Standard",Bases[[#This Row],[Auto Renewal]]="No"),1,0)</f>
        <v>0</v>
      </c>
      <c r="AD88" s="9">
        <f>+Bases[[#This Row],[CLIENTS From STANDARD (MINECRAFT) Auto Renewal NO]]+Bases[[#This Row],[CLIENTS From STANDARD (MINECRAFT) Auto Renewal YES]]</f>
        <v>0</v>
      </c>
      <c r="AE88" s="9">
        <f>IF(AND(Bases[[#This Row],[Plan]]="Ultimate",Bases[[#This Row],[Auto Renewal]]="Yes"),1,0)</f>
        <v>1</v>
      </c>
      <c r="AF88" s="9">
        <f>IF(AND(Bases[[#This Row],[Plan]]="Ultimate",Bases[[#This Row],[Auto Renewal]]="No"),1,0)</f>
        <v>0</v>
      </c>
      <c r="AG88" s="9">
        <f>+Bases[[#This Row],[CLIENTS From ULTIMATE (MINECRAFT) Auto Renewal NO]]+Bases[[#This Row],[CLIENTS From ULTIMATE (MINECRAFT) Auto Renewal YES]]</f>
        <v>1</v>
      </c>
      <c r="AH88" s="9">
        <f>+Bases[[#This Row],[Total CLIENTS From ULTIMATE (MINECRAFT) Auto Renewal YES + NO]]+Bases[[#This Row],[Total CLIENTS From STANDARD (MINECRAFT) Auto Renewal YES + NO]]</f>
        <v>1</v>
      </c>
      <c r="AI88" s="9">
        <f>IF(AND(Bases[[#This Row],[Plan]]="Ultimate",Bases[[#This Row],[Auto Renewal]]="Yes"),1,0)</f>
        <v>1</v>
      </c>
      <c r="AJ88" s="9">
        <f>IF(AND(Bases[[#This Row],[Plan]]="Ultimate",Bases[[#This Row],[Auto Renewal]]="No"),1,0)</f>
        <v>0</v>
      </c>
      <c r="AK88" s="9">
        <f>+Bases[[#This Row],[CLIENTS From ULTIMATE (EA) Auto Renewal YES]]+Bases[[#This Row],[CLIENTS From ULTIMATE (EA) Auto Renewal NO]]</f>
        <v>1</v>
      </c>
      <c r="AL88" s="7">
        <f>+IF(Bases[[#This Row],[Auto Renewal]]="Yes",Bases[[#This Row],[Subscription Price]],0)</f>
        <v>15</v>
      </c>
      <c r="AM88" s="7">
        <f>+IF(Bases[[#This Row],[Auto Renewal]]="No",Bases[[#This Row],[Subscription Price]],0)</f>
        <v>0</v>
      </c>
      <c r="AN88" s="7">
        <f>+Bases[[#This Row],[Sales From All Subscriptions Auto Renewal NO]]+Bases[[#This Row],[Sales From All Subscriptions Auto Renewal YES]]</f>
        <v>15</v>
      </c>
      <c r="AO88" s="7">
        <f>IF(AND(Bases[[#This Row],[Plan]]="Core",Bases[[#This Row],[Auto Renewal]]="Yes"),Bases[[#This Row],[Subscription Price]],0)</f>
        <v>0</v>
      </c>
      <c r="AP88" s="7">
        <f>IF(AND(Bases[[#This Row],[Plan]]="Core",Bases[[#This Row],[Auto Renewal]]="No"),Bases[[#This Row],[Subscription Price]],0)</f>
        <v>0</v>
      </c>
      <c r="AQ88" s="7">
        <f>+Bases[[#This Row],[Sales From Simple Subscription Auto Renewal YES]]+Bases[[#This Row],[Sales From Simple Subscription Auto Renewal NO]]</f>
        <v>0</v>
      </c>
      <c r="AR88" s="7">
        <f>IF(AND(Bases[[#This Row],[Plan]]="Standard",Bases[[#This Row],[Auto Renewal]]="Yes"),Bases[[#This Row],[Minecraft Season Pass Price]],0)</f>
        <v>0</v>
      </c>
      <c r="AS88" s="7">
        <f>IF(AND(Bases[[#This Row],[Plan]]="Standard",Bases[[#This Row],[Auto Renewal]]="No"),Bases[[#This Row],[Minecraft Season Pass Price]],0)</f>
        <v>0</v>
      </c>
      <c r="AT88" s="7">
        <f>+Bases[[#This Row],[Sales From STANDARD (MINECRAFT) Auto Renewal YES]]+Bases[[#This Row],[Sales From STANDARD (MINECRAFT) Auto Renewal NO]]</f>
        <v>0</v>
      </c>
      <c r="AU88" s="7">
        <f>IF(AND(Bases[[#This Row],[Plan]]="Ultimate",Bases[[#This Row],[Auto Renewal]]="Yes"),Bases[[#This Row],[Minecraft Season Pass Price]],0)</f>
        <v>20</v>
      </c>
      <c r="AV88" s="7">
        <f>IF(AND(Bases[[#This Row],[Plan]]="Ultimate",Bases[[#This Row],[Auto Renewal]]="No"),Bases[[#This Row],[Minecraft Season Pass Price]],0)</f>
        <v>0</v>
      </c>
      <c r="AW88" s="7">
        <f>+Bases[[#This Row],[Sales From ULTIMATE (MINECRAFT) Auto Renewal YES]]+Bases[[#This Row],[Sales From ULTIMATE (MINECRAFT) Auto Renewal NO]]</f>
        <v>20</v>
      </c>
      <c r="AX88" s="7">
        <f>+Bases[[#This Row],[Total Sales From ULTIMATE (MINECRAFT) Auto Renewal YES + NO]]+Bases[[#This Row],[Total Sales From STANDARD (MINECRAFT) Auto Renewal YES + NO]]</f>
        <v>20</v>
      </c>
      <c r="AY88" s="7">
        <f>IF(AND(Bases[[#This Row],[Plan]]="Ultimate",Bases[[#This Row],[Auto Renewal]]="Yes"),Bases[[#This Row],[EA Play Season Pass
Price]],0)</f>
        <v>30</v>
      </c>
      <c r="AZ88" s="7">
        <f>IF(AND(Bases[[#This Row],[Plan]]="Ultimate",Bases[[#This Row],[Auto Renewal]]="No"),Bases[[#This Row],[EA Play Season Pass
Price]],0)</f>
        <v>0</v>
      </c>
      <c r="BA88" s="7">
        <f>+Bases[[#This Row],[Sales From ULTIMATE (EA) Auto Renewal YES]]+Bases[[#This Row],[Sales From ULTIMATE (EA) Auto Renewal NO]]</f>
        <v>30</v>
      </c>
      <c r="BB88" s="7">
        <f>IF(Bases[[#This Row],[Potential Clients Standard - Renew: Yes]]=1,25,0)</f>
        <v>0</v>
      </c>
      <c r="BC88" s="9">
        <f>IF(AND(Bases[[#This Row],[Auto Renewal]]="Yes",Bases[[#This Row],[Plan]]="Core"),1,0)</f>
        <v>0</v>
      </c>
      <c r="BD88" s="7">
        <f>IF(Bases[[#This Row],[Potential Clients Standard - Renew: NO]]=1,25,0)</f>
        <v>0</v>
      </c>
      <c r="BE88" s="9">
        <f>IF(AND(Bases[[#This Row],[Auto Renewal]]="No",Bases[[#This Row],[Plan]]="Core"),1,0)</f>
        <v>0</v>
      </c>
      <c r="BF88" s="7">
        <f>IF(Bases[[#This Row],[Potential Clients Ultimate - Renew: Yes]]=1,35,0)</f>
        <v>0</v>
      </c>
      <c r="BG88" s="9">
        <f>IF(AND(Bases[[#This Row],[Auto Renewal]]="Yes",Bases[[#This Row],[Plan]]="Standard"),1,0)</f>
        <v>0</v>
      </c>
      <c r="BH88" s="7">
        <f>IF(Bases[[#This Row],[Potential Clients Ultimate - Renew: NO]]=1,35,0)</f>
        <v>0</v>
      </c>
      <c r="BI88" s="9">
        <f>IF(AND(Bases[[#This Row],[Auto Renewal]]="No",Bases[[#This Row],[Plan]]="Standard"),1,0)</f>
        <v>0</v>
      </c>
      <c r="BJ88" s="7">
        <f>+Bases[[#This Row],[Potential Sales Standard - Renew: Yes]]+Bases[[#This Row],[Potential Sales Ultimate - Renew: Yes]]</f>
        <v>0</v>
      </c>
      <c r="BK88" s="9">
        <f>+Bases[[#This Row],[Potential Clients Standard - Renew: Yes]]+Bases[[#This Row],[Potential Clients Standard - Renew: NO]]</f>
        <v>0</v>
      </c>
      <c r="BL88" s="7">
        <f>+Bases[[#This Row],[Potential Sales Standard - Renew: NO]]+Bases[[#This Row],[Potential Sales Ultimate - Renew: NO]]</f>
        <v>0</v>
      </c>
      <c r="BM88" s="9">
        <f>+Bases[[#This Row],[Potential Clients Ultimate - Renew: Yes]]+Bases[[#This Row],[Potential Clients Ultimate - Renew: NO]]</f>
        <v>0</v>
      </c>
    </row>
    <row r="89" spans="1:65" ht="16.5" customHeight="1" x14ac:dyDescent="0.25">
      <c r="A89" s="1">
        <v>3316</v>
      </c>
      <c r="B89" s="1" t="s">
        <v>103</v>
      </c>
      <c r="C89" s="1" t="s">
        <v>15</v>
      </c>
      <c r="D89" s="2">
        <v>45433</v>
      </c>
      <c r="E89" s="1" t="s">
        <v>12</v>
      </c>
      <c r="F89" s="7">
        <v>10</v>
      </c>
      <c r="G89" s="1" t="s">
        <v>16</v>
      </c>
      <c r="H89" s="1" t="s">
        <v>12</v>
      </c>
      <c r="I89" s="7" t="s">
        <v>302</v>
      </c>
      <c r="J89" s="1" t="s">
        <v>8</v>
      </c>
      <c r="K89" s="7">
        <v>20</v>
      </c>
      <c r="L89" s="7">
        <v>15</v>
      </c>
      <c r="M89" s="7">
        <v>15</v>
      </c>
      <c r="N89" s="6">
        <v>2024</v>
      </c>
      <c r="O89" s="3" t="s">
        <v>319</v>
      </c>
      <c r="P89" s="5">
        <v>4</v>
      </c>
      <c r="Q89" s="3" t="s">
        <v>312</v>
      </c>
      <c r="R89" s="7">
        <v>-15</v>
      </c>
      <c r="S89" s="9">
        <v>1</v>
      </c>
      <c r="T89" s="9">
        <v>0</v>
      </c>
      <c r="U89" s="9">
        <v>1</v>
      </c>
      <c r="V89" s="9">
        <f>+IF(Bases[[#This Row],[Auto Renewal]]="Yes",1,0)</f>
        <v>0</v>
      </c>
      <c r="W89" s="9">
        <f>+IF(Bases[[#This Row],[Auto Renewal]]="No",1,0)</f>
        <v>1</v>
      </c>
      <c r="X89" s="9">
        <f>+Bases[[#This Row],[CLIENTS From All Subscriptions Auto Renewal YES]]+Bases[[#This Row],[CLIENTS From All Subscriptions Auto Renewal NO]]</f>
        <v>1</v>
      </c>
      <c r="Y89" s="9">
        <f>IF(AND(Bases[[#This Row],[Plan]]="Core",Bases[[#This Row],[Auto Renewal]]="Yes"),1,0)</f>
        <v>0</v>
      </c>
      <c r="Z89" s="9">
        <f>IF(AND(Bases[[#This Row],[Plan]]="Core",Bases[[#This Row],[Auto Renewal]]="No"),1,0)</f>
        <v>0</v>
      </c>
      <c r="AA89" s="9">
        <f>+Bases[[#This Row],[CLIENTS From Simple Subscription Auto Renewal NO]]+Bases[[#This Row],[CLIENTS From Simple Subscription Auto Renewal YES]]</f>
        <v>0</v>
      </c>
      <c r="AB89" s="9">
        <f>IF(AND(Bases[[#This Row],[Plan]]="Standard",Bases[[#This Row],[Auto Renewal]]="Yes"),1,0)</f>
        <v>0</v>
      </c>
      <c r="AC89" s="9">
        <f>IF(AND(Bases[[#This Row],[Plan]]="Standard",Bases[[#This Row],[Auto Renewal]]="No"),1,0)</f>
        <v>1</v>
      </c>
      <c r="AD89" s="9">
        <f>+Bases[[#This Row],[CLIENTS From STANDARD (MINECRAFT) Auto Renewal NO]]+Bases[[#This Row],[CLIENTS From STANDARD (MINECRAFT) Auto Renewal YES]]</f>
        <v>1</v>
      </c>
      <c r="AE89" s="9">
        <f>IF(AND(Bases[[#This Row],[Plan]]="Ultimate",Bases[[#This Row],[Auto Renewal]]="Yes"),1,0)</f>
        <v>0</v>
      </c>
      <c r="AF89" s="9">
        <f>IF(AND(Bases[[#This Row],[Plan]]="Ultimate",Bases[[#This Row],[Auto Renewal]]="No"),1,0)</f>
        <v>0</v>
      </c>
      <c r="AG89" s="9">
        <f>+Bases[[#This Row],[CLIENTS From ULTIMATE (MINECRAFT) Auto Renewal NO]]+Bases[[#This Row],[CLIENTS From ULTIMATE (MINECRAFT) Auto Renewal YES]]</f>
        <v>0</v>
      </c>
      <c r="AH89" s="9">
        <f>+Bases[[#This Row],[Total CLIENTS From ULTIMATE (MINECRAFT) Auto Renewal YES + NO]]+Bases[[#This Row],[Total CLIENTS From STANDARD (MINECRAFT) Auto Renewal YES + NO]]</f>
        <v>1</v>
      </c>
      <c r="AI89" s="9">
        <f>IF(AND(Bases[[#This Row],[Plan]]="Ultimate",Bases[[#This Row],[Auto Renewal]]="Yes"),1,0)</f>
        <v>0</v>
      </c>
      <c r="AJ89" s="9">
        <f>IF(AND(Bases[[#This Row],[Plan]]="Ultimate",Bases[[#This Row],[Auto Renewal]]="No"),1,0)</f>
        <v>0</v>
      </c>
      <c r="AK89" s="9">
        <f>+Bases[[#This Row],[CLIENTS From ULTIMATE (EA) Auto Renewal YES]]+Bases[[#This Row],[CLIENTS From ULTIMATE (EA) Auto Renewal NO]]</f>
        <v>0</v>
      </c>
      <c r="AL89" s="7">
        <f>+IF(Bases[[#This Row],[Auto Renewal]]="Yes",Bases[[#This Row],[Subscription Price]],0)</f>
        <v>0</v>
      </c>
      <c r="AM89" s="7">
        <f>+IF(Bases[[#This Row],[Auto Renewal]]="No",Bases[[#This Row],[Subscription Price]],0)</f>
        <v>10</v>
      </c>
      <c r="AN89" s="7">
        <f>+Bases[[#This Row],[Sales From All Subscriptions Auto Renewal NO]]+Bases[[#This Row],[Sales From All Subscriptions Auto Renewal YES]]</f>
        <v>10</v>
      </c>
      <c r="AO89" s="7">
        <f>IF(AND(Bases[[#This Row],[Plan]]="Core",Bases[[#This Row],[Auto Renewal]]="Yes"),Bases[[#This Row],[Subscription Price]],0)</f>
        <v>0</v>
      </c>
      <c r="AP89" s="7">
        <f>IF(AND(Bases[[#This Row],[Plan]]="Core",Bases[[#This Row],[Auto Renewal]]="No"),Bases[[#This Row],[Subscription Price]],0)</f>
        <v>0</v>
      </c>
      <c r="AQ89" s="7">
        <f>+Bases[[#This Row],[Sales From Simple Subscription Auto Renewal YES]]+Bases[[#This Row],[Sales From Simple Subscription Auto Renewal NO]]</f>
        <v>0</v>
      </c>
      <c r="AR89" s="7">
        <f>IF(AND(Bases[[#This Row],[Plan]]="Standard",Bases[[#This Row],[Auto Renewal]]="Yes"),Bases[[#This Row],[Minecraft Season Pass Price]],0)</f>
        <v>0</v>
      </c>
      <c r="AS89" s="7">
        <f>IF(AND(Bases[[#This Row],[Plan]]="Standard",Bases[[#This Row],[Auto Renewal]]="No"),Bases[[#This Row],[Minecraft Season Pass Price]],0)</f>
        <v>20</v>
      </c>
      <c r="AT89" s="7">
        <f>+Bases[[#This Row],[Sales From STANDARD (MINECRAFT) Auto Renewal YES]]+Bases[[#This Row],[Sales From STANDARD (MINECRAFT) Auto Renewal NO]]</f>
        <v>20</v>
      </c>
      <c r="AU89" s="7">
        <f>IF(AND(Bases[[#This Row],[Plan]]="Ultimate",Bases[[#This Row],[Auto Renewal]]="Yes"),Bases[[#This Row],[Minecraft Season Pass Price]],0)</f>
        <v>0</v>
      </c>
      <c r="AV89" s="7">
        <f>IF(AND(Bases[[#This Row],[Plan]]="Ultimate",Bases[[#This Row],[Auto Renewal]]="No"),Bases[[#This Row],[Minecraft Season Pass Price]],0)</f>
        <v>0</v>
      </c>
      <c r="AW89" s="7">
        <f>+Bases[[#This Row],[Sales From ULTIMATE (MINECRAFT) Auto Renewal YES]]+Bases[[#This Row],[Sales From ULTIMATE (MINECRAFT) Auto Renewal NO]]</f>
        <v>0</v>
      </c>
      <c r="AX89" s="7">
        <f>+Bases[[#This Row],[Total Sales From ULTIMATE (MINECRAFT) Auto Renewal YES + NO]]+Bases[[#This Row],[Total Sales From STANDARD (MINECRAFT) Auto Renewal YES + NO]]</f>
        <v>20</v>
      </c>
      <c r="AY89" s="7">
        <f>IF(AND(Bases[[#This Row],[Plan]]="Ultimate",Bases[[#This Row],[Auto Renewal]]="Yes"),Bases[[#This Row],[EA Play Season Pass
Price]],0)</f>
        <v>0</v>
      </c>
      <c r="AZ89" s="7">
        <f>IF(AND(Bases[[#This Row],[Plan]]="Ultimate",Bases[[#This Row],[Auto Renewal]]="No"),Bases[[#This Row],[EA Play Season Pass
Price]],0)</f>
        <v>0</v>
      </c>
      <c r="BA89" s="7">
        <f>+Bases[[#This Row],[Sales From ULTIMATE (EA) Auto Renewal YES]]+Bases[[#This Row],[Sales From ULTIMATE (EA) Auto Renewal NO]]</f>
        <v>0</v>
      </c>
      <c r="BB89" s="7">
        <f>IF(Bases[[#This Row],[Potential Clients Standard - Renew: Yes]]=1,25,0)</f>
        <v>0</v>
      </c>
      <c r="BC89" s="9">
        <f>IF(AND(Bases[[#This Row],[Auto Renewal]]="Yes",Bases[[#This Row],[Plan]]="Core"),1,0)</f>
        <v>0</v>
      </c>
      <c r="BD89" s="7">
        <f>IF(Bases[[#This Row],[Potential Clients Standard - Renew: NO]]=1,25,0)</f>
        <v>0</v>
      </c>
      <c r="BE89" s="9">
        <f>IF(AND(Bases[[#This Row],[Auto Renewal]]="No",Bases[[#This Row],[Plan]]="Core"),1,0)</f>
        <v>0</v>
      </c>
      <c r="BF89" s="7">
        <f>IF(Bases[[#This Row],[Potential Clients Ultimate - Renew: Yes]]=1,35,0)</f>
        <v>0</v>
      </c>
      <c r="BG89" s="9">
        <f>IF(AND(Bases[[#This Row],[Auto Renewal]]="Yes",Bases[[#This Row],[Plan]]="Standard"),1,0)</f>
        <v>0</v>
      </c>
      <c r="BH89" s="7">
        <f>IF(Bases[[#This Row],[Potential Clients Ultimate - Renew: NO]]=1,35,0)</f>
        <v>35</v>
      </c>
      <c r="BI89" s="9">
        <f>IF(AND(Bases[[#This Row],[Auto Renewal]]="No",Bases[[#This Row],[Plan]]="Standard"),1,0)</f>
        <v>1</v>
      </c>
      <c r="BJ89" s="7">
        <f>+Bases[[#This Row],[Potential Sales Standard - Renew: Yes]]+Bases[[#This Row],[Potential Sales Ultimate - Renew: Yes]]</f>
        <v>0</v>
      </c>
      <c r="BK89" s="9">
        <f>+Bases[[#This Row],[Potential Clients Standard - Renew: Yes]]+Bases[[#This Row],[Potential Clients Standard - Renew: NO]]</f>
        <v>0</v>
      </c>
      <c r="BL89" s="7">
        <f>+Bases[[#This Row],[Potential Sales Standard - Renew: NO]]+Bases[[#This Row],[Potential Sales Ultimate - Renew: NO]]</f>
        <v>35</v>
      </c>
      <c r="BM89" s="9">
        <f>+Bases[[#This Row],[Potential Clients Ultimate - Renew: Yes]]+Bases[[#This Row],[Potential Clients Ultimate - Renew: NO]]</f>
        <v>1</v>
      </c>
    </row>
    <row r="90" spans="1:65" ht="16.5" customHeight="1" x14ac:dyDescent="0.25">
      <c r="A90" s="1">
        <v>3317</v>
      </c>
      <c r="B90" s="1" t="s">
        <v>104</v>
      </c>
      <c r="C90" s="1" t="s">
        <v>11</v>
      </c>
      <c r="D90" s="2">
        <v>45434</v>
      </c>
      <c r="E90" s="1" t="s">
        <v>8</v>
      </c>
      <c r="F90" s="7">
        <v>5</v>
      </c>
      <c r="G90" s="1" t="s">
        <v>9</v>
      </c>
      <c r="H90" s="1" t="s">
        <v>12</v>
      </c>
      <c r="I90" s="7" t="s">
        <v>302</v>
      </c>
      <c r="J90" s="1" t="s">
        <v>12</v>
      </c>
      <c r="K90" s="7">
        <v>0</v>
      </c>
      <c r="L90" s="7">
        <v>1</v>
      </c>
      <c r="M90" s="7">
        <v>4</v>
      </c>
      <c r="N90" s="6">
        <v>2024</v>
      </c>
      <c r="O90" s="3" t="s">
        <v>319</v>
      </c>
      <c r="P90" s="5">
        <v>4</v>
      </c>
      <c r="Q90" s="3" t="s">
        <v>315</v>
      </c>
      <c r="R90" s="7">
        <v>-1</v>
      </c>
      <c r="S90" s="9">
        <v>1</v>
      </c>
      <c r="T90" s="9">
        <v>1</v>
      </c>
      <c r="U90" s="9">
        <v>0</v>
      </c>
      <c r="V90" s="9">
        <f>+IF(Bases[[#This Row],[Auto Renewal]]="Yes",1,0)</f>
        <v>1</v>
      </c>
      <c r="W90" s="9">
        <f>+IF(Bases[[#This Row],[Auto Renewal]]="No",1,0)</f>
        <v>0</v>
      </c>
      <c r="X90" s="9">
        <f>+Bases[[#This Row],[CLIENTS From All Subscriptions Auto Renewal YES]]+Bases[[#This Row],[CLIENTS From All Subscriptions Auto Renewal NO]]</f>
        <v>1</v>
      </c>
      <c r="Y90" s="9">
        <f>IF(AND(Bases[[#This Row],[Plan]]="Core",Bases[[#This Row],[Auto Renewal]]="Yes"),1,0)</f>
        <v>1</v>
      </c>
      <c r="Z90" s="9">
        <f>IF(AND(Bases[[#This Row],[Plan]]="Core",Bases[[#This Row],[Auto Renewal]]="No"),1,0)</f>
        <v>0</v>
      </c>
      <c r="AA90" s="9">
        <f>+Bases[[#This Row],[CLIENTS From Simple Subscription Auto Renewal NO]]+Bases[[#This Row],[CLIENTS From Simple Subscription Auto Renewal YES]]</f>
        <v>1</v>
      </c>
      <c r="AB90" s="9">
        <f>IF(AND(Bases[[#This Row],[Plan]]="Standard",Bases[[#This Row],[Auto Renewal]]="Yes"),1,0)</f>
        <v>0</v>
      </c>
      <c r="AC90" s="9">
        <f>IF(AND(Bases[[#This Row],[Plan]]="Standard",Bases[[#This Row],[Auto Renewal]]="No"),1,0)</f>
        <v>0</v>
      </c>
      <c r="AD90" s="9">
        <f>+Bases[[#This Row],[CLIENTS From STANDARD (MINECRAFT) Auto Renewal NO]]+Bases[[#This Row],[CLIENTS From STANDARD (MINECRAFT) Auto Renewal YES]]</f>
        <v>0</v>
      </c>
      <c r="AE90" s="9">
        <f>IF(AND(Bases[[#This Row],[Plan]]="Ultimate",Bases[[#This Row],[Auto Renewal]]="Yes"),1,0)</f>
        <v>0</v>
      </c>
      <c r="AF90" s="9">
        <f>IF(AND(Bases[[#This Row],[Plan]]="Ultimate",Bases[[#This Row],[Auto Renewal]]="No"),1,0)</f>
        <v>0</v>
      </c>
      <c r="AG90" s="9">
        <f>+Bases[[#This Row],[CLIENTS From ULTIMATE (MINECRAFT) Auto Renewal NO]]+Bases[[#This Row],[CLIENTS From ULTIMATE (MINECRAFT) Auto Renewal YES]]</f>
        <v>0</v>
      </c>
      <c r="AH90" s="9">
        <f>+Bases[[#This Row],[Total CLIENTS From ULTIMATE (MINECRAFT) Auto Renewal YES + NO]]+Bases[[#This Row],[Total CLIENTS From STANDARD (MINECRAFT) Auto Renewal YES + NO]]</f>
        <v>0</v>
      </c>
      <c r="AI90" s="9">
        <f>IF(AND(Bases[[#This Row],[Plan]]="Ultimate",Bases[[#This Row],[Auto Renewal]]="Yes"),1,0)</f>
        <v>0</v>
      </c>
      <c r="AJ90" s="9">
        <f>IF(AND(Bases[[#This Row],[Plan]]="Ultimate",Bases[[#This Row],[Auto Renewal]]="No"),1,0)</f>
        <v>0</v>
      </c>
      <c r="AK90" s="9">
        <f>+Bases[[#This Row],[CLIENTS From ULTIMATE (EA) Auto Renewal YES]]+Bases[[#This Row],[CLIENTS From ULTIMATE (EA) Auto Renewal NO]]</f>
        <v>0</v>
      </c>
      <c r="AL90" s="7">
        <f>+IF(Bases[[#This Row],[Auto Renewal]]="Yes",Bases[[#This Row],[Subscription Price]],0)</f>
        <v>5</v>
      </c>
      <c r="AM90" s="7">
        <f>+IF(Bases[[#This Row],[Auto Renewal]]="No",Bases[[#This Row],[Subscription Price]],0)</f>
        <v>0</v>
      </c>
      <c r="AN90" s="7">
        <f>+Bases[[#This Row],[Sales From All Subscriptions Auto Renewal NO]]+Bases[[#This Row],[Sales From All Subscriptions Auto Renewal YES]]</f>
        <v>5</v>
      </c>
      <c r="AO90" s="7">
        <f>IF(AND(Bases[[#This Row],[Plan]]="Core",Bases[[#This Row],[Auto Renewal]]="Yes"),Bases[[#This Row],[Subscription Price]],0)</f>
        <v>5</v>
      </c>
      <c r="AP90" s="7">
        <f>IF(AND(Bases[[#This Row],[Plan]]="Core",Bases[[#This Row],[Auto Renewal]]="No"),Bases[[#This Row],[Subscription Price]],0)</f>
        <v>0</v>
      </c>
      <c r="AQ90" s="7">
        <f>+Bases[[#This Row],[Sales From Simple Subscription Auto Renewal YES]]+Bases[[#This Row],[Sales From Simple Subscription Auto Renewal NO]]</f>
        <v>5</v>
      </c>
      <c r="AR90" s="7">
        <f>IF(AND(Bases[[#This Row],[Plan]]="Standard",Bases[[#This Row],[Auto Renewal]]="Yes"),Bases[[#This Row],[Minecraft Season Pass Price]],0)</f>
        <v>0</v>
      </c>
      <c r="AS90" s="7">
        <f>IF(AND(Bases[[#This Row],[Plan]]="Standard",Bases[[#This Row],[Auto Renewal]]="No"),Bases[[#This Row],[Minecraft Season Pass Price]],0)</f>
        <v>0</v>
      </c>
      <c r="AT90" s="7">
        <f>+Bases[[#This Row],[Sales From STANDARD (MINECRAFT) Auto Renewal YES]]+Bases[[#This Row],[Sales From STANDARD (MINECRAFT) Auto Renewal NO]]</f>
        <v>0</v>
      </c>
      <c r="AU90" s="7">
        <f>IF(AND(Bases[[#This Row],[Plan]]="Ultimate",Bases[[#This Row],[Auto Renewal]]="Yes"),Bases[[#This Row],[Minecraft Season Pass Price]],0)</f>
        <v>0</v>
      </c>
      <c r="AV90" s="7">
        <f>IF(AND(Bases[[#This Row],[Plan]]="Ultimate",Bases[[#This Row],[Auto Renewal]]="No"),Bases[[#This Row],[Minecraft Season Pass Price]],0)</f>
        <v>0</v>
      </c>
      <c r="AW90" s="7">
        <f>+Bases[[#This Row],[Sales From ULTIMATE (MINECRAFT) Auto Renewal YES]]+Bases[[#This Row],[Sales From ULTIMATE (MINECRAFT) Auto Renewal NO]]</f>
        <v>0</v>
      </c>
      <c r="AX90" s="7">
        <f>+Bases[[#This Row],[Total Sales From ULTIMATE (MINECRAFT) Auto Renewal YES + NO]]+Bases[[#This Row],[Total Sales From STANDARD (MINECRAFT) Auto Renewal YES + NO]]</f>
        <v>0</v>
      </c>
      <c r="AY90" s="7">
        <f>IF(AND(Bases[[#This Row],[Plan]]="Ultimate",Bases[[#This Row],[Auto Renewal]]="Yes"),Bases[[#This Row],[EA Play Season Pass
Price]],0)</f>
        <v>0</v>
      </c>
      <c r="AZ90" s="7">
        <f>IF(AND(Bases[[#This Row],[Plan]]="Ultimate",Bases[[#This Row],[Auto Renewal]]="No"),Bases[[#This Row],[EA Play Season Pass
Price]],0)</f>
        <v>0</v>
      </c>
      <c r="BA90" s="7">
        <f>+Bases[[#This Row],[Sales From ULTIMATE (EA) Auto Renewal YES]]+Bases[[#This Row],[Sales From ULTIMATE (EA) Auto Renewal NO]]</f>
        <v>0</v>
      </c>
      <c r="BB90" s="7">
        <f>IF(Bases[[#This Row],[Potential Clients Standard - Renew: Yes]]=1,25,0)</f>
        <v>25</v>
      </c>
      <c r="BC90" s="9">
        <f>IF(AND(Bases[[#This Row],[Auto Renewal]]="Yes",Bases[[#This Row],[Plan]]="Core"),1,0)</f>
        <v>1</v>
      </c>
      <c r="BD90" s="7">
        <f>IF(Bases[[#This Row],[Potential Clients Standard - Renew: NO]]=1,25,0)</f>
        <v>0</v>
      </c>
      <c r="BE90" s="9">
        <f>IF(AND(Bases[[#This Row],[Auto Renewal]]="No",Bases[[#This Row],[Plan]]="Core"),1,0)</f>
        <v>0</v>
      </c>
      <c r="BF90" s="7">
        <f>IF(Bases[[#This Row],[Potential Clients Ultimate - Renew: Yes]]=1,35,0)</f>
        <v>0</v>
      </c>
      <c r="BG90" s="9">
        <f>IF(AND(Bases[[#This Row],[Auto Renewal]]="Yes",Bases[[#This Row],[Plan]]="Standard"),1,0)</f>
        <v>0</v>
      </c>
      <c r="BH90" s="7">
        <f>IF(Bases[[#This Row],[Potential Clients Ultimate - Renew: NO]]=1,35,0)</f>
        <v>0</v>
      </c>
      <c r="BI90" s="9">
        <f>IF(AND(Bases[[#This Row],[Auto Renewal]]="No",Bases[[#This Row],[Plan]]="Standard"),1,0)</f>
        <v>0</v>
      </c>
      <c r="BJ90" s="7">
        <f>+Bases[[#This Row],[Potential Sales Standard - Renew: Yes]]+Bases[[#This Row],[Potential Sales Ultimate - Renew: Yes]]</f>
        <v>25</v>
      </c>
      <c r="BK90" s="9">
        <f>+Bases[[#This Row],[Potential Clients Standard - Renew: Yes]]+Bases[[#This Row],[Potential Clients Standard - Renew: NO]]</f>
        <v>1</v>
      </c>
      <c r="BL90" s="7">
        <f>+Bases[[#This Row],[Potential Sales Standard - Renew: NO]]+Bases[[#This Row],[Potential Sales Ultimate - Renew: NO]]</f>
        <v>0</v>
      </c>
      <c r="BM90" s="9">
        <f>+Bases[[#This Row],[Potential Clients Ultimate - Renew: Yes]]+Bases[[#This Row],[Potential Clients Ultimate - Renew: NO]]</f>
        <v>0</v>
      </c>
    </row>
    <row r="91" spans="1:65" ht="16.5" customHeight="1" x14ac:dyDescent="0.25">
      <c r="A91" s="1">
        <v>3318</v>
      </c>
      <c r="B91" s="1" t="s">
        <v>105</v>
      </c>
      <c r="C91" s="1" t="s">
        <v>7</v>
      </c>
      <c r="D91" s="2">
        <v>45435</v>
      </c>
      <c r="E91" s="1" t="s">
        <v>12</v>
      </c>
      <c r="F91" s="7">
        <v>15</v>
      </c>
      <c r="G91" s="1" t="s">
        <v>13</v>
      </c>
      <c r="H91" s="1" t="s">
        <v>8</v>
      </c>
      <c r="I91" s="7">
        <v>30</v>
      </c>
      <c r="J91" s="1" t="s">
        <v>8</v>
      </c>
      <c r="K91" s="7">
        <v>20</v>
      </c>
      <c r="L91" s="7">
        <v>3</v>
      </c>
      <c r="M91" s="7">
        <v>62</v>
      </c>
      <c r="N91" s="6">
        <v>2024</v>
      </c>
      <c r="O91" s="3" t="s">
        <v>319</v>
      </c>
      <c r="P91" s="5">
        <v>4</v>
      </c>
      <c r="Q91" s="3" t="s">
        <v>316</v>
      </c>
      <c r="R91" s="7">
        <v>-3</v>
      </c>
      <c r="S91" s="9">
        <v>1</v>
      </c>
      <c r="T91" s="9">
        <v>0</v>
      </c>
      <c r="U91" s="9">
        <v>1</v>
      </c>
      <c r="V91" s="9">
        <f>+IF(Bases[[#This Row],[Auto Renewal]]="Yes",1,0)</f>
        <v>0</v>
      </c>
      <c r="W91" s="9">
        <f>+IF(Bases[[#This Row],[Auto Renewal]]="No",1,0)</f>
        <v>1</v>
      </c>
      <c r="X91" s="9">
        <f>+Bases[[#This Row],[CLIENTS From All Subscriptions Auto Renewal YES]]+Bases[[#This Row],[CLIENTS From All Subscriptions Auto Renewal NO]]</f>
        <v>1</v>
      </c>
      <c r="Y91" s="9">
        <f>IF(AND(Bases[[#This Row],[Plan]]="Core",Bases[[#This Row],[Auto Renewal]]="Yes"),1,0)</f>
        <v>0</v>
      </c>
      <c r="Z91" s="9">
        <f>IF(AND(Bases[[#This Row],[Plan]]="Core",Bases[[#This Row],[Auto Renewal]]="No"),1,0)</f>
        <v>0</v>
      </c>
      <c r="AA91" s="9">
        <f>+Bases[[#This Row],[CLIENTS From Simple Subscription Auto Renewal NO]]+Bases[[#This Row],[CLIENTS From Simple Subscription Auto Renewal YES]]</f>
        <v>0</v>
      </c>
      <c r="AB91" s="9">
        <f>IF(AND(Bases[[#This Row],[Plan]]="Standard",Bases[[#This Row],[Auto Renewal]]="Yes"),1,0)</f>
        <v>0</v>
      </c>
      <c r="AC91" s="9">
        <f>IF(AND(Bases[[#This Row],[Plan]]="Standard",Bases[[#This Row],[Auto Renewal]]="No"),1,0)</f>
        <v>0</v>
      </c>
      <c r="AD91" s="9">
        <f>+Bases[[#This Row],[CLIENTS From STANDARD (MINECRAFT) Auto Renewal NO]]+Bases[[#This Row],[CLIENTS From STANDARD (MINECRAFT) Auto Renewal YES]]</f>
        <v>0</v>
      </c>
      <c r="AE91" s="9">
        <f>IF(AND(Bases[[#This Row],[Plan]]="Ultimate",Bases[[#This Row],[Auto Renewal]]="Yes"),1,0)</f>
        <v>0</v>
      </c>
      <c r="AF91" s="9">
        <f>IF(AND(Bases[[#This Row],[Plan]]="Ultimate",Bases[[#This Row],[Auto Renewal]]="No"),1,0)</f>
        <v>1</v>
      </c>
      <c r="AG91" s="9">
        <f>+Bases[[#This Row],[CLIENTS From ULTIMATE (MINECRAFT) Auto Renewal NO]]+Bases[[#This Row],[CLIENTS From ULTIMATE (MINECRAFT) Auto Renewal YES]]</f>
        <v>1</v>
      </c>
      <c r="AH91" s="9">
        <f>+Bases[[#This Row],[Total CLIENTS From ULTIMATE (MINECRAFT) Auto Renewal YES + NO]]+Bases[[#This Row],[Total CLIENTS From STANDARD (MINECRAFT) Auto Renewal YES + NO]]</f>
        <v>1</v>
      </c>
      <c r="AI91" s="9">
        <f>IF(AND(Bases[[#This Row],[Plan]]="Ultimate",Bases[[#This Row],[Auto Renewal]]="Yes"),1,0)</f>
        <v>0</v>
      </c>
      <c r="AJ91" s="9">
        <f>IF(AND(Bases[[#This Row],[Plan]]="Ultimate",Bases[[#This Row],[Auto Renewal]]="No"),1,0)</f>
        <v>1</v>
      </c>
      <c r="AK91" s="9">
        <f>+Bases[[#This Row],[CLIENTS From ULTIMATE (EA) Auto Renewal YES]]+Bases[[#This Row],[CLIENTS From ULTIMATE (EA) Auto Renewal NO]]</f>
        <v>1</v>
      </c>
      <c r="AL91" s="7">
        <f>+IF(Bases[[#This Row],[Auto Renewal]]="Yes",Bases[[#This Row],[Subscription Price]],0)</f>
        <v>0</v>
      </c>
      <c r="AM91" s="7">
        <f>+IF(Bases[[#This Row],[Auto Renewal]]="No",Bases[[#This Row],[Subscription Price]],0)</f>
        <v>15</v>
      </c>
      <c r="AN91" s="7">
        <f>+Bases[[#This Row],[Sales From All Subscriptions Auto Renewal NO]]+Bases[[#This Row],[Sales From All Subscriptions Auto Renewal YES]]</f>
        <v>15</v>
      </c>
      <c r="AO91" s="7">
        <f>IF(AND(Bases[[#This Row],[Plan]]="Core",Bases[[#This Row],[Auto Renewal]]="Yes"),Bases[[#This Row],[Subscription Price]],0)</f>
        <v>0</v>
      </c>
      <c r="AP91" s="7">
        <f>IF(AND(Bases[[#This Row],[Plan]]="Core",Bases[[#This Row],[Auto Renewal]]="No"),Bases[[#This Row],[Subscription Price]],0)</f>
        <v>0</v>
      </c>
      <c r="AQ91" s="7">
        <f>+Bases[[#This Row],[Sales From Simple Subscription Auto Renewal YES]]+Bases[[#This Row],[Sales From Simple Subscription Auto Renewal NO]]</f>
        <v>0</v>
      </c>
      <c r="AR91" s="7">
        <f>IF(AND(Bases[[#This Row],[Plan]]="Standard",Bases[[#This Row],[Auto Renewal]]="Yes"),Bases[[#This Row],[Minecraft Season Pass Price]],0)</f>
        <v>0</v>
      </c>
      <c r="AS91" s="7">
        <f>IF(AND(Bases[[#This Row],[Plan]]="Standard",Bases[[#This Row],[Auto Renewal]]="No"),Bases[[#This Row],[Minecraft Season Pass Price]],0)</f>
        <v>0</v>
      </c>
      <c r="AT91" s="7">
        <f>+Bases[[#This Row],[Sales From STANDARD (MINECRAFT) Auto Renewal YES]]+Bases[[#This Row],[Sales From STANDARD (MINECRAFT) Auto Renewal NO]]</f>
        <v>0</v>
      </c>
      <c r="AU91" s="7">
        <f>IF(AND(Bases[[#This Row],[Plan]]="Ultimate",Bases[[#This Row],[Auto Renewal]]="Yes"),Bases[[#This Row],[Minecraft Season Pass Price]],0)</f>
        <v>0</v>
      </c>
      <c r="AV91" s="7">
        <f>IF(AND(Bases[[#This Row],[Plan]]="Ultimate",Bases[[#This Row],[Auto Renewal]]="No"),Bases[[#This Row],[Minecraft Season Pass Price]],0)</f>
        <v>20</v>
      </c>
      <c r="AW91" s="7">
        <f>+Bases[[#This Row],[Sales From ULTIMATE (MINECRAFT) Auto Renewal YES]]+Bases[[#This Row],[Sales From ULTIMATE (MINECRAFT) Auto Renewal NO]]</f>
        <v>20</v>
      </c>
      <c r="AX91" s="7">
        <f>+Bases[[#This Row],[Total Sales From ULTIMATE (MINECRAFT) Auto Renewal YES + NO]]+Bases[[#This Row],[Total Sales From STANDARD (MINECRAFT) Auto Renewal YES + NO]]</f>
        <v>20</v>
      </c>
      <c r="AY91" s="7">
        <f>IF(AND(Bases[[#This Row],[Plan]]="Ultimate",Bases[[#This Row],[Auto Renewal]]="Yes"),Bases[[#This Row],[EA Play Season Pass
Price]],0)</f>
        <v>0</v>
      </c>
      <c r="AZ91" s="7">
        <f>IF(AND(Bases[[#This Row],[Plan]]="Ultimate",Bases[[#This Row],[Auto Renewal]]="No"),Bases[[#This Row],[EA Play Season Pass
Price]],0)</f>
        <v>30</v>
      </c>
      <c r="BA91" s="7">
        <f>+Bases[[#This Row],[Sales From ULTIMATE (EA) Auto Renewal YES]]+Bases[[#This Row],[Sales From ULTIMATE (EA) Auto Renewal NO]]</f>
        <v>30</v>
      </c>
      <c r="BB91" s="7">
        <f>IF(Bases[[#This Row],[Potential Clients Standard - Renew: Yes]]=1,25,0)</f>
        <v>0</v>
      </c>
      <c r="BC91" s="9">
        <f>IF(AND(Bases[[#This Row],[Auto Renewal]]="Yes",Bases[[#This Row],[Plan]]="Core"),1,0)</f>
        <v>0</v>
      </c>
      <c r="BD91" s="7">
        <f>IF(Bases[[#This Row],[Potential Clients Standard - Renew: NO]]=1,25,0)</f>
        <v>0</v>
      </c>
      <c r="BE91" s="9">
        <f>IF(AND(Bases[[#This Row],[Auto Renewal]]="No",Bases[[#This Row],[Plan]]="Core"),1,0)</f>
        <v>0</v>
      </c>
      <c r="BF91" s="7">
        <f>IF(Bases[[#This Row],[Potential Clients Ultimate - Renew: Yes]]=1,35,0)</f>
        <v>0</v>
      </c>
      <c r="BG91" s="9">
        <f>IF(AND(Bases[[#This Row],[Auto Renewal]]="Yes",Bases[[#This Row],[Plan]]="Standard"),1,0)</f>
        <v>0</v>
      </c>
      <c r="BH91" s="7">
        <f>IF(Bases[[#This Row],[Potential Clients Ultimate - Renew: NO]]=1,35,0)</f>
        <v>0</v>
      </c>
      <c r="BI91" s="9">
        <f>IF(AND(Bases[[#This Row],[Auto Renewal]]="No",Bases[[#This Row],[Plan]]="Standard"),1,0)</f>
        <v>0</v>
      </c>
      <c r="BJ91" s="7">
        <f>+Bases[[#This Row],[Potential Sales Standard - Renew: Yes]]+Bases[[#This Row],[Potential Sales Ultimate - Renew: Yes]]</f>
        <v>0</v>
      </c>
      <c r="BK91" s="9">
        <f>+Bases[[#This Row],[Potential Clients Standard - Renew: Yes]]+Bases[[#This Row],[Potential Clients Standard - Renew: NO]]</f>
        <v>0</v>
      </c>
      <c r="BL91" s="7">
        <f>+Bases[[#This Row],[Potential Sales Standard - Renew: NO]]+Bases[[#This Row],[Potential Sales Ultimate - Renew: NO]]</f>
        <v>0</v>
      </c>
      <c r="BM91" s="9">
        <f>+Bases[[#This Row],[Potential Clients Ultimate - Renew: Yes]]+Bases[[#This Row],[Potential Clients Ultimate - Renew: NO]]</f>
        <v>0</v>
      </c>
    </row>
    <row r="92" spans="1:65" ht="16.5" customHeight="1" x14ac:dyDescent="0.25">
      <c r="A92" s="1">
        <v>3319</v>
      </c>
      <c r="B92" s="1" t="s">
        <v>106</v>
      </c>
      <c r="C92" s="1" t="s">
        <v>15</v>
      </c>
      <c r="D92" s="2">
        <v>45436</v>
      </c>
      <c r="E92" s="1" t="s">
        <v>8</v>
      </c>
      <c r="F92" s="7">
        <v>10</v>
      </c>
      <c r="G92" s="1" t="s">
        <v>9</v>
      </c>
      <c r="H92" s="1" t="s">
        <v>12</v>
      </c>
      <c r="I92" s="7" t="s">
        <v>302</v>
      </c>
      <c r="J92" s="1" t="s">
        <v>8</v>
      </c>
      <c r="K92" s="7">
        <v>20</v>
      </c>
      <c r="L92" s="7">
        <v>10</v>
      </c>
      <c r="M92" s="7">
        <v>20</v>
      </c>
      <c r="N92" s="6">
        <v>2024</v>
      </c>
      <c r="O92" s="3" t="s">
        <v>319</v>
      </c>
      <c r="P92" s="5">
        <v>4</v>
      </c>
      <c r="Q92" s="3" t="s">
        <v>317</v>
      </c>
      <c r="R92" s="7">
        <v>-10</v>
      </c>
      <c r="S92" s="9">
        <v>1</v>
      </c>
      <c r="T92" s="9">
        <v>1</v>
      </c>
      <c r="U92" s="9">
        <v>0</v>
      </c>
      <c r="V92" s="9">
        <f>+IF(Bases[[#This Row],[Auto Renewal]]="Yes",1,0)</f>
        <v>1</v>
      </c>
      <c r="W92" s="9">
        <f>+IF(Bases[[#This Row],[Auto Renewal]]="No",1,0)</f>
        <v>0</v>
      </c>
      <c r="X92" s="9">
        <f>+Bases[[#This Row],[CLIENTS From All Subscriptions Auto Renewal YES]]+Bases[[#This Row],[CLIENTS From All Subscriptions Auto Renewal NO]]</f>
        <v>1</v>
      </c>
      <c r="Y92" s="9">
        <f>IF(AND(Bases[[#This Row],[Plan]]="Core",Bases[[#This Row],[Auto Renewal]]="Yes"),1,0)</f>
        <v>0</v>
      </c>
      <c r="Z92" s="9">
        <f>IF(AND(Bases[[#This Row],[Plan]]="Core",Bases[[#This Row],[Auto Renewal]]="No"),1,0)</f>
        <v>0</v>
      </c>
      <c r="AA92" s="9">
        <f>+Bases[[#This Row],[CLIENTS From Simple Subscription Auto Renewal NO]]+Bases[[#This Row],[CLIENTS From Simple Subscription Auto Renewal YES]]</f>
        <v>0</v>
      </c>
      <c r="AB92" s="9">
        <f>IF(AND(Bases[[#This Row],[Plan]]="Standard",Bases[[#This Row],[Auto Renewal]]="Yes"),1,0)</f>
        <v>1</v>
      </c>
      <c r="AC92" s="9">
        <f>IF(AND(Bases[[#This Row],[Plan]]="Standard",Bases[[#This Row],[Auto Renewal]]="No"),1,0)</f>
        <v>0</v>
      </c>
      <c r="AD92" s="9">
        <f>+Bases[[#This Row],[CLIENTS From STANDARD (MINECRAFT) Auto Renewal NO]]+Bases[[#This Row],[CLIENTS From STANDARD (MINECRAFT) Auto Renewal YES]]</f>
        <v>1</v>
      </c>
      <c r="AE92" s="9">
        <f>IF(AND(Bases[[#This Row],[Plan]]="Ultimate",Bases[[#This Row],[Auto Renewal]]="Yes"),1,0)</f>
        <v>0</v>
      </c>
      <c r="AF92" s="9">
        <f>IF(AND(Bases[[#This Row],[Plan]]="Ultimate",Bases[[#This Row],[Auto Renewal]]="No"),1,0)</f>
        <v>0</v>
      </c>
      <c r="AG92" s="9">
        <f>+Bases[[#This Row],[CLIENTS From ULTIMATE (MINECRAFT) Auto Renewal NO]]+Bases[[#This Row],[CLIENTS From ULTIMATE (MINECRAFT) Auto Renewal YES]]</f>
        <v>0</v>
      </c>
      <c r="AH92" s="9">
        <f>+Bases[[#This Row],[Total CLIENTS From ULTIMATE (MINECRAFT) Auto Renewal YES + NO]]+Bases[[#This Row],[Total CLIENTS From STANDARD (MINECRAFT) Auto Renewal YES + NO]]</f>
        <v>1</v>
      </c>
      <c r="AI92" s="9">
        <f>IF(AND(Bases[[#This Row],[Plan]]="Ultimate",Bases[[#This Row],[Auto Renewal]]="Yes"),1,0)</f>
        <v>0</v>
      </c>
      <c r="AJ92" s="9">
        <f>IF(AND(Bases[[#This Row],[Plan]]="Ultimate",Bases[[#This Row],[Auto Renewal]]="No"),1,0)</f>
        <v>0</v>
      </c>
      <c r="AK92" s="9">
        <f>+Bases[[#This Row],[CLIENTS From ULTIMATE (EA) Auto Renewal YES]]+Bases[[#This Row],[CLIENTS From ULTIMATE (EA) Auto Renewal NO]]</f>
        <v>0</v>
      </c>
      <c r="AL92" s="7">
        <f>+IF(Bases[[#This Row],[Auto Renewal]]="Yes",Bases[[#This Row],[Subscription Price]],0)</f>
        <v>10</v>
      </c>
      <c r="AM92" s="7">
        <f>+IF(Bases[[#This Row],[Auto Renewal]]="No",Bases[[#This Row],[Subscription Price]],0)</f>
        <v>0</v>
      </c>
      <c r="AN92" s="7">
        <f>+Bases[[#This Row],[Sales From All Subscriptions Auto Renewal NO]]+Bases[[#This Row],[Sales From All Subscriptions Auto Renewal YES]]</f>
        <v>10</v>
      </c>
      <c r="AO92" s="7">
        <f>IF(AND(Bases[[#This Row],[Plan]]="Core",Bases[[#This Row],[Auto Renewal]]="Yes"),Bases[[#This Row],[Subscription Price]],0)</f>
        <v>0</v>
      </c>
      <c r="AP92" s="7">
        <f>IF(AND(Bases[[#This Row],[Plan]]="Core",Bases[[#This Row],[Auto Renewal]]="No"),Bases[[#This Row],[Subscription Price]],0)</f>
        <v>0</v>
      </c>
      <c r="AQ92" s="7">
        <f>+Bases[[#This Row],[Sales From Simple Subscription Auto Renewal YES]]+Bases[[#This Row],[Sales From Simple Subscription Auto Renewal NO]]</f>
        <v>0</v>
      </c>
      <c r="AR92" s="7">
        <f>IF(AND(Bases[[#This Row],[Plan]]="Standard",Bases[[#This Row],[Auto Renewal]]="Yes"),Bases[[#This Row],[Minecraft Season Pass Price]],0)</f>
        <v>20</v>
      </c>
      <c r="AS92" s="7">
        <f>IF(AND(Bases[[#This Row],[Plan]]="Standard",Bases[[#This Row],[Auto Renewal]]="No"),Bases[[#This Row],[Minecraft Season Pass Price]],0)</f>
        <v>0</v>
      </c>
      <c r="AT92" s="7">
        <f>+Bases[[#This Row],[Sales From STANDARD (MINECRAFT) Auto Renewal YES]]+Bases[[#This Row],[Sales From STANDARD (MINECRAFT) Auto Renewal NO]]</f>
        <v>20</v>
      </c>
      <c r="AU92" s="7">
        <f>IF(AND(Bases[[#This Row],[Plan]]="Ultimate",Bases[[#This Row],[Auto Renewal]]="Yes"),Bases[[#This Row],[Minecraft Season Pass Price]],0)</f>
        <v>0</v>
      </c>
      <c r="AV92" s="7">
        <f>IF(AND(Bases[[#This Row],[Plan]]="Ultimate",Bases[[#This Row],[Auto Renewal]]="No"),Bases[[#This Row],[Minecraft Season Pass Price]],0)</f>
        <v>0</v>
      </c>
      <c r="AW92" s="7">
        <f>+Bases[[#This Row],[Sales From ULTIMATE (MINECRAFT) Auto Renewal YES]]+Bases[[#This Row],[Sales From ULTIMATE (MINECRAFT) Auto Renewal NO]]</f>
        <v>0</v>
      </c>
      <c r="AX92" s="7">
        <f>+Bases[[#This Row],[Total Sales From ULTIMATE (MINECRAFT) Auto Renewal YES + NO]]+Bases[[#This Row],[Total Sales From STANDARD (MINECRAFT) Auto Renewal YES + NO]]</f>
        <v>20</v>
      </c>
      <c r="AY92" s="7">
        <f>IF(AND(Bases[[#This Row],[Plan]]="Ultimate",Bases[[#This Row],[Auto Renewal]]="Yes"),Bases[[#This Row],[EA Play Season Pass
Price]],0)</f>
        <v>0</v>
      </c>
      <c r="AZ92" s="7">
        <f>IF(AND(Bases[[#This Row],[Plan]]="Ultimate",Bases[[#This Row],[Auto Renewal]]="No"),Bases[[#This Row],[EA Play Season Pass
Price]],0)</f>
        <v>0</v>
      </c>
      <c r="BA92" s="7">
        <f>+Bases[[#This Row],[Sales From ULTIMATE (EA) Auto Renewal YES]]+Bases[[#This Row],[Sales From ULTIMATE (EA) Auto Renewal NO]]</f>
        <v>0</v>
      </c>
      <c r="BB92" s="7">
        <f>IF(Bases[[#This Row],[Potential Clients Standard - Renew: Yes]]=1,25,0)</f>
        <v>0</v>
      </c>
      <c r="BC92" s="9">
        <f>IF(AND(Bases[[#This Row],[Auto Renewal]]="Yes",Bases[[#This Row],[Plan]]="Core"),1,0)</f>
        <v>0</v>
      </c>
      <c r="BD92" s="7">
        <f>IF(Bases[[#This Row],[Potential Clients Standard - Renew: NO]]=1,25,0)</f>
        <v>0</v>
      </c>
      <c r="BE92" s="9">
        <f>IF(AND(Bases[[#This Row],[Auto Renewal]]="No",Bases[[#This Row],[Plan]]="Core"),1,0)</f>
        <v>0</v>
      </c>
      <c r="BF92" s="7">
        <f>IF(Bases[[#This Row],[Potential Clients Ultimate - Renew: Yes]]=1,35,0)</f>
        <v>35</v>
      </c>
      <c r="BG92" s="9">
        <f>IF(AND(Bases[[#This Row],[Auto Renewal]]="Yes",Bases[[#This Row],[Plan]]="Standard"),1,0)</f>
        <v>1</v>
      </c>
      <c r="BH92" s="7">
        <f>IF(Bases[[#This Row],[Potential Clients Ultimate - Renew: NO]]=1,35,0)</f>
        <v>0</v>
      </c>
      <c r="BI92" s="9">
        <f>IF(AND(Bases[[#This Row],[Auto Renewal]]="No",Bases[[#This Row],[Plan]]="Standard"),1,0)</f>
        <v>0</v>
      </c>
      <c r="BJ92" s="7">
        <f>+Bases[[#This Row],[Potential Sales Standard - Renew: Yes]]+Bases[[#This Row],[Potential Sales Ultimate - Renew: Yes]]</f>
        <v>35</v>
      </c>
      <c r="BK92" s="9">
        <f>+Bases[[#This Row],[Potential Clients Standard - Renew: Yes]]+Bases[[#This Row],[Potential Clients Standard - Renew: NO]]</f>
        <v>0</v>
      </c>
      <c r="BL92" s="7">
        <f>+Bases[[#This Row],[Potential Sales Standard - Renew: NO]]+Bases[[#This Row],[Potential Sales Ultimate - Renew: NO]]</f>
        <v>0</v>
      </c>
      <c r="BM92" s="9">
        <f>+Bases[[#This Row],[Potential Clients Ultimate - Renew: Yes]]+Bases[[#This Row],[Potential Clients Ultimate - Renew: NO]]</f>
        <v>1</v>
      </c>
    </row>
    <row r="93" spans="1:65" ht="16.5" customHeight="1" x14ac:dyDescent="0.25">
      <c r="A93" s="1">
        <v>3320</v>
      </c>
      <c r="B93" s="1" t="s">
        <v>107</v>
      </c>
      <c r="C93" s="1" t="s">
        <v>11</v>
      </c>
      <c r="D93" s="2">
        <v>45437</v>
      </c>
      <c r="E93" s="1" t="s">
        <v>12</v>
      </c>
      <c r="F93" s="7">
        <v>5</v>
      </c>
      <c r="G93" s="1" t="s">
        <v>16</v>
      </c>
      <c r="H93" s="1" t="s">
        <v>12</v>
      </c>
      <c r="I93" s="7" t="s">
        <v>302</v>
      </c>
      <c r="J93" s="1" t="s">
        <v>12</v>
      </c>
      <c r="K93" s="7">
        <v>0</v>
      </c>
      <c r="L93" s="7">
        <v>0</v>
      </c>
      <c r="M93" s="7">
        <v>5</v>
      </c>
      <c r="N93" s="6">
        <v>2024</v>
      </c>
      <c r="O93" s="3" t="s">
        <v>319</v>
      </c>
      <c r="P93" s="5">
        <v>4</v>
      </c>
      <c r="Q93" s="3" t="s">
        <v>311</v>
      </c>
      <c r="R93" s="7">
        <v>0</v>
      </c>
      <c r="S93" s="9">
        <v>1</v>
      </c>
      <c r="T93" s="9">
        <v>0</v>
      </c>
      <c r="U93" s="9">
        <v>1</v>
      </c>
      <c r="V93" s="9">
        <f>+IF(Bases[[#This Row],[Auto Renewal]]="Yes",1,0)</f>
        <v>0</v>
      </c>
      <c r="W93" s="9">
        <f>+IF(Bases[[#This Row],[Auto Renewal]]="No",1,0)</f>
        <v>1</v>
      </c>
      <c r="X93" s="9">
        <f>+Bases[[#This Row],[CLIENTS From All Subscriptions Auto Renewal YES]]+Bases[[#This Row],[CLIENTS From All Subscriptions Auto Renewal NO]]</f>
        <v>1</v>
      </c>
      <c r="Y93" s="9">
        <f>IF(AND(Bases[[#This Row],[Plan]]="Core",Bases[[#This Row],[Auto Renewal]]="Yes"),1,0)</f>
        <v>0</v>
      </c>
      <c r="Z93" s="9">
        <f>IF(AND(Bases[[#This Row],[Plan]]="Core",Bases[[#This Row],[Auto Renewal]]="No"),1,0)</f>
        <v>1</v>
      </c>
      <c r="AA93" s="9">
        <f>+Bases[[#This Row],[CLIENTS From Simple Subscription Auto Renewal NO]]+Bases[[#This Row],[CLIENTS From Simple Subscription Auto Renewal YES]]</f>
        <v>1</v>
      </c>
      <c r="AB93" s="9">
        <f>IF(AND(Bases[[#This Row],[Plan]]="Standard",Bases[[#This Row],[Auto Renewal]]="Yes"),1,0)</f>
        <v>0</v>
      </c>
      <c r="AC93" s="9">
        <f>IF(AND(Bases[[#This Row],[Plan]]="Standard",Bases[[#This Row],[Auto Renewal]]="No"),1,0)</f>
        <v>0</v>
      </c>
      <c r="AD93" s="9">
        <f>+Bases[[#This Row],[CLIENTS From STANDARD (MINECRAFT) Auto Renewal NO]]+Bases[[#This Row],[CLIENTS From STANDARD (MINECRAFT) Auto Renewal YES]]</f>
        <v>0</v>
      </c>
      <c r="AE93" s="9">
        <f>IF(AND(Bases[[#This Row],[Plan]]="Ultimate",Bases[[#This Row],[Auto Renewal]]="Yes"),1,0)</f>
        <v>0</v>
      </c>
      <c r="AF93" s="9">
        <f>IF(AND(Bases[[#This Row],[Plan]]="Ultimate",Bases[[#This Row],[Auto Renewal]]="No"),1,0)</f>
        <v>0</v>
      </c>
      <c r="AG93" s="9">
        <f>+Bases[[#This Row],[CLIENTS From ULTIMATE (MINECRAFT) Auto Renewal NO]]+Bases[[#This Row],[CLIENTS From ULTIMATE (MINECRAFT) Auto Renewal YES]]</f>
        <v>0</v>
      </c>
      <c r="AH93" s="9">
        <f>+Bases[[#This Row],[Total CLIENTS From ULTIMATE (MINECRAFT) Auto Renewal YES + NO]]+Bases[[#This Row],[Total CLIENTS From STANDARD (MINECRAFT) Auto Renewal YES + NO]]</f>
        <v>0</v>
      </c>
      <c r="AI93" s="9">
        <f>IF(AND(Bases[[#This Row],[Plan]]="Ultimate",Bases[[#This Row],[Auto Renewal]]="Yes"),1,0)</f>
        <v>0</v>
      </c>
      <c r="AJ93" s="9">
        <f>IF(AND(Bases[[#This Row],[Plan]]="Ultimate",Bases[[#This Row],[Auto Renewal]]="No"),1,0)</f>
        <v>0</v>
      </c>
      <c r="AK93" s="9">
        <f>+Bases[[#This Row],[CLIENTS From ULTIMATE (EA) Auto Renewal YES]]+Bases[[#This Row],[CLIENTS From ULTIMATE (EA) Auto Renewal NO]]</f>
        <v>0</v>
      </c>
      <c r="AL93" s="7">
        <f>+IF(Bases[[#This Row],[Auto Renewal]]="Yes",Bases[[#This Row],[Subscription Price]],0)</f>
        <v>0</v>
      </c>
      <c r="AM93" s="7">
        <f>+IF(Bases[[#This Row],[Auto Renewal]]="No",Bases[[#This Row],[Subscription Price]],0)</f>
        <v>5</v>
      </c>
      <c r="AN93" s="7">
        <f>+Bases[[#This Row],[Sales From All Subscriptions Auto Renewal NO]]+Bases[[#This Row],[Sales From All Subscriptions Auto Renewal YES]]</f>
        <v>5</v>
      </c>
      <c r="AO93" s="7">
        <f>IF(AND(Bases[[#This Row],[Plan]]="Core",Bases[[#This Row],[Auto Renewal]]="Yes"),Bases[[#This Row],[Subscription Price]],0)</f>
        <v>0</v>
      </c>
      <c r="AP93" s="7">
        <f>IF(AND(Bases[[#This Row],[Plan]]="Core",Bases[[#This Row],[Auto Renewal]]="No"),Bases[[#This Row],[Subscription Price]],0)</f>
        <v>5</v>
      </c>
      <c r="AQ93" s="7">
        <f>+Bases[[#This Row],[Sales From Simple Subscription Auto Renewal YES]]+Bases[[#This Row],[Sales From Simple Subscription Auto Renewal NO]]</f>
        <v>5</v>
      </c>
      <c r="AR93" s="7">
        <f>IF(AND(Bases[[#This Row],[Plan]]="Standard",Bases[[#This Row],[Auto Renewal]]="Yes"),Bases[[#This Row],[Minecraft Season Pass Price]],0)</f>
        <v>0</v>
      </c>
      <c r="AS93" s="7">
        <f>IF(AND(Bases[[#This Row],[Plan]]="Standard",Bases[[#This Row],[Auto Renewal]]="No"),Bases[[#This Row],[Minecraft Season Pass Price]],0)</f>
        <v>0</v>
      </c>
      <c r="AT93" s="7">
        <f>+Bases[[#This Row],[Sales From STANDARD (MINECRAFT) Auto Renewal YES]]+Bases[[#This Row],[Sales From STANDARD (MINECRAFT) Auto Renewal NO]]</f>
        <v>0</v>
      </c>
      <c r="AU93" s="7">
        <f>IF(AND(Bases[[#This Row],[Plan]]="Ultimate",Bases[[#This Row],[Auto Renewal]]="Yes"),Bases[[#This Row],[Minecraft Season Pass Price]],0)</f>
        <v>0</v>
      </c>
      <c r="AV93" s="7">
        <f>IF(AND(Bases[[#This Row],[Plan]]="Ultimate",Bases[[#This Row],[Auto Renewal]]="No"),Bases[[#This Row],[Minecraft Season Pass Price]],0)</f>
        <v>0</v>
      </c>
      <c r="AW93" s="7">
        <f>+Bases[[#This Row],[Sales From ULTIMATE (MINECRAFT) Auto Renewal YES]]+Bases[[#This Row],[Sales From ULTIMATE (MINECRAFT) Auto Renewal NO]]</f>
        <v>0</v>
      </c>
      <c r="AX93" s="7">
        <f>+Bases[[#This Row],[Total Sales From ULTIMATE (MINECRAFT) Auto Renewal YES + NO]]+Bases[[#This Row],[Total Sales From STANDARD (MINECRAFT) Auto Renewal YES + NO]]</f>
        <v>0</v>
      </c>
      <c r="AY93" s="7">
        <f>IF(AND(Bases[[#This Row],[Plan]]="Ultimate",Bases[[#This Row],[Auto Renewal]]="Yes"),Bases[[#This Row],[EA Play Season Pass
Price]],0)</f>
        <v>0</v>
      </c>
      <c r="AZ93" s="7">
        <f>IF(AND(Bases[[#This Row],[Plan]]="Ultimate",Bases[[#This Row],[Auto Renewal]]="No"),Bases[[#This Row],[EA Play Season Pass
Price]],0)</f>
        <v>0</v>
      </c>
      <c r="BA93" s="7">
        <f>+Bases[[#This Row],[Sales From ULTIMATE (EA) Auto Renewal YES]]+Bases[[#This Row],[Sales From ULTIMATE (EA) Auto Renewal NO]]</f>
        <v>0</v>
      </c>
      <c r="BB93" s="7">
        <f>IF(Bases[[#This Row],[Potential Clients Standard - Renew: Yes]]=1,25,0)</f>
        <v>0</v>
      </c>
      <c r="BC93" s="9">
        <f>IF(AND(Bases[[#This Row],[Auto Renewal]]="Yes",Bases[[#This Row],[Plan]]="Core"),1,0)</f>
        <v>0</v>
      </c>
      <c r="BD93" s="7">
        <f>IF(Bases[[#This Row],[Potential Clients Standard - Renew: NO]]=1,25,0)</f>
        <v>25</v>
      </c>
      <c r="BE93" s="9">
        <f>IF(AND(Bases[[#This Row],[Auto Renewal]]="No",Bases[[#This Row],[Plan]]="Core"),1,0)</f>
        <v>1</v>
      </c>
      <c r="BF93" s="7">
        <f>IF(Bases[[#This Row],[Potential Clients Ultimate - Renew: Yes]]=1,35,0)</f>
        <v>0</v>
      </c>
      <c r="BG93" s="9">
        <f>IF(AND(Bases[[#This Row],[Auto Renewal]]="Yes",Bases[[#This Row],[Plan]]="Standard"),1,0)</f>
        <v>0</v>
      </c>
      <c r="BH93" s="7">
        <f>IF(Bases[[#This Row],[Potential Clients Ultimate - Renew: NO]]=1,35,0)</f>
        <v>0</v>
      </c>
      <c r="BI93" s="9">
        <f>IF(AND(Bases[[#This Row],[Auto Renewal]]="No",Bases[[#This Row],[Plan]]="Standard"),1,0)</f>
        <v>0</v>
      </c>
      <c r="BJ93" s="7">
        <f>+Bases[[#This Row],[Potential Sales Standard - Renew: Yes]]+Bases[[#This Row],[Potential Sales Ultimate - Renew: Yes]]</f>
        <v>0</v>
      </c>
      <c r="BK93" s="9">
        <f>+Bases[[#This Row],[Potential Clients Standard - Renew: Yes]]+Bases[[#This Row],[Potential Clients Standard - Renew: NO]]</f>
        <v>1</v>
      </c>
      <c r="BL93" s="7">
        <f>+Bases[[#This Row],[Potential Sales Standard - Renew: NO]]+Bases[[#This Row],[Potential Sales Ultimate - Renew: NO]]</f>
        <v>25</v>
      </c>
      <c r="BM93" s="9">
        <f>+Bases[[#This Row],[Potential Clients Ultimate - Renew: Yes]]+Bases[[#This Row],[Potential Clients Ultimate - Renew: NO]]</f>
        <v>0</v>
      </c>
    </row>
    <row r="94" spans="1:65" ht="16.5" customHeight="1" x14ac:dyDescent="0.25">
      <c r="A94" s="1">
        <v>3321</v>
      </c>
      <c r="B94" s="1" t="s">
        <v>108</v>
      </c>
      <c r="C94" s="1" t="s">
        <v>7</v>
      </c>
      <c r="D94" s="2">
        <v>45438</v>
      </c>
      <c r="E94" s="1" t="s">
        <v>8</v>
      </c>
      <c r="F94" s="7">
        <v>15</v>
      </c>
      <c r="G94" s="1" t="s">
        <v>9</v>
      </c>
      <c r="H94" s="1" t="s">
        <v>8</v>
      </c>
      <c r="I94" s="7">
        <v>30</v>
      </c>
      <c r="J94" s="1" t="s">
        <v>8</v>
      </c>
      <c r="K94" s="7">
        <v>20</v>
      </c>
      <c r="L94" s="7">
        <v>5</v>
      </c>
      <c r="M94" s="7">
        <v>60</v>
      </c>
      <c r="N94" s="6">
        <v>2024</v>
      </c>
      <c r="O94" s="3" t="s">
        <v>319</v>
      </c>
      <c r="P94" s="5">
        <v>5</v>
      </c>
      <c r="Q94" s="3" t="s">
        <v>314</v>
      </c>
      <c r="R94" s="7">
        <v>-5</v>
      </c>
      <c r="S94" s="9">
        <v>1</v>
      </c>
      <c r="T94" s="9">
        <v>1</v>
      </c>
      <c r="U94" s="9">
        <v>0</v>
      </c>
      <c r="V94" s="9">
        <f>+IF(Bases[[#This Row],[Auto Renewal]]="Yes",1,0)</f>
        <v>1</v>
      </c>
      <c r="W94" s="9">
        <f>+IF(Bases[[#This Row],[Auto Renewal]]="No",1,0)</f>
        <v>0</v>
      </c>
      <c r="X94" s="9">
        <f>+Bases[[#This Row],[CLIENTS From All Subscriptions Auto Renewal YES]]+Bases[[#This Row],[CLIENTS From All Subscriptions Auto Renewal NO]]</f>
        <v>1</v>
      </c>
      <c r="Y94" s="9">
        <f>IF(AND(Bases[[#This Row],[Plan]]="Core",Bases[[#This Row],[Auto Renewal]]="Yes"),1,0)</f>
        <v>0</v>
      </c>
      <c r="Z94" s="9">
        <f>IF(AND(Bases[[#This Row],[Plan]]="Core",Bases[[#This Row],[Auto Renewal]]="No"),1,0)</f>
        <v>0</v>
      </c>
      <c r="AA94" s="9">
        <f>+Bases[[#This Row],[CLIENTS From Simple Subscription Auto Renewal NO]]+Bases[[#This Row],[CLIENTS From Simple Subscription Auto Renewal YES]]</f>
        <v>0</v>
      </c>
      <c r="AB94" s="9">
        <f>IF(AND(Bases[[#This Row],[Plan]]="Standard",Bases[[#This Row],[Auto Renewal]]="Yes"),1,0)</f>
        <v>0</v>
      </c>
      <c r="AC94" s="9">
        <f>IF(AND(Bases[[#This Row],[Plan]]="Standard",Bases[[#This Row],[Auto Renewal]]="No"),1,0)</f>
        <v>0</v>
      </c>
      <c r="AD94" s="9">
        <f>+Bases[[#This Row],[CLIENTS From STANDARD (MINECRAFT) Auto Renewal NO]]+Bases[[#This Row],[CLIENTS From STANDARD (MINECRAFT) Auto Renewal YES]]</f>
        <v>0</v>
      </c>
      <c r="AE94" s="9">
        <f>IF(AND(Bases[[#This Row],[Plan]]="Ultimate",Bases[[#This Row],[Auto Renewal]]="Yes"),1,0)</f>
        <v>1</v>
      </c>
      <c r="AF94" s="9">
        <f>IF(AND(Bases[[#This Row],[Plan]]="Ultimate",Bases[[#This Row],[Auto Renewal]]="No"),1,0)</f>
        <v>0</v>
      </c>
      <c r="AG94" s="9">
        <f>+Bases[[#This Row],[CLIENTS From ULTIMATE (MINECRAFT) Auto Renewal NO]]+Bases[[#This Row],[CLIENTS From ULTIMATE (MINECRAFT) Auto Renewal YES]]</f>
        <v>1</v>
      </c>
      <c r="AH94" s="9">
        <f>+Bases[[#This Row],[Total CLIENTS From ULTIMATE (MINECRAFT) Auto Renewal YES + NO]]+Bases[[#This Row],[Total CLIENTS From STANDARD (MINECRAFT) Auto Renewal YES + NO]]</f>
        <v>1</v>
      </c>
      <c r="AI94" s="9">
        <f>IF(AND(Bases[[#This Row],[Plan]]="Ultimate",Bases[[#This Row],[Auto Renewal]]="Yes"),1,0)</f>
        <v>1</v>
      </c>
      <c r="AJ94" s="9">
        <f>IF(AND(Bases[[#This Row],[Plan]]="Ultimate",Bases[[#This Row],[Auto Renewal]]="No"),1,0)</f>
        <v>0</v>
      </c>
      <c r="AK94" s="9">
        <f>+Bases[[#This Row],[CLIENTS From ULTIMATE (EA) Auto Renewal YES]]+Bases[[#This Row],[CLIENTS From ULTIMATE (EA) Auto Renewal NO]]</f>
        <v>1</v>
      </c>
      <c r="AL94" s="7">
        <f>+IF(Bases[[#This Row],[Auto Renewal]]="Yes",Bases[[#This Row],[Subscription Price]],0)</f>
        <v>15</v>
      </c>
      <c r="AM94" s="7">
        <f>+IF(Bases[[#This Row],[Auto Renewal]]="No",Bases[[#This Row],[Subscription Price]],0)</f>
        <v>0</v>
      </c>
      <c r="AN94" s="7">
        <f>+Bases[[#This Row],[Sales From All Subscriptions Auto Renewal NO]]+Bases[[#This Row],[Sales From All Subscriptions Auto Renewal YES]]</f>
        <v>15</v>
      </c>
      <c r="AO94" s="7">
        <f>IF(AND(Bases[[#This Row],[Plan]]="Core",Bases[[#This Row],[Auto Renewal]]="Yes"),Bases[[#This Row],[Subscription Price]],0)</f>
        <v>0</v>
      </c>
      <c r="AP94" s="7">
        <f>IF(AND(Bases[[#This Row],[Plan]]="Core",Bases[[#This Row],[Auto Renewal]]="No"),Bases[[#This Row],[Subscription Price]],0)</f>
        <v>0</v>
      </c>
      <c r="AQ94" s="7">
        <f>+Bases[[#This Row],[Sales From Simple Subscription Auto Renewal YES]]+Bases[[#This Row],[Sales From Simple Subscription Auto Renewal NO]]</f>
        <v>0</v>
      </c>
      <c r="AR94" s="7">
        <f>IF(AND(Bases[[#This Row],[Plan]]="Standard",Bases[[#This Row],[Auto Renewal]]="Yes"),Bases[[#This Row],[Minecraft Season Pass Price]],0)</f>
        <v>0</v>
      </c>
      <c r="AS94" s="7">
        <f>IF(AND(Bases[[#This Row],[Plan]]="Standard",Bases[[#This Row],[Auto Renewal]]="No"),Bases[[#This Row],[Minecraft Season Pass Price]],0)</f>
        <v>0</v>
      </c>
      <c r="AT94" s="7">
        <f>+Bases[[#This Row],[Sales From STANDARD (MINECRAFT) Auto Renewal YES]]+Bases[[#This Row],[Sales From STANDARD (MINECRAFT) Auto Renewal NO]]</f>
        <v>0</v>
      </c>
      <c r="AU94" s="7">
        <f>IF(AND(Bases[[#This Row],[Plan]]="Ultimate",Bases[[#This Row],[Auto Renewal]]="Yes"),Bases[[#This Row],[Minecraft Season Pass Price]],0)</f>
        <v>20</v>
      </c>
      <c r="AV94" s="7">
        <f>IF(AND(Bases[[#This Row],[Plan]]="Ultimate",Bases[[#This Row],[Auto Renewal]]="No"),Bases[[#This Row],[Minecraft Season Pass Price]],0)</f>
        <v>0</v>
      </c>
      <c r="AW94" s="7">
        <f>+Bases[[#This Row],[Sales From ULTIMATE (MINECRAFT) Auto Renewal YES]]+Bases[[#This Row],[Sales From ULTIMATE (MINECRAFT) Auto Renewal NO]]</f>
        <v>20</v>
      </c>
      <c r="AX94" s="7">
        <f>+Bases[[#This Row],[Total Sales From ULTIMATE (MINECRAFT) Auto Renewal YES + NO]]+Bases[[#This Row],[Total Sales From STANDARD (MINECRAFT) Auto Renewal YES + NO]]</f>
        <v>20</v>
      </c>
      <c r="AY94" s="7">
        <f>IF(AND(Bases[[#This Row],[Plan]]="Ultimate",Bases[[#This Row],[Auto Renewal]]="Yes"),Bases[[#This Row],[EA Play Season Pass
Price]],0)</f>
        <v>30</v>
      </c>
      <c r="AZ94" s="7">
        <f>IF(AND(Bases[[#This Row],[Plan]]="Ultimate",Bases[[#This Row],[Auto Renewal]]="No"),Bases[[#This Row],[EA Play Season Pass
Price]],0)</f>
        <v>0</v>
      </c>
      <c r="BA94" s="7">
        <f>+Bases[[#This Row],[Sales From ULTIMATE (EA) Auto Renewal YES]]+Bases[[#This Row],[Sales From ULTIMATE (EA) Auto Renewal NO]]</f>
        <v>30</v>
      </c>
      <c r="BB94" s="7">
        <f>IF(Bases[[#This Row],[Potential Clients Standard - Renew: Yes]]=1,25,0)</f>
        <v>0</v>
      </c>
      <c r="BC94" s="9">
        <f>IF(AND(Bases[[#This Row],[Auto Renewal]]="Yes",Bases[[#This Row],[Plan]]="Core"),1,0)</f>
        <v>0</v>
      </c>
      <c r="BD94" s="7">
        <f>IF(Bases[[#This Row],[Potential Clients Standard - Renew: NO]]=1,25,0)</f>
        <v>0</v>
      </c>
      <c r="BE94" s="9">
        <f>IF(AND(Bases[[#This Row],[Auto Renewal]]="No",Bases[[#This Row],[Plan]]="Core"),1,0)</f>
        <v>0</v>
      </c>
      <c r="BF94" s="7">
        <f>IF(Bases[[#This Row],[Potential Clients Ultimate - Renew: Yes]]=1,35,0)</f>
        <v>0</v>
      </c>
      <c r="BG94" s="9">
        <f>IF(AND(Bases[[#This Row],[Auto Renewal]]="Yes",Bases[[#This Row],[Plan]]="Standard"),1,0)</f>
        <v>0</v>
      </c>
      <c r="BH94" s="7">
        <f>IF(Bases[[#This Row],[Potential Clients Ultimate - Renew: NO]]=1,35,0)</f>
        <v>0</v>
      </c>
      <c r="BI94" s="9">
        <f>IF(AND(Bases[[#This Row],[Auto Renewal]]="No",Bases[[#This Row],[Plan]]="Standard"),1,0)</f>
        <v>0</v>
      </c>
      <c r="BJ94" s="7">
        <f>+Bases[[#This Row],[Potential Sales Standard - Renew: Yes]]+Bases[[#This Row],[Potential Sales Ultimate - Renew: Yes]]</f>
        <v>0</v>
      </c>
      <c r="BK94" s="9">
        <f>+Bases[[#This Row],[Potential Clients Standard - Renew: Yes]]+Bases[[#This Row],[Potential Clients Standard - Renew: NO]]</f>
        <v>0</v>
      </c>
      <c r="BL94" s="7">
        <f>+Bases[[#This Row],[Potential Sales Standard - Renew: NO]]+Bases[[#This Row],[Potential Sales Ultimate - Renew: NO]]</f>
        <v>0</v>
      </c>
      <c r="BM94" s="9">
        <f>+Bases[[#This Row],[Potential Clients Ultimate - Renew: Yes]]+Bases[[#This Row],[Potential Clients Ultimate - Renew: NO]]</f>
        <v>0</v>
      </c>
    </row>
    <row r="95" spans="1:65" ht="16.5" customHeight="1" x14ac:dyDescent="0.25">
      <c r="A95" s="1">
        <v>3322</v>
      </c>
      <c r="B95" s="1" t="s">
        <v>109</v>
      </c>
      <c r="C95" s="1" t="s">
        <v>15</v>
      </c>
      <c r="D95" s="2">
        <v>45439</v>
      </c>
      <c r="E95" s="1" t="s">
        <v>12</v>
      </c>
      <c r="F95" s="7">
        <v>10</v>
      </c>
      <c r="G95" s="1" t="s">
        <v>13</v>
      </c>
      <c r="H95" s="1" t="s">
        <v>12</v>
      </c>
      <c r="I95" s="7" t="s">
        <v>302</v>
      </c>
      <c r="J95" s="1" t="s">
        <v>8</v>
      </c>
      <c r="K95" s="7">
        <v>20</v>
      </c>
      <c r="L95" s="7">
        <v>15</v>
      </c>
      <c r="M95" s="7">
        <v>15</v>
      </c>
      <c r="N95" s="6">
        <v>2024</v>
      </c>
      <c r="O95" s="3" t="s">
        <v>319</v>
      </c>
      <c r="P95" s="5">
        <v>5</v>
      </c>
      <c r="Q95" s="3" t="s">
        <v>309</v>
      </c>
      <c r="R95" s="7">
        <v>-15</v>
      </c>
      <c r="S95" s="9">
        <v>1</v>
      </c>
      <c r="T95" s="9">
        <v>0</v>
      </c>
      <c r="U95" s="9">
        <v>1</v>
      </c>
      <c r="V95" s="9">
        <f>+IF(Bases[[#This Row],[Auto Renewal]]="Yes",1,0)</f>
        <v>0</v>
      </c>
      <c r="W95" s="9">
        <f>+IF(Bases[[#This Row],[Auto Renewal]]="No",1,0)</f>
        <v>1</v>
      </c>
      <c r="X95" s="9">
        <f>+Bases[[#This Row],[CLIENTS From All Subscriptions Auto Renewal YES]]+Bases[[#This Row],[CLIENTS From All Subscriptions Auto Renewal NO]]</f>
        <v>1</v>
      </c>
      <c r="Y95" s="9">
        <f>IF(AND(Bases[[#This Row],[Plan]]="Core",Bases[[#This Row],[Auto Renewal]]="Yes"),1,0)</f>
        <v>0</v>
      </c>
      <c r="Z95" s="9">
        <f>IF(AND(Bases[[#This Row],[Plan]]="Core",Bases[[#This Row],[Auto Renewal]]="No"),1,0)</f>
        <v>0</v>
      </c>
      <c r="AA95" s="9">
        <f>+Bases[[#This Row],[CLIENTS From Simple Subscription Auto Renewal NO]]+Bases[[#This Row],[CLIENTS From Simple Subscription Auto Renewal YES]]</f>
        <v>0</v>
      </c>
      <c r="AB95" s="9">
        <f>IF(AND(Bases[[#This Row],[Plan]]="Standard",Bases[[#This Row],[Auto Renewal]]="Yes"),1,0)</f>
        <v>0</v>
      </c>
      <c r="AC95" s="9">
        <f>IF(AND(Bases[[#This Row],[Plan]]="Standard",Bases[[#This Row],[Auto Renewal]]="No"),1,0)</f>
        <v>1</v>
      </c>
      <c r="AD95" s="9">
        <f>+Bases[[#This Row],[CLIENTS From STANDARD (MINECRAFT) Auto Renewal NO]]+Bases[[#This Row],[CLIENTS From STANDARD (MINECRAFT) Auto Renewal YES]]</f>
        <v>1</v>
      </c>
      <c r="AE95" s="9">
        <f>IF(AND(Bases[[#This Row],[Plan]]="Ultimate",Bases[[#This Row],[Auto Renewal]]="Yes"),1,0)</f>
        <v>0</v>
      </c>
      <c r="AF95" s="9">
        <f>IF(AND(Bases[[#This Row],[Plan]]="Ultimate",Bases[[#This Row],[Auto Renewal]]="No"),1,0)</f>
        <v>0</v>
      </c>
      <c r="AG95" s="9">
        <f>+Bases[[#This Row],[CLIENTS From ULTIMATE (MINECRAFT) Auto Renewal NO]]+Bases[[#This Row],[CLIENTS From ULTIMATE (MINECRAFT) Auto Renewal YES]]</f>
        <v>0</v>
      </c>
      <c r="AH95" s="9">
        <f>+Bases[[#This Row],[Total CLIENTS From ULTIMATE (MINECRAFT) Auto Renewal YES + NO]]+Bases[[#This Row],[Total CLIENTS From STANDARD (MINECRAFT) Auto Renewal YES + NO]]</f>
        <v>1</v>
      </c>
      <c r="AI95" s="9">
        <f>IF(AND(Bases[[#This Row],[Plan]]="Ultimate",Bases[[#This Row],[Auto Renewal]]="Yes"),1,0)</f>
        <v>0</v>
      </c>
      <c r="AJ95" s="9">
        <f>IF(AND(Bases[[#This Row],[Plan]]="Ultimate",Bases[[#This Row],[Auto Renewal]]="No"),1,0)</f>
        <v>0</v>
      </c>
      <c r="AK95" s="9">
        <f>+Bases[[#This Row],[CLIENTS From ULTIMATE (EA) Auto Renewal YES]]+Bases[[#This Row],[CLIENTS From ULTIMATE (EA) Auto Renewal NO]]</f>
        <v>0</v>
      </c>
      <c r="AL95" s="7">
        <f>+IF(Bases[[#This Row],[Auto Renewal]]="Yes",Bases[[#This Row],[Subscription Price]],0)</f>
        <v>0</v>
      </c>
      <c r="AM95" s="7">
        <f>+IF(Bases[[#This Row],[Auto Renewal]]="No",Bases[[#This Row],[Subscription Price]],0)</f>
        <v>10</v>
      </c>
      <c r="AN95" s="7">
        <f>+Bases[[#This Row],[Sales From All Subscriptions Auto Renewal NO]]+Bases[[#This Row],[Sales From All Subscriptions Auto Renewal YES]]</f>
        <v>10</v>
      </c>
      <c r="AO95" s="7">
        <f>IF(AND(Bases[[#This Row],[Plan]]="Core",Bases[[#This Row],[Auto Renewal]]="Yes"),Bases[[#This Row],[Subscription Price]],0)</f>
        <v>0</v>
      </c>
      <c r="AP95" s="7">
        <f>IF(AND(Bases[[#This Row],[Plan]]="Core",Bases[[#This Row],[Auto Renewal]]="No"),Bases[[#This Row],[Subscription Price]],0)</f>
        <v>0</v>
      </c>
      <c r="AQ95" s="7">
        <f>+Bases[[#This Row],[Sales From Simple Subscription Auto Renewal YES]]+Bases[[#This Row],[Sales From Simple Subscription Auto Renewal NO]]</f>
        <v>0</v>
      </c>
      <c r="AR95" s="7">
        <f>IF(AND(Bases[[#This Row],[Plan]]="Standard",Bases[[#This Row],[Auto Renewal]]="Yes"),Bases[[#This Row],[Minecraft Season Pass Price]],0)</f>
        <v>0</v>
      </c>
      <c r="AS95" s="7">
        <f>IF(AND(Bases[[#This Row],[Plan]]="Standard",Bases[[#This Row],[Auto Renewal]]="No"),Bases[[#This Row],[Minecraft Season Pass Price]],0)</f>
        <v>20</v>
      </c>
      <c r="AT95" s="7">
        <f>+Bases[[#This Row],[Sales From STANDARD (MINECRAFT) Auto Renewal YES]]+Bases[[#This Row],[Sales From STANDARD (MINECRAFT) Auto Renewal NO]]</f>
        <v>20</v>
      </c>
      <c r="AU95" s="7">
        <f>IF(AND(Bases[[#This Row],[Plan]]="Ultimate",Bases[[#This Row],[Auto Renewal]]="Yes"),Bases[[#This Row],[Minecraft Season Pass Price]],0)</f>
        <v>0</v>
      </c>
      <c r="AV95" s="7">
        <f>IF(AND(Bases[[#This Row],[Plan]]="Ultimate",Bases[[#This Row],[Auto Renewal]]="No"),Bases[[#This Row],[Minecraft Season Pass Price]],0)</f>
        <v>0</v>
      </c>
      <c r="AW95" s="7">
        <f>+Bases[[#This Row],[Sales From ULTIMATE (MINECRAFT) Auto Renewal YES]]+Bases[[#This Row],[Sales From ULTIMATE (MINECRAFT) Auto Renewal NO]]</f>
        <v>0</v>
      </c>
      <c r="AX95" s="7">
        <f>+Bases[[#This Row],[Total Sales From ULTIMATE (MINECRAFT) Auto Renewal YES + NO]]+Bases[[#This Row],[Total Sales From STANDARD (MINECRAFT) Auto Renewal YES + NO]]</f>
        <v>20</v>
      </c>
      <c r="AY95" s="7">
        <f>IF(AND(Bases[[#This Row],[Plan]]="Ultimate",Bases[[#This Row],[Auto Renewal]]="Yes"),Bases[[#This Row],[EA Play Season Pass
Price]],0)</f>
        <v>0</v>
      </c>
      <c r="AZ95" s="7">
        <f>IF(AND(Bases[[#This Row],[Plan]]="Ultimate",Bases[[#This Row],[Auto Renewal]]="No"),Bases[[#This Row],[EA Play Season Pass
Price]],0)</f>
        <v>0</v>
      </c>
      <c r="BA95" s="7">
        <f>+Bases[[#This Row],[Sales From ULTIMATE (EA) Auto Renewal YES]]+Bases[[#This Row],[Sales From ULTIMATE (EA) Auto Renewal NO]]</f>
        <v>0</v>
      </c>
      <c r="BB95" s="7">
        <f>IF(Bases[[#This Row],[Potential Clients Standard - Renew: Yes]]=1,25,0)</f>
        <v>0</v>
      </c>
      <c r="BC95" s="9">
        <f>IF(AND(Bases[[#This Row],[Auto Renewal]]="Yes",Bases[[#This Row],[Plan]]="Core"),1,0)</f>
        <v>0</v>
      </c>
      <c r="BD95" s="7">
        <f>IF(Bases[[#This Row],[Potential Clients Standard - Renew: NO]]=1,25,0)</f>
        <v>0</v>
      </c>
      <c r="BE95" s="9">
        <f>IF(AND(Bases[[#This Row],[Auto Renewal]]="No",Bases[[#This Row],[Plan]]="Core"),1,0)</f>
        <v>0</v>
      </c>
      <c r="BF95" s="7">
        <f>IF(Bases[[#This Row],[Potential Clients Ultimate - Renew: Yes]]=1,35,0)</f>
        <v>0</v>
      </c>
      <c r="BG95" s="9">
        <f>IF(AND(Bases[[#This Row],[Auto Renewal]]="Yes",Bases[[#This Row],[Plan]]="Standard"),1,0)</f>
        <v>0</v>
      </c>
      <c r="BH95" s="7">
        <f>IF(Bases[[#This Row],[Potential Clients Ultimate - Renew: NO]]=1,35,0)</f>
        <v>35</v>
      </c>
      <c r="BI95" s="9">
        <f>IF(AND(Bases[[#This Row],[Auto Renewal]]="No",Bases[[#This Row],[Plan]]="Standard"),1,0)</f>
        <v>1</v>
      </c>
      <c r="BJ95" s="7">
        <f>+Bases[[#This Row],[Potential Sales Standard - Renew: Yes]]+Bases[[#This Row],[Potential Sales Ultimate - Renew: Yes]]</f>
        <v>0</v>
      </c>
      <c r="BK95" s="9">
        <f>+Bases[[#This Row],[Potential Clients Standard - Renew: Yes]]+Bases[[#This Row],[Potential Clients Standard - Renew: NO]]</f>
        <v>0</v>
      </c>
      <c r="BL95" s="7">
        <f>+Bases[[#This Row],[Potential Sales Standard - Renew: NO]]+Bases[[#This Row],[Potential Sales Ultimate - Renew: NO]]</f>
        <v>35</v>
      </c>
      <c r="BM95" s="9">
        <f>+Bases[[#This Row],[Potential Clients Ultimate - Renew: Yes]]+Bases[[#This Row],[Potential Clients Ultimate - Renew: NO]]</f>
        <v>1</v>
      </c>
    </row>
    <row r="96" spans="1:65" ht="16.5" customHeight="1" x14ac:dyDescent="0.25">
      <c r="A96" s="1">
        <v>3323</v>
      </c>
      <c r="B96" s="1" t="s">
        <v>110</v>
      </c>
      <c r="C96" s="1" t="s">
        <v>11</v>
      </c>
      <c r="D96" s="2">
        <v>45440</v>
      </c>
      <c r="E96" s="1" t="s">
        <v>8</v>
      </c>
      <c r="F96" s="7">
        <v>5</v>
      </c>
      <c r="G96" s="1" t="s">
        <v>9</v>
      </c>
      <c r="H96" s="1" t="s">
        <v>12</v>
      </c>
      <c r="I96" s="7" t="s">
        <v>302</v>
      </c>
      <c r="J96" s="1" t="s">
        <v>12</v>
      </c>
      <c r="K96" s="7">
        <v>0</v>
      </c>
      <c r="L96" s="7">
        <v>1</v>
      </c>
      <c r="M96" s="7">
        <v>4</v>
      </c>
      <c r="N96" s="6">
        <v>2024</v>
      </c>
      <c r="O96" s="3" t="s">
        <v>319</v>
      </c>
      <c r="P96" s="5">
        <v>5</v>
      </c>
      <c r="Q96" s="3" t="s">
        <v>312</v>
      </c>
      <c r="R96" s="7">
        <v>-1</v>
      </c>
      <c r="S96" s="9">
        <v>1</v>
      </c>
      <c r="T96" s="9">
        <v>1</v>
      </c>
      <c r="U96" s="9">
        <v>0</v>
      </c>
      <c r="V96" s="9">
        <f>+IF(Bases[[#This Row],[Auto Renewal]]="Yes",1,0)</f>
        <v>1</v>
      </c>
      <c r="W96" s="9">
        <f>+IF(Bases[[#This Row],[Auto Renewal]]="No",1,0)</f>
        <v>0</v>
      </c>
      <c r="X96" s="9">
        <f>+Bases[[#This Row],[CLIENTS From All Subscriptions Auto Renewal YES]]+Bases[[#This Row],[CLIENTS From All Subscriptions Auto Renewal NO]]</f>
        <v>1</v>
      </c>
      <c r="Y96" s="9">
        <f>IF(AND(Bases[[#This Row],[Plan]]="Core",Bases[[#This Row],[Auto Renewal]]="Yes"),1,0)</f>
        <v>1</v>
      </c>
      <c r="Z96" s="9">
        <f>IF(AND(Bases[[#This Row],[Plan]]="Core",Bases[[#This Row],[Auto Renewal]]="No"),1,0)</f>
        <v>0</v>
      </c>
      <c r="AA96" s="9">
        <f>+Bases[[#This Row],[CLIENTS From Simple Subscription Auto Renewal NO]]+Bases[[#This Row],[CLIENTS From Simple Subscription Auto Renewal YES]]</f>
        <v>1</v>
      </c>
      <c r="AB96" s="9">
        <f>IF(AND(Bases[[#This Row],[Plan]]="Standard",Bases[[#This Row],[Auto Renewal]]="Yes"),1,0)</f>
        <v>0</v>
      </c>
      <c r="AC96" s="9">
        <f>IF(AND(Bases[[#This Row],[Plan]]="Standard",Bases[[#This Row],[Auto Renewal]]="No"),1,0)</f>
        <v>0</v>
      </c>
      <c r="AD96" s="9">
        <f>+Bases[[#This Row],[CLIENTS From STANDARD (MINECRAFT) Auto Renewal NO]]+Bases[[#This Row],[CLIENTS From STANDARD (MINECRAFT) Auto Renewal YES]]</f>
        <v>0</v>
      </c>
      <c r="AE96" s="9">
        <f>IF(AND(Bases[[#This Row],[Plan]]="Ultimate",Bases[[#This Row],[Auto Renewal]]="Yes"),1,0)</f>
        <v>0</v>
      </c>
      <c r="AF96" s="9">
        <f>IF(AND(Bases[[#This Row],[Plan]]="Ultimate",Bases[[#This Row],[Auto Renewal]]="No"),1,0)</f>
        <v>0</v>
      </c>
      <c r="AG96" s="9">
        <f>+Bases[[#This Row],[CLIENTS From ULTIMATE (MINECRAFT) Auto Renewal NO]]+Bases[[#This Row],[CLIENTS From ULTIMATE (MINECRAFT) Auto Renewal YES]]</f>
        <v>0</v>
      </c>
      <c r="AH96" s="9">
        <f>+Bases[[#This Row],[Total CLIENTS From ULTIMATE (MINECRAFT) Auto Renewal YES + NO]]+Bases[[#This Row],[Total CLIENTS From STANDARD (MINECRAFT) Auto Renewal YES + NO]]</f>
        <v>0</v>
      </c>
      <c r="AI96" s="9">
        <f>IF(AND(Bases[[#This Row],[Plan]]="Ultimate",Bases[[#This Row],[Auto Renewal]]="Yes"),1,0)</f>
        <v>0</v>
      </c>
      <c r="AJ96" s="9">
        <f>IF(AND(Bases[[#This Row],[Plan]]="Ultimate",Bases[[#This Row],[Auto Renewal]]="No"),1,0)</f>
        <v>0</v>
      </c>
      <c r="AK96" s="9">
        <f>+Bases[[#This Row],[CLIENTS From ULTIMATE (EA) Auto Renewal YES]]+Bases[[#This Row],[CLIENTS From ULTIMATE (EA) Auto Renewal NO]]</f>
        <v>0</v>
      </c>
      <c r="AL96" s="7">
        <f>+IF(Bases[[#This Row],[Auto Renewal]]="Yes",Bases[[#This Row],[Subscription Price]],0)</f>
        <v>5</v>
      </c>
      <c r="AM96" s="7">
        <f>+IF(Bases[[#This Row],[Auto Renewal]]="No",Bases[[#This Row],[Subscription Price]],0)</f>
        <v>0</v>
      </c>
      <c r="AN96" s="7">
        <f>+Bases[[#This Row],[Sales From All Subscriptions Auto Renewal NO]]+Bases[[#This Row],[Sales From All Subscriptions Auto Renewal YES]]</f>
        <v>5</v>
      </c>
      <c r="AO96" s="7">
        <f>IF(AND(Bases[[#This Row],[Plan]]="Core",Bases[[#This Row],[Auto Renewal]]="Yes"),Bases[[#This Row],[Subscription Price]],0)</f>
        <v>5</v>
      </c>
      <c r="AP96" s="7">
        <f>IF(AND(Bases[[#This Row],[Plan]]="Core",Bases[[#This Row],[Auto Renewal]]="No"),Bases[[#This Row],[Subscription Price]],0)</f>
        <v>0</v>
      </c>
      <c r="AQ96" s="7">
        <f>+Bases[[#This Row],[Sales From Simple Subscription Auto Renewal YES]]+Bases[[#This Row],[Sales From Simple Subscription Auto Renewal NO]]</f>
        <v>5</v>
      </c>
      <c r="AR96" s="7">
        <f>IF(AND(Bases[[#This Row],[Plan]]="Standard",Bases[[#This Row],[Auto Renewal]]="Yes"),Bases[[#This Row],[Minecraft Season Pass Price]],0)</f>
        <v>0</v>
      </c>
      <c r="AS96" s="7">
        <f>IF(AND(Bases[[#This Row],[Plan]]="Standard",Bases[[#This Row],[Auto Renewal]]="No"),Bases[[#This Row],[Minecraft Season Pass Price]],0)</f>
        <v>0</v>
      </c>
      <c r="AT96" s="7">
        <f>+Bases[[#This Row],[Sales From STANDARD (MINECRAFT) Auto Renewal YES]]+Bases[[#This Row],[Sales From STANDARD (MINECRAFT) Auto Renewal NO]]</f>
        <v>0</v>
      </c>
      <c r="AU96" s="7">
        <f>IF(AND(Bases[[#This Row],[Plan]]="Ultimate",Bases[[#This Row],[Auto Renewal]]="Yes"),Bases[[#This Row],[Minecraft Season Pass Price]],0)</f>
        <v>0</v>
      </c>
      <c r="AV96" s="7">
        <f>IF(AND(Bases[[#This Row],[Plan]]="Ultimate",Bases[[#This Row],[Auto Renewal]]="No"),Bases[[#This Row],[Minecraft Season Pass Price]],0)</f>
        <v>0</v>
      </c>
      <c r="AW96" s="7">
        <f>+Bases[[#This Row],[Sales From ULTIMATE (MINECRAFT) Auto Renewal YES]]+Bases[[#This Row],[Sales From ULTIMATE (MINECRAFT) Auto Renewal NO]]</f>
        <v>0</v>
      </c>
      <c r="AX96" s="7">
        <f>+Bases[[#This Row],[Total Sales From ULTIMATE (MINECRAFT) Auto Renewal YES + NO]]+Bases[[#This Row],[Total Sales From STANDARD (MINECRAFT) Auto Renewal YES + NO]]</f>
        <v>0</v>
      </c>
      <c r="AY96" s="7">
        <f>IF(AND(Bases[[#This Row],[Plan]]="Ultimate",Bases[[#This Row],[Auto Renewal]]="Yes"),Bases[[#This Row],[EA Play Season Pass
Price]],0)</f>
        <v>0</v>
      </c>
      <c r="AZ96" s="7">
        <f>IF(AND(Bases[[#This Row],[Plan]]="Ultimate",Bases[[#This Row],[Auto Renewal]]="No"),Bases[[#This Row],[EA Play Season Pass
Price]],0)</f>
        <v>0</v>
      </c>
      <c r="BA96" s="7">
        <f>+Bases[[#This Row],[Sales From ULTIMATE (EA) Auto Renewal YES]]+Bases[[#This Row],[Sales From ULTIMATE (EA) Auto Renewal NO]]</f>
        <v>0</v>
      </c>
      <c r="BB96" s="7">
        <f>IF(Bases[[#This Row],[Potential Clients Standard - Renew: Yes]]=1,25,0)</f>
        <v>25</v>
      </c>
      <c r="BC96" s="9">
        <f>IF(AND(Bases[[#This Row],[Auto Renewal]]="Yes",Bases[[#This Row],[Plan]]="Core"),1,0)</f>
        <v>1</v>
      </c>
      <c r="BD96" s="7">
        <f>IF(Bases[[#This Row],[Potential Clients Standard - Renew: NO]]=1,25,0)</f>
        <v>0</v>
      </c>
      <c r="BE96" s="9">
        <f>IF(AND(Bases[[#This Row],[Auto Renewal]]="No",Bases[[#This Row],[Plan]]="Core"),1,0)</f>
        <v>0</v>
      </c>
      <c r="BF96" s="7">
        <f>IF(Bases[[#This Row],[Potential Clients Ultimate - Renew: Yes]]=1,35,0)</f>
        <v>0</v>
      </c>
      <c r="BG96" s="9">
        <f>IF(AND(Bases[[#This Row],[Auto Renewal]]="Yes",Bases[[#This Row],[Plan]]="Standard"),1,0)</f>
        <v>0</v>
      </c>
      <c r="BH96" s="7">
        <f>IF(Bases[[#This Row],[Potential Clients Ultimate - Renew: NO]]=1,35,0)</f>
        <v>0</v>
      </c>
      <c r="BI96" s="9">
        <f>IF(AND(Bases[[#This Row],[Auto Renewal]]="No",Bases[[#This Row],[Plan]]="Standard"),1,0)</f>
        <v>0</v>
      </c>
      <c r="BJ96" s="7">
        <f>+Bases[[#This Row],[Potential Sales Standard - Renew: Yes]]+Bases[[#This Row],[Potential Sales Ultimate - Renew: Yes]]</f>
        <v>25</v>
      </c>
      <c r="BK96" s="9">
        <f>+Bases[[#This Row],[Potential Clients Standard - Renew: Yes]]+Bases[[#This Row],[Potential Clients Standard - Renew: NO]]</f>
        <v>1</v>
      </c>
      <c r="BL96" s="7">
        <f>+Bases[[#This Row],[Potential Sales Standard - Renew: NO]]+Bases[[#This Row],[Potential Sales Ultimate - Renew: NO]]</f>
        <v>0</v>
      </c>
      <c r="BM96" s="9">
        <f>+Bases[[#This Row],[Potential Clients Ultimate - Renew: Yes]]+Bases[[#This Row],[Potential Clients Ultimate - Renew: NO]]</f>
        <v>0</v>
      </c>
    </row>
    <row r="97" spans="1:65" ht="16.5" customHeight="1" x14ac:dyDescent="0.25">
      <c r="A97" s="1">
        <v>3324</v>
      </c>
      <c r="B97" s="1" t="s">
        <v>111</v>
      </c>
      <c r="C97" s="1" t="s">
        <v>7</v>
      </c>
      <c r="D97" s="2">
        <v>45441</v>
      </c>
      <c r="E97" s="1" t="s">
        <v>12</v>
      </c>
      <c r="F97" s="7">
        <v>15</v>
      </c>
      <c r="G97" s="1" t="s">
        <v>16</v>
      </c>
      <c r="H97" s="1" t="s">
        <v>8</v>
      </c>
      <c r="I97" s="7">
        <v>30</v>
      </c>
      <c r="J97" s="1" t="s">
        <v>8</v>
      </c>
      <c r="K97" s="7">
        <v>20</v>
      </c>
      <c r="L97" s="7">
        <v>20</v>
      </c>
      <c r="M97" s="7">
        <v>45</v>
      </c>
      <c r="N97" s="6">
        <v>2024</v>
      </c>
      <c r="O97" s="3" t="s">
        <v>319</v>
      </c>
      <c r="P97" s="5">
        <v>5</v>
      </c>
      <c r="Q97" s="3" t="s">
        <v>315</v>
      </c>
      <c r="R97" s="7">
        <v>-20</v>
      </c>
      <c r="S97" s="9">
        <v>1</v>
      </c>
      <c r="T97" s="9">
        <v>0</v>
      </c>
      <c r="U97" s="9">
        <v>1</v>
      </c>
      <c r="V97" s="9">
        <f>+IF(Bases[[#This Row],[Auto Renewal]]="Yes",1,0)</f>
        <v>0</v>
      </c>
      <c r="W97" s="9">
        <f>+IF(Bases[[#This Row],[Auto Renewal]]="No",1,0)</f>
        <v>1</v>
      </c>
      <c r="X97" s="9">
        <f>+Bases[[#This Row],[CLIENTS From All Subscriptions Auto Renewal YES]]+Bases[[#This Row],[CLIENTS From All Subscriptions Auto Renewal NO]]</f>
        <v>1</v>
      </c>
      <c r="Y97" s="9">
        <f>IF(AND(Bases[[#This Row],[Plan]]="Core",Bases[[#This Row],[Auto Renewal]]="Yes"),1,0)</f>
        <v>0</v>
      </c>
      <c r="Z97" s="9">
        <f>IF(AND(Bases[[#This Row],[Plan]]="Core",Bases[[#This Row],[Auto Renewal]]="No"),1,0)</f>
        <v>0</v>
      </c>
      <c r="AA97" s="9">
        <f>+Bases[[#This Row],[CLIENTS From Simple Subscription Auto Renewal NO]]+Bases[[#This Row],[CLIENTS From Simple Subscription Auto Renewal YES]]</f>
        <v>0</v>
      </c>
      <c r="AB97" s="9">
        <f>IF(AND(Bases[[#This Row],[Plan]]="Standard",Bases[[#This Row],[Auto Renewal]]="Yes"),1,0)</f>
        <v>0</v>
      </c>
      <c r="AC97" s="9">
        <f>IF(AND(Bases[[#This Row],[Plan]]="Standard",Bases[[#This Row],[Auto Renewal]]="No"),1,0)</f>
        <v>0</v>
      </c>
      <c r="AD97" s="9">
        <f>+Bases[[#This Row],[CLIENTS From STANDARD (MINECRAFT) Auto Renewal NO]]+Bases[[#This Row],[CLIENTS From STANDARD (MINECRAFT) Auto Renewal YES]]</f>
        <v>0</v>
      </c>
      <c r="AE97" s="9">
        <f>IF(AND(Bases[[#This Row],[Plan]]="Ultimate",Bases[[#This Row],[Auto Renewal]]="Yes"),1,0)</f>
        <v>0</v>
      </c>
      <c r="AF97" s="9">
        <f>IF(AND(Bases[[#This Row],[Plan]]="Ultimate",Bases[[#This Row],[Auto Renewal]]="No"),1,0)</f>
        <v>1</v>
      </c>
      <c r="AG97" s="9">
        <f>+Bases[[#This Row],[CLIENTS From ULTIMATE (MINECRAFT) Auto Renewal NO]]+Bases[[#This Row],[CLIENTS From ULTIMATE (MINECRAFT) Auto Renewal YES]]</f>
        <v>1</v>
      </c>
      <c r="AH97" s="9">
        <f>+Bases[[#This Row],[Total CLIENTS From ULTIMATE (MINECRAFT) Auto Renewal YES + NO]]+Bases[[#This Row],[Total CLIENTS From STANDARD (MINECRAFT) Auto Renewal YES + NO]]</f>
        <v>1</v>
      </c>
      <c r="AI97" s="9">
        <f>IF(AND(Bases[[#This Row],[Plan]]="Ultimate",Bases[[#This Row],[Auto Renewal]]="Yes"),1,0)</f>
        <v>0</v>
      </c>
      <c r="AJ97" s="9">
        <f>IF(AND(Bases[[#This Row],[Plan]]="Ultimate",Bases[[#This Row],[Auto Renewal]]="No"),1,0)</f>
        <v>1</v>
      </c>
      <c r="AK97" s="9">
        <f>+Bases[[#This Row],[CLIENTS From ULTIMATE (EA) Auto Renewal YES]]+Bases[[#This Row],[CLIENTS From ULTIMATE (EA) Auto Renewal NO]]</f>
        <v>1</v>
      </c>
      <c r="AL97" s="7">
        <f>+IF(Bases[[#This Row],[Auto Renewal]]="Yes",Bases[[#This Row],[Subscription Price]],0)</f>
        <v>0</v>
      </c>
      <c r="AM97" s="7">
        <f>+IF(Bases[[#This Row],[Auto Renewal]]="No",Bases[[#This Row],[Subscription Price]],0)</f>
        <v>15</v>
      </c>
      <c r="AN97" s="7">
        <f>+Bases[[#This Row],[Sales From All Subscriptions Auto Renewal NO]]+Bases[[#This Row],[Sales From All Subscriptions Auto Renewal YES]]</f>
        <v>15</v>
      </c>
      <c r="AO97" s="7">
        <f>IF(AND(Bases[[#This Row],[Plan]]="Core",Bases[[#This Row],[Auto Renewal]]="Yes"),Bases[[#This Row],[Subscription Price]],0)</f>
        <v>0</v>
      </c>
      <c r="AP97" s="7">
        <f>IF(AND(Bases[[#This Row],[Plan]]="Core",Bases[[#This Row],[Auto Renewal]]="No"),Bases[[#This Row],[Subscription Price]],0)</f>
        <v>0</v>
      </c>
      <c r="AQ97" s="7">
        <f>+Bases[[#This Row],[Sales From Simple Subscription Auto Renewal YES]]+Bases[[#This Row],[Sales From Simple Subscription Auto Renewal NO]]</f>
        <v>0</v>
      </c>
      <c r="AR97" s="7">
        <f>IF(AND(Bases[[#This Row],[Plan]]="Standard",Bases[[#This Row],[Auto Renewal]]="Yes"),Bases[[#This Row],[Minecraft Season Pass Price]],0)</f>
        <v>0</v>
      </c>
      <c r="AS97" s="7">
        <f>IF(AND(Bases[[#This Row],[Plan]]="Standard",Bases[[#This Row],[Auto Renewal]]="No"),Bases[[#This Row],[Minecraft Season Pass Price]],0)</f>
        <v>0</v>
      </c>
      <c r="AT97" s="7">
        <f>+Bases[[#This Row],[Sales From STANDARD (MINECRAFT) Auto Renewal YES]]+Bases[[#This Row],[Sales From STANDARD (MINECRAFT) Auto Renewal NO]]</f>
        <v>0</v>
      </c>
      <c r="AU97" s="7">
        <f>IF(AND(Bases[[#This Row],[Plan]]="Ultimate",Bases[[#This Row],[Auto Renewal]]="Yes"),Bases[[#This Row],[Minecraft Season Pass Price]],0)</f>
        <v>0</v>
      </c>
      <c r="AV97" s="7">
        <f>IF(AND(Bases[[#This Row],[Plan]]="Ultimate",Bases[[#This Row],[Auto Renewal]]="No"),Bases[[#This Row],[Minecraft Season Pass Price]],0)</f>
        <v>20</v>
      </c>
      <c r="AW97" s="7">
        <f>+Bases[[#This Row],[Sales From ULTIMATE (MINECRAFT) Auto Renewal YES]]+Bases[[#This Row],[Sales From ULTIMATE (MINECRAFT) Auto Renewal NO]]</f>
        <v>20</v>
      </c>
      <c r="AX97" s="7">
        <f>+Bases[[#This Row],[Total Sales From ULTIMATE (MINECRAFT) Auto Renewal YES + NO]]+Bases[[#This Row],[Total Sales From STANDARD (MINECRAFT) Auto Renewal YES + NO]]</f>
        <v>20</v>
      </c>
      <c r="AY97" s="7">
        <f>IF(AND(Bases[[#This Row],[Plan]]="Ultimate",Bases[[#This Row],[Auto Renewal]]="Yes"),Bases[[#This Row],[EA Play Season Pass
Price]],0)</f>
        <v>0</v>
      </c>
      <c r="AZ97" s="7">
        <f>IF(AND(Bases[[#This Row],[Plan]]="Ultimate",Bases[[#This Row],[Auto Renewal]]="No"),Bases[[#This Row],[EA Play Season Pass
Price]],0)</f>
        <v>30</v>
      </c>
      <c r="BA97" s="7">
        <f>+Bases[[#This Row],[Sales From ULTIMATE (EA) Auto Renewal YES]]+Bases[[#This Row],[Sales From ULTIMATE (EA) Auto Renewal NO]]</f>
        <v>30</v>
      </c>
      <c r="BB97" s="7">
        <f>IF(Bases[[#This Row],[Potential Clients Standard - Renew: Yes]]=1,25,0)</f>
        <v>0</v>
      </c>
      <c r="BC97" s="9">
        <f>IF(AND(Bases[[#This Row],[Auto Renewal]]="Yes",Bases[[#This Row],[Plan]]="Core"),1,0)</f>
        <v>0</v>
      </c>
      <c r="BD97" s="7">
        <f>IF(Bases[[#This Row],[Potential Clients Standard - Renew: NO]]=1,25,0)</f>
        <v>0</v>
      </c>
      <c r="BE97" s="9">
        <f>IF(AND(Bases[[#This Row],[Auto Renewal]]="No",Bases[[#This Row],[Plan]]="Core"),1,0)</f>
        <v>0</v>
      </c>
      <c r="BF97" s="7">
        <f>IF(Bases[[#This Row],[Potential Clients Ultimate - Renew: Yes]]=1,35,0)</f>
        <v>0</v>
      </c>
      <c r="BG97" s="9">
        <f>IF(AND(Bases[[#This Row],[Auto Renewal]]="Yes",Bases[[#This Row],[Plan]]="Standard"),1,0)</f>
        <v>0</v>
      </c>
      <c r="BH97" s="7">
        <f>IF(Bases[[#This Row],[Potential Clients Ultimate - Renew: NO]]=1,35,0)</f>
        <v>0</v>
      </c>
      <c r="BI97" s="9">
        <f>IF(AND(Bases[[#This Row],[Auto Renewal]]="No",Bases[[#This Row],[Plan]]="Standard"),1,0)</f>
        <v>0</v>
      </c>
      <c r="BJ97" s="7">
        <f>+Bases[[#This Row],[Potential Sales Standard - Renew: Yes]]+Bases[[#This Row],[Potential Sales Ultimate - Renew: Yes]]</f>
        <v>0</v>
      </c>
      <c r="BK97" s="9">
        <f>+Bases[[#This Row],[Potential Clients Standard - Renew: Yes]]+Bases[[#This Row],[Potential Clients Standard - Renew: NO]]</f>
        <v>0</v>
      </c>
      <c r="BL97" s="7">
        <f>+Bases[[#This Row],[Potential Sales Standard - Renew: NO]]+Bases[[#This Row],[Potential Sales Ultimate - Renew: NO]]</f>
        <v>0</v>
      </c>
      <c r="BM97" s="9">
        <f>+Bases[[#This Row],[Potential Clients Ultimate - Renew: Yes]]+Bases[[#This Row],[Potential Clients Ultimate - Renew: NO]]</f>
        <v>0</v>
      </c>
    </row>
    <row r="98" spans="1:65" ht="16.5" customHeight="1" x14ac:dyDescent="0.25">
      <c r="A98" s="1">
        <v>3325</v>
      </c>
      <c r="B98" s="1" t="s">
        <v>112</v>
      </c>
      <c r="C98" s="1" t="s">
        <v>15</v>
      </c>
      <c r="D98" s="2">
        <v>45442</v>
      </c>
      <c r="E98" s="1" t="s">
        <v>8</v>
      </c>
      <c r="F98" s="7">
        <v>10</v>
      </c>
      <c r="G98" s="1" t="s">
        <v>16</v>
      </c>
      <c r="H98" s="1" t="s">
        <v>12</v>
      </c>
      <c r="I98" s="7" t="s">
        <v>302</v>
      </c>
      <c r="J98" s="1" t="s">
        <v>8</v>
      </c>
      <c r="K98" s="7">
        <v>20</v>
      </c>
      <c r="L98" s="7">
        <v>15</v>
      </c>
      <c r="M98" s="7">
        <v>15</v>
      </c>
      <c r="N98" s="6">
        <v>2024</v>
      </c>
      <c r="O98" s="3" t="s">
        <v>319</v>
      </c>
      <c r="P98" s="5">
        <v>5</v>
      </c>
      <c r="Q98" s="3" t="s">
        <v>316</v>
      </c>
      <c r="R98" s="7">
        <v>-15</v>
      </c>
      <c r="S98" s="9">
        <v>1</v>
      </c>
      <c r="T98" s="9">
        <v>1</v>
      </c>
      <c r="U98" s="9">
        <v>0</v>
      </c>
      <c r="V98" s="9">
        <f>+IF(Bases[[#This Row],[Auto Renewal]]="Yes",1,0)</f>
        <v>1</v>
      </c>
      <c r="W98" s="9">
        <f>+IF(Bases[[#This Row],[Auto Renewal]]="No",1,0)</f>
        <v>0</v>
      </c>
      <c r="X98" s="9">
        <f>+Bases[[#This Row],[CLIENTS From All Subscriptions Auto Renewal YES]]+Bases[[#This Row],[CLIENTS From All Subscriptions Auto Renewal NO]]</f>
        <v>1</v>
      </c>
      <c r="Y98" s="9">
        <f>IF(AND(Bases[[#This Row],[Plan]]="Core",Bases[[#This Row],[Auto Renewal]]="Yes"),1,0)</f>
        <v>0</v>
      </c>
      <c r="Z98" s="9">
        <f>IF(AND(Bases[[#This Row],[Plan]]="Core",Bases[[#This Row],[Auto Renewal]]="No"),1,0)</f>
        <v>0</v>
      </c>
      <c r="AA98" s="9">
        <f>+Bases[[#This Row],[CLIENTS From Simple Subscription Auto Renewal NO]]+Bases[[#This Row],[CLIENTS From Simple Subscription Auto Renewal YES]]</f>
        <v>0</v>
      </c>
      <c r="AB98" s="9">
        <f>IF(AND(Bases[[#This Row],[Plan]]="Standard",Bases[[#This Row],[Auto Renewal]]="Yes"),1,0)</f>
        <v>1</v>
      </c>
      <c r="AC98" s="9">
        <f>IF(AND(Bases[[#This Row],[Plan]]="Standard",Bases[[#This Row],[Auto Renewal]]="No"),1,0)</f>
        <v>0</v>
      </c>
      <c r="AD98" s="9">
        <f>+Bases[[#This Row],[CLIENTS From STANDARD (MINECRAFT) Auto Renewal NO]]+Bases[[#This Row],[CLIENTS From STANDARD (MINECRAFT) Auto Renewal YES]]</f>
        <v>1</v>
      </c>
      <c r="AE98" s="9">
        <f>IF(AND(Bases[[#This Row],[Plan]]="Ultimate",Bases[[#This Row],[Auto Renewal]]="Yes"),1,0)</f>
        <v>0</v>
      </c>
      <c r="AF98" s="9">
        <f>IF(AND(Bases[[#This Row],[Plan]]="Ultimate",Bases[[#This Row],[Auto Renewal]]="No"),1,0)</f>
        <v>0</v>
      </c>
      <c r="AG98" s="9">
        <f>+Bases[[#This Row],[CLIENTS From ULTIMATE (MINECRAFT) Auto Renewal NO]]+Bases[[#This Row],[CLIENTS From ULTIMATE (MINECRAFT) Auto Renewal YES]]</f>
        <v>0</v>
      </c>
      <c r="AH98" s="9">
        <f>+Bases[[#This Row],[Total CLIENTS From ULTIMATE (MINECRAFT) Auto Renewal YES + NO]]+Bases[[#This Row],[Total CLIENTS From STANDARD (MINECRAFT) Auto Renewal YES + NO]]</f>
        <v>1</v>
      </c>
      <c r="AI98" s="9">
        <f>IF(AND(Bases[[#This Row],[Plan]]="Ultimate",Bases[[#This Row],[Auto Renewal]]="Yes"),1,0)</f>
        <v>0</v>
      </c>
      <c r="AJ98" s="9">
        <f>IF(AND(Bases[[#This Row],[Plan]]="Ultimate",Bases[[#This Row],[Auto Renewal]]="No"),1,0)</f>
        <v>0</v>
      </c>
      <c r="AK98" s="9">
        <f>+Bases[[#This Row],[CLIENTS From ULTIMATE (EA) Auto Renewal YES]]+Bases[[#This Row],[CLIENTS From ULTIMATE (EA) Auto Renewal NO]]</f>
        <v>0</v>
      </c>
      <c r="AL98" s="7">
        <f>+IF(Bases[[#This Row],[Auto Renewal]]="Yes",Bases[[#This Row],[Subscription Price]],0)</f>
        <v>10</v>
      </c>
      <c r="AM98" s="7">
        <f>+IF(Bases[[#This Row],[Auto Renewal]]="No",Bases[[#This Row],[Subscription Price]],0)</f>
        <v>0</v>
      </c>
      <c r="AN98" s="7">
        <f>+Bases[[#This Row],[Sales From All Subscriptions Auto Renewal NO]]+Bases[[#This Row],[Sales From All Subscriptions Auto Renewal YES]]</f>
        <v>10</v>
      </c>
      <c r="AO98" s="7">
        <f>IF(AND(Bases[[#This Row],[Plan]]="Core",Bases[[#This Row],[Auto Renewal]]="Yes"),Bases[[#This Row],[Subscription Price]],0)</f>
        <v>0</v>
      </c>
      <c r="AP98" s="7">
        <f>IF(AND(Bases[[#This Row],[Plan]]="Core",Bases[[#This Row],[Auto Renewal]]="No"),Bases[[#This Row],[Subscription Price]],0)</f>
        <v>0</v>
      </c>
      <c r="AQ98" s="7">
        <f>+Bases[[#This Row],[Sales From Simple Subscription Auto Renewal YES]]+Bases[[#This Row],[Sales From Simple Subscription Auto Renewal NO]]</f>
        <v>0</v>
      </c>
      <c r="AR98" s="7">
        <f>IF(AND(Bases[[#This Row],[Plan]]="Standard",Bases[[#This Row],[Auto Renewal]]="Yes"),Bases[[#This Row],[Minecraft Season Pass Price]],0)</f>
        <v>20</v>
      </c>
      <c r="AS98" s="7">
        <f>IF(AND(Bases[[#This Row],[Plan]]="Standard",Bases[[#This Row],[Auto Renewal]]="No"),Bases[[#This Row],[Minecraft Season Pass Price]],0)</f>
        <v>0</v>
      </c>
      <c r="AT98" s="7">
        <f>+Bases[[#This Row],[Sales From STANDARD (MINECRAFT) Auto Renewal YES]]+Bases[[#This Row],[Sales From STANDARD (MINECRAFT) Auto Renewal NO]]</f>
        <v>20</v>
      </c>
      <c r="AU98" s="7">
        <f>IF(AND(Bases[[#This Row],[Plan]]="Ultimate",Bases[[#This Row],[Auto Renewal]]="Yes"),Bases[[#This Row],[Minecraft Season Pass Price]],0)</f>
        <v>0</v>
      </c>
      <c r="AV98" s="7">
        <f>IF(AND(Bases[[#This Row],[Plan]]="Ultimate",Bases[[#This Row],[Auto Renewal]]="No"),Bases[[#This Row],[Minecraft Season Pass Price]],0)</f>
        <v>0</v>
      </c>
      <c r="AW98" s="7">
        <f>+Bases[[#This Row],[Sales From ULTIMATE (MINECRAFT) Auto Renewal YES]]+Bases[[#This Row],[Sales From ULTIMATE (MINECRAFT) Auto Renewal NO]]</f>
        <v>0</v>
      </c>
      <c r="AX98" s="7">
        <f>+Bases[[#This Row],[Total Sales From ULTIMATE (MINECRAFT) Auto Renewal YES + NO]]+Bases[[#This Row],[Total Sales From STANDARD (MINECRAFT) Auto Renewal YES + NO]]</f>
        <v>20</v>
      </c>
      <c r="AY98" s="7">
        <f>IF(AND(Bases[[#This Row],[Plan]]="Ultimate",Bases[[#This Row],[Auto Renewal]]="Yes"),Bases[[#This Row],[EA Play Season Pass
Price]],0)</f>
        <v>0</v>
      </c>
      <c r="AZ98" s="7">
        <f>IF(AND(Bases[[#This Row],[Plan]]="Ultimate",Bases[[#This Row],[Auto Renewal]]="No"),Bases[[#This Row],[EA Play Season Pass
Price]],0)</f>
        <v>0</v>
      </c>
      <c r="BA98" s="7">
        <f>+Bases[[#This Row],[Sales From ULTIMATE (EA) Auto Renewal YES]]+Bases[[#This Row],[Sales From ULTIMATE (EA) Auto Renewal NO]]</f>
        <v>0</v>
      </c>
      <c r="BB98" s="7">
        <f>IF(Bases[[#This Row],[Potential Clients Standard - Renew: Yes]]=1,25,0)</f>
        <v>0</v>
      </c>
      <c r="BC98" s="9">
        <f>IF(AND(Bases[[#This Row],[Auto Renewal]]="Yes",Bases[[#This Row],[Plan]]="Core"),1,0)</f>
        <v>0</v>
      </c>
      <c r="BD98" s="7">
        <f>IF(Bases[[#This Row],[Potential Clients Standard - Renew: NO]]=1,25,0)</f>
        <v>0</v>
      </c>
      <c r="BE98" s="9">
        <f>IF(AND(Bases[[#This Row],[Auto Renewal]]="No",Bases[[#This Row],[Plan]]="Core"),1,0)</f>
        <v>0</v>
      </c>
      <c r="BF98" s="7">
        <f>IF(Bases[[#This Row],[Potential Clients Ultimate - Renew: Yes]]=1,35,0)</f>
        <v>35</v>
      </c>
      <c r="BG98" s="9">
        <f>IF(AND(Bases[[#This Row],[Auto Renewal]]="Yes",Bases[[#This Row],[Plan]]="Standard"),1,0)</f>
        <v>1</v>
      </c>
      <c r="BH98" s="7">
        <f>IF(Bases[[#This Row],[Potential Clients Ultimate - Renew: NO]]=1,35,0)</f>
        <v>0</v>
      </c>
      <c r="BI98" s="9">
        <f>IF(AND(Bases[[#This Row],[Auto Renewal]]="No",Bases[[#This Row],[Plan]]="Standard"),1,0)</f>
        <v>0</v>
      </c>
      <c r="BJ98" s="7">
        <f>+Bases[[#This Row],[Potential Sales Standard - Renew: Yes]]+Bases[[#This Row],[Potential Sales Ultimate - Renew: Yes]]</f>
        <v>35</v>
      </c>
      <c r="BK98" s="9">
        <f>+Bases[[#This Row],[Potential Clients Standard - Renew: Yes]]+Bases[[#This Row],[Potential Clients Standard - Renew: NO]]</f>
        <v>0</v>
      </c>
      <c r="BL98" s="7">
        <f>+Bases[[#This Row],[Potential Sales Standard - Renew: NO]]+Bases[[#This Row],[Potential Sales Ultimate - Renew: NO]]</f>
        <v>0</v>
      </c>
      <c r="BM98" s="9">
        <f>+Bases[[#This Row],[Potential Clients Ultimate - Renew: Yes]]+Bases[[#This Row],[Potential Clients Ultimate - Renew: NO]]</f>
        <v>1</v>
      </c>
    </row>
    <row r="99" spans="1:65" ht="16.5" customHeight="1" x14ac:dyDescent="0.25">
      <c r="A99" s="1">
        <v>3326</v>
      </c>
      <c r="B99" s="1" t="s">
        <v>113</v>
      </c>
      <c r="C99" s="1" t="s">
        <v>11</v>
      </c>
      <c r="D99" s="2">
        <v>45443</v>
      </c>
      <c r="E99" s="1" t="s">
        <v>12</v>
      </c>
      <c r="F99" s="7">
        <v>5</v>
      </c>
      <c r="G99" s="1" t="s">
        <v>13</v>
      </c>
      <c r="H99" s="1" t="s">
        <v>12</v>
      </c>
      <c r="I99" s="7" t="s">
        <v>302</v>
      </c>
      <c r="J99" s="1" t="s">
        <v>12</v>
      </c>
      <c r="K99" s="7">
        <v>0</v>
      </c>
      <c r="L99" s="7">
        <v>0</v>
      </c>
      <c r="M99" s="7">
        <v>5</v>
      </c>
      <c r="N99" s="6">
        <v>2024</v>
      </c>
      <c r="O99" s="3" t="s">
        <v>319</v>
      </c>
      <c r="P99" s="5">
        <v>5</v>
      </c>
      <c r="Q99" s="3" t="s">
        <v>317</v>
      </c>
      <c r="R99" s="7">
        <v>0</v>
      </c>
      <c r="S99" s="9">
        <v>1</v>
      </c>
      <c r="T99" s="9">
        <v>0</v>
      </c>
      <c r="U99" s="9">
        <v>1</v>
      </c>
      <c r="V99" s="9">
        <f>+IF(Bases[[#This Row],[Auto Renewal]]="Yes",1,0)</f>
        <v>0</v>
      </c>
      <c r="W99" s="9">
        <f>+IF(Bases[[#This Row],[Auto Renewal]]="No",1,0)</f>
        <v>1</v>
      </c>
      <c r="X99" s="9">
        <f>+Bases[[#This Row],[CLIENTS From All Subscriptions Auto Renewal YES]]+Bases[[#This Row],[CLIENTS From All Subscriptions Auto Renewal NO]]</f>
        <v>1</v>
      </c>
      <c r="Y99" s="9">
        <f>IF(AND(Bases[[#This Row],[Plan]]="Core",Bases[[#This Row],[Auto Renewal]]="Yes"),1,0)</f>
        <v>0</v>
      </c>
      <c r="Z99" s="9">
        <f>IF(AND(Bases[[#This Row],[Plan]]="Core",Bases[[#This Row],[Auto Renewal]]="No"),1,0)</f>
        <v>1</v>
      </c>
      <c r="AA99" s="9">
        <f>+Bases[[#This Row],[CLIENTS From Simple Subscription Auto Renewal NO]]+Bases[[#This Row],[CLIENTS From Simple Subscription Auto Renewal YES]]</f>
        <v>1</v>
      </c>
      <c r="AB99" s="9">
        <f>IF(AND(Bases[[#This Row],[Plan]]="Standard",Bases[[#This Row],[Auto Renewal]]="Yes"),1,0)</f>
        <v>0</v>
      </c>
      <c r="AC99" s="9">
        <f>IF(AND(Bases[[#This Row],[Plan]]="Standard",Bases[[#This Row],[Auto Renewal]]="No"),1,0)</f>
        <v>0</v>
      </c>
      <c r="AD99" s="9">
        <f>+Bases[[#This Row],[CLIENTS From STANDARD (MINECRAFT) Auto Renewal NO]]+Bases[[#This Row],[CLIENTS From STANDARD (MINECRAFT) Auto Renewal YES]]</f>
        <v>0</v>
      </c>
      <c r="AE99" s="9">
        <f>IF(AND(Bases[[#This Row],[Plan]]="Ultimate",Bases[[#This Row],[Auto Renewal]]="Yes"),1,0)</f>
        <v>0</v>
      </c>
      <c r="AF99" s="9">
        <f>IF(AND(Bases[[#This Row],[Plan]]="Ultimate",Bases[[#This Row],[Auto Renewal]]="No"),1,0)</f>
        <v>0</v>
      </c>
      <c r="AG99" s="9">
        <f>+Bases[[#This Row],[CLIENTS From ULTIMATE (MINECRAFT) Auto Renewal NO]]+Bases[[#This Row],[CLIENTS From ULTIMATE (MINECRAFT) Auto Renewal YES]]</f>
        <v>0</v>
      </c>
      <c r="AH99" s="9">
        <f>+Bases[[#This Row],[Total CLIENTS From ULTIMATE (MINECRAFT) Auto Renewal YES + NO]]+Bases[[#This Row],[Total CLIENTS From STANDARD (MINECRAFT) Auto Renewal YES + NO]]</f>
        <v>0</v>
      </c>
      <c r="AI99" s="9">
        <f>IF(AND(Bases[[#This Row],[Plan]]="Ultimate",Bases[[#This Row],[Auto Renewal]]="Yes"),1,0)</f>
        <v>0</v>
      </c>
      <c r="AJ99" s="9">
        <f>IF(AND(Bases[[#This Row],[Plan]]="Ultimate",Bases[[#This Row],[Auto Renewal]]="No"),1,0)</f>
        <v>0</v>
      </c>
      <c r="AK99" s="9">
        <f>+Bases[[#This Row],[CLIENTS From ULTIMATE (EA) Auto Renewal YES]]+Bases[[#This Row],[CLIENTS From ULTIMATE (EA) Auto Renewal NO]]</f>
        <v>0</v>
      </c>
      <c r="AL99" s="7">
        <f>+IF(Bases[[#This Row],[Auto Renewal]]="Yes",Bases[[#This Row],[Subscription Price]],0)</f>
        <v>0</v>
      </c>
      <c r="AM99" s="7">
        <f>+IF(Bases[[#This Row],[Auto Renewal]]="No",Bases[[#This Row],[Subscription Price]],0)</f>
        <v>5</v>
      </c>
      <c r="AN99" s="7">
        <f>+Bases[[#This Row],[Sales From All Subscriptions Auto Renewal NO]]+Bases[[#This Row],[Sales From All Subscriptions Auto Renewal YES]]</f>
        <v>5</v>
      </c>
      <c r="AO99" s="7">
        <f>IF(AND(Bases[[#This Row],[Plan]]="Core",Bases[[#This Row],[Auto Renewal]]="Yes"),Bases[[#This Row],[Subscription Price]],0)</f>
        <v>0</v>
      </c>
      <c r="AP99" s="7">
        <f>IF(AND(Bases[[#This Row],[Plan]]="Core",Bases[[#This Row],[Auto Renewal]]="No"),Bases[[#This Row],[Subscription Price]],0)</f>
        <v>5</v>
      </c>
      <c r="AQ99" s="7">
        <f>+Bases[[#This Row],[Sales From Simple Subscription Auto Renewal YES]]+Bases[[#This Row],[Sales From Simple Subscription Auto Renewal NO]]</f>
        <v>5</v>
      </c>
      <c r="AR99" s="7">
        <f>IF(AND(Bases[[#This Row],[Plan]]="Standard",Bases[[#This Row],[Auto Renewal]]="Yes"),Bases[[#This Row],[Minecraft Season Pass Price]],0)</f>
        <v>0</v>
      </c>
      <c r="AS99" s="7">
        <f>IF(AND(Bases[[#This Row],[Plan]]="Standard",Bases[[#This Row],[Auto Renewal]]="No"),Bases[[#This Row],[Minecraft Season Pass Price]],0)</f>
        <v>0</v>
      </c>
      <c r="AT99" s="7">
        <f>+Bases[[#This Row],[Sales From STANDARD (MINECRAFT) Auto Renewal YES]]+Bases[[#This Row],[Sales From STANDARD (MINECRAFT) Auto Renewal NO]]</f>
        <v>0</v>
      </c>
      <c r="AU99" s="7">
        <f>IF(AND(Bases[[#This Row],[Plan]]="Ultimate",Bases[[#This Row],[Auto Renewal]]="Yes"),Bases[[#This Row],[Minecraft Season Pass Price]],0)</f>
        <v>0</v>
      </c>
      <c r="AV99" s="7">
        <f>IF(AND(Bases[[#This Row],[Plan]]="Ultimate",Bases[[#This Row],[Auto Renewal]]="No"),Bases[[#This Row],[Minecraft Season Pass Price]],0)</f>
        <v>0</v>
      </c>
      <c r="AW99" s="7">
        <f>+Bases[[#This Row],[Sales From ULTIMATE (MINECRAFT) Auto Renewal YES]]+Bases[[#This Row],[Sales From ULTIMATE (MINECRAFT) Auto Renewal NO]]</f>
        <v>0</v>
      </c>
      <c r="AX99" s="7">
        <f>+Bases[[#This Row],[Total Sales From ULTIMATE (MINECRAFT) Auto Renewal YES + NO]]+Bases[[#This Row],[Total Sales From STANDARD (MINECRAFT) Auto Renewal YES + NO]]</f>
        <v>0</v>
      </c>
      <c r="AY99" s="7">
        <f>IF(AND(Bases[[#This Row],[Plan]]="Ultimate",Bases[[#This Row],[Auto Renewal]]="Yes"),Bases[[#This Row],[EA Play Season Pass
Price]],0)</f>
        <v>0</v>
      </c>
      <c r="AZ99" s="7">
        <f>IF(AND(Bases[[#This Row],[Plan]]="Ultimate",Bases[[#This Row],[Auto Renewal]]="No"),Bases[[#This Row],[EA Play Season Pass
Price]],0)</f>
        <v>0</v>
      </c>
      <c r="BA99" s="7">
        <f>+Bases[[#This Row],[Sales From ULTIMATE (EA) Auto Renewal YES]]+Bases[[#This Row],[Sales From ULTIMATE (EA) Auto Renewal NO]]</f>
        <v>0</v>
      </c>
      <c r="BB99" s="7">
        <f>IF(Bases[[#This Row],[Potential Clients Standard - Renew: Yes]]=1,25,0)</f>
        <v>0</v>
      </c>
      <c r="BC99" s="9">
        <f>IF(AND(Bases[[#This Row],[Auto Renewal]]="Yes",Bases[[#This Row],[Plan]]="Core"),1,0)</f>
        <v>0</v>
      </c>
      <c r="BD99" s="7">
        <f>IF(Bases[[#This Row],[Potential Clients Standard - Renew: NO]]=1,25,0)</f>
        <v>25</v>
      </c>
      <c r="BE99" s="9">
        <f>IF(AND(Bases[[#This Row],[Auto Renewal]]="No",Bases[[#This Row],[Plan]]="Core"),1,0)</f>
        <v>1</v>
      </c>
      <c r="BF99" s="7">
        <f>IF(Bases[[#This Row],[Potential Clients Ultimate - Renew: Yes]]=1,35,0)</f>
        <v>0</v>
      </c>
      <c r="BG99" s="9">
        <f>IF(AND(Bases[[#This Row],[Auto Renewal]]="Yes",Bases[[#This Row],[Plan]]="Standard"),1,0)</f>
        <v>0</v>
      </c>
      <c r="BH99" s="7">
        <f>IF(Bases[[#This Row],[Potential Clients Ultimate - Renew: NO]]=1,35,0)</f>
        <v>0</v>
      </c>
      <c r="BI99" s="9">
        <f>IF(AND(Bases[[#This Row],[Auto Renewal]]="No",Bases[[#This Row],[Plan]]="Standard"),1,0)</f>
        <v>0</v>
      </c>
      <c r="BJ99" s="7">
        <f>+Bases[[#This Row],[Potential Sales Standard - Renew: Yes]]+Bases[[#This Row],[Potential Sales Ultimate - Renew: Yes]]</f>
        <v>0</v>
      </c>
      <c r="BK99" s="9">
        <f>+Bases[[#This Row],[Potential Clients Standard - Renew: Yes]]+Bases[[#This Row],[Potential Clients Standard - Renew: NO]]</f>
        <v>1</v>
      </c>
      <c r="BL99" s="7">
        <f>+Bases[[#This Row],[Potential Sales Standard - Renew: NO]]+Bases[[#This Row],[Potential Sales Ultimate - Renew: NO]]</f>
        <v>25</v>
      </c>
      <c r="BM99" s="9">
        <f>+Bases[[#This Row],[Potential Clients Ultimate - Renew: Yes]]+Bases[[#This Row],[Potential Clients Ultimate - Renew: NO]]</f>
        <v>0</v>
      </c>
    </row>
    <row r="100" spans="1:65" ht="16.5" customHeight="1" x14ac:dyDescent="0.25">
      <c r="A100" s="1">
        <v>3327</v>
      </c>
      <c r="B100" s="1" t="s">
        <v>114</v>
      </c>
      <c r="C100" s="1" t="s">
        <v>7</v>
      </c>
      <c r="D100" s="2">
        <v>45444</v>
      </c>
      <c r="E100" s="1" t="s">
        <v>8</v>
      </c>
      <c r="F100" s="7">
        <v>15</v>
      </c>
      <c r="G100" s="1" t="s">
        <v>9</v>
      </c>
      <c r="H100" s="1" t="s">
        <v>8</v>
      </c>
      <c r="I100" s="7">
        <v>30</v>
      </c>
      <c r="J100" s="1" t="s">
        <v>8</v>
      </c>
      <c r="K100" s="7">
        <v>20</v>
      </c>
      <c r="L100" s="7">
        <v>7</v>
      </c>
      <c r="M100" s="7">
        <v>58</v>
      </c>
      <c r="N100" s="6">
        <v>2024</v>
      </c>
      <c r="O100" s="3" t="s">
        <v>320</v>
      </c>
      <c r="P100" s="5">
        <v>1</v>
      </c>
      <c r="Q100" s="3" t="s">
        <v>311</v>
      </c>
      <c r="R100" s="7">
        <v>-7</v>
      </c>
      <c r="S100" s="9">
        <v>1</v>
      </c>
      <c r="T100" s="9">
        <v>1</v>
      </c>
      <c r="U100" s="9">
        <v>0</v>
      </c>
      <c r="V100" s="9">
        <f>+IF(Bases[[#This Row],[Auto Renewal]]="Yes",1,0)</f>
        <v>1</v>
      </c>
      <c r="W100" s="9">
        <f>+IF(Bases[[#This Row],[Auto Renewal]]="No",1,0)</f>
        <v>0</v>
      </c>
      <c r="X100" s="9">
        <f>+Bases[[#This Row],[CLIENTS From All Subscriptions Auto Renewal YES]]+Bases[[#This Row],[CLIENTS From All Subscriptions Auto Renewal NO]]</f>
        <v>1</v>
      </c>
      <c r="Y100" s="9">
        <f>IF(AND(Bases[[#This Row],[Plan]]="Core",Bases[[#This Row],[Auto Renewal]]="Yes"),1,0)</f>
        <v>0</v>
      </c>
      <c r="Z100" s="9">
        <f>IF(AND(Bases[[#This Row],[Plan]]="Core",Bases[[#This Row],[Auto Renewal]]="No"),1,0)</f>
        <v>0</v>
      </c>
      <c r="AA100" s="9">
        <f>+Bases[[#This Row],[CLIENTS From Simple Subscription Auto Renewal NO]]+Bases[[#This Row],[CLIENTS From Simple Subscription Auto Renewal YES]]</f>
        <v>0</v>
      </c>
      <c r="AB100" s="9">
        <f>IF(AND(Bases[[#This Row],[Plan]]="Standard",Bases[[#This Row],[Auto Renewal]]="Yes"),1,0)</f>
        <v>0</v>
      </c>
      <c r="AC100" s="9">
        <f>IF(AND(Bases[[#This Row],[Plan]]="Standard",Bases[[#This Row],[Auto Renewal]]="No"),1,0)</f>
        <v>0</v>
      </c>
      <c r="AD100" s="9">
        <f>+Bases[[#This Row],[CLIENTS From STANDARD (MINECRAFT) Auto Renewal NO]]+Bases[[#This Row],[CLIENTS From STANDARD (MINECRAFT) Auto Renewal YES]]</f>
        <v>0</v>
      </c>
      <c r="AE100" s="9">
        <f>IF(AND(Bases[[#This Row],[Plan]]="Ultimate",Bases[[#This Row],[Auto Renewal]]="Yes"),1,0)</f>
        <v>1</v>
      </c>
      <c r="AF100" s="9">
        <f>IF(AND(Bases[[#This Row],[Plan]]="Ultimate",Bases[[#This Row],[Auto Renewal]]="No"),1,0)</f>
        <v>0</v>
      </c>
      <c r="AG100" s="9">
        <f>+Bases[[#This Row],[CLIENTS From ULTIMATE (MINECRAFT) Auto Renewal NO]]+Bases[[#This Row],[CLIENTS From ULTIMATE (MINECRAFT) Auto Renewal YES]]</f>
        <v>1</v>
      </c>
      <c r="AH100" s="9">
        <f>+Bases[[#This Row],[Total CLIENTS From ULTIMATE (MINECRAFT) Auto Renewal YES + NO]]+Bases[[#This Row],[Total CLIENTS From STANDARD (MINECRAFT) Auto Renewal YES + NO]]</f>
        <v>1</v>
      </c>
      <c r="AI100" s="9">
        <f>IF(AND(Bases[[#This Row],[Plan]]="Ultimate",Bases[[#This Row],[Auto Renewal]]="Yes"),1,0)</f>
        <v>1</v>
      </c>
      <c r="AJ100" s="9">
        <f>IF(AND(Bases[[#This Row],[Plan]]="Ultimate",Bases[[#This Row],[Auto Renewal]]="No"),1,0)</f>
        <v>0</v>
      </c>
      <c r="AK100" s="9">
        <f>+Bases[[#This Row],[CLIENTS From ULTIMATE (EA) Auto Renewal YES]]+Bases[[#This Row],[CLIENTS From ULTIMATE (EA) Auto Renewal NO]]</f>
        <v>1</v>
      </c>
      <c r="AL100" s="7">
        <f>+IF(Bases[[#This Row],[Auto Renewal]]="Yes",Bases[[#This Row],[Subscription Price]],0)</f>
        <v>15</v>
      </c>
      <c r="AM100" s="7">
        <f>+IF(Bases[[#This Row],[Auto Renewal]]="No",Bases[[#This Row],[Subscription Price]],0)</f>
        <v>0</v>
      </c>
      <c r="AN100" s="7">
        <f>+Bases[[#This Row],[Sales From All Subscriptions Auto Renewal NO]]+Bases[[#This Row],[Sales From All Subscriptions Auto Renewal YES]]</f>
        <v>15</v>
      </c>
      <c r="AO100" s="7">
        <f>IF(AND(Bases[[#This Row],[Plan]]="Core",Bases[[#This Row],[Auto Renewal]]="Yes"),Bases[[#This Row],[Subscription Price]],0)</f>
        <v>0</v>
      </c>
      <c r="AP100" s="7">
        <f>IF(AND(Bases[[#This Row],[Plan]]="Core",Bases[[#This Row],[Auto Renewal]]="No"),Bases[[#This Row],[Subscription Price]],0)</f>
        <v>0</v>
      </c>
      <c r="AQ100" s="7">
        <f>+Bases[[#This Row],[Sales From Simple Subscription Auto Renewal YES]]+Bases[[#This Row],[Sales From Simple Subscription Auto Renewal NO]]</f>
        <v>0</v>
      </c>
      <c r="AR100" s="7">
        <f>IF(AND(Bases[[#This Row],[Plan]]="Standard",Bases[[#This Row],[Auto Renewal]]="Yes"),Bases[[#This Row],[Minecraft Season Pass Price]],0)</f>
        <v>0</v>
      </c>
      <c r="AS100" s="7">
        <f>IF(AND(Bases[[#This Row],[Plan]]="Standard",Bases[[#This Row],[Auto Renewal]]="No"),Bases[[#This Row],[Minecraft Season Pass Price]],0)</f>
        <v>0</v>
      </c>
      <c r="AT100" s="7">
        <f>+Bases[[#This Row],[Sales From STANDARD (MINECRAFT) Auto Renewal YES]]+Bases[[#This Row],[Sales From STANDARD (MINECRAFT) Auto Renewal NO]]</f>
        <v>0</v>
      </c>
      <c r="AU100" s="7">
        <f>IF(AND(Bases[[#This Row],[Plan]]="Ultimate",Bases[[#This Row],[Auto Renewal]]="Yes"),Bases[[#This Row],[Minecraft Season Pass Price]],0)</f>
        <v>20</v>
      </c>
      <c r="AV100" s="7">
        <f>IF(AND(Bases[[#This Row],[Plan]]="Ultimate",Bases[[#This Row],[Auto Renewal]]="No"),Bases[[#This Row],[Minecraft Season Pass Price]],0)</f>
        <v>0</v>
      </c>
      <c r="AW100" s="7">
        <f>+Bases[[#This Row],[Sales From ULTIMATE (MINECRAFT) Auto Renewal YES]]+Bases[[#This Row],[Sales From ULTIMATE (MINECRAFT) Auto Renewal NO]]</f>
        <v>20</v>
      </c>
      <c r="AX100" s="7">
        <f>+Bases[[#This Row],[Total Sales From ULTIMATE (MINECRAFT) Auto Renewal YES + NO]]+Bases[[#This Row],[Total Sales From STANDARD (MINECRAFT) Auto Renewal YES + NO]]</f>
        <v>20</v>
      </c>
      <c r="AY100" s="7">
        <f>IF(AND(Bases[[#This Row],[Plan]]="Ultimate",Bases[[#This Row],[Auto Renewal]]="Yes"),Bases[[#This Row],[EA Play Season Pass
Price]],0)</f>
        <v>30</v>
      </c>
      <c r="AZ100" s="7">
        <f>IF(AND(Bases[[#This Row],[Plan]]="Ultimate",Bases[[#This Row],[Auto Renewal]]="No"),Bases[[#This Row],[EA Play Season Pass
Price]],0)</f>
        <v>0</v>
      </c>
      <c r="BA100" s="7">
        <f>+Bases[[#This Row],[Sales From ULTIMATE (EA) Auto Renewal YES]]+Bases[[#This Row],[Sales From ULTIMATE (EA) Auto Renewal NO]]</f>
        <v>30</v>
      </c>
      <c r="BB100" s="7">
        <f>IF(Bases[[#This Row],[Potential Clients Standard - Renew: Yes]]=1,25,0)</f>
        <v>0</v>
      </c>
      <c r="BC100" s="9">
        <f>IF(AND(Bases[[#This Row],[Auto Renewal]]="Yes",Bases[[#This Row],[Plan]]="Core"),1,0)</f>
        <v>0</v>
      </c>
      <c r="BD100" s="7">
        <f>IF(Bases[[#This Row],[Potential Clients Standard - Renew: NO]]=1,25,0)</f>
        <v>0</v>
      </c>
      <c r="BE100" s="9">
        <f>IF(AND(Bases[[#This Row],[Auto Renewal]]="No",Bases[[#This Row],[Plan]]="Core"),1,0)</f>
        <v>0</v>
      </c>
      <c r="BF100" s="7">
        <f>IF(Bases[[#This Row],[Potential Clients Ultimate - Renew: Yes]]=1,35,0)</f>
        <v>0</v>
      </c>
      <c r="BG100" s="9">
        <f>IF(AND(Bases[[#This Row],[Auto Renewal]]="Yes",Bases[[#This Row],[Plan]]="Standard"),1,0)</f>
        <v>0</v>
      </c>
      <c r="BH100" s="7">
        <f>IF(Bases[[#This Row],[Potential Clients Ultimate - Renew: NO]]=1,35,0)</f>
        <v>0</v>
      </c>
      <c r="BI100" s="9">
        <f>IF(AND(Bases[[#This Row],[Auto Renewal]]="No",Bases[[#This Row],[Plan]]="Standard"),1,0)</f>
        <v>0</v>
      </c>
      <c r="BJ100" s="7">
        <f>+Bases[[#This Row],[Potential Sales Standard - Renew: Yes]]+Bases[[#This Row],[Potential Sales Ultimate - Renew: Yes]]</f>
        <v>0</v>
      </c>
      <c r="BK100" s="9">
        <f>+Bases[[#This Row],[Potential Clients Standard - Renew: Yes]]+Bases[[#This Row],[Potential Clients Standard - Renew: NO]]</f>
        <v>0</v>
      </c>
      <c r="BL100" s="7">
        <f>+Bases[[#This Row],[Potential Sales Standard - Renew: NO]]+Bases[[#This Row],[Potential Sales Ultimate - Renew: NO]]</f>
        <v>0</v>
      </c>
      <c r="BM100" s="9">
        <f>+Bases[[#This Row],[Potential Clients Ultimate - Renew: Yes]]+Bases[[#This Row],[Potential Clients Ultimate - Renew: NO]]</f>
        <v>0</v>
      </c>
    </row>
    <row r="101" spans="1:65" ht="16.5" customHeight="1" x14ac:dyDescent="0.25">
      <c r="A101" s="1">
        <v>3328</v>
      </c>
      <c r="B101" s="1" t="s">
        <v>115</v>
      </c>
      <c r="C101" s="1" t="s">
        <v>15</v>
      </c>
      <c r="D101" s="2">
        <v>45445</v>
      </c>
      <c r="E101" s="1" t="s">
        <v>12</v>
      </c>
      <c r="F101" s="7">
        <v>10</v>
      </c>
      <c r="G101" s="1" t="s">
        <v>13</v>
      </c>
      <c r="H101" s="1" t="s">
        <v>12</v>
      </c>
      <c r="I101" s="7" t="s">
        <v>302</v>
      </c>
      <c r="J101" s="1" t="s">
        <v>8</v>
      </c>
      <c r="K101" s="7">
        <v>20</v>
      </c>
      <c r="L101" s="7">
        <v>10</v>
      </c>
      <c r="M101" s="7">
        <v>20</v>
      </c>
      <c r="N101" s="6">
        <v>2024</v>
      </c>
      <c r="O101" s="3" t="s">
        <v>320</v>
      </c>
      <c r="P101" s="5">
        <v>2</v>
      </c>
      <c r="Q101" s="3" t="s">
        <v>314</v>
      </c>
      <c r="R101" s="7">
        <v>-10</v>
      </c>
      <c r="S101" s="9">
        <v>1</v>
      </c>
      <c r="T101" s="9">
        <v>0</v>
      </c>
      <c r="U101" s="9">
        <v>1</v>
      </c>
      <c r="V101" s="9">
        <f>+IF(Bases[[#This Row],[Auto Renewal]]="Yes",1,0)</f>
        <v>0</v>
      </c>
      <c r="W101" s="9">
        <f>+IF(Bases[[#This Row],[Auto Renewal]]="No",1,0)</f>
        <v>1</v>
      </c>
      <c r="X101" s="9">
        <f>+Bases[[#This Row],[CLIENTS From All Subscriptions Auto Renewal YES]]+Bases[[#This Row],[CLIENTS From All Subscriptions Auto Renewal NO]]</f>
        <v>1</v>
      </c>
      <c r="Y101" s="9">
        <f>IF(AND(Bases[[#This Row],[Plan]]="Core",Bases[[#This Row],[Auto Renewal]]="Yes"),1,0)</f>
        <v>0</v>
      </c>
      <c r="Z101" s="9">
        <f>IF(AND(Bases[[#This Row],[Plan]]="Core",Bases[[#This Row],[Auto Renewal]]="No"),1,0)</f>
        <v>0</v>
      </c>
      <c r="AA101" s="9">
        <f>+Bases[[#This Row],[CLIENTS From Simple Subscription Auto Renewal NO]]+Bases[[#This Row],[CLIENTS From Simple Subscription Auto Renewal YES]]</f>
        <v>0</v>
      </c>
      <c r="AB101" s="9">
        <f>IF(AND(Bases[[#This Row],[Plan]]="Standard",Bases[[#This Row],[Auto Renewal]]="Yes"),1,0)</f>
        <v>0</v>
      </c>
      <c r="AC101" s="9">
        <f>IF(AND(Bases[[#This Row],[Plan]]="Standard",Bases[[#This Row],[Auto Renewal]]="No"),1,0)</f>
        <v>1</v>
      </c>
      <c r="AD101" s="9">
        <f>+Bases[[#This Row],[CLIENTS From STANDARD (MINECRAFT) Auto Renewal NO]]+Bases[[#This Row],[CLIENTS From STANDARD (MINECRAFT) Auto Renewal YES]]</f>
        <v>1</v>
      </c>
      <c r="AE101" s="9">
        <f>IF(AND(Bases[[#This Row],[Plan]]="Ultimate",Bases[[#This Row],[Auto Renewal]]="Yes"),1,0)</f>
        <v>0</v>
      </c>
      <c r="AF101" s="9">
        <f>IF(AND(Bases[[#This Row],[Plan]]="Ultimate",Bases[[#This Row],[Auto Renewal]]="No"),1,0)</f>
        <v>0</v>
      </c>
      <c r="AG101" s="9">
        <f>+Bases[[#This Row],[CLIENTS From ULTIMATE (MINECRAFT) Auto Renewal NO]]+Bases[[#This Row],[CLIENTS From ULTIMATE (MINECRAFT) Auto Renewal YES]]</f>
        <v>0</v>
      </c>
      <c r="AH101" s="9">
        <f>+Bases[[#This Row],[Total CLIENTS From ULTIMATE (MINECRAFT) Auto Renewal YES + NO]]+Bases[[#This Row],[Total CLIENTS From STANDARD (MINECRAFT) Auto Renewal YES + NO]]</f>
        <v>1</v>
      </c>
      <c r="AI101" s="9">
        <f>IF(AND(Bases[[#This Row],[Plan]]="Ultimate",Bases[[#This Row],[Auto Renewal]]="Yes"),1,0)</f>
        <v>0</v>
      </c>
      <c r="AJ101" s="9">
        <f>IF(AND(Bases[[#This Row],[Plan]]="Ultimate",Bases[[#This Row],[Auto Renewal]]="No"),1,0)</f>
        <v>0</v>
      </c>
      <c r="AK101" s="9">
        <f>+Bases[[#This Row],[CLIENTS From ULTIMATE (EA) Auto Renewal YES]]+Bases[[#This Row],[CLIENTS From ULTIMATE (EA) Auto Renewal NO]]</f>
        <v>0</v>
      </c>
      <c r="AL101" s="7">
        <f>+IF(Bases[[#This Row],[Auto Renewal]]="Yes",Bases[[#This Row],[Subscription Price]],0)</f>
        <v>0</v>
      </c>
      <c r="AM101" s="7">
        <f>+IF(Bases[[#This Row],[Auto Renewal]]="No",Bases[[#This Row],[Subscription Price]],0)</f>
        <v>10</v>
      </c>
      <c r="AN101" s="7">
        <f>+Bases[[#This Row],[Sales From All Subscriptions Auto Renewal NO]]+Bases[[#This Row],[Sales From All Subscriptions Auto Renewal YES]]</f>
        <v>10</v>
      </c>
      <c r="AO101" s="7">
        <f>IF(AND(Bases[[#This Row],[Plan]]="Core",Bases[[#This Row],[Auto Renewal]]="Yes"),Bases[[#This Row],[Subscription Price]],0)</f>
        <v>0</v>
      </c>
      <c r="AP101" s="7">
        <f>IF(AND(Bases[[#This Row],[Plan]]="Core",Bases[[#This Row],[Auto Renewal]]="No"),Bases[[#This Row],[Subscription Price]],0)</f>
        <v>0</v>
      </c>
      <c r="AQ101" s="7">
        <f>+Bases[[#This Row],[Sales From Simple Subscription Auto Renewal YES]]+Bases[[#This Row],[Sales From Simple Subscription Auto Renewal NO]]</f>
        <v>0</v>
      </c>
      <c r="AR101" s="7">
        <f>IF(AND(Bases[[#This Row],[Plan]]="Standard",Bases[[#This Row],[Auto Renewal]]="Yes"),Bases[[#This Row],[Minecraft Season Pass Price]],0)</f>
        <v>0</v>
      </c>
      <c r="AS101" s="7">
        <f>IF(AND(Bases[[#This Row],[Plan]]="Standard",Bases[[#This Row],[Auto Renewal]]="No"),Bases[[#This Row],[Minecraft Season Pass Price]],0)</f>
        <v>20</v>
      </c>
      <c r="AT101" s="7">
        <f>+Bases[[#This Row],[Sales From STANDARD (MINECRAFT) Auto Renewal YES]]+Bases[[#This Row],[Sales From STANDARD (MINECRAFT) Auto Renewal NO]]</f>
        <v>20</v>
      </c>
      <c r="AU101" s="7">
        <f>IF(AND(Bases[[#This Row],[Plan]]="Ultimate",Bases[[#This Row],[Auto Renewal]]="Yes"),Bases[[#This Row],[Minecraft Season Pass Price]],0)</f>
        <v>0</v>
      </c>
      <c r="AV101" s="7">
        <f>IF(AND(Bases[[#This Row],[Plan]]="Ultimate",Bases[[#This Row],[Auto Renewal]]="No"),Bases[[#This Row],[Minecraft Season Pass Price]],0)</f>
        <v>0</v>
      </c>
      <c r="AW101" s="7">
        <f>+Bases[[#This Row],[Sales From ULTIMATE (MINECRAFT) Auto Renewal YES]]+Bases[[#This Row],[Sales From ULTIMATE (MINECRAFT) Auto Renewal NO]]</f>
        <v>0</v>
      </c>
      <c r="AX101" s="7">
        <f>+Bases[[#This Row],[Total Sales From ULTIMATE (MINECRAFT) Auto Renewal YES + NO]]+Bases[[#This Row],[Total Sales From STANDARD (MINECRAFT) Auto Renewal YES + NO]]</f>
        <v>20</v>
      </c>
      <c r="AY101" s="7">
        <f>IF(AND(Bases[[#This Row],[Plan]]="Ultimate",Bases[[#This Row],[Auto Renewal]]="Yes"),Bases[[#This Row],[EA Play Season Pass
Price]],0)</f>
        <v>0</v>
      </c>
      <c r="AZ101" s="7">
        <f>IF(AND(Bases[[#This Row],[Plan]]="Ultimate",Bases[[#This Row],[Auto Renewal]]="No"),Bases[[#This Row],[EA Play Season Pass
Price]],0)</f>
        <v>0</v>
      </c>
      <c r="BA101" s="7">
        <f>+Bases[[#This Row],[Sales From ULTIMATE (EA) Auto Renewal YES]]+Bases[[#This Row],[Sales From ULTIMATE (EA) Auto Renewal NO]]</f>
        <v>0</v>
      </c>
      <c r="BB101" s="7">
        <f>IF(Bases[[#This Row],[Potential Clients Standard - Renew: Yes]]=1,25,0)</f>
        <v>0</v>
      </c>
      <c r="BC101" s="9">
        <f>IF(AND(Bases[[#This Row],[Auto Renewal]]="Yes",Bases[[#This Row],[Plan]]="Core"),1,0)</f>
        <v>0</v>
      </c>
      <c r="BD101" s="7">
        <f>IF(Bases[[#This Row],[Potential Clients Standard - Renew: NO]]=1,25,0)</f>
        <v>0</v>
      </c>
      <c r="BE101" s="9">
        <f>IF(AND(Bases[[#This Row],[Auto Renewal]]="No",Bases[[#This Row],[Plan]]="Core"),1,0)</f>
        <v>0</v>
      </c>
      <c r="BF101" s="7">
        <f>IF(Bases[[#This Row],[Potential Clients Ultimate - Renew: Yes]]=1,35,0)</f>
        <v>0</v>
      </c>
      <c r="BG101" s="9">
        <f>IF(AND(Bases[[#This Row],[Auto Renewal]]="Yes",Bases[[#This Row],[Plan]]="Standard"),1,0)</f>
        <v>0</v>
      </c>
      <c r="BH101" s="7">
        <f>IF(Bases[[#This Row],[Potential Clients Ultimate - Renew: NO]]=1,35,0)</f>
        <v>35</v>
      </c>
      <c r="BI101" s="9">
        <f>IF(AND(Bases[[#This Row],[Auto Renewal]]="No",Bases[[#This Row],[Plan]]="Standard"),1,0)</f>
        <v>1</v>
      </c>
      <c r="BJ101" s="7">
        <f>+Bases[[#This Row],[Potential Sales Standard - Renew: Yes]]+Bases[[#This Row],[Potential Sales Ultimate - Renew: Yes]]</f>
        <v>0</v>
      </c>
      <c r="BK101" s="9">
        <f>+Bases[[#This Row],[Potential Clients Standard - Renew: Yes]]+Bases[[#This Row],[Potential Clients Standard - Renew: NO]]</f>
        <v>0</v>
      </c>
      <c r="BL101" s="7">
        <f>+Bases[[#This Row],[Potential Sales Standard - Renew: NO]]+Bases[[#This Row],[Potential Sales Ultimate - Renew: NO]]</f>
        <v>35</v>
      </c>
      <c r="BM101" s="9">
        <f>+Bases[[#This Row],[Potential Clients Ultimate - Renew: Yes]]+Bases[[#This Row],[Potential Clients Ultimate - Renew: NO]]</f>
        <v>1</v>
      </c>
    </row>
    <row r="102" spans="1:65" ht="16.5" customHeight="1" x14ac:dyDescent="0.25">
      <c r="A102" s="1">
        <v>3329</v>
      </c>
      <c r="B102" s="1" t="s">
        <v>116</v>
      </c>
      <c r="C102" s="1" t="s">
        <v>11</v>
      </c>
      <c r="D102" s="2">
        <v>45446</v>
      </c>
      <c r="E102" s="1" t="s">
        <v>8</v>
      </c>
      <c r="F102" s="7">
        <v>5</v>
      </c>
      <c r="G102" s="1" t="s">
        <v>16</v>
      </c>
      <c r="H102" s="1" t="s">
        <v>12</v>
      </c>
      <c r="I102" s="7" t="s">
        <v>302</v>
      </c>
      <c r="J102" s="1" t="s">
        <v>12</v>
      </c>
      <c r="K102" s="7">
        <v>0</v>
      </c>
      <c r="L102" s="7">
        <v>1</v>
      </c>
      <c r="M102" s="7">
        <v>4</v>
      </c>
      <c r="N102" s="6">
        <v>2024</v>
      </c>
      <c r="O102" s="3" t="s">
        <v>320</v>
      </c>
      <c r="P102" s="5">
        <v>2</v>
      </c>
      <c r="Q102" s="3" t="s">
        <v>309</v>
      </c>
      <c r="R102" s="7">
        <v>-1</v>
      </c>
      <c r="S102" s="9">
        <v>1</v>
      </c>
      <c r="T102" s="9">
        <v>1</v>
      </c>
      <c r="U102" s="9">
        <v>0</v>
      </c>
      <c r="V102" s="9">
        <f>+IF(Bases[[#This Row],[Auto Renewal]]="Yes",1,0)</f>
        <v>1</v>
      </c>
      <c r="W102" s="9">
        <f>+IF(Bases[[#This Row],[Auto Renewal]]="No",1,0)</f>
        <v>0</v>
      </c>
      <c r="X102" s="9">
        <f>+Bases[[#This Row],[CLIENTS From All Subscriptions Auto Renewal YES]]+Bases[[#This Row],[CLIENTS From All Subscriptions Auto Renewal NO]]</f>
        <v>1</v>
      </c>
      <c r="Y102" s="9">
        <f>IF(AND(Bases[[#This Row],[Plan]]="Core",Bases[[#This Row],[Auto Renewal]]="Yes"),1,0)</f>
        <v>1</v>
      </c>
      <c r="Z102" s="9">
        <f>IF(AND(Bases[[#This Row],[Plan]]="Core",Bases[[#This Row],[Auto Renewal]]="No"),1,0)</f>
        <v>0</v>
      </c>
      <c r="AA102" s="9">
        <f>+Bases[[#This Row],[CLIENTS From Simple Subscription Auto Renewal NO]]+Bases[[#This Row],[CLIENTS From Simple Subscription Auto Renewal YES]]</f>
        <v>1</v>
      </c>
      <c r="AB102" s="9">
        <f>IF(AND(Bases[[#This Row],[Plan]]="Standard",Bases[[#This Row],[Auto Renewal]]="Yes"),1,0)</f>
        <v>0</v>
      </c>
      <c r="AC102" s="9">
        <f>IF(AND(Bases[[#This Row],[Plan]]="Standard",Bases[[#This Row],[Auto Renewal]]="No"),1,0)</f>
        <v>0</v>
      </c>
      <c r="AD102" s="9">
        <f>+Bases[[#This Row],[CLIENTS From STANDARD (MINECRAFT) Auto Renewal NO]]+Bases[[#This Row],[CLIENTS From STANDARD (MINECRAFT) Auto Renewal YES]]</f>
        <v>0</v>
      </c>
      <c r="AE102" s="9">
        <f>IF(AND(Bases[[#This Row],[Plan]]="Ultimate",Bases[[#This Row],[Auto Renewal]]="Yes"),1,0)</f>
        <v>0</v>
      </c>
      <c r="AF102" s="9">
        <f>IF(AND(Bases[[#This Row],[Plan]]="Ultimate",Bases[[#This Row],[Auto Renewal]]="No"),1,0)</f>
        <v>0</v>
      </c>
      <c r="AG102" s="9">
        <f>+Bases[[#This Row],[CLIENTS From ULTIMATE (MINECRAFT) Auto Renewal NO]]+Bases[[#This Row],[CLIENTS From ULTIMATE (MINECRAFT) Auto Renewal YES]]</f>
        <v>0</v>
      </c>
      <c r="AH102" s="9">
        <f>+Bases[[#This Row],[Total CLIENTS From ULTIMATE (MINECRAFT) Auto Renewal YES + NO]]+Bases[[#This Row],[Total CLIENTS From STANDARD (MINECRAFT) Auto Renewal YES + NO]]</f>
        <v>0</v>
      </c>
      <c r="AI102" s="9">
        <f>IF(AND(Bases[[#This Row],[Plan]]="Ultimate",Bases[[#This Row],[Auto Renewal]]="Yes"),1,0)</f>
        <v>0</v>
      </c>
      <c r="AJ102" s="9">
        <f>IF(AND(Bases[[#This Row],[Plan]]="Ultimate",Bases[[#This Row],[Auto Renewal]]="No"),1,0)</f>
        <v>0</v>
      </c>
      <c r="AK102" s="9">
        <f>+Bases[[#This Row],[CLIENTS From ULTIMATE (EA) Auto Renewal YES]]+Bases[[#This Row],[CLIENTS From ULTIMATE (EA) Auto Renewal NO]]</f>
        <v>0</v>
      </c>
      <c r="AL102" s="7">
        <f>+IF(Bases[[#This Row],[Auto Renewal]]="Yes",Bases[[#This Row],[Subscription Price]],0)</f>
        <v>5</v>
      </c>
      <c r="AM102" s="7">
        <f>+IF(Bases[[#This Row],[Auto Renewal]]="No",Bases[[#This Row],[Subscription Price]],0)</f>
        <v>0</v>
      </c>
      <c r="AN102" s="7">
        <f>+Bases[[#This Row],[Sales From All Subscriptions Auto Renewal NO]]+Bases[[#This Row],[Sales From All Subscriptions Auto Renewal YES]]</f>
        <v>5</v>
      </c>
      <c r="AO102" s="7">
        <f>IF(AND(Bases[[#This Row],[Plan]]="Core",Bases[[#This Row],[Auto Renewal]]="Yes"),Bases[[#This Row],[Subscription Price]],0)</f>
        <v>5</v>
      </c>
      <c r="AP102" s="7">
        <f>IF(AND(Bases[[#This Row],[Plan]]="Core",Bases[[#This Row],[Auto Renewal]]="No"),Bases[[#This Row],[Subscription Price]],0)</f>
        <v>0</v>
      </c>
      <c r="AQ102" s="7">
        <f>+Bases[[#This Row],[Sales From Simple Subscription Auto Renewal YES]]+Bases[[#This Row],[Sales From Simple Subscription Auto Renewal NO]]</f>
        <v>5</v>
      </c>
      <c r="AR102" s="7">
        <f>IF(AND(Bases[[#This Row],[Plan]]="Standard",Bases[[#This Row],[Auto Renewal]]="Yes"),Bases[[#This Row],[Minecraft Season Pass Price]],0)</f>
        <v>0</v>
      </c>
      <c r="AS102" s="7">
        <f>IF(AND(Bases[[#This Row],[Plan]]="Standard",Bases[[#This Row],[Auto Renewal]]="No"),Bases[[#This Row],[Minecraft Season Pass Price]],0)</f>
        <v>0</v>
      </c>
      <c r="AT102" s="7">
        <f>+Bases[[#This Row],[Sales From STANDARD (MINECRAFT) Auto Renewal YES]]+Bases[[#This Row],[Sales From STANDARD (MINECRAFT) Auto Renewal NO]]</f>
        <v>0</v>
      </c>
      <c r="AU102" s="7">
        <f>IF(AND(Bases[[#This Row],[Plan]]="Ultimate",Bases[[#This Row],[Auto Renewal]]="Yes"),Bases[[#This Row],[Minecraft Season Pass Price]],0)</f>
        <v>0</v>
      </c>
      <c r="AV102" s="7">
        <f>IF(AND(Bases[[#This Row],[Plan]]="Ultimate",Bases[[#This Row],[Auto Renewal]]="No"),Bases[[#This Row],[Minecraft Season Pass Price]],0)</f>
        <v>0</v>
      </c>
      <c r="AW102" s="7">
        <f>+Bases[[#This Row],[Sales From ULTIMATE (MINECRAFT) Auto Renewal YES]]+Bases[[#This Row],[Sales From ULTIMATE (MINECRAFT) Auto Renewal NO]]</f>
        <v>0</v>
      </c>
      <c r="AX102" s="7">
        <f>+Bases[[#This Row],[Total Sales From ULTIMATE (MINECRAFT) Auto Renewal YES + NO]]+Bases[[#This Row],[Total Sales From STANDARD (MINECRAFT) Auto Renewal YES + NO]]</f>
        <v>0</v>
      </c>
      <c r="AY102" s="7">
        <f>IF(AND(Bases[[#This Row],[Plan]]="Ultimate",Bases[[#This Row],[Auto Renewal]]="Yes"),Bases[[#This Row],[EA Play Season Pass
Price]],0)</f>
        <v>0</v>
      </c>
      <c r="AZ102" s="7">
        <f>IF(AND(Bases[[#This Row],[Plan]]="Ultimate",Bases[[#This Row],[Auto Renewal]]="No"),Bases[[#This Row],[EA Play Season Pass
Price]],0)</f>
        <v>0</v>
      </c>
      <c r="BA102" s="7">
        <f>+Bases[[#This Row],[Sales From ULTIMATE (EA) Auto Renewal YES]]+Bases[[#This Row],[Sales From ULTIMATE (EA) Auto Renewal NO]]</f>
        <v>0</v>
      </c>
      <c r="BB102" s="7">
        <f>IF(Bases[[#This Row],[Potential Clients Standard - Renew: Yes]]=1,25,0)</f>
        <v>25</v>
      </c>
      <c r="BC102" s="9">
        <f>IF(AND(Bases[[#This Row],[Auto Renewal]]="Yes",Bases[[#This Row],[Plan]]="Core"),1,0)</f>
        <v>1</v>
      </c>
      <c r="BD102" s="7">
        <f>IF(Bases[[#This Row],[Potential Clients Standard - Renew: NO]]=1,25,0)</f>
        <v>0</v>
      </c>
      <c r="BE102" s="9">
        <f>IF(AND(Bases[[#This Row],[Auto Renewal]]="No",Bases[[#This Row],[Plan]]="Core"),1,0)</f>
        <v>0</v>
      </c>
      <c r="BF102" s="7">
        <f>IF(Bases[[#This Row],[Potential Clients Ultimate - Renew: Yes]]=1,35,0)</f>
        <v>0</v>
      </c>
      <c r="BG102" s="9">
        <f>IF(AND(Bases[[#This Row],[Auto Renewal]]="Yes",Bases[[#This Row],[Plan]]="Standard"),1,0)</f>
        <v>0</v>
      </c>
      <c r="BH102" s="7">
        <f>IF(Bases[[#This Row],[Potential Clients Ultimate - Renew: NO]]=1,35,0)</f>
        <v>0</v>
      </c>
      <c r="BI102" s="9">
        <f>IF(AND(Bases[[#This Row],[Auto Renewal]]="No",Bases[[#This Row],[Plan]]="Standard"),1,0)</f>
        <v>0</v>
      </c>
      <c r="BJ102" s="7">
        <f>+Bases[[#This Row],[Potential Sales Standard - Renew: Yes]]+Bases[[#This Row],[Potential Sales Ultimate - Renew: Yes]]</f>
        <v>25</v>
      </c>
      <c r="BK102" s="9">
        <f>+Bases[[#This Row],[Potential Clients Standard - Renew: Yes]]+Bases[[#This Row],[Potential Clients Standard - Renew: NO]]</f>
        <v>1</v>
      </c>
      <c r="BL102" s="7">
        <f>+Bases[[#This Row],[Potential Sales Standard - Renew: NO]]+Bases[[#This Row],[Potential Sales Ultimate - Renew: NO]]</f>
        <v>0</v>
      </c>
      <c r="BM102" s="9">
        <f>+Bases[[#This Row],[Potential Clients Ultimate - Renew: Yes]]+Bases[[#This Row],[Potential Clients Ultimate - Renew: NO]]</f>
        <v>0</v>
      </c>
    </row>
    <row r="103" spans="1:65" ht="16.5" customHeight="1" x14ac:dyDescent="0.25">
      <c r="A103" s="1">
        <v>3330</v>
      </c>
      <c r="B103" s="1" t="s">
        <v>117</v>
      </c>
      <c r="C103" s="1" t="s">
        <v>7</v>
      </c>
      <c r="D103" s="2">
        <v>45447</v>
      </c>
      <c r="E103" s="1" t="s">
        <v>12</v>
      </c>
      <c r="F103" s="7">
        <v>15</v>
      </c>
      <c r="G103" s="1" t="s">
        <v>9</v>
      </c>
      <c r="H103" s="1" t="s">
        <v>8</v>
      </c>
      <c r="I103" s="7">
        <v>30</v>
      </c>
      <c r="J103" s="1" t="s">
        <v>8</v>
      </c>
      <c r="K103" s="7">
        <v>20</v>
      </c>
      <c r="L103" s="7">
        <v>15</v>
      </c>
      <c r="M103" s="7">
        <v>50</v>
      </c>
      <c r="N103" s="6">
        <v>2024</v>
      </c>
      <c r="O103" s="3" t="s">
        <v>320</v>
      </c>
      <c r="P103" s="5">
        <v>2</v>
      </c>
      <c r="Q103" s="3" t="s">
        <v>312</v>
      </c>
      <c r="R103" s="7">
        <v>-15</v>
      </c>
      <c r="S103" s="9">
        <v>1</v>
      </c>
      <c r="T103" s="9">
        <v>0</v>
      </c>
      <c r="U103" s="9">
        <v>1</v>
      </c>
      <c r="V103" s="9">
        <f>+IF(Bases[[#This Row],[Auto Renewal]]="Yes",1,0)</f>
        <v>0</v>
      </c>
      <c r="W103" s="9">
        <f>+IF(Bases[[#This Row],[Auto Renewal]]="No",1,0)</f>
        <v>1</v>
      </c>
      <c r="X103" s="9">
        <f>+Bases[[#This Row],[CLIENTS From All Subscriptions Auto Renewal YES]]+Bases[[#This Row],[CLIENTS From All Subscriptions Auto Renewal NO]]</f>
        <v>1</v>
      </c>
      <c r="Y103" s="9">
        <f>IF(AND(Bases[[#This Row],[Plan]]="Core",Bases[[#This Row],[Auto Renewal]]="Yes"),1,0)</f>
        <v>0</v>
      </c>
      <c r="Z103" s="9">
        <f>IF(AND(Bases[[#This Row],[Plan]]="Core",Bases[[#This Row],[Auto Renewal]]="No"),1,0)</f>
        <v>0</v>
      </c>
      <c r="AA103" s="9">
        <f>+Bases[[#This Row],[CLIENTS From Simple Subscription Auto Renewal NO]]+Bases[[#This Row],[CLIENTS From Simple Subscription Auto Renewal YES]]</f>
        <v>0</v>
      </c>
      <c r="AB103" s="9">
        <f>IF(AND(Bases[[#This Row],[Plan]]="Standard",Bases[[#This Row],[Auto Renewal]]="Yes"),1,0)</f>
        <v>0</v>
      </c>
      <c r="AC103" s="9">
        <f>IF(AND(Bases[[#This Row],[Plan]]="Standard",Bases[[#This Row],[Auto Renewal]]="No"),1,0)</f>
        <v>0</v>
      </c>
      <c r="AD103" s="9">
        <f>+Bases[[#This Row],[CLIENTS From STANDARD (MINECRAFT) Auto Renewal NO]]+Bases[[#This Row],[CLIENTS From STANDARD (MINECRAFT) Auto Renewal YES]]</f>
        <v>0</v>
      </c>
      <c r="AE103" s="9">
        <f>IF(AND(Bases[[#This Row],[Plan]]="Ultimate",Bases[[#This Row],[Auto Renewal]]="Yes"),1,0)</f>
        <v>0</v>
      </c>
      <c r="AF103" s="9">
        <f>IF(AND(Bases[[#This Row],[Plan]]="Ultimate",Bases[[#This Row],[Auto Renewal]]="No"),1,0)</f>
        <v>1</v>
      </c>
      <c r="AG103" s="9">
        <f>+Bases[[#This Row],[CLIENTS From ULTIMATE (MINECRAFT) Auto Renewal NO]]+Bases[[#This Row],[CLIENTS From ULTIMATE (MINECRAFT) Auto Renewal YES]]</f>
        <v>1</v>
      </c>
      <c r="AH103" s="9">
        <f>+Bases[[#This Row],[Total CLIENTS From ULTIMATE (MINECRAFT) Auto Renewal YES + NO]]+Bases[[#This Row],[Total CLIENTS From STANDARD (MINECRAFT) Auto Renewal YES + NO]]</f>
        <v>1</v>
      </c>
      <c r="AI103" s="9">
        <f>IF(AND(Bases[[#This Row],[Plan]]="Ultimate",Bases[[#This Row],[Auto Renewal]]="Yes"),1,0)</f>
        <v>0</v>
      </c>
      <c r="AJ103" s="9">
        <f>IF(AND(Bases[[#This Row],[Plan]]="Ultimate",Bases[[#This Row],[Auto Renewal]]="No"),1,0)</f>
        <v>1</v>
      </c>
      <c r="AK103" s="9">
        <f>+Bases[[#This Row],[CLIENTS From ULTIMATE (EA) Auto Renewal YES]]+Bases[[#This Row],[CLIENTS From ULTIMATE (EA) Auto Renewal NO]]</f>
        <v>1</v>
      </c>
      <c r="AL103" s="7">
        <f>+IF(Bases[[#This Row],[Auto Renewal]]="Yes",Bases[[#This Row],[Subscription Price]],0)</f>
        <v>0</v>
      </c>
      <c r="AM103" s="7">
        <f>+IF(Bases[[#This Row],[Auto Renewal]]="No",Bases[[#This Row],[Subscription Price]],0)</f>
        <v>15</v>
      </c>
      <c r="AN103" s="7">
        <f>+Bases[[#This Row],[Sales From All Subscriptions Auto Renewal NO]]+Bases[[#This Row],[Sales From All Subscriptions Auto Renewal YES]]</f>
        <v>15</v>
      </c>
      <c r="AO103" s="7">
        <f>IF(AND(Bases[[#This Row],[Plan]]="Core",Bases[[#This Row],[Auto Renewal]]="Yes"),Bases[[#This Row],[Subscription Price]],0)</f>
        <v>0</v>
      </c>
      <c r="AP103" s="7">
        <f>IF(AND(Bases[[#This Row],[Plan]]="Core",Bases[[#This Row],[Auto Renewal]]="No"),Bases[[#This Row],[Subscription Price]],0)</f>
        <v>0</v>
      </c>
      <c r="AQ103" s="7">
        <f>+Bases[[#This Row],[Sales From Simple Subscription Auto Renewal YES]]+Bases[[#This Row],[Sales From Simple Subscription Auto Renewal NO]]</f>
        <v>0</v>
      </c>
      <c r="AR103" s="7">
        <f>IF(AND(Bases[[#This Row],[Plan]]="Standard",Bases[[#This Row],[Auto Renewal]]="Yes"),Bases[[#This Row],[Minecraft Season Pass Price]],0)</f>
        <v>0</v>
      </c>
      <c r="AS103" s="7">
        <f>IF(AND(Bases[[#This Row],[Plan]]="Standard",Bases[[#This Row],[Auto Renewal]]="No"),Bases[[#This Row],[Minecraft Season Pass Price]],0)</f>
        <v>0</v>
      </c>
      <c r="AT103" s="7">
        <f>+Bases[[#This Row],[Sales From STANDARD (MINECRAFT) Auto Renewal YES]]+Bases[[#This Row],[Sales From STANDARD (MINECRAFT) Auto Renewal NO]]</f>
        <v>0</v>
      </c>
      <c r="AU103" s="7">
        <f>IF(AND(Bases[[#This Row],[Plan]]="Ultimate",Bases[[#This Row],[Auto Renewal]]="Yes"),Bases[[#This Row],[Minecraft Season Pass Price]],0)</f>
        <v>0</v>
      </c>
      <c r="AV103" s="7">
        <f>IF(AND(Bases[[#This Row],[Plan]]="Ultimate",Bases[[#This Row],[Auto Renewal]]="No"),Bases[[#This Row],[Minecraft Season Pass Price]],0)</f>
        <v>20</v>
      </c>
      <c r="AW103" s="7">
        <f>+Bases[[#This Row],[Sales From ULTIMATE (MINECRAFT) Auto Renewal YES]]+Bases[[#This Row],[Sales From ULTIMATE (MINECRAFT) Auto Renewal NO]]</f>
        <v>20</v>
      </c>
      <c r="AX103" s="7">
        <f>+Bases[[#This Row],[Total Sales From ULTIMATE (MINECRAFT) Auto Renewal YES + NO]]+Bases[[#This Row],[Total Sales From STANDARD (MINECRAFT) Auto Renewal YES + NO]]</f>
        <v>20</v>
      </c>
      <c r="AY103" s="7">
        <f>IF(AND(Bases[[#This Row],[Plan]]="Ultimate",Bases[[#This Row],[Auto Renewal]]="Yes"),Bases[[#This Row],[EA Play Season Pass
Price]],0)</f>
        <v>0</v>
      </c>
      <c r="AZ103" s="7">
        <f>IF(AND(Bases[[#This Row],[Plan]]="Ultimate",Bases[[#This Row],[Auto Renewal]]="No"),Bases[[#This Row],[EA Play Season Pass
Price]],0)</f>
        <v>30</v>
      </c>
      <c r="BA103" s="7">
        <f>+Bases[[#This Row],[Sales From ULTIMATE (EA) Auto Renewal YES]]+Bases[[#This Row],[Sales From ULTIMATE (EA) Auto Renewal NO]]</f>
        <v>30</v>
      </c>
      <c r="BB103" s="7">
        <f>IF(Bases[[#This Row],[Potential Clients Standard - Renew: Yes]]=1,25,0)</f>
        <v>0</v>
      </c>
      <c r="BC103" s="9">
        <f>IF(AND(Bases[[#This Row],[Auto Renewal]]="Yes",Bases[[#This Row],[Plan]]="Core"),1,0)</f>
        <v>0</v>
      </c>
      <c r="BD103" s="7">
        <f>IF(Bases[[#This Row],[Potential Clients Standard - Renew: NO]]=1,25,0)</f>
        <v>0</v>
      </c>
      <c r="BE103" s="9">
        <f>IF(AND(Bases[[#This Row],[Auto Renewal]]="No",Bases[[#This Row],[Plan]]="Core"),1,0)</f>
        <v>0</v>
      </c>
      <c r="BF103" s="7">
        <f>IF(Bases[[#This Row],[Potential Clients Ultimate - Renew: Yes]]=1,35,0)</f>
        <v>0</v>
      </c>
      <c r="BG103" s="9">
        <f>IF(AND(Bases[[#This Row],[Auto Renewal]]="Yes",Bases[[#This Row],[Plan]]="Standard"),1,0)</f>
        <v>0</v>
      </c>
      <c r="BH103" s="7">
        <f>IF(Bases[[#This Row],[Potential Clients Ultimate - Renew: NO]]=1,35,0)</f>
        <v>0</v>
      </c>
      <c r="BI103" s="9">
        <f>IF(AND(Bases[[#This Row],[Auto Renewal]]="No",Bases[[#This Row],[Plan]]="Standard"),1,0)</f>
        <v>0</v>
      </c>
      <c r="BJ103" s="7">
        <f>+Bases[[#This Row],[Potential Sales Standard - Renew: Yes]]+Bases[[#This Row],[Potential Sales Ultimate - Renew: Yes]]</f>
        <v>0</v>
      </c>
      <c r="BK103" s="9">
        <f>+Bases[[#This Row],[Potential Clients Standard - Renew: Yes]]+Bases[[#This Row],[Potential Clients Standard - Renew: NO]]</f>
        <v>0</v>
      </c>
      <c r="BL103" s="7">
        <f>+Bases[[#This Row],[Potential Sales Standard - Renew: NO]]+Bases[[#This Row],[Potential Sales Ultimate - Renew: NO]]</f>
        <v>0</v>
      </c>
      <c r="BM103" s="9">
        <f>+Bases[[#This Row],[Potential Clients Ultimate - Renew: Yes]]+Bases[[#This Row],[Potential Clients Ultimate - Renew: NO]]</f>
        <v>0</v>
      </c>
    </row>
    <row r="104" spans="1:65" ht="16.5" customHeight="1" x14ac:dyDescent="0.25">
      <c r="A104" s="1">
        <v>3331</v>
      </c>
      <c r="B104" s="1" t="s">
        <v>118</v>
      </c>
      <c r="C104" s="1" t="s">
        <v>15</v>
      </c>
      <c r="D104" s="2">
        <v>45448</v>
      </c>
      <c r="E104" s="1" t="s">
        <v>8</v>
      </c>
      <c r="F104" s="7">
        <v>10</v>
      </c>
      <c r="G104" s="1" t="s">
        <v>9</v>
      </c>
      <c r="H104" s="1" t="s">
        <v>12</v>
      </c>
      <c r="I104" s="7" t="s">
        <v>302</v>
      </c>
      <c r="J104" s="1" t="s">
        <v>8</v>
      </c>
      <c r="K104" s="7">
        <v>20</v>
      </c>
      <c r="L104" s="7">
        <v>5</v>
      </c>
      <c r="M104" s="7">
        <v>25</v>
      </c>
      <c r="N104" s="6">
        <v>2024</v>
      </c>
      <c r="O104" s="3" t="s">
        <v>320</v>
      </c>
      <c r="P104" s="5">
        <v>2</v>
      </c>
      <c r="Q104" s="3" t="s">
        <v>315</v>
      </c>
      <c r="R104" s="7">
        <v>-5</v>
      </c>
      <c r="S104" s="9">
        <v>1</v>
      </c>
      <c r="T104" s="9">
        <v>1</v>
      </c>
      <c r="U104" s="9">
        <v>0</v>
      </c>
      <c r="V104" s="9">
        <f>+IF(Bases[[#This Row],[Auto Renewal]]="Yes",1,0)</f>
        <v>1</v>
      </c>
      <c r="W104" s="9">
        <f>+IF(Bases[[#This Row],[Auto Renewal]]="No",1,0)</f>
        <v>0</v>
      </c>
      <c r="X104" s="9">
        <f>+Bases[[#This Row],[CLIENTS From All Subscriptions Auto Renewal YES]]+Bases[[#This Row],[CLIENTS From All Subscriptions Auto Renewal NO]]</f>
        <v>1</v>
      </c>
      <c r="Y104" s="9">
        <f>IF(AND(Bases[[#This Row],[Plan]]="Core",Bases[[#This Row],[Auto Renewal]]="Yes"),1,0)</f>
        <v>0</v>
      </c>
      <c r="Z104" s="9">
        <f>IF(AND(Bases[[#This Row],[Plan]]="Core",Bases[[#This Row],[Auto Renewal]]="No"),1,0)</f>
        <v>0</v>
      </c>
      <c r="AA104" s="9">
        <f>+Bases[[#This Row],[CLIENTS From Simple Subscription Auto Renewal NO]]+Bases[[#This Row],[CLIENTS From Simple Subscription Auto Renewal YES]]</f>
        <v>0</v>
      </c>
      <c r="AB104" s="9">
        <f>IF(AND(Bases[[#This Row],[Plan]]="Standard",Bases[[#This Row],[Auto Renewal]]="Yes"),1,0)</f>
        <v>1</v>
      </c>
      <c r="AC104" s="9">
        <f>IF(AND(Bases[[#This Row],[Plan]]="Standard",Bases[[#This Row],[Auto Renewal]]="No"),1,0)</f>
        <v>0</v>
      </c>
      <c r="AD104" s="9">
        <f>+Bases[[#This Row],[CLIENTS From STANDARD (MINECRAFT) Auto Renewal NO]]+Bases[[#This Row],[CLIENTS From STANDARD (MINECRAFT) Auto Renewal YES]]</f>
        <v>1</v>
      </c>
      <c r="AE104" s="9">
        <f>IF(AND(Bases[[#This Row],[Plan]]="Ultimate",Bases[[#This Row],[Auto Renewal]]="Yes"),1,0)</f>
        <v>0</v>
      </c>
      <c r="AF104" s="9">
        <f>IF(AND(Bases[[#This Row],[Plan]]="Ultimate",Bases[[#This Row],[Auto Renewal]]="No"),1,0)</f>
        <v>0</v>
      </c>
      <c r="AG104" s="9">
        <f>+Bases[[#This Row],[CLIENTS From ULTIMATE (MINECRAFT) Auto Renewal NO]]+Bases[[#This Row],[CLIENTS From ULTIMATE (MINECRAFT) Auto Renewal YES]]</f>
        <v>0</v>
      </c>
      <c r="AH104" s="9">
        <f>+Bases[[#This Row],[Total CLIENTS From ULTIMATE (MINECRAFT) Auto Renewal YES + NO]]+Bases[[#This Row],[Total CLIENTS From STANDARD (MINECRAFT) Auto Renewal YES + NO]]</f>
        <v>1</v>
      </c>
      <c r="AI104" s="9">
        <f>IF(AND(Bases[[#This Row],[Plan]]="Ultimate",Bases[[#This Row],[Auto Renewal]]="Yes"),1,0)</f>
        <v>0</v>
      </c>
      <c r="AJ104" s="9">
        <f>IF(AND(Bases[[#This Row],[Plan]]="Ultimate",Bases[[#This Row],[Auto Renewal]]="No"),1,0)</f>
        <v>0</v>
      </c>
      <c r="AK104" s="9">
        <f>+Bases[[#This Row],[CLIENTS From ULTIMATE (EA) Auto Renewal YES]]+Bases[[#This Row],[CLIENTS From ULTIMATE (EA) Auto Renewal NO]]</f>
        <v>0</v>
      </c>
      <c r="AL104" s="7">
        <f>+IF(Bases[[#This Row],[Auto Renewal]]="Yes",Bases[[#This Row],[Subscription Price]],0)</f>
        <v>10</v>
      </c>
      <c r="AM104" s="7">
        <f>+IF(Bases[[#This Row],[Auto Renewal]]="No",Bases[[#This Row],[Subscription Price]],0)</f>
        <v>0</v>
      </c>
      <c r="AN104" s="7">
        <f>+Bases[[#This Row],[Sales From All Subscriptions Auto Renewal NO]]+Bases[[#This Row],[Sales From All Subscriptions Auto Renewal YES]]</f>
        <v>10</v>
      </c>
      <c r="AO104" s="7">
        <f>IF(AND(Bases[[#This Row],[Plan]]="Core",Bases[[#This Row],[Auto Renewal]]="Yes"),Bases[[#This Row],[Subscription Price]],0)</f>
        <v>0</v>
      </c>
      <c r="AP104" s="7">
        <f>IF(AND(Bases[[#This Row],[Plan]]="Core",Bases[[#This Row],[Auto Renewal]]="No"),Bases[[#This Row],[Subscription Price]],0)</f>
        <v>0</v>
      </c>
      <c r="AQ104" s="7">
        <f>+Bases[[#This Row],[Sales From Simple Subscription Auto Renewal YES]]+Bases[[#This Row],[Sales From Simple Subscription Auto Renewal NO]]</f>
        <v>0</v>
      </c>
      <c r="AR104" s="7">
        <f>IF(AND(Bases[[#This Row],[Plan]]="Standard",Bases[[#This Row],[Auto Renewal]]="Yes"),Bases[[#This Row],[Minecraft Season Pass Price]],0)</f>
        <v>20</v>
      </c>
      <c r="AS104" s="7">
        <f>IF(AND(Bases[[#This Row],[Plan]]="Standard",Bases[[#This Row],[Auto Renewal]]="No"),Bases[[#This Row],[Minecraft Season Pass Price]],0)</f>
        <v>0</v>
      </c>
      <c r="AT104" s="7">
        <f>+Bases[[#This Row],[Sales From STANDARD (MINECRAFT) Auto Renewal YES]]+Bases[[#This Row],[Sales From STANDARD (MINECRAFT) Auto Renewal NO]]</f>
        <v>20</v>
      </c>
      <c r="AU104" s="7">
        <f>IF(AND(Bases[[#This Row],[Plan]]="Ultimate",Bases[[#This Row],[Auto Renewal]]="Yes"),Bases[[#This Row],[Minecraft Season Pass Price]],0)</f>
        <v>0</v>
      </c>
      <c r="AV104" s="7">
        <f>IF(AND(Bases[[#This Row],[Plan]]="Ultimate",Bases[[#This Row],[Auto Renewal]]="No"),Bases[[#This Row],[Minecraft Season Pass Price]],0)</f>
        <v>0</v>
      </c>
      <c r="AW104" s="7">
        <f>+Bases[[#This Row],[Sales From ULTIMATE (MINECRAFT) Auto Renewal YES]]+Bases[[#This Row],[Sales From ULTIMATE (MINECRAFT) Auto Renewal NO]]</f>
        <v>0</v>
      </c>
      <c r="AX104" s="7">
        <f>+Bases[[#This Row],[Total Sales From ULTIMATE (MINECRAFT) Auto Renewal YES + NO]]+Bases[[#This Row],[Total Sales From STANDARD (MINECRAFT) Auto Renewal YES + NO]]</f>
        <v>20</v>
      </c>
      <c r="AY104" s="7">
        <f>IF(AND(Bases[[#This Row],[Plan]]="Ultimate",Bases[[#This Row],[Auto Renewal]]="Yes"),Bases[[#This Row],[EA Play Season Pass
Price]],0)</f>
        <v>0</v>
      </c>
      <c r="AZ104" s="7">
        <f>IF(AND(Bases[[#This Row],[Plan]]="Ultimate",Bases[[#This Row],[Auto Renewal]]="No"),Bases[[#This Row],[EA Play Season Pass
Price]],0)</f>
        <v>0</v>
      </c>
      <c r="BA104" s="7">
        <f>+Bases[[#This Row],[Sales From ULTIMATE (EA) Auto Renewal YES]]+Bases[[#This Row],[Sales From ULTIMATE (EA) Auto Renewal NO]]</f>
        <v>0</v>
      </c>
      <c r="BB104" s="7">
        <f>IF(Bases[[#This Row],[Potential Clients Standard - Renew: Yes]]=1,25,0)</f>
        <v>0</v>
      </c>
      <c r="BC104" s="9">
        <f>IF(AND(Bases[[#This Row],[Auto Renewal]]="Yes",Bases[[#This Row],[Plan]]="Core"),1,0)</f>
        <v>0</v>
      </c>
      <c r="BD104" s="7">
        <f>IF(Bases[[#This Row],[Potential Clients Standard - Renew: NO]]=1,25,0)</f>
        <v>0</v>
      </c>
      <c r="BE104" s="9">
        <f>IF(AND(Bases[[#This Row],[Auto Renewal]]="No",Bases[[#This Row],[Plan]]="Core"),1,0)</f>
        <v>0</v>
      </c>
      <c r="BF104" s="7">
        <f>IF(Bases[[#This Row],[Potential Clients Ultimate - Renew: Yes]]=1,35,0)</f>
        <v>35</v>
      </c>
      <c r="BG104" s="9">
        <f>IF(AND(Bases[[#This Row],[Auto Renewal]]="Yes",Bases[[#This Row],[Plan]]="Standard"),1,0)</f>
        <v>1</v>
      </c>
      <c r="BH104" s="7">
        <f>IF(Bases[[#This Row],[Potential Clients Ultimate - Renew: NO]]=1,35,0)</f>
        <v>0</v>
      </c>
      <c r="BI104" s="9">
        <f>IF(AND(Bases[[#This Row],[Auto Renewal]]="No",Bases[[#This Row],[Plan]]="Standard"),1,0)</f>
        <v>0</v>
      </c>
      <c r="BJ104" s="7">
        <f>+Bases[[#This Row],[Potential Sales Standard - Renew: Yes]]+Bases[[#This Row],[Potential Sales Ultimate - Renew: Yes]]</f>
        <v>35</v>
      </c>
      <c r="BK104" s="9">
        <f>+Bases[[#This Row],[Potential Clients Standard - Renew: Yes]]+Bases[[#This Row],[Potential Clients Standard - Renew: NO]]</f>
        <v>0</v>
      </c>
      <c r="BL104" s="7">
        <f>+Bases[[#This Row],[Potential Sales Standard - Renew: NO]]+Bases[[#This Row],[Potential Sales Ultimate - Renew: NO]]</f>
        <v>0</v>
      </c>
      <c r="BM104" s="9">
        <f>+Bases[[#This Row],[Potential Clients Ultimate - Renew: Yes]]+Bases[[#This Row],[Potential Clients Ultimate - Renew: NO]]</f>
        <v>1</v>
      </c>
    </row>
    <row r="105" spans="1:65" ht="16.5" customHeight="1" x14ac:dyDescent="0.25">
      <c r="A105" s="1">
        <v>3332</v>
      </c>
      <c r="B105" s="1" t="s">
        <v>119</v>
      </c>
      <c r="C105" s="1" t="s">
        <v>11</v>
      </c>
      <c r="D105" s="2">
        <v>45449</v>
      </c>
      <c r="E105" s="1" t="s">
        <v>12</v>
      </c>
      <c r="F105" s="7">
        <v>5</v>
      </c>
      <c r="G105" s="1" t="s">
        <v>13</v>
      </c>
      <c r="H105" s="1" t="s">
        <v>12</v>
      </c>
      <c r="I105" s="7" t="s">
        <v>302</v>
      </c>
      <c r="J105" s="1" t="s">
        <v>12</v>
      </c>
      <c r="K105" s="7">
        <v>0</v>
      </c>
      <c r="L105" s="7">
        <v>0</v>
      </c>
      <c r="M105" s="7">
        <v>5</v>
      </c>
      <c r="N105" s="6">
        <v>2024</v>
      </c>
      <c r="O105" s="3" t="s">
        <v>320</v>
      </c>
      <c r="P105" s="5">
        <v>2</v>
      </c>
      <c r="Q105" s="3" t="s">
        <v>316</v>
      </c>
      <c r="R105" s="7">
        <v>0</v>
      </c>
      <c r="S105" s="9">
        <v>1</v>
      </c>
      <c r="T105" s="9">
        <v>0</v>
      </c>
      <c r="U105" s="9">
        <v>1</v>
      </c>
      <c r="V105" s="9">
        <f>+IF(Bases[[#This Row],[Auto Renewal]]="Yes",1,0)</f>
        <v>0</v>
      </c>
      <c r="W105" s="9">
        <f>+IF(Bases[[#This Row],[Auto Renewal]]="No",1,0)</f>
        <v>1</v>
      </c>
      <c r="X105" s="9">
        <f>+Bases[[#This Row],[CLIENTS From All Subscriptions Auto Renewal YES]]+Bases[[#This Row],[CLIENTS From All Subscriptions Auto Renewal NO]]</f>
        <v>1</v>
      </c>
      <c r="Y105" s="9">
        <f>IF(AND(Bases[[#This Row],[Plan]]="Core",Bases[[#This Row],[Auto Renewal]]="Yes"),1,0)</f>
        <v>0</v>
      </c>
      <c r="Z105" s="9">
        <f>IF(AND(Bases[[#This Row],[Plan]]="Core",Bases[[#This Row],[Auto Renewal]]="No"),1,0)</f>
        <v>1</v>
      </c>
      <c r="AA105" s="9">
        <f>+Bases[[#This Row],[CLIENTS From Simple Subscription Auto Renewal NO]]+Bases[[#This Row],[CLIENTS From Simple Subscription Auto Renewal YES]]</f>
        <v>1</v>
      </c>
      <c r="AB105" s="9">
        <f>IF(AND(Bases[[#This Row],[Plan]]="Standard",Bases[[#This Row],[Auto Renewal]]="Yes"),1,0)</f>
        <v>0</v>
      </c>
      <c r="AC105" s="9">
        <f>IF(AND(Bases[[#This Row],[Plan]]="Standard",Bases[[#This Row],[Auto Renewal]]="No"),1,0)</f>
        <v>0</v>
      </c>
      <c r="AD105" s="9">
        <f>+Bases[[#This Row],[CLIENTS From STANDARD (MINECRAFT) Auto Renewal NO]]+Bases[[#This Row],[CLIENTS From STANDARD (MINECRAFT) Auto Renewal YES]]</f>
        <v>0</v>
      </c>
      <c r="AE105" s="9">
        <f>IF(AND(Bases[[#This Row],[Plan]]="Ultimate",Bases[[#This Row],[Auto Renewal]]="Yes"),1,0)</f>
        <v>0</v>
      </c>
      <c r="AF105" s="9">
        <f>IF(AND(Bases[[#This Row],[Plan]]="Ultimate",Bases[[#This Row],[Auto Renewal]]="No"),1,0)</f>
        <v>0</v>
      </c>
      <c r="AG105" s="9">
        <f>+Bases[[#This Row],[CLIENTS From ULTIMATE (MINECRAFT) Auto Renewal NO]]+Bases[[#This Row],[CLIENTS From ULTIMATE (MINECRAFT) Auto Renewal YES]]</f>
        <v>0</v>
      </c>
      <c r="AH105" s="9">
        <f>+Bases[[#This Row],[Total CLIENTS From ULTIMATE (MINECRAFT) Auto Renewal YES + NO]]+Bases[[#This Row],[Total CLIENTS From STANDARD (MINECRAFT) Auto Renewal YES + NO]]</f>
        <v>0</v>
      </c>
      <c r="AI105" s="9">
        <f>IF(AND(Bases[[#This Row],[Plan]]="Ultimate",Bases[[#This Row],[Auto Renewal]]="Yes"),1,0)</f>
        <v>0</v>
      </c>
      <c r="AJ105" s="9">
        <f>IF(AND(Bases[[#This Row],[Plan]]="Ultimate",Bases[[#This Row],[Auto Renewal]]="No"),1,0)</f>
        <v>0</v>
      </c>
      <c r="AK105" s="9">
        <f>+Bases[[#This Row],[CLIENTS From ULTIMATE (EA) Auto Renewal YES]]+Bases[[#This Row],[CLIENTS From ULTIMATE (EA) Auto Renewal NO]]</f>
        <v>0</v>
      </c>
      <c r="AL105" s="7">
        <f>+IF(Bases[[#This Row],[Auto Renewal]]="Yes",Bases[[#This Row],[Subscription Price]],0)</f>
        <v>0</v>
      </c>
      <c r="AM105" s="7">
        <f>+IF(Bases[[#This Row],[Auto Renewal]]="No",Bases[[#This Row],[Subscription Price]],0)</f>
        <v>5</v>
      </c>
      <c r="AN105" s="7">
        <f>+Bases[[#This Row],[Sales From All Subscriptions Auto Renewal NO]]+Bases[[#This Row],[Sales From All Subscriptions Auto Renewal YES]]</f>
        <v>5</v>
      </c>
      <c r="AO105" s="7">
        <f>IF(AND(Bases[[#This Row],[Plan]]="Core",Bases[[#This Row],[Auto Renewal]]="Yes"),Bases[[#This Row],[Subscription Price]],0)</f>
        <v>0</v>
      </c>
      <c r="AP105" s="7">
        <f>IF(AND(Bases[[#This Row],[Plan]]="Core",Bases[[#This Row],[Auto Renewal]]="No"),Bases[[#This Row],[Subscription Price]],0)</f>
        <v>5</v>
      </c>
      <c r="AQ105" s="7">
        <f>+Bases[[#This Row],[Sales From Simple Subscription Auto Renewal YES]]+Bases[[#This Row],[Sales From Simple Subscription Auto Renewal NO]]</f>
        <v>5</v>
      </c>
      <c r="AR105" s="7">
        <f>IF(AND(Bases[[#This Row],[Plan]]="Standard",Bases[[#This Row],[Auto Renewal]]="Yes"),Bases[[#This Row],[Minecraft Season Pass Price]],0)</f>
        <v>0</v>
      </c>
      <c r="AS105" s="7">
        <f>IF(AND(Bases[[#This Row],[Plan]]="Standard",Bases[[#This Row],[Auto Renewal]]="No"),Bases[[#This Row],[Minecraft Season Pass Price]],0)</f>
        <v>0</v>
      </c>
      <c r="AT105" s="7">
        <f>+Bases[[#This Row],[Sales From STANDARD (MINECRAFT) Auto Renewal YES]]+Bases[[#This Row],[Sales From STANDARD (MINECRAFT) Auto Renewal NO]]</f>
        <v>0</v>
      </c>
      <c r="AU105" s="7">
        <f>IF(AND(Bases[[#This Row],[Plan]]="Ultimate",Bases[[#This Row],[Auto Renewal]]="Yes"),Bases[[#This Row],[Minecraft Season Pass Price]],0)</f>
        <v>0</v>
      </c>
      <c r="AV105" s="7">
        <f>IF(AND(Bases[[#This Row],[Plan]]="Ultimate",Bases[[#This Row],[Auto Renewal]]="No"),Bases[[#This Row],[Minecraft Season Pass Price]],0)</f>
        <v>0</v>
      </c>
      <c r="AW105" s="7">
        <f>+Bases[[#This Row],[Sales From ULTIMATE (MINECRAFT) Auto Renewal YES]]+Bases[[#This Row],[Sales From ULTIMATE (MINECRAFT) Auto Renewal NO]]</f>
        <v>0</v>
      </c>
      <c r="AX105" s="7">
        <f>+Bases[[#This Row],[Total Sales From ULTIMATE (MINECRAFT) Auto Renewal YES + NO]]+Bases[[#This Row],[Total Sales From STANDARD (MINECRAFT) Auto Renewal YES + NO]]</f>
        <v>0</v>
      </c>
      <c r="AY105" s="7">
        <f>IF(AND(Bases[[#This Row],[Plan]]="Ultimate",Bases[[#This Row],[Auto Renewal]]="Yes"),Bases[[#This Row],[EA Play Season Pass
Price]],0)</f>
        <v>0</v>
      </c>
      <c r="AZ105" s="7">
        <f>IF(AND(Bases[[#This Row],[Plan]]="Ultimate",Bases[[#This Row],[Auto Renewal]]="No"),Bases[[#This Row],[EA Play Season Pass
Price]],0)</f>
        <v>0</v>
      </c>
      <c r="BA105" s="7">
        <f>+Bases[[#This Row],[Sales From ULTIMATE (EA) Auto Renewal YES]]+Bases[[#This Row],[Sales From ULTIMATE (EA) Auto Renewal NO]]</f>
        <v>0</v>
      </c>
      <c r="BB105" s="7">
        <f>IF(Bases[[#This Row],[Potential Clients Standard - Renew: Yes]]=1,25,0)</f>
        <v>0</v>
      </c>
      <c r="BC105" s="9">
        <f>IF(AND(Bases[[#This Row],[Auto Renewal]]="Yes",Bases[[#This Row],[Plan]]="Core"),1,0)</f>
        <v>0</v>
      </c>
      <c r="BD105" s="7">
        <f>IF(Bases[[#This Row],[Potential Clients Standard - Renew: NO]]=1,25,0)</f>
        <v>25</v>
      </c>
      <c r="BE105" s="9">
        <f>IF(AND(Bases[[#This Row],[Auto Renewal]]="No",Bases[[#This Row],[Plan]]="Core"),1,0)</f>
        <v>1</v>
      </c>
      <c r="BF105" s="7">
        <f>IF(Bases[[#This Row],[Potential Clients Ultimate - Renew: Yes]]=1,35,0)</f>
        <v>0</v>
      </c>
      <c r="BG105" s="9">
        <f>IF(AND(Bases[[#This Row],[Auto Renewal]]="Yes",Bases[[#This Row],[Plan]]="Standard"),1,0)</f>
        <v>0</v>
      </c>
      <c r="BH105" s="7">
        <f>IF(Bases[[#This Row],[Potential Clients Ultimate - Renew: NO]]=1,35,0)</f>
        <v>0</v>
      </c>
      <c r="BI105" s="9">
        <f>IF(AND(Bases[[#This Row],[Auto Renewal]]="No",Bases[[#This Row],[Plan]]="Standard"),1,0)</f>
        <v>0</v>
      </c>
      <c r="BJ105" s="7">
        <f>+Bases[[#This Row],[Potential Sales Standard - Renew: Yes]]+Bases[[#This Row],[Potential Sales Ultimate - Renew: Yes]]</f>
        <v>0</v>
      </c>
      <c r="BK105" s="9">
        <f>+Bases[[#This Row],[Potential Clients Standard - Renew: Yes]]+Bases[[#This Row],[Potential Clients Standard - Renew: NO]]</f>
        <v>1</v>
      </c>
      <c r="BL105" s="7">
        <f>+Bases[[#This Row],[Potential Sales Standard - Renew: NO]]+Bases[[#This Row],[Potential Sales Ultimate - Renew: NO]]</f>
        <v>25</v>
      </c>
      <c r="BM105" s="9">
        <f>+Bases[[#This Row],[Potential Clients Ultimate - Renew: Yes]]+Bases[[#This Row],[Potential Clients Ultimate - Renew: NO]]</f>
        <v>0</v>
      </c>
    </row>
    <row r="106" spans="1:65" ht="16.5" customHeight="1" x14ac:dyDescent="0.25">
      <c r="A106" s="1">
        <v>3333</v>
      </c>
      <c r="B106" s="1" t="s">
        <v>120</v>
      </c>
      <c r="C106" s="1" t="s">
        <v>7</v>
      </c>
      <c r="D106" s="2">
        <v>45450</v>
      </c>
      <c r="E106" s="1" t="s">
        <v>8</v>
      </c>
      <c r="F106" s="7">
        <v>15</v>
      </c>
      <c r="G106" s="1" t="s">
        <v>16</v>
      </c>
      <c r="H106" s="1" t="s">
        <v>8</v>
      </c>
      <c r="I106" s="7">
        <v>30</v>
      </c>
      <c r="J106" s="1" t="s">
        <v>8</v>
      </c>
      <c r="K106" s="7">
        <v>20</v>
      </c>
      <c r="L106" s="7">
        <v>20</v>
      </c>
      <c r="M106" s="7">
        <v>45</v>
      </c>
      <c r="N106" s="6">
        <v>2024</v>
      </c>
      <c r="O106" s="3" t="s">
        <v>320</v>
      </c>
      <c r="P106" s="5">
        <v>2</v>
      </c>
      <c r="Q106" s="3" t="s">
        <v>317</v>
      </c>
      <c r="R106" s="7">
        <v>-20</v>
      </c>
      <c r="S106" s="9">
        <v>1</v>
      </c>
      <c r="T106" s="9">
        <v>1</v>
      </c>
      <c r="U106" s="9">
        <v>0</v>
      </c>
      <c r="V106" s="9">
        <f>+IF(Bases[[#This Row],[Auto Renewal]]="Yes",1,0)</f>
        <v>1</v>
      </c>
      <c r="W106" s="9">
        <f>+IF(Bases[[#This Row],[Auto Renewal]]="No",1,0)</f>
        <v>0</v>
      </c>
      <c r="X106" s="9">
        <f>+Bases[[#This Row],[CLIENTS From All Subscriptions Auto Renewal YES]]+Bases[[#This Row],[CLIENTS From All Subscriptions Auto Renewal NO]]</f>
        <v>1</v>
      </c>
      <c r="Y106" s="9">
        <f>IF(AND(Bases[[#This Row],[Plan]]="Core",Bases[[#This Row],[Auto Renewal]]="Yes"),1,0)</f>
        <v>0</v>
      </c>
      <c r="Z106" s="9">
        <f>IF(AND(Bases[[#This Row],[Plan]]="Core",Bases[[#This Row],[Auto Renewal]]="No"),1,0)</f>
        <v>0</v>
      </c>
      <c r="AA106" s="9">
        <f>+Bases[[#This Row],[CLIENTS From Simple Subscription Auto Renewal NO]]+Bases[[#This Row],[CLIENTS From Simple Subscription Auto Renewal YES]]</f>
        <v>0</v>
      </c>
      <c r="AB106" s="9">
        <f>IF(AND(Bases[[#This Row],[Plan]]="Standard",Bases[[#This Row],[Auto Renewal]]="Yes"),1,0)</f>
        <v>0</v>
      </c>
      <c r="AC106" s="9">
        <f>IF(AND(Bases[[#This Row],[Plan]]="Standard",Bases[[#This Row],[Auto Renewal]]="No"),1,0)</f>
        <v>0</v>
      </c>
      <c r="AD106" s="9">
        <f>+Bases[[#This Row],[CLIENTS From STANDARD (MINECRAFT) Auto Renewal NO]]+Bases[[#This Row],[CLIENTS From STANDARD (MINECRAFT) Auto Renewal YES]]</f>
        <v>0</v>
      </c>
      <c r="AE106" s="9">
        <f>IF(AND(Bases[[#This Row],[Plan]]="Ultimate",Bases[[#This Row],[Auto Renewal]]="Yes"),1,0)</f>
        <v>1</v>
      </c>
      <c r="AF106" s="9">
        <f>IF(AND(Bases[[#This Row],[Plan]]="Ultimate",Bases[[#This Row],[Auto Renewal]]="No"),1,0)</f>
        <v>0</v>
      </c>
      <c r="AG106" s="9">
        <f>+Bases[[#This Row],[CLIENTS From ULTIMATE (MINECRAFT) Auto Renewal NO]]+Bases[[#This Row],[CLIENTS From ULTIMATE (MINECRAFT) Auto Renewal YES]]</f>
        <v>1</v>
      </c>
      <c r="AH106" s="9">
        <f>+Bases[[#This Row],[Total CLIENTS From ULTIMATE (MINECRAFT) Auto Renewal YES + NO]]+Bases[[#This Row],[Total CLIENTS From STANDARD (MINECRAFT) Auto Renewal YES + NO]]</f>
        <v>1</v>
      </c>
      <c r="AI106" s="9">
        <f>IF(AND(Bases[[#This Row],[Plan]]="Ultimate",Bases[[#This Row],[Auto Renewal]]="Yes"),1,0)</f>
        <v>1</v>
      </c>
      <c r="AJ106" s="9">
        <f>IF(AND(Bases[[#This Row],[Plan]]="Ultimate",Bases[[#This Row],[Auto Renewal]]="No"),1,0)</f>
        <v>0</v>
      </c>
      <c r="AK106" s="9">
        <f>+Bases[[#This Row],[CLIENTS From ULTIMATE (EA) Auto Renewal YES]]+Bases[[#This Row],[CLIENTS From ULTIMATE (EA) Auto Renewal NO]]</f>
        <v>1</v>
      </c>
      <c r="AL106" s="7">
        <f>+IF(Bases[[#This Row],[Auto Renewal]]="Yes",Bases[[#This Row],[Subscription Price]],0)</f>
        <v>15</v>
      </c>
      <c r="AM106" s="7">
        <f>+IF(Bases[[#This Row],[Auto Renewal]]="No",Bases[[#This Row],[Subscription Price]],0)</f>
        <v>0</v>
      </c>
      <c r="AN106" s="7">
        <f>+Bases[[#This Row],[Sales From All Subscriptions Auto Renewal NO]]+Bases[[#This Row],[Sales From All Subscriptions Auto Renewal YES]]</f>
        <v>15</v>
      </c>
      <c r="AO106" s="7">
        <f>IF(AND(Bases[[#This Row],[Plan]]="Core",Bases[[#This Row],[Auto Renewal]]="Yes"),Bases[[#This Row],[Subscription Price]],0)</f>
        <v>0</v>
      </c>
      <c r="AP106" s="7">
        <f>IF(AND(Bases[[#This Row],[Plan]]="Core",Bases[[#This Row],[Auto Renewal]]="No"),Bases[[#This Row],[Subscription Price]],0)</f>
        <v>0</v>
      </c>
      <c r="AQ106" s="7">
        <f>+Bases[[#This Row],[Sales From Simple Subscription Auto Renewal YES]]+Bases[[#This Row],[Sales From Simple Subscription Auto Renewal NO]]</f>
        <v>0</v>
      </c>
      <c r="AR106" s="7">
        <f>IF(AND(Bases[[#This Row],[Plan]]="Standard",Bases[[#This Row],[Auto Renewal]]="Yes"),Bases[[#This Row],[Minecraft Season Pass Price]],0)</f>
        <v>0</v>
      </c>
      <c r="AS106" s="7">
        <f>IF(AND(Bases[[#This Row],[Plan]]="Standard",Bases[[#This Row],[Auto Renewal]]="No"),Bases[[#This Row],[Minecraft Season Pass Price]],0)</f>
        <v>0</v>
      </c>
      <c r="AT106" s="7">
        <f>+Bases[[#This Row],[Sales From STANDARD (MINECRAFT) Auto Renewal YES]]+Bases[[#This Row],[Sales From STANDARD (MINECRAFT) Auto Renewal NO]]</f>
        <v>0</v>
      </c>
      <c r="AU106" s="7">
        <f>IF(AND(Bases[[#This Row],[Plan]]="Ultimate",Bases[[#This Row],[Auto Renewal]]="Yes"),Bases[[#This Row],[Minecraft Season Pass Price]],0)</f>
        <v>20</v>
      </c>
      <c r="AV106" s="7">
        <f>IF(AND(Bases[[#This Row],[Plan]]="Ultimate",Bases[[#This Row],[Auto Renewal]]="No"),Bases[[#This Row],[Minecraft Season Pass Price]],0)</f>
        <v>0</v>
      </c>
      <c r="AW106" s="7">
        <f>+Bases[[#This Row],[Sales From ULTIMATE (MINECRAFT) Auto Renewal YES]]+Bases[[#This Row],[Sales From ULTIMATE (MINECRAFT) Auto Renewal NO]]</f>
        <v>20</v>
      </c>
      <c r="AX106" s="7">
        <f>+Bases[[#This Row],[Total Sales From ULTIMATE (MINECRAFT) Auto Renewal YES + NO]]+Bases[[#This Row],[Total Sales From STANDARD (MINECRAFT) Auto Renewal YES + NO]]</f>
        <v>20</v>
      </c>
      <c r="AY106" s="7">
        <f>IF(AND(Bases[[#This Row],[Plan]]="Ultimate",Bases[[#This Row],[Auto Renewal]]="Yes"),Bases[[#This Row],[EA Play Season Pass
Price]],0)</f>
        <v>30</v>
      </c>
      <c r="AZ106" s="7">
        <f>IF(AND(Bases[[#This Row],[Plan]]="Ultimate",Bases[[#This Row],[Auto Renewal]]="No"),Bases[[#This Row],[EA Play Season Pass
Price]],0)</f>
        <v>0</v>
      </c>
      <c r="BA106" s="7">
        <f>+Bases[[#This Row],[Sales From ULTIMATE (EA) Auto Renewal YES]]+Bases[[#This Row],[Sales From ULTIMATE (EA) Auto Renewal NO]]</f>
        <v>30</v>
      </c>
      <c r="BB106" s="7">
        <f>IF(Bases[[#This Row],[Potential Clients Standard - Renew: Yes]]=1,25,0)</f>
        <v>0</v>
      </c>
      <c r="BC106" s="9">
        <f>IF(AND(Bases[[#This Row],[Auto Renewal]]="Yes",Bases[[#This Row],[Plan]]="Core"),1,0)</f>
        <v>0</v>
      </c>
      <c r="BD106" s="7">
        <f>IF(Bases[[#This Row],[Potential Clients Standard - Renew: NO]]=1,25,0)</f>
        <v>0</v>
      </c>
      <c r="BE106" s="9">
        <f>IF(AND(Bases[[#This Row],[Auto Renewal]]="No",Bases[[#This Row],[Plan]]="Core"),1,0)</f>
        <v>0</v>
      </c>
      <c r="BF106" s="7">
        <f>IF(Bases[[#This Row],[Potential Clients Ultimate - Renew: Yes]]=1,35,0)</f>
        <v>0</v>
      </c>
      <c r="BG106" s="9">
        <f>IF(AND(Bases[[#This Row],[Auto Renewal]]="Yes",Bases[[#This Row],[Plan]]="Standard"),1,0)</f>
        <v>0</v>
      </c>
      <c r="BH106" s="7">
        <f>IF(Bases[[#This Row],[Potential Clients Ultimate - Renew: NO]]=1,35,0)</f>
        <v>0</v>
      </c>
      <c r="BI106" s="9">
        <f>IF(AND(Bases[[#This Row],[Auto Renewal]]="No",Bases[[#This Row],[Plan]]="Standard"),1,0)</f>
        <v>0</v>
      </c>
      <c r="BJ106" s="7">
        <f>+Bases[[#This Row],[Potential Sales Standard - Renew: Yes]]+Bases[[#This Row],[Potential Sales Ultimate - Renew: Yes]]</f>
        <v>0</v>
      </c>
      <c r="BK106" s="9">
        <f>+Bases[[#This Row],[Potential Clients Standard - Renew: Yes]]+Bases[[#This Row],[Potential Clients Standard - Renew: NO]]</f>
        <v>0</v>
      </c>
      <c r="BL106" s="7">
        <f>+Bases[[#This Row],[Potential Sales Standard - Renew: NO]]+Bases[[#This Row],[Potential Sales Ultimate - Renew: NO]]</f>
        <v>0</v>
      </c>
      <c r="BM106" s="9">
        <f>+Bases[[#This Row],[Potential Clients Ultimate - Renew: Yes]]+Bases[[#This Row],[Potential Clients Ultimate - Renew: NO]]</f>
        <v>0</v>
      </c>
    </row>
    <row r="107" spans="1:65" ht="16.5" customHeight="1" x14ac:dyDescent="0.25">
      <c r="A107" s="1">
        <v>3334</v>
      </c>
      <c r="B107" s="1" t="s">
        <v>121</v>
      </c>
      <c r="C107" s="1" t="s">
        <v>15</v>
      </c>
      <c r="D107" s="2">
        <v>45451</v>
      </c>
      <c r="E107" s="1" t="s">
        <v>12</v>
      </c>
      <c r="F107" s="7">
        <v>10</v>
      </c>
      <c r="G107" s="1" t="s">
        <v>16</v>
      </c>
      <c r="H107" s="1" t="s">
        <v>12</v>
      </c>
      <c r="I107" s="7" t="s">
        <v>302</v>
      </c>
      <c r="J107" s="1" t="s">
        <v>8</v>
      </c>
      <c r="K107" s="7">
        <v>20</v>
      </c>
      <c r="L107" s="7">
        <v>12</v>
      </c>
      <c r="M107" s="7">
        <v>18</v>
      </c>
      <c r="N107" s="6">
        <v>2024</v>
      </c>
      <c r="O107" s="3" t="s">
        <v>320</v>
      </c>
      <c r="P107" s="5">
        <v>2</v>
      </c>
      <c r="Q107" s="3" t="s">
        <v>311</v>
      </c>
      <c r="R107" s="7">
        <v>-12</v>
      </c>
      <c r="S107" s="9">
        <v>1</v>
      </c>
      <c r="T107" s="9">
        <v>0</v>
      </c>
      <c r="U107" s="9">
        <v>1</v>
      </c>
      <c r="V107" s="9">
        <f>+IF(Bases[[#This Row],[Auto Renewal]]="Yes",1,0)</f>
        <v>0</v>
      </c>
      <c r="W107" s="9">
        <f>+IF(Bases[[#This Row],[Auto Renewal]]="No",1,0)</f>
        <v>1</v>
      </c>
      <c r="X107" s="9">
        <f>+Bases[[#This Row],[CLIENTS From All Subscriptions Auto Renewal YES]]+Bases[[#This Row],[CLIENTS From All Subscriptions Auto Renewal NO]]</f>
        <v>1</v>
      </c>
      <c r="Y107" s="9">
        <f>IF(AND(Bases[[#This Row],[Plan]]="Core",Bases[[#This Row],[Auto Renewal]]="Yes"),1,0)</f>
        <v>0</v>
      </c>
      <c r="Z107" s="9">
        <f>IF(AND(Bases[[#This Row],[Plan]]="Core",Bases[[#This Row],[Auto Renewal]]="No"),1,0)</f>
        <v>0</v>
      </c>
      <c r="AA107" s="9">
        <f>+Bases[[#This Row],[CLIENTS From Simple Subscription Auto Renewal NO]]+Bases[[#This Row],[CLIENTS From Simple Subscription Auto Renewal YES]]</f>
        <v>0</v>
      </c>
      <c r="AB107" s="9">
        <f>IF(AND(Bases[[#This Row],[Plan]]="Standard",Bases[[#This Row],[Auto Renewal]]="Yes"),1,0)</f>
        <v>0</v>
      </c>
      <c r="AC107" s="9">
        <f>IF(AND(Bases[[#This Row],[Plan]]="Standard",Bases[[#This Row],[Auto Renewal]]="No"),1,0)</f>
        <v>1</v>
      </c>
      <c r="AD107" s="9">
        <f>+Bases[[#This Row],[CLIENTS From STANDARD (MINECRAFT) Auto Renewal NO]]+Bases[[#This Row],[CLIENTS From STANDARD (MINECRAFT) Auto Renewal YES]]</f>
        <v>1</v>
      </c>
      <c r="AE107" s="9">
        <f>IF(AND(Bases[[#This Row],[Plan]]="Ultimate",Bases[[#This Row],[Auto Renewal]]="Yes"),1,0)</f>
        <v>0</v>
      </c>
      <c r="AF107" s="9">
        <f>IF(AND(Bases[[#This Row],[Plan]]="Ultimate",Bases[[#This Row],[Auto Renewal]]="No"),1,0)</f>
        <v>0</v>
      </c>
      <c r="AG107" s="9">
        <f>+Bases[[#This Row],[CLIENTS From ULTIMATE (MINECRAFT) Auto Renewal NO]]+Bases[[#This Row],[CLIENTS From ULTIMATE (MINECRAFT) Auto Renewal YES]]</f>
        <v>0</v>
      </c>
      <c r="AH107" s="9">
        <f>+Bases[[#This Row],[Total CLIENTS From ULTIMATE (MINECRAFT) Auto Renewal YES + NO]]+Bases[[#This Row],[Total CLIENTS From STANDARD (MINECRAFT) Auto Renewal YES + NO]]</f>
        <v>1</v>
      </c>
      <c r="AI107" s="9">
        <f>IF(AND(Bases[[#This Row],[Plan]]="Ultimate",Bases[[#This Row],[Auto Renewal]]="Yes"),1,0)</f>
        <v>0</v>
      </c>
      <c r="AJ107" s="9">
        <f>IF(AND(Bases[[#This Row],[Plan]]="Ultimate",Bases[[#This Row],[Auto Renewal]]="No"),1,0)</f>
        <v>0</v>
      </c>
      <c r="AK107" s="9">
        <f>+Bases[[#This Row],[CLIENTS From ULTIMATE (EA) Auto Renewal YES]]+Bases[[#This Row],[CLIENTS From ULTIMATE (EA) Auto Renewal NO]]</f>
        <v>0</v>
      </c>
      <c r="AL107" s="7">
        <f>+IF(Bases[[#This Row],[Auto Renewal]]="Yes",Bases[[#This Row],[Subscription Price]],0)</f>
        <v>0</v>
      </c>
      <c r="AM107" s="7">
        <f>+IF(Bases[[#This Row],[Auto Renewal]]="No",Bases[[#This Row],[Subscription Price]],0)</f>
        <v>10</v>
      </c>
      <c r="AN107" s="7">
        <f>+Bases[[#This Row],[Sales From All Subscriptions Auto Renewal NO]]+Bases[[#This Row],[Sales From All Subscriptions Auto Renewal YES]]</f>
        <v>10</v>
      </c>
      <c r="AO107" s="7">
        <f>IF(AND(Bases[[#This Row],[Plan]]="Core",Bases[[#This Row],[Auto Renewal]]="Yes"),Bases[[#This Row],[Subscription Price]],0)</f>
        <v>0</v>
      </c>
      <c r="AP107" s="7">
        <f>IF(AND(Bases[[#This Row],[Plan]]="Core",Bases[[#This Row],[Auto Renewal]]="No"),Bases[[#This Row],[Subscription Price]],0)</f>
        <v>0</v>
      </c>
      <c r="AQ107" s="7">
        <f>+Bases[[#This Row],[Sales From Simple Subscription Auto Renewal YES]]+Bases[[#This Row],[Sales From Simple Subscription Auto Renewal NO]]</f>
        <v>0</v>
      </c>
      <c r="AR107" s="7">
        <f>IF(AND(Bases[[#This Row],[Plan]]="Standard",Bases[[#This Row],[Auto Renewal]]="Yes"),Bases[[#This Row],[Minecraft Season Pass Price]],0)</f>
        <v>0</v>
      </c>
      <c r="AS107" s="7">
        <f>IF(AND(Bases[[#This Row],[Plan]]="Standard",Bases[[#This Row],[Auto Renewal]]="No"),Bases[[#This Row],[Minecraft Season Pass Price]],0)</f>
        <v>20</v>
      </c>
      <c r="AT107" s="7">
        <f>+Bases[[#This Row],[Sales From STANDARD (MINECRAFT) Auto Renewal YES]]+Bases[[#This Row],[Sales From STANDARD (MINECRAFT) Auto Renewal NO]]</f>
        <v>20</v>
      </c>
      <c r="AU107" s="7">
        <f>IF(AND(Bases[[#This Row],[Plan]]="Ultimate",Bases[[#This Row],[Auto Renewal]]="Yes"),Bases[[#This Row],[Minecraft Season Pass Price]],0)</f>
        <v>0</v>
      </c>
      <c r="AV107" s="7">
        <f>IF(AND(Bases[[#This Row],[Plan]]="Ultimate",Bases[[#This Row],[Auto Renewal]]="No"),Bases[[#This Row],[Minecraft Season Pass Price]],0)</f>
        <v>0</v>
      </c>
      <c r="AW107" s="7">
        <f>+Bases[[#This Row],[Sales From ULTIMATE (MINECRAFT) Auto Renewal YES]]+Bases[[#This Row],[Sales From ULTIMATE (MINECRAFT) Auto Renewal NO]]</f>
        <v>0</v>
      </c>
      <c r="AX107" s="7">
        <f>+Bases[[#This Row],[Total Sales From ULTIMATE (MINECRAFT) Auto Renewal YES + NO]]+Bases[[#This Row],[Total Sales From STANDARD (MINECRAFT) Auto Renewal YES + NO]]</f>
        <v>20</v>
      </c>
      <c r="AY107" s="7">
        <f>IF(AND(Bases[[#This Row],[Plan]]="Ultimate",Bases[[#This Row],[Auto Renewal]]="Yes"),Bases[[#This Row],[EA Play Season Pass
Price]],0)</f>
        <v>0</v>
      </c>
      <c r="AZ107" s="7">
        <f>IF(AND(Bases[[#This Row],[Plan]]="Ultimate",Bases[[#This Row],[Auto Renewal]]="No"),Bases[[#This Row],[EA Play Season Pass
Price]],0)</f>
        <v>0</v>
      </c>
      <c r="BA107" s="7">
        <f>+Bases[[#This Row],[Sales From ULTIMATE (EA) Auto Renewal YES]]+Bases[[#This Row],[Sales From ULTIMATE (EA) Auto Renewal NO]]</f>
        <v>0</v>
      </c>
      <c r="BB107" s="7">
        <f>IF(Bases[[#This Row],[Potential Clients Standard - Renew: Yes]]=1,25,0)</f>
        <v>0</v>
      </c>
      <c r="BC107" s="9">
        <f>IF(AND(Bases[[#This Row],[Auto Renewal]]="Yes",Bases[[#This Row],[Plan]]="Core"),1,0)</f>
        <v>0</v>
      </c>
      <c r="BD107" s="7">
        <f>IF(Bases[[#This Row],[Potential Clients Standard - Renew: NO]]=1,25,0)</f>
        <v>0</v>
      </c>
      <c r="BE107" s="9">
        <f>IF(AND(Bases[[#This Row],[Auto Renewal]]="No",Bases[[#This Row],[Plan]]="Core"),1,0)</f>
        <v>0</v>
      </c>
      <c r="BF107" s="7">
        <f>IF(Bases[[#This Row],[Potential Clients Ultimate - Renew: Yes]]=1,35,0)</f>
        <v>0</v>
      </c>
      <c r="BG107" s="9">
        <f>IF(AND(Bases[[#This Row],[Auto Renewal]]="Yes",Bases[[#This Row],[Plan]]="Standard"),1,0)</f>
        <v>0</v>
      </c>
      <c r="BH107" s="7">
        <f>IF(Bases[[#This Row],[Potential Clients Ultimate - Renew: NO]]=1,35,0)</f>
        <v>35</v>
      </c>
      <c r="BI107" s="9">
        <f>IF(AND(Bases[[#This Row],[Auto Renewal]]="No",Bases[[#This Row],[Plan]]="Standard"),1,0)</f>
        <v>1</v>
      </c>
      <c r="BJ107" s="7">
        <f>+Bases[[#This Row],[Potential Sales Standard - Renew: Yes]]+Bases[[#This Row],[Potential Sales Ultimate - Renew: Yes]]</f>
        <v>0</v>
      </c>
      <c r="BK107" s="9">
        <f>+Bases[[#This Row],[Potential Clients Standard - Renew: Yes]]+Bases[[#This Row],[Potential Clients Standard - Renew: NO]]</f>
        <v>0</v>
      </c>
      <c r="BL107" s="7">
        <f>+Bases[[#This Row],[Potential Sales Standard - Renew: NO]]+Bases[[#This Row],[Potential Sales Ultimate - Renew: NO]]</f>
        <v>35</v>
      </c>
      <c r="BM107" s="9">
        <f>+Bases[[#This Row],[Potential Clients Ultimate - Renew: Yes]]+Bases[[#This Row],[Potential Clients Ultimate - Renew: NO]]</f>
        <v>1</v>
      </c>
    </row>
    <row r="108" spans="1:65" ht="16.5" customHeight="1" x14ac:dyDescent="0.25">
      <c r="A108" s="1">
        <v>3335</v>
      </c>
      <c r="B108" s="1" t="s">
        <v>122</v>
      </c>
      <c r="C108" s="1" t="s">
        <v>11</v>
      </c>
      <c r="D108" s="2">
        <v>45452</v>
      </c>
      <c r="E108" s="1" t="s">
        <v>8</v>
      </c>
      <c r="F108" s="7">
        <v>5</v>
      </c>
      <c r="G108" s="1" t="s">
        <v>9</v>
      </c>
      <c r="H108" s="1" t="s">
        <v>12</v>
      </c>
      <c r="I108" s="7" t="s">
        <v>302</v>
      </c>
      <c r="J108" s="1" t="s">
        <v>12</v>
      </c>
      <c r="K108" s="7">
        <v>0</v>
      </c>
      <c r="L108" s="7">
        <v>2</v>
      </c>
      <c r="M108" s="7">
        <v>3</v>
      </c>
      <c r="N108" s="6">
        <v>2024</v>
      </c>
      <c r="O108" s="3" t="s">
        <v>320</v>
      </c>
      <c r="P108" s="5">
        <v>3</v>
      </c>
      <c r="Q108" s="3" t="s">
        <v>314</v>
      </c>
      <c r="R108" s="7">
        <v>-2</v>
      </c>
      <c r="S108" s="9">
        <v>1</v>
      </c>
      <c r="T108" s="9">
        <v>1</v>
      </c>
      <c r="U108" s="9">
        <v>0</v>
      </c>
      <c r="V108" s="9">
        <f>+IF(Bases[[#This Row],[Auto Renewal]]="Yes",1,0)</f>
        <v>1</v>
      </c>
      <c r="W108" s="9">
        <f>+IF(Bases[[#This Row],[Auto Renewal]]="No",1,0)</f>
        <v>0</v>
      </c>
      <c r="X108" s="9">
        <f>+Bases[[#This Row],[CLIENTS From All Subscriptions Auto Renewal YES]]+Bases[[#This Row],[CLIENTS From All Subscriptions Auto Renewal NO]]</f>
        <v>1</v>
      </c>
      <c r="Y108" s="9">
        <f>IF(AND(Bases[[#This Row],[Plan]]="Core",Bases[[#This Row],[Auto Renewal]]="Yes"),1,0)</f>
        <v>1</v>
      </c>
      <c r="Z108" s="9">
        <f>IF(AND(Bases[[#This Row],[Plan]]="Core",Bases[[#This Row],[Auto Renewal]]="No"),1,0)</f>
        <v>0</v>
      </c>
      <c r="AA108" s="9">
        <f>+Bases[[#This Row],[CLIENTS From Simple Subscription Auto Renewal NO]]+Bases[[#This Row],[CLIENTS From Simple Subscription Auto Renewal YES]]</f>
        <v>1</v>
      </c>
      <c r="AB108" s="9">
        <f>IF(AND(Bases[[#This Row],[Plan]]="Standard",Bases[[#This Row],[Auto Renewal]]="Yes"),1,0)</f>
        <v>0</v>
      </c>
      <c r="AC108" s="9">
        <f>IF(AND(Bases[[#This Row],[Plan]]="Standard",Bases[[#This Row],[Auto Renewal]]="No"),1,0)</f>
        <v>0</v>
      </c>
      <c r="AD108" s="9">
        <f>+Bases[[#This Row],[CLIENTS From STANDARD (MINECRAFT) Auto Renewal NO]]+Bases[[#This Row],[CLIENTS From STANDARD (MINECRAFT) Auto Renewal YES]]</f>
        <v>0</v>
      </c>
      <c r="AE108" s="9">
        <f>IF(AND(Bases[[#This Row],[Plan]]="Ultimate",Bases[[#This Row],[Auto Renewal]]="Yes"),1,0)</f>
        <v>0</v>
      </c>
      <c r="AF108" s="9">
        <f>IF(AND(Bases[[#This Row],[Plan]]="Ultimate",Bases[[#This Row],[Auto Renewal]]="No"),1,0)</f>
        <v>0</v>
      </c>
      <c r="AG108" s="9">
        <f>+Bases[[#This Row],[CLIENTS From ULTIMATE (MINECRAFT) Auto Renewal NO]]+Bases[[#This Row],[CLIENTS From ULTIMATE (MINECRAFT) Auto Renewal YES]]</f>
        <v>0</v>
      </c>
      <c r="AH108" s="9">
        <f>+Bases[[#This Row],[Total CLIENTS From ULTIMATE (MINECRAFT) Auto Renewal YES + NO]]+Bases[[#This Row],[Total CLIENTS From STANDARD (MINECRAFT) Auto Renewal YES + NO]]</f>
        <v>0</v>
      </c>
      <c r="AI108" s="9">
        <f>IF(AND(Bases[[#This Row],[Plan]]="Ultimate",Bases[[#This Row],[Auto Renewal]]="Yes"),1,0)</f>
        <v>0</v>
      </c>
      <c r="AJ108" s="9">
        <f>IF(AND(Bases[[#This Row],[Plan]]="Ultimate",Bases[[#This Row],[Auto Renewal]]="No"),1,0)</f>
        <v>0</v>
      </c>
      <c r="AK108" s="9">
        <f>+Bases[[#This Row],[CLIENTS From ULTIMATE (EA) Auto Renewal YES]]+Bases[[#This Row],[CLIENTS From ULTIMATE (EA) Auto Renewal NO]]</f>
        <v>0</v>
      </c>
      <c r="AL108" s="7">
        <f>+IF(Bases[[#This Row],[Auto Renewal]]="Yes",Bases[[#This Row],[Subscription Price]],0)</f>
        <v>5</v>
      </c>
      <c r="AM108" s="7">
        <f>+IF(Bases[[#This Row],[Auto Renewal]]="No",Bases[[#This Row],[Subscription Price]],0)</f>
        <v>0</v>
      </c>
      <c r="AN108" s="7">
        <f>+Bases[[#This Row],[Sales From All Subscriptions Auto Renewal NO]]+Bases[[#This Row],[Sales From All Subscriptions Auto Renewal YES]]</f>
        <v>5</v>
      </c>
      <c r="AO108" s="7">
        <f>IF(AND(Bases[[#This Row],[Plan]]="Core",Bases[[#This Row],[Auto Renewal]]="Yes"),Bases[[#This Row],[Subscription Price]],0)</f>
        <v>5</v>
      </c>
      <c r="AP108" s="7">
        <f>IF(AND(Bases[[#This Row],[Plan]]="Core",Bases[[#This Row],[Auto Renewal]]="No"),Bases[[#This Row],[Subscription Price]],0)</f>
        <v>0</v>
      </c>
      <c r="AQ108" s="7">
        <f>+Bases[[#This Row],[Sales From Simple Subscription Auto Renewal YES]]+Bases[[#This Row],[Sales From Simple Subscription Auto Renewal NO]]</f>
        <v>5</v>
      </c>
      <c r="AR108" s="7">
        <f>IF(AND(Bases[[#This Row],[Plan]]="Standard",Bases[[#This Row],[Auto Renewal]]="Yes"),Bases[[#This Row],[Minecraft Season Pass Price]],0)</f>
        <v>0</v>
      </c>
      <c r="AS108" s="7">
        <f>IF(AND(Bases[[#This Row],[Plan]]="Standard",Bases[[#This Row],[Auto Renewal]]="No"),Bases[[#This Row],[Minecraft Season Pass Price]],0)</f>
        <v>0</v>
      </c>
      <c r="AT108" s="7">
        <f>+Bases[[#This Row],[Sales From STANDARD (MINECRAFT) Auto Renewal YES]]+Bases[[#This Row],[Sales From STANDARD (MINECRAFT) Auto Renewal NO]]</f>
        <v>0</v>
      </c>
      <c r="AU108" s="7">
        <f>IF(AND(Bases[[#This Row],[Plan]]="Ultimate",Bases[[#This Row],[Auto Renewal]]="Yes"),Bases[[#This Row],[Minecraft Season Pass Price]],0)</f>
        <v>0</v>
      </c>
      <c r="AV108" s="7">
        <f>IF(AND(Bases[[#This Row],[Plan]]="Ultimate",Bases[[#This Row],[Auto Renewal]]="No"),Bases[[#This Row],[Minecraft Season Pass Price]],0)</f>
        <v>0</v>
      </c>
      <c r="AW108" s="7">
        <f>+Bases[[#This Row],[Sales From ULTIMATE (MINECRAFT) Auto Renewal YES]]+Bases[[#This Row],[Sales From ULTIMATE (MINECRAFT) Auto Renewal NO]]</f>
        <v>0</v>
      </c>
      <c r="AX108" s="7">
        <f>+Bases[[#This Row],[Total Sales From ULTIMATE (MINECRAFT) Auto Renewal YES + NO]]+Bases[[#This Row],[Total Sales From STANDARD (MINECRAFT) Auto Renewal YES + NO]]</f>
        <v>0</v>
      </c>
      <c r="AY108" s="7">
        <f>IF(AND(Bases[[#This Row],[Plan]]="Ultimate",Bases[[#This Row],[Auto Renewal]]="Yes"),Bases[[#This Row],[EA Play Season Pass
Price]],0)</f>
        <v>0</v>
      </c>
      <c r="AZ108" s="7">
        <f>IF(AND(Bases[[#This Row],[Plan]]="Ultimate",Bases[[#This Row],[Auto Renewal]]="No"),Bases[[#This Row],[EA Play Season Pass
Price]],0)</f>
        <v>0</v>
      </c>
      <c r="BA108" s="7">
        <f>+Bases[[#This Row],[Sales From ULTIMATE (EA) Auto Renewal YES]]+Bases[[#This Row],[Sales From ULTIMATE (EA) Auto Renewal NO]]</f>
        <v>0</v>
      </c>
      <c r="BB108" s="7">
        <f>IF(Bases[[#This Row],[Potential Clients Standard - Renew: Yes]]=1,25,0)</f>
        <v>25</v>
      </c>
      <c r="BC108" s="9">
        <f>IF(AND(Bases[[#This Row],[Auto Renewal]]="Yes",Bases[[#This Row],[Plan]]="Core"),1,0)</f>
        <v>1</v>
      </c>
      <c r="BD108" s="7">
        <f>IF(Bases[[#This Row],[Potential Clients Standard - Renew: NO]]=1,25,0)</f>
        <v>0</v>
      </c>
      <c r="BE108" s="9">
        <f>IF(AND(Bases[[#This Row],[Auto Renewal]]="No",Bases[[#This Row],[Plan]]="Core"),1,0)</f>
        <v>0</v>
      </c>
      <c r="BF108" s="7">
        <f>IF(Bases[[#This Row],[Potential Clients Ultimate - Renew: Yes]]=1,35,0)</f>
        <v>0</v>
      </c>
      <c r="BG108" s="9">
        <f>IF(AND(Bases[[#This Row],[Auto Renewal]]="Yes",Bases[[#This Row],[Plan]]="Standard"),1,0)</f>
        <v>0</v>
      </c>
      <c r="BH108" s="7">
        <f>IF(Bases[[#This Row],[Potential Clients Ultimate - Renew: NO]]=1,35,0)</f>
        <v>0</v>
      </c>
      <c r="BI108" s="9">
        <f>IF(AND(Bases[[#This Row],[Auto Renewal]]="No",Bases[[#This Row],[Plan]]="Standard"),1,0)</f>
        <v>0</v>
      </c>
      <c r="BJ108" s="7">
        <f>+Bases[[#This Row],[Potential Sales Standard - Renew: Yes]]+Bases[[#This Row],[Potential Sales Ultimate - Renew: Yes]]</f>
        <v>25</v>
      </c>
      <c r="BK108" s="9">
        <f>+Bases[[#This Row],[Potential Clients Standard - Renew: Yes]]+Bases[[#This Row],[Potential Clients Standard - Renew: NO]]</f>
        <v>1</v>
      </c>
      <c r="BL108" s="7">
        <f>+Bases[[#This Row],[Potential Sales Standard - Renew: NO]]+Bases[[#This Row],[Potential Sales Ultimate - Renew: NO]]</f>
        <v>0</v>
      </c>
      <c r="BM108" s="9">
        <f>+Bases[[#This Row],[Potential Clients Ultimate - Renew: Yes]]+Bases[[#This Row],[Potential Clients Ultimate - Renew: NO]]</f>
        <v>0</v>
      </c>
    </row>
    <row r="109" spans="1:65" ht="16.5" customHeight="1" x14ac:dyDescent="0.25">
      <c r="A109" s="1">
        <v>3336</v>
      </c>
      <c r="B109" s="1" t="s">
        <v>123</v>
      </c>
      <c r="C109" s="1" t="s">
        <v>11</v>
      </c>
      <c r="D109" s="2">
        <v>45453</v>
      </c>
      <c r="E109" s="1" t="s">
        <v>8</v>
      </c>
      <c r="F109" s="7">
        <v>5</v>
      </c>
      <c r="G109" s="1" t="s">
        <v>9</v>
      </c>
      <c r="H109" s="1" t="s">
        <v>12</v>
      </c>
      <c r="I109" s="7" t="s">
        <v>302</v>
      </c>
      <c r="J109" s="1" t="s">
        <v>12</v>
      </c>
      <c r="K109" s="7">
        <v>0</v>
      </c>
      <c r="L109" s="7">
        <v>0</v>
      </c>
      <c r="M109" s="7">
        <v>5</v>
      </c>
      <c r="N109" s="6">
        <v>2024</v>
      </c>
      <c r="O109" s="3" t="s">
        <v>320</v>
      </c>
      <c r="P109" s="5">
        <v>3</v>
      </c>
      <c r="Q109" s="3" t="s">
        <v>309</v>
      </c>
      <c r="R109" s="7">
        <v>0</v>
      </c>
      <c r="S109" s="9">
        <v>1</v>
      </c>
      <c r="T109" s="9">
        <v>1</v>
      </c>
      <c r="U109" s="9">
        <v>0</v>
      </c>
      <c r="V109" s="9">
        <f>+IF(Bases[[#This Row],[Auto Renewal]]="Yes",1,0)</f>
        <v>1</v>
      </c>
      <c r="W109" s="9">
        <f>+IF(Bases[[#This Row],[Auto Renewal]]="No",1,0)</f>
        <v>0</v>
      </c>
      <c r="X109" s="9">
        <f>+Bases[[#This Row],[CLIENTS From All Subscriptions Auto Renewal YES]]+Bases[[#This Row],[CLIENTS From All Subscriptions Auto Renewal NO]]</f>
        <v>1</v>
      </c>
      <c r="Y109" s="9">
        <f>IF(AND(Bases[[#This Row],[Plan]]="Core",Bases[[#This Row],[Auto Renewal]]="Yes"),1,0)</f>
        <v>1</v>
      </c>
      <c r="Z109" s="9">
        <f>IF(AND(Bases[[#This Row],[Plan]]="Core",Bases[[#This Row],[Auto Renewal]]="No"),1,0)</f>
        <v>0</v>
      </c>
      <c r="AA109" s="9">
        <f>+Bases[[#This Row],[CLIENTS From Simple Subscription Auto Renewal NO]]+Bases[[#This Row],[CLIENTS From Simple Subscription Auto Renewal YES]]</f>
        <v>1</v>
      </c>
      <c r="AB109" s="9">
        <f>IF(AND(Bases[[#This Row],[Plan]]="Standard",Bases[[#This Row],[Auto Renewal]]="Yes"),1,0)</f>
        <v>0</v>
      </c>
      <c r="AC109" s="9">
        <f>IF(AND(Bases[[#This Row],[Plan]]="Standard",Bases[[#This Row],[Auto Renewal]]="No"),1,0)</f>
        <v>0</v>
      </c>
      <c r="AD109" s="9">
        <f>+Bases[[#This Row],[CLIENTS From STANDARD (MINECRAFT) Auto Renewal NO]]+Bases[[#This Row],[CLIENTS From STANDARD (MINECRAFT) Auto Renewal YES]]</f>
        <v>0</v>
      </c>
      <c r="AE109" s="9">
        <f>IF(AND(Bases[[#This Row],[Plan]]="Ultimate",Bases[[#This Row],[Auto Renewal]]="Yes"),1,0)</f>
        <v>0</v>
      </c>
      <c r="AF109" s="9">
        <f>IF(AND(Bases[[#This Row],[Plan]]="Ultimate",Bases[[#This Row],[Auto Renewal]]="No"),1,0)</f>
        <v>0</v>
      </c>
      <c r="AG109" s="9">
        <f>+Bases[[#This Row],[CLIENTS From ULTIMATE (MINECRAFT) Auto Renewal NO]]+Bases[[#This Row],[CLIENTS From ULTIMATE (MINECRAFT) Auto Renewal YES]]</f>
        <v>0</v>
      </c>
      <c r="AH109" s="9">
        <f>+Bases[[#This Row],[Total CLIENTS From ULTIMATE (MINECRAFT) Auto Renewal YES + NO]]+Bases[[#This Row],[Total CLIENTS From STANDARD (MINECRAFT) Auto Renewal YES + NO]]</f>
        <v>0</v>
      </c>
      <c r="AI109" s="9">
        <f>IF(AND(Bases[[#This Row],[Plan]]="Ultimate",Bases[[#This Row],[Auto Renewal]]="Yes"),1,0)</f>
        <v>0</v>
      </c>
      <c r="AJ109" s="9">
        <f>IF(AND(Bases[[#This Row],[Plan]]="Ultimate",Bases[[#This Row],[Auto Renewal]]="No"),1,0)</f>
        <v>0</v>
      </c>
      <c r="AK109" s="9">
        <f>+Bases[[#This Row],[CLIENTS From ULTIMATE (EA) Auto Renewal YES]]+Bases[[#This Row],[CLIENTS From ULTIMATE (EA) Auto Renewal NO]]</f>
        <v>0</v>
      </c>
      <c r="AL109" s="7">
        <f>+IF(Bases[[#This Row],[Auto Renewal]]="Yes",Bases[[#This Row],[Subscription Price]],0)</f>
        <v>5</v>
      </c>
      <c r="AM109" s="7">
        <f>+IF(Bases[[#This Row],[Auto Renewal]]="No",Bases[[#This Row],[Subscription Price]],0)</f>
        <v>0</v>
      </c>
      <c r="AN109" s="7">
        <f>+Bases[[#This Row],[Sales From All Subscriptions Auto Renewal NO]]+Bases[[#This Row],[Sales From All Subscriptions Auto Renewal YES]]</f>
        <v>5</v>
      </c>
      <c r="AO109" s="7">
        <f>IF(AND(Bases[[#This Row],[Plan]]="Core",Bases[[#This Row],[Auto Renewal]]="Yes"),Bases[[#This Row],[Subscription Price]],0)</f>
        <v>5</v>
      </c>
      <c r="AP109" s="7">
        <f>IF(AND(Bases[[#This Row],[Plan]]="Core",Bases[[#This Row],[Auto Renewal]]="No"),Bases[[#This Row],[Subscription Price]],0)</f>
        <v>0</v>
      </c>
      <c r="AQ109" s="7">
        <f>+Bases[[#This Row],[Sales From Simple Subscription Auto Renewal YES]]+Bases[[#This Row],[Sales From Simple Subscription Auto Renewal NO]]</f>
        <v>5</v>
      </c>
      <c r="AR109" s="7">
        <f>IF(AND(Bases[[#This Row],[Plan]]="Standard",Bases[[#This Row],[Auto Renewal]]="Yes"),Bases[[#This Row],[Minecraft Season Pass Price]],0)</f>
        <v>0</v>
      </c>
      <c r="AS109" s="7">
        <f>IF(AND(Bases[[#This Row],[Plan]]="Standard",Bases[[#This Row],[Auto Renewal]]="No"),Bases[[#This Row],[Minecraft Season Pass Price]],0)</f>
        <v>0</v>
      </c>
      <c r="AT109" s="7">
        <f>+Bases[[#This Row],[Sales From STANDARD (MINECRAFT) Auto Renewal YES]]+Bases[[#This Row],[Sales From STANDARD (MINECRAFT) Auto Renewal NO]]</f>
        <v>0</v>
      </c>
      <c r="AU109" s="7">
        <f>IF(AND(Bases[[#This Row],[Plan]]="Ultimate",Bases[[#This Row],[Auto Renewal]]="Yes"),Bases[[#This Row],[Minecraft Season Pass Price]],0)</f>
        <v>0</v>
      </c>
      <c r="AV109" s="7">
        <f>IF(AND(Bases[[#This Row],[Plan]]="Ultimate",Bases[[#This Row],[Auto Renewal]]="No"),Bases[[#This Row],[Minecraft Season Pass Price]],0)</f>
        <v>0</v>
      </c>
      <c r="AW109" s="7">
        <f>+Bases[[#This Row],[Sales From ULTIMATE (MINECRAFT) Auto Renewal YES]]+Bases[[#This Row],[Sales From ULTIMATE (MINECRAFT) Auto Renewal NO]]</f>
        <v>0</v>
      </c>
      <c r="AX109" s="7">
        <f>+Bases[[#This Row],[Total Sales From ULTIMATE (MINECRAFT) Auto Renewal YES + NO]]+Bases[[#This Row],[Total Sales From STANDARD (MINECRAFT) Auto Renewal YES + NO]]</f>
        <v>0</v>
      </c>
      <c r="AY109" s="7">
        <f>IF(AND(Bases[[#This Row],[Plan]]="Ultimate",Bases[[#This Row],[Auto Renewal]]="Yes"),Bases[[#This Row],[EA Play Season Pass
Price]],0)</f>
        <v>0</v>
      </c>
      <c r="AZ109" s="7">
        <f>IF(AND(Bases[[#This Row],[Plan]]="Ultimate",Bases[[#This Row],[Auto Renewal]]="No"),Bases[[#This Row],[EA Play Season Pass
Price]],0)</f>
        <v>0</v>
      </c>
      <c r="BA109" s="7">
        <f>+Bases[[#This Row],[Sales From ULTIMATE (EA) Auto Renewal YES]]+Bases[[#This Row],[Sales From ULTIMATE (EA) Auto Renewal NO]]</f>
        <v>0</v>
      </c>
      <c r="BB109" s="7">
        <f>IF(Bases[[#This Row],[Potential Clients Standard - Renew: Yes]]=1,25,0)</f>
        <v>25</v>
      </c>
      <c r="BC109" s="9">
        <f>IF(AND(Bases[[#This Row],[Auto Renewal]]="Yes",Bases[[#This Row],[Plan]]="Core"),1,0)</f>
        <v>1</v>
      </c>
      <c r="BD109" s="7">
        <f>IF(Bases[[#This Row],[Potential Clients Standard - Renew: NO]]=1,25,0)</f>
        <v>0</v>
      </c>
      <c r="BE109" s="9">
        <f>IF(AND(Bases[[#This Row],[Auto Renewal]]="No",Bases[[#This Row],[Plan]]="Core"),1,0)</f>
        <v>0</v>
      </c>
      <c r="BF109" s="7">
        <f>IF(Bases[[#This Row],[Potential Clients Ultimate - Renew: Yes]]=1,35,0)</f>
        <v>0</v>
      </c>
      <c r="BG109" s="9">
        <f>IF(AND(Bases[[#This Row],[Auto Renewal]]="Yes",Bases[[#This Row],[Plan]]="Standard"),1,0)</f>
        <v>0</v>
      </c>
      <c r="BH109" s="7">
        <f>IF(Bases[[#This Row],[Potential Clients Ultimate - Renew: NO]]=1,35,0)</f>
        <v>0</v>
      </c>
      <c r="BI109" s="9">
        <f>IF(AND(Bases[[#This Row],[Auto Renewal]]="No",Bases[[#This Row],[Plan]]="Standard"),1,0)</f>
        <v>0</v>
      </c>
      <c r="BJ109" s="7">
        <f>+Bases[[#This Row],[Potential Sales Standard - Renew: Yes]]+Bases[[#This Row],[Potential Sales Ultimate - Renew: Yes]]</f>
        <v>25</v>
      </c>
      <c r="BK109" s="9">
        <f>+Bases[[#This Row],[Potential Clients Standard - Renew: Yes]]+Bases[[#This Row],[Potential Clients Standard - Renew: NO]]</f>
        <v>1</v>
      </c>
      <c r="BL109" s="7">
        <f>+Bases[[#This Row],[Potential Sales Standard - Renew: NO]]+Bases[[#This Row],[Potential Sales Ultimate - Renew: NO]]</f>
        <v>0</v>
      </c>
      <c r="BM109" s="9">
        <f>+Bases[[#This Row],[Potential Clients Ultimate - Renew: Yes]]+Bases[[#This Row],[Potential Clients Ultimate - Renew: NO]]</f>
        <v>0</v>
      </c>
    </row>
    <row r="110" spans="1:65" ht="16.5" customHeight="1" x14ac:dyDescent="0.25">
      <c r="A110" s="1">
        <v>3337</v>
      </c>
      <c r="B110" s="1" t="s">
        <v>124</v>
      </c>
      <c r="C110" s="1" t="s">
        <v>7</v>
      </c>
      <c r="D110" s="2">
        <v>45454</v>
      </c>
      <c r="E110" s="1" t="s">
        <v>12</v>
      </c>
      <c r="F110" s="7">
        <v>15</v>
      </c>
      <c r="G110" s="1" t="s">
        <v>16</v>
      </c>
      <c r="H110" s="1" t="s">
        <v>8</v>
      </c>
      <c r="I110" s="7">
        <v>30</v>
      </c>
      <c r="J110" s="1" t="s">
        <v>8</v>
      </c>
      <c r="K110" s="7">
        <v>20</v>
      </c>
      <c r="L110" s="7">
        <v>7</v>
      </c>
      <c r="M110" s="7">
        <v>58</v>
      </c>
      <c r="N110" s="6">
        <v>2024</v>
      </c>
      <c r="O110" s="3" t="s">
        <v>320</v>
      </c>
      <c r="P110" s="5">
        <v>3</v>
      </c>
      <c r="Q110" s="3" t="s">
        <v>312</v>
      </c>
      <c r="R110" s="7">
        <v>-7</v>
      </c>
      <c r="S110" s="9">
        <v>1</v>
      </c>
      <c r="T110" s="9">
        <v>0</v>
      </c>
      <c r="U110" s="9">
        <v>1</v>
      </c>
      <c r="V110" s="9">
        <f>+IF(Bases[[#This Row],[Auto Renewal]]="Yes",1,0)</f>
        <v>0</v>
      </c>
      <c r="W110" s="9">
        <f>+IF(Bases[[#This Row],[Auto Renewal]]="No",1,0)</f>
        <v>1</v>
      </c>
      <c r="X110" s="9">
        <f>+Bases[[#This Row],[CLIENTS From All Subscriptions Auto Renewal YES]]+Bases[[#This Row],[CLIENTS From All Subscriptions Auto Renewal NO]]</f>
        <v>1</v>
      </c>
      <c r="Y110" s="9">
        <f>IF(AND(Bases[[#This Row],[Plan]]="Core",Bases[[#This Row],[Auto Renewal]]="Yes"),1,0)</f>
        <v>0</v>
      </c>
      <c r="Z110" s="9">
        <f>IF(AND(Bases[[#This Row],[Plan]]="Core",Bases[[#This Row],[Auto Renewal]]="No"),1,0)</f>
        <v>0</v>
      </c>
      <c r="AA110" s="9">
        <f>+Bases[[#This Row],[CLIENTS From Simple Subscription Auto Renewal NO]]+Bases[[#This Row],[CLIENTS From Simple Subscription Auto Renewal YES]]</f>
        <v>0</v>
      </c>
      <c r="AB110" s="9">
        <f>IF(AND(Bases[[#This Row],[Plan]]="Standard",Bases[[#This Row],[Auto Renewal]]="Yes"),1,0)</f>
        <v>0</v>
      </c>
      <c r="AC110" s="9">
        <f>IF(AND(Bases[[#This Row],[Plan]]="Standard",Bases[[#This Row],[Auto Renewal]]="No"),1,0)</f>
        <v>0</v>
      </c>
      <c r="AD110" s="9">
        <f>+Bases[[#This Row],[CLIENTS From STANDARD (MINECRAFT) Auto Renewal NO]]+Bases[[#This Row],[CLIENTS From STANDARD (MINECRAFT) Auto Renewal YES]]</f>
        <v>0</v>
      </c>
      <c r="AE110" s="9">
        <f>IF(AND(Bases[[#This Row],[Plan]]="Ultimate",Bases[[#This Row],[Auto Renewal]]="Yes"),1,0)</f>
        <v>0</v>
      </c>
      <c r="AF110" s="9">
        <f>IF(AND(Bases[[#This Row],[Plan]]="Ultimate",Bases[[#This Row],[Auto Renewal]]="No"),1,0)</f>
        <v>1</v>
      </c>
      <c r="AG110" s="9">
        <f>+Bases[[#This Row],[CLIENTS From ULTIMATE (MINECRAFT) Auto Renewal NO]]+Bases[[#This Row],[CLIENTS From ULTIMATE (MINECRAFT) Auto Renewal YES]]</f>
        <v>1</v>
      </c>
      <c r="AH110" s="9">
        <f>+Bases[[#This Row],[Total CLIENTS From ULTIMATE (MINECRAFT) Auto Renewal YES + NO]]+Bases[[#This Row],[Total CLIENTS From STANDARD (MINECRAFT) Auto Renewal YES + NO]]</f>
        <v>1</v>
      </c>
      <c r="AI110" s="9">
        <f>IF(AND(Bases[[#This Row],[Plan]]="Ultimate",Bases[[#This Row],[Auto Renewal]]="Yes"),1,0)</f>
        <v>0</v>
      </c>
      <c r="AJ110" s="9">
        <f>IF(AND(Bases[[#This Row],[Plan]]="Ultimate",Bases[[#This Row],[Auto Renewal]]="No"),1,0)</f>
        <v>1</v>
      </c>
      <c r="AK110" s="9">
        <f>+Bases[[#This Row],[CLIENTS From ULTIMATE (EA) Auto Renewal YES]]+Bases[[#This Row],[CLIENTS From ULTIMATE (EA) Auto Renewal NO]]</f>
        <v>1</v>
      </c>
      <c r="AL110" s="7">
        <f>+IF(Bases[[#This Row],[Auto Renewal]]="Yes",Bases[[#This Row],[Subscription Price]],0)</f>
        <v>0</v>
      </c>
      <c r="AM110" s="7">
        <f>+IF(Bases[[#This Row],[Auto Renewal]]="No",Bases[[#This Row],[Subscription Price]],0)</f>
        <v>15</v>
      </c>
      <c r="AN110" s="7">
        <f>+Bases[[#This Row],[Sales From All Subscriptions Auto Renewal NO]]+Bases[[#This Row],[Sales From All Subscriptions Auto Renewal YES]]</f>
        <v>15</v>
      </c>
      <c r="AO110" s="7">
        <f>IF(AND(Bases[[#This Row],[Plan]]="Core",Bases[[#This Row],[Auto Renewal]]="Yes"),Bases[[#This Row],[Subscription Price]],0)</f>
        <v>0</v>
      </c>
      <c r="AP110" s="7">
        <f>IF(AND(Bases[[#This Row],[Plan]]="Core",Bases[[#This Row],[Auto Renewal]]="No"),Bases[[#This Row],[Subscription Price]],0)</f>
        <v>0</v>
      </c>
      <c r="AQ110" s="7">
        <f>+Bases[[#This Row],[Sales From Simple Subscription Auto Renewal YES]]+Bases[[#This Row],[Sales From Simple Subscription Auto Renewal NO]]</f>
        <v>0</v>
      </c>
      <c r="AR110" s="7">
        <f>IF(AND(Bases[[#This Row],[Plan]]="Standard",Bases[[#This Row],[Auto Renewal]]="Yes"),Bases[[#This Row],[Minecraft Season Pass Price]],0)</f>
        <v>0</v>
      </c>
      <c r="AS110" s="7">
        <f>IF(AND(Bases[[#This Row],[Plan]]="Standard",Bases[[#This Row],[Auto Renewal]]="No"),Bases[[#This Row],[Minecraft Season Pass Price]],0)</f>
        <v>0</v>
      </c>
      <c r="AT110" s="7">
        <f>+Bases[[#This Row],[Sales From STANDARD (MINECRAFT) Auto Renewal YES]]+Bases[[#This Row],[Sales From STANDARD (MINECRAFT) Auto Renewal NO]]</f>
        <v>0</v>
      </c>
      <c r="AU110" s="7">
        <f>IF(AND(Bases[[#This Row],[Plan]]="Ultimate",Bases[[#This Row],[Auto Renewal]]="Yes"),Bases[[#This Row],[Minecraft Season Pass Price]],0)</f>
        <v>0</v>
      </c>
      <c r="AV110" s="7">
        <f>IF(AND(Bases[[#This Row],[Plan]]="Ultimate",Bases[[#This Row],[Auto Renewal]]="No"),Bases[[#This Row],[Minecraft Season Pass Price]],0)</f>
        <v>20</v>
      </c>
      <c r="AW110" s="7">
        <f>+Bases[[#This Row],[Sales From ULTIMATE (MINECRAFT) Auto Renewal YES]]+Bases[[#This Row],[Sales From ULTIMATE (MINECRAFT) Auto Renewal NO]]</f>
        <v>20</v>
      </c>
      <c r="AX110" s="7">
        <f>+Bases[[#This Row],[Total Sales From ULTIMATE (MINECRAFT) Auto Renewal YES + NO]]+Bases[[#This Row],[Total Sales From STANDARD (MINECRAFT) Auto Renewal YES + NO]]</f>
        <v>20</v>
      </c>
      <c r="AY110" s="7">
        <f>IF(AND(Bases[[#This Row],[Plan]]="Ultimate",Bases[[#This Row],[Auto Renewal]]="Yes"),Bases[[#This Row],[EA Play Season Pass
Price]],0)</f>
        <v>0</v>
      </c>
      <c r="AZ110" s="7">
        <f>IF(AND(Bases[[#This Row],[Plan]]="Ultimate",Bases[[#This Row],[Auto Renewal]]="No"),Bases[[#This Row],[EA Play Season Pass
Price]],0)</f>
        <v>30</v>
      </c>
      <c r="BA110" s="7">
        <f>+Bases[[#This Row],[Sales From ULTIMATE (EA) Auto Renewal YES]]+Bases[[#This Row],[Sales From ULTIMATE (EA) Auto Renewal NO]]</f>
        <v>30</v>
      </c>
      <c r="BB110" s="7">
        <f>IF(Bases[[#This Row],[Potential Clients Standard - Renew: Yes]]=1,25,0)</f>
        <v>0</v>
      </c>
      <c r="BC110" s="9">
        <f>IF(AND(Bases[[#This Row],[Auto Renewal]]="Yes",Bases[[#This Row],[Plan]]="Core"),1,0)</f>
        <v>0</v>
      </c>
      <c r="BD110" s="7">
        <f>IF(Bases[[#This Row],[Potential Clients Standard - Renew: NO]]=1,25,0)</f>
        <v>0</v>
      </c>
      <c r="BE110" s="9">
        <f>IF(AND(Bases[[#This Row],[Auto Renewal]]="No",Bases[[#This Row],[Plan]]="Core"),1,0)</f>
        <v>0</v>
      </c>
      <c r="BF110" s="7">
        <f>IF(Bases[[#This Row],[Potential Clients Ultimate - Renew: Yes]]=1,35,0)</f>
        <v>0</v>
      </c>
      <c r="BG110" s="9">
        <f>IF(AND(Bases[[#This Row],[Auto Renewal]]="Yes",Bases[[#This Row],[Plan]]="Standard"),1,0)</f>
        <v>0</v>
      </c>
      <c r="BH110" s="7">
        <f>IF(Bases[[#This Row],[Potential Clients Ultimate - Renew: NO]]=1,35,0)</f>
        <v>0</v>
      </c>
      <c r="BI110" s="9">
        <f>IF(AND(Bases[[#This Row],[Auto Renewal]]="No",Bases[[#This Row],[Plan]]="Standard"),1,0)</f>
        <v>0</v>
      </c>
      <c r="BJ110" s="7">
        <f>+Bases[[#This Row],[Potential Sales Standard - Renew: Yes]]+Bases[[#This Row],[Potential Sales Ultimate - Renew: Yes]]</f>
        <v>0</v>
      </c>
      <c r="BK110" s="9">
        <f>+Bases[[#This Row],[Potential Clients Standard - Renew: Yes]]+Bases[[#This Row],[Potential Clients Standard - Renew: NO]]</f>
        <v>0</v>
      </c>
      <c r="BL110" s="7">
        <f>+Bases[[#This Row],[Potential Sales Standard - Renew: NO]]+Bases[[#This Row],[Potential Sales Ultimate - Renew: NO]]</f>
        <v>0</v>
      </c>
      <c r="BM110" s="9">
        <f>+Bases[[#This Row],[Potential Clients Ultimate - Renew: Yes]]+Bases[[#This Row],[Potential Clients Ultimate - Renew: NO]]</f>
        <v>0</v>
      </c>
    </row>
    <row r="111" spans="1:65" ht="16.5" customHeight="1" x14ac:dyDescent="0.25">
      <c r="A111" s="1">
        <v>3338</v>
      </c>
      <c r="B111" s="1" t="s">
        <v>125</v>
      </c>
      <c r="C111" s="1" t="s">
        <v>15</v>
      </c>
      <c r="D111" s="2">
        <v>45455</v>
      </c>
      <c r="E111" s="1" t="s">
        <v>8</v>
      </c>
      <c r="F111" s="7">
        <v>10</v>
      </c>
      <c r="G111" s="1" t="s">
        <v>13</v>
      </c>
      <c r="H111" s="1" t="s">
        <v>12</v>
      </c>
      <c r="I111" s="7" t="s">
        <v>302</v>
      </c>
      <c r="J111" s="1" t="s">
        <v>8</v>
      </c>
      <c r="K111" s="7">
        <v>20</v>
      </c>
      <c r="L111" s="7">
        <v>10</v>
      </c>
      <c r="M111" s="7">
        <v>20</v>
      </c>
      <c r="N111" s="6">
        <v>2024</v>
      </c>
      <c r="O111" s="3" t="s">
        <v>320</v>
      </c>
      <c r="P111" s="5">
        <v>3</v>
      </c>
      <c r="Q111" s="3" t="s">
        <v>315</v>
      </c>
      <c r="R111" s="7">
        <v>-10</v>
      </c>
      <c r="S111" s="9">
        <v>1</v>
      </c>
      <c r="T111" s="9">
        <v>1</v>
      </c>
      <c r="U111" s="9">
        <v>0</v>
      </c>
      <c r="V111" s="9">
        <f>+IF(Bases[[#This Row],[Auto Renewal]]="Yes",1,0)</f>
        <v>1</v>
      </c>
      <c r="W111" s="9">
        <f>+IF(Bases[[#This Row],[Auto Renewal]]="No",1,0)</f>
        <v>0</v>
      </c>
      <c r="X111" s="9">
        <f>+Bases[[#This Row],[CLIENTS From All Subscriptions Auto Renewal YES]]+Bases[[#This Row],[CLIENTS From All Subscriptions Auto Renewal NO]]</f>
        <v>1</v>
      </c>
      <c r="Y111" s="9">
        <f>IF(AND(Bases[[#This Row],[Plan]]="Core",Bases[[#This Row],[Auto Renewal]]="Yes"),1,0)</f>
        <v>0</v>
      </c>
      <c r="Z111" s="9">
        <f>IF(AND(Bases[[#This Row],[Plan]]="Core",Bases[[#This Row],[Auto Renewal]]="No"),1,0)</f>
        <v>0</v>
      </c>
      <c r="AA111" s="9">
        <f>+Bases[[#This Row],[CLIENTS From Simple Subscription Auto Renewal NO]]+Bases[[#This Row],[CLIENTS From Simple Subscription Auto Renewal YES]]</f>
        <v>0</v>
      </c>
      <c r="AB111" s="9">
        <f>IF(AND(Bases[[#This Row],[Plan]]="Standard",Bases[[#This Row],[Auto Renewal]]="Yes"),1,0)</f>
        <v>1</v>
      </c>
      <c r="AC111" s="9">
        <f>IF(AND(Bases[[#This Row],[Plan]]="Standard",Bases[[#This Row],[Auto Renewal]]="No"),1,0)</f>
        <v>0</v>
      </c>
      <c r="AD111" s="9">
        <f>+Bases[[#This Row],[CLIENTS From STANDARD (MINECRAFT) Auto Renewal NO]]+Bases[[#This Row],[CLIENTS From STANDARD (MINECRAFT) Auto Renewal YES]]</f>
        <v>1</v>
      </c>
      <c r="AE111" s="9">
        <f>IF(AND(Bases[[#This Row],[Plan]]="Ultimate",Bases[[#This Row],[Auto Renewal]]="Yes"),1,0)</f>
        <v>0</v>
      </c>
      <c r="AF111" s="9">
        <f>IF(AND(Bases[[#This Row],[Plan]]="Ultimate",Bases[[#This Row],[Auto Renewal]]="No"),1,0)</f>
        <v>0</v>
      </c>
      <c r="AG111" s="9">
        <f>+Bases[[#This Row],[CLIENTS From ULTIMATE (MINECRAFT) Auto Renewal NO]]+Bases[[#This Row],[CLIENTS From ULTIMATE (MINECRAFT) Auto Renewal YES]]</f>
        <v>0</v>
      </c>
      <c r="AH111" s="9">
        <f>+Bases[[#This Row],[Total CLIENTS From ULTIMATE (MINECRAFT) Auto Renewal YES + NO]]+Bases[[#This Row],[Total CLIENTS From STANDARD (MINECRAFT) Auto Renewal YES + NO]]</f>
        <v>1</v>
      </c>
      <c r="AI111" s="9">
        <f>IF(AND(Bases[[#This Row],[Plan]]="Ultimate",Bases[[#This Row],[Auto Renewal]]="Yes"),1,0)</f>
        <v>0</v>
      </c>
      <c r="AJ111" s="9">
        <f>IF(AND(Bases[[#This Row],[Plan]]="Ultimate",Bases[[#This Row],[Auto Renewal]]="No"),1,0)</f>
        <v>0</v>
      </c>
      <c r="AK111" s="9">
        <f>+Bases[[#This Row],[CLIENTS From ULTIMATE (EA) Auto Renewal YES]]+Bases[[#This Row],[CLIENTS From ULTIMATE (EA) Auto Renewal NO]]</f>
        <v>0</v>
      </c>
      <c r="AL111" s="7">
        <f>+IF(Bases[[#This Row],[Auto Renewal]]="Yes",Bases[[#This Row],[Subscription Price]],0)</f>
        <v>10</v>
      </c>
      <c r="AM111" s="7">
        <f>+IF(Bases[[#This Row],[Auto Renewal]]="No",Bases[[#This Row],[Subscription Price]],0)</f>
        <v>0</v>
      </c>
      <c r="AN111" s="7">
        <f>+Bases[[#This Row],[Sales From All Subscriptions Auto Renewal NO]]+Bases[[#This Row],[Sales From All Subscriptions Auto Renewal YES]]</f>
        <v>10</v>
      </c>
      <c r="AO111" s="7">
        <f>IF(AND(Bases[[#This Row],[Plan]]="Core",Bases[[#This Row],[Auto Renewal]]="Yes"),Bases[[#This Row],[Subscription Price]],0)</f>
        <v>0</v>
      </c>
      <c r="AP111" s="7">
        <f>IF(AND(Bases[[#This Row],[Plan]]="Core",Bases[[#This Row],[Auto Renewal]]="No"),Bases[[#This Row],[Subscription Price]],0)</f>
        <v>0</v>
      </c>
      <c r="AQ111" s="7">
        <f>+Bases[[#This Row],[Sales From Simple Subscription Auto Renewal YES]]+Bases[[#This Row],[Sales From Simple Subscription Auto Renewal NO]]</f>
        <v>0</v>
      </c>
      <c r="AR111" s="7">
        <f>IF(AND(Bases[[#This Row],[Plan]]="Standard",Bases[[#This Row],[Auto Renewal]]="Yes"),Bases[[#This Row],[Minecraft Season Pass Price]],0)</f>
        <v>20</v>
      </c>
      <c r="AS111" s="7">
        <f>IF(AND(Bases[[#This Row],[Plan]]="Standard",Bases[[#This Row],[Auto Renewal]]="No"),Bases[[#This Row],[Minecraft Season Pass Price]],0)</f>
        <v>0</v>
      </c>
      <c r="AT111" s="7">
        <f>+Bases[[#This Row],[Sales From STANDARD (MINECRAFT) Auto Renewal YES]]+Bases[[#This Row],[Sales From STANDARD (MINECRAFT) Auto Renewal NO]]</f>
        <v>20</v>
      </c>
      <c r="AU111" s="7">
        <f>IF(AND(Bases[[#This Row],[Plan]]="Ultimate",Bases[[#This Row],[Auto Renewal]]="Yes"),Bases[[#This Row],[Minecraft Season Pass Price]],0)</f>
        <v>0</v>
      </c>
      <c r="AV111" s="7">
        <f>IF(AND(Bases[[#This Row],[Plan]]="Ultimate",Bases[[#This Row],[Auto Renewal]]="No"),Bases[[#This Row],[Minecraft Season Pass Price]],0)</f>
        <v>0</v>
      </c>
      <c r="AW111" s="7">
        <f>+Bases[[#This Row],[Sales From ULTIMATE (MINECRAFT) Auto Renewal YES]]+Bases[[#This Row],[Sales From ULTIMATE (MINECRAFT) Auto Renewal NO]]</f>
        <v>0</v>
      </c>
      <c r="AX111" s="7">
        <f>+Bases[[#This Row],[Total Sales From ULTIMATE (MINECRAFT) Auto Renewal YES + NO]]+Bases[[#This Row],[Total Sales From STANDARD (MINECRAFT) Auto Renewal YES + NO]]</f>
        <v>20</v>
      </c>
      <c r="AY111" s="7">
        <f>IF(AND(Bases[[#This Row],[Plan]]="Ultimate",Bases[[#This Row],[Auto Renewal]]="Yes"),Bases[[#This Row],[EA Play Season Pass
Price]],0)</f>
        <v>0</v>
      </c>
      <c r="AZ111" s="7">
        <f>IF(AND(Bases[[#This Row],[Plan]]="Ultimate",Bases[[#This Row],[Auto Renewal]]="No"),Bases[[#This Row],[EA Play Season Pass
Price]],0)</f>
        <v>0</v>
      </c>
      <c r="BA111" s="7">
        <f>+Bases[[#This Row],[Sales From ULTIMATE (EA) Auto Renewal YES]]+Bases[[#This Row],[Sales From ULTIMATE (EA) Auto Renewal NO]]</f>
        <v>0</v>
      </c>
      <c r="BB111" s="7">
        <f>IF(Bases[[#This Row],[Potential Clients Standard - Renew: Yes]]=1,25,0)</f>
        <v>0</v>
      </c>
      <c r="BC111" s="9">
        <f>IF(AND(Bases[[#This Row],[Auto Renewal]]="Yes",Bases[[#This Row],[Plan]]="Core"),1,0)</f>
        <v>0</v>
      </c>
      <c r="BD111" s="7">
        <f>IF(Bases[[#This Row],[Potential Clients Standard - Renew: NO]]=1,25,0)</f>
        <v>0</v>
      </c>
      <c r="BE111" s="9">
        <f>IF(AND(Bases[[#This Row],[Auto Renewal]]="No",Bases[[#This Row],[Plan]]="Core"),1,0)</f>
        <v>0</v>
      </c>
      <c r="BF111" s="7">
        <f>IF(Bases[[#This Row],[Potential Clients Ultimate - Renew: Yes]]=1,35,0)</f>
        <v>35</v>
      </c>
      <c r="BG111" s="9">
        <f>IF(AND(Bases[[#This Row],[Auto Renewal]]="Yes",Bases[[#This Row],[Plan]]="Standard"),1,0)</f>
        <v>1</v>
      </c>
      <c r="BH111" s="7">
        <f>IF(Bases[[#This Row],[Potential Clients Ultimate - Renew: NO]]=1,35,0)</f>
        <v>0</v>
      </c>
      <c r="BI111" s="9">
        <f>IF(AND(Bases[[#This Row],[Auto Renewal]]="No",Bases[[#This Row],[Plan]]="Standard"),1,0)</f>
        <v>0</v>
      </c>
      <c r="BJ111" s="7">
        <f>+Bases[[#This Row],[Potential Sales Standard - Renew: Yes]]+Bases[[#This Row],[Potential Sales Ultimate - Renew: Yes]]</f>
        <v>35</v>
      </c>
      <c r="BK111" s="9">
        <f>+Bases[[#This Row],[Potential Clients Standard - Renew: Yes]]+Bases[[#This Row],[Potential Clients Standard - Renew: NO]]</f>
        <v>0</v>
      </c>
      <c r="BL111" s="7">
        <f>+Bases[[#This Row],[Potential Sales Standard - Renew: NO]]+Bases[[#This Row],[Potential Sales Ultimate - Renew: NO]]</f>
        <v>0</v>
      </c>
      <c r="BM111" s="9">
        <f>+Bases[[#This Row],[Potential Clients Ultimate - Renew: Yes]]+Bases[[#This Row],[Potential Clients Ultimate - Renew: NO]]</f>
        <v>1</v>
      </c>
    </row>
    <row r="112" spans="1:65" ht="16.5" customHeight="1" x14ac:dyDescent="0.25">
      <c r="A112" s="1">
        <v>3339</v>
      </c>
      <c r="B112" s="1" t="s">
        <v>126</v>
      </c>
      <c r="C112" s="1" t="s">
        <v>11</v>
      </c>
      <c r="D112" s="2">
        <v>45456</v>
      </c>
      <c r="E112" s="1" t="s">
        <v>12</v>
      </c>
      <c r="F112" s="7">
        <v>5</v>
      </c>
      <c r="G112" s="1" t="s">
        <v>16</v>
      </c>
      <c r="H112" s="1" t="s">
        <v>12</v>
      </c>
      <c r="I112" s="7" t="s">
        <v>302</v>
      </c>
      <c r="J112" s="1" t="s">
        <v>12</v>
      </c>
      <c r="K112" s="7">
        <v>0</v>
      </c>
      <c r="L112" s="7">
        <v>1</v>
      </c>
      <c r="M112" s="7">
        <v>4</v>
      </c>
      <c r="N112" s="6">
        <v>2024</v>
      </c>
      <c r="O112" s="3" t="s">
        <v>320</v>
      </c>
      <c r="P112" s="5">
        <v>3</v>
      </c>
      <c r="Q112" s="3" t="s">
        <v>316</v>
      </c>
      <c r="R112" s="7">
        <v>-1</v>
      </c>
      <c r="S112" s="9">
        <v>1</v>
      </c>
      <c r="T112" s="9">
        <v>0</v>
      </c>
      <c r="U112" s="9">
        <v>1</v>
      </c>
      <c r="V112" s="9">
        <f>+IF(Bases[[#This Row],[Auto Renewal]]="Yes",1,0)</f>
        <v>0</v>
      </c>
      <c r="W112" s="9">
        <f>+IF(Bases[[#This Row],[Auto Renewal]]="No",1,0)</f>
        <v>1</v>
      </c>
      <c r="X112" s="9">
        <f>+Bases[[#This Row],[CLIENTS From All Subscriptions Auto Renewal YES]]+Bases[[#This Row],[CLIENTS From All Subscriptions Auto Renewal NO]]</f>
        <v>1</v>
      </c>
      <c r="Y112" s="9">
        <f>IF(AND(Bases[[#This Row],[Plan]]="Core",Bases[[#This Row],[Auto Renewal]]="Yes"),1,0)</f>
        <v>0</v>
      </c>
      <c r="Z112" s="9">
        <f>IF(AND(Bases[[#This Row],[Plan]]="Core",Bases[[#This Row],[Auto Renewal]]="No"),1,0)</f>
        <v>1</v>
      </c>
      <c r="AA112" s="9">
        <f>+Bases[[#This Row],[CLIENTS From Simple Subscription Auto Renewal NO]]+Bases[[#This Row],[CLIENTS From Simple Subscription Auto Renewal YES]]</f>
        <v>1</v>
      </c>
      <c r="AB112" s="9">
        <f>IF(AND(Bases[[#This Row],[Plan]]="Standard",Bases[[#This Row],[Auto Renewal]]="Yes"),1,0)</f>
        <v>0</v>
      </c>
      <c r="AC112" s="9">
        <f>IF(AND(Bases[[#This Row],[Plan]]="Standard",Bases[[#This Row],[Auto Renewal]]="No"),1,0)</f>
        <v>0</v>
      </c>
      <c r="AD112" s="9">
        <f>+Bases[[#This Row],[CLIENTS From STANDARD (MINECRAFT) Auto Renewal NO]]+Bases[[#This Row],[CLIENTS From STANDARD (MINECRAFT) Auto Renewal YES]]</f>
        <v>0</v>
      </c>
      <c r="AE112" s="9">
        <f>IF(AND(Bases[[#This Row],[Plan]]="Ultimate",Bases[[#This Row],[Auto Renewal]]="Yes"),1,0)</f>
        <v>0</v>
      </c>
      <c r="AF112" s="9">
        <f>IF(AND(Bases[[#This Row],[Plan]]="Ultimate",Bases[[#This Row],[Auto Renewal]]="No"),1,0)</f>
        <v>0</v>
      </c>
      <c r="AG112" s="9">
        <f>+Bases[[#This Row],[CLIENTS From ULTIMATE (MINECRAFT) Auto Renewal NO]]+Bases[[#This Row],[CLIENTS From ULTIMATE (MINECRAFT) Auto Renewal YES]]</f>
        <v>0</v>
      </c>
      <c r="AH112" s="9">
        <f>+Bases[[#This Row],[Total CLIENTS From ULTIMATE (MINECRAFT) Auto Renewal YES + NO]]+Bases[[#This Row],[Total CLIENTS From STANDARD (MINECRAFT) Auto Renewal YES + NO]]</f>
        <v>0</v>
      </c>
      <c r="AI112" s="9">
        <f>IF(AND(Bases[[#This Row],[Plan]]="Ultimate",Bases[[#This Row],[Auto Renewal]]="Yes"),1,0)</f>
        <v>0</v>
      </c>
      <c r="AJ112" s="9">
        <f>IF(AND(Bases[[#This Row],[Plan]]="Ultimate",Bases[[#This Row],[Auto Renewal]]="No"),1,0)</f>
        <v>0</v>
      </c>
      <c r="AK112" s="9">
        <f>+Bases[[#This Row],[CLIENTS From ULTIMATE (EA) Auto Renewal YES]]+Bases[[#This Row],[CLIENTS From ULTIMATE (EA) Auto Renewal NO]]</f>
        <v>0</v>
      </c>
      <c r="AL112" s="7">
        <f>+IF(Bases[[#This Row],[Auto Renewal]]="Yes",Bases[[#This Row],[Subscription Price]],0)</f>
        <v>0</v>
      </c>
      <c r="AM112" s="7">
        <f>+IF(Bases[[#This Row],[Auto Renewal]]="No",Bases[[#This Row],[Subscription Price]],0)</f>
        <v>5</v>
      </c>
      <c r="AN112" s="7">
        <f>+Bases[[#This Row],[Sales From All Subscriptions Auto Renewal NO]]+Bases[[#This Row],[Sales From All Subscriptions Auto Renewal YES]]</f>
        <v>5</v>
      </c>
      <c r="AO112" s="7">
        <f>IF(AND(Bases[[#This Row],[Plan]]="Core",Bases[[#This Row],[Auto Renewal]]="Yes"),Bases[[#This Row],[Subscription Price]],0)</f>
        <v>0</v>
      </c>
      <c r="AP112" s="7">
        <f>IF(AND(Bases[[#This Row],[Plan]]="Core",Bases[[#This Row],[Auto Renewal]]="No"),Bases[[#This Row],[Subscription Price]],0)</f>
        <v>5</v>
      </c>
      <c r="AQ112" s="7">
        <f>+Bases[[#This Row],[Sales From Simple Subscription Auto Renewal YES]]+Bases[[#This Row],[Sales From Simple Subscription Auto Renewal NO]]</f>
        <v>5</v>
      </c>
      <c r="AR112" s="7">
        <f>IF(AND(Bases[[#This Row],[Plan]]="Standard",Bases[[#This Row],[Auto Renewal]]="Yes"),Bases[[#This Row],[Minecraft Season Pass Price]],0)</f>
        <v>0</v>
      </c>
      <c r="AS112" s="7">
        <f>IF(AND(Bases[[#This Row],[Plan]]="Standard",Bases[[#This Row],[Auto Renewal]]="No"),Bases[[#This Row],[Minecraft Season Pass Price]],0)</f>
        <v>0</v>
      </c>
      <c r="AT112" s="7">
        <f>+Bases[[#This Row],[Sales From STANDARD (MINECRAFT) Auto Renewal YES]]+Bases[[#This Row],[Sales From STANDARD (MINECRAFT) Auto Renewal NO]]</f>
        <v>0</v>
      </c>
      <c r="AU112" s="7">
        <f>IF(AND(Bases[[#This Row],[Plan]]="Ultimate",Bases[[#This Row],[Auto Renewal]]="Yes"),Bases[[#This Row],[Minecraft Season Pass Price]],0)</f>
        <v>0</v>
      </c>
      <c r="AV112" s="7">
        <f>IF(AND(Bases[[#This Row],[Plan]]="Ultimate",Bases[[#This Row],[Auto Renewal]]="No"),Bases[[#This Row],[Minecraft Season Pass Price]],0)</f>
        <v>0</v>
      </c>
      <c r="AW112" s="7">
        <f>+Bases[[#This Row],[Sales From ULTIMATE (MINECRAFT) Auto Renewal YES]]+Bases[[#This Row],[Sales From ULTIMATE (MINECRAFT) Auto Renewal NO]]</f>
        <v>0</v>
      </c>
      <c r="AX112" s="7">
        <f>+Bases[[#This Row],[Total Sales From ULTIMATE (MINECRAFT) Auto Renewal YES + NO]]+Bases[[#This Row],[Total Sales From STANDARD (MINECRAFT) Auto Renewal YES + NO]]</f>
        <v>0</v>
      </c>
      <c r="AY112" s="7">
        <f>IF(AND(Bases[[#This Row],[Plan]]="Ultimate",Bases[[#This Row],[Auto Renewal]]="Yes"),Bases[[#This Row],[EA Play Season Pass
Price]],0)</f>
        <v>0</v>
      </c>
      <c r="AZ112" s="7">
        <f>IF(AND(Bases[[#This Row],[Plan]]="Ultimate",Bases[[#This Row],[Auto Renewal]]="No"),Bases[[#This Row],[EA Play Season Pass
Price]],0)</f>
        <v>0</v>
      </c>
      <c r="BA112" s="7">
        <f>+Bases[[#This Row],[Sales From ULTIMATE (EA) Auto Renewal YES]]+Bases[[#This Row],[Sales From ULTIMATE (EA) Auto Renewal NO]]</f>
        <v>0</v>
      </c>
      <c r="BB112" s="7">
        <f>IF(Bases[[#This Row],[Potential Clients Standard - Renew: Yes]]=1,25,0)</f>
        <v>0</v>
      </c>
      <c r="BC112" s="9">
        <f>IF(AND(Bases[[#This Row],[Auto Renewal]]="Yes",Bases[[#This Row],[Plan]]="Core"),1,0)</f>
        <v>0</v>
      </c>
      <c r="BD112" s="7">
        <f>IF(Bases[[#This Row],[Potential Clients Standard - Renew: NO]]=1,25,0)</f>
        <v>25</v>
      </c>
      <c r="BE112" s="9">
        <f>IF(AND(Bases[[#This Row],[Auto Renewal]]="No",Bases[[#This Row],[Plan]]="Core"),1,0)</f>
        <v>1</v>
      </c>
      <c r="BF112" s="7">
        <f>IF(Bases[[#This Row],[Potential Clients Ultimate - Renew: Yes]]=1,35,0)</f>
        <v>0</v>
      </c>
      <c r="BG112" s="9">
        <f>IF(AND(Bases[[#This Row],[Auto Renewal]]="Yes",Bases[[#This Row],[Plan]]="Standard"),1,0)</f>
        <v>0</v>
      </c>
      <c r="BH112" s="7">
        <f>IF(Bases[[#This Row],[Potential Clients Ultimate - Renew: NO]]=1,35,0)</f>
        <v>0</v>
      </c>
      <c r="BI112" s="9">
        <f>IF(AND(Bases[[#This Row],[Auto Renewal]]="No",Bases[[#This Row],[Plan]]="Standard"),1,0)</f>
        <v>0</v>
      </c>
      <c r="BJ112" s="7">
        <f>+Bases[[#This Row],[Potential Sales Standard - Renew: Yes]]+Bases[[#This Row],[Potential Sales Ultimate - Renew: Yes]]</f>
        <v>0</v>
      </c>
      <c r="BK112" s="9">
        <f>+Bases[[#This Row],[Potential Clients Standard - Renew: Yes]]+Bases[[#This Row],[Potential Clients Standard - Renew: NO]]</f>
        <v>1</v>
      </c>
      <c r="BL112" s="7">
        <f>+Bases[[#This Row],[Potential Sales Standard - Renew: NO]]+Bases[[#This Row],[Potential Sales Ultimate - Renew: NO]]</f>
        <v>25</v>
      </c>
      <c r="BM112" s="9">
        <f>+Bases[[#This Row],[Potential Clients Ultimate - Renew: Yes]]+Bases[[#This Row],[Potential Clients Ultimate - Renew: NO]]</f>
        <v>0</v>
      </c>
    </row>
    <row r="113" spans="1:65" ht="16.5" customHeight="1" x14ac:dyDescent="0.25">
      <c r="A113" s="1">
        <v>3340</v>
      </c>
      <c r="B113" s="1" t="s">
        <v>127</v>
      </c>
      <c r="C113" s="1" t="s">
        <v>7</v>
      </c>
      <c r="D113" s="2">
        <v>45457</v>
      </c>
      <c r="E113" s="1" t="s">
        <v>8</v>
      </c>
      <c r="F113" s="7">
        <v>15</v>
      </c>
      <c r="G113" s="1" t="s">
        <v>9</v>
      </c>
      <c r="H113" s="1" t="s">
        <v>8</v>
      </c>
      <c r="I113" s="7">
        <v>30</v>
      </c>
      <c r="J113" s="1" t="s">
        <v>8</v>
      </c>
      <c r="K113" s="7">
        <v>20</v>
      </c>
      <c r="L113" s="7">
        <v>15</v>
      </c>
      <c r="M113" s="7">
        <v>50</v>
      </c>
      <c r="N113" s="6">
        <v>2024</v>
      </c>
      <c r="O113" s="3" t="s">
        <v>320</v>
      </c>
      <c r="P113" s="5">
        <v>3</v>
      </c>
      <c r="Q113" s="3" t="s">
        <v>317</v>
      </c>
      <c r="R113" s="7">
        <v>-15</v>
      </c>
      <c r="S113" s="9">
        <v>1</v>
      </c>
      <c r="T113" s="9">
        <v>1</v>
      </c>
      <c r="U113" s="9">
        <v>0</v>
      </c>
      <c r="V113" s="9">
        <f>+IF(Bases[[#This Row],[Auto Renewal]]="Yes",1,0)</f>
        <v>1</v>
      </c>
      <c r="W113" s="9">
        <f>+IF(Bases[[#This Row],[Auto Renewal]]="No",1,0)</f>
        <v>0</v>
      </c>
      <c r="X113" s="9">
        <f>+Bases[[#This Row],[CLIENTS From All Subscriptions Auto Renewal YES]]+Bases[[#This Row],[CLIENTS From All Subscriptions Auto Renewal NO]]</f>
        <v>1</v>
      </c>
      <c r="Y113" s="9">
        <f>IF(AND(Bases[[#This Row],[Plan]]="Core",Bases[[#This Row],[Auto Renewal]]="Yes"),1,0)</f>
        <v>0</v>
      </c>
      <c r="Z113" s="9">
        <f>IF(AND(Bases[[#This Row],[Plan]]="Core",Bases[[#This Row],[Auto Renewal]]="No"),1,0)</f>
        <v>0</v>
      </c>
      <c r="AA113" s="9">
        <f>+Bases[[#This Row],[CLIENTS From Simple Subscription Auto Renewal NO]]+Bases[[#This Row],[CLIENTS From Simple Subscription Auto Renewal YES]]</f>
        <v>0</v>
      </c>
      <c r="AB113" s="9">
        <f>IF(AND(Bases[[#This Row],[Plan]]="Standard",Bases[[#This Row],[Auto Renewal]]="Yes"),1,0)</f>
        <v>0</v>
      </c>
      <c r="AC113" s="9">
        <f>IF(AND(Bases[[#This Row],[Plan]]="Standard",Bases[[#This Row],[Auto Renewal]]="No"),1,0)</f>
        <v>0</v>
      </c>
      <c r="AD113" s="9">
        <f>+Bases[[#This Row],[CLIENTS From STANDARD (MINECRAFT) Auto Renewal NO]]+Bases[[#This Row],[CLIENTS From STANDARD (MINECRAFT) Auto Renewal YES]]</f>
        <v>0</v>
      </c>
      <c r="AE113" s="9">
        <f>IF(AND(Bases[[#This Row],[Plan]]="Ultimate",Bases[[#This Row],[Auto Renewal]]="Yes"),1,0)</f>
        <v>1</v>
      </c>
      <c r="AF113" s="9">
        <f>IF(AND(Bases[[#This Row],[Plan]]="Ultimate",Bases[[#This Row],[Auto Renewal]]="No"),1,0)</f>
        <v>0</v>
      </c>
      <c r="AG113" s="9">
        <f>+Bases[[#This Row],[CLIENTS From ULTIMATE (MINECRAFT) Auto Renewal NO]]+Bases[[#This Row],[CLIENTS From ULTIMATE (MINECRAFT) Auto Renewal YES]]</f>
        <v>1</v>
      </c>
      <c r="AH113" s="9">
        <f>+Bases[[#This Row],[Total CLIENTS From ULTIMATE (MINECRAFT) Auto Renewal YES + NO]]+Bases[[#This Row],[Total CLIENTS From STANDARD (MINECRAFT) Auto Renewal YES + NO]]</f>
        <v>1</v>
      </c>
      <c r="AI113" s="9">
        <f>IF(AND(Bases[[#This Row],[Plan]]="Ultimate",Bases[[#This Row],[Auto Renewal]]="Yes"),1,0)</f>
        <v>1</v>
      </c>
      <c r="AJ113" s="9">
        <f>IF(AND(Bases[[#This Row],[Plan]]="Ultimate",Bases[[#This Row],[Auto Renewal]]="No"),1,0)</f>
        <v>0</v>
      </c>
      <c r="AK113" s="9">
        <f>+Bases[[#This Row],[CLIENTS From ULTIMATE (EA) Auto Renewal YES]]+Bases[[#This Row],[CLIENTS From ULTIMATE (EA) Auto Renewal NO]]</f>
        <v>1</v>
      </c>
      <c r="AL113" s="7">
        <f>+IF(Bases[[#This Row],[Auto Renewal]]="Yes",Bases[[#This Row],[Subscription Price]],0)</f>
        <v>15</v>
      </c>
      <c r="AM113" s="7">
        <f>+IF(Bases[[#This Row],[Auto Renewal]]="No",Bases[[#This Row],[Subscription Price]],0)</f>
        <v>0</v>
      </c>
      <c r="AN113" s="7">
        <f>+Bases[[#This Row],[Sales From All Subscriptions Auto Renewal NO]]+Bases[[#This Row],[Sales From All Subscriptions Auto Renewal YES]]</f>
        <v>15</v>
      </c>
      <c r="AO113" s="7">
        <f>IF(AND(Bases[[#This Row],[Plan]]="Core",Bases[[#This Row],[Auto Renewal]]="Yes"),Bases[[#This Row],[Subscription Price]],0)</f>
        <v>0</v>
      </c>
      <c r="AP113" s="7">
        <f>IF(AND(Bases[[#This Row],[Plan]]="Core",Bases[[#This Row],[Auto Renewal]]="No"),Bases[[#This Row],[Subscription Price]],0)</f>
        <v>0</v>
      </c>
      <c r="AQ113" s="7">
        <f>+Bases[[#This Row],[Sales From Simple Subscription Auto Renewal YES]]+Bases[[#This Row],[Sales From Simple Subscription Auto Renewal NO]]</f>
        <v>0</v>
      </c>
      <c r="AR113" s="7">
        <f>IF(AND(Bases[[#This Row],[Plan]]="Standard",Bases[[#This Row],[Auto Renewal]]="Yes"),Bases[[#This Row],[Minecraft Season Pass Price]],0)</f>
        <v>0</v>
      </c>
      <c r="AS113" s="7">
        <f>IF(AND(Bases[[#This Row],[Plan]]="Standard",Bases[[#This Row],[Auto Renewal]]="No"),Bases[[#This Row],[Minecraft Season Pass Price]],0)</f>
        <v>0</v>
      </c>
      <c r="AT113" s="7">
        <f>+Bases[[#This Row],[Sales From STANDARD (MINECRAFT) Auto Renewal YES]]+Bases[[#This Row],[Sales From STANDARD (MINECRAFT) Auto Renewal NO]]</f>
        <v>0</v>
      </c>
      <c r="AU113" s="7">
        <f>IF(AND(Bases[[#This Row],[Plan]]="Ultimate",Bases[[#This Row],[Auto Renewal]]="Yes"),Bases[[#This Row],[Minecraft Season Pass Price]],0)</f>
        <v>20</v>
      </c>
      <c r="AV113" s="7">
        <f>IF(AND(Bases[[#This Row],[Plan]]="Ultimate",Bases[[#This Row],[Auto Renewal]]="No"),Bases[[#This Row],[Minecraft Season Pass Price]],0)</f>
        <v>0</v>
      </c>
      <c r="AW113" s="7">
        <f>+Bases[[#This Row],[Sales From ULTIMATE (MINECRAFT) Auto Renewal YES]]+Bases[[#This Row],[Sales From ULTIMATE (MINECRAFT) Auto Renewal NO]]</f>
        <v>20</v>
      </c>
      <c r="AX113" s="7">
        <f>+Bases[[#This Row],[Total Sales From ULTIMATE (MINECRAFT) Auto Renewal YES + NO]]+Bases[[#This Row],[Total Sales From STANDARD (MINECRAFT) Auto Renewal YES + NO]]</f>
        <v>20</v>
      </c>
      <c r="AY113" s="7">
        <f>IF(AND(Bases[[#This Row],[Plan]]="Ultimate",Bases[[#This Row],[Auto Renewal]]="Yes"),Bases[[#This Row],[EA Play Season Pass
Price]],0)</f>
        <v>30</v>
      </c>
      <c r="AZ113" s="7">
        <f>IF(AND(Bases[[#This Row],[Plan]]="Ultimate",Bases[[#This Row],[Auto Renewal]]="No"),Bases[[#This Row],[EA Play Season Pass
Price]],0)</f>
        <v>0</v>
      </c>
      <c r="BA113" s="7">
        <f>+Bases[[#This Row],[Sales From ULTIMATE (EA) Auto Renewal YES]]+Bases[[#This Row],[Sales From ULTIMATE (EA) Auto Renewal NO]]</f>
        <v>30</v>
      </c>
      <c r="BB113" s="7">
        <f>IF(Bases[[#This Row],[Potential Clients Standard - Renew: Yes]]=1,25,0)</f>
        <v>0</v>
      </c>
      <c r="BC113" s="9">
        <f>IF(AND(Bases[[#This Row],[Auto Renewal]]="Yes",Bases[[#This Row],[Plan]]="Core"),1,0)</f>
        <v>0</v>
      </c>
      <c r="BD113" s="7">
        <f>IF(Bases[[#This Row],[Potential Clients Standard - Renew: NO]]=1,25,0)</f>
        <v>0</v>
      </c>
      <c r="BE113" s="9">
        <f>IF(AND(Bases[[#This Row],[Auto Renewal]]="No",Bases[[#This Row],[Plan]]="Core"),1,0)</f>
        <v>0</v>
      </c>
      <c r="BF113" s="7">
        <f>IF(Bases[[#This Row],[Potential Clients Ultimate - Renew: Yes]]=1,35,0)</f>
        <v>0</v>
      </c>
      <c r="BG113" s="9">
        <f>IF(AND(Bases[[#This Row],[Auto Renewal]]="Yes",Bases[[#This Row],[Plan]]="Standard"),1,0)</f>
        <v>0</v>
      </c>
      <c r="BH113" s="7">
        <f>IF(Bases[[#This Row],[Potential Clients Ultimate - Renew: NO]]=1,35,0)</f>
        <v>0</v>
      </c>
      <c r="BI113" s="9">
        <f>IF(AND(Bases[[#This Row],[Auto Renewal]]="No",Bases[[#This Row],[Plan]]="Standard"),1,0)</f>
        <v>0</v>
      </c>
      <c r="BJ113" s="7">
        <f>+Bases[[#This Row],[Potential Sales Standard - Renew: Yes]]+Bases[[#This Row],[Potential Sales Ultimate - Renew: Yes]]</f>
        <v>0</v>
      </c>
      <c r="BK113" s="9">
        <f>+Bases[[#This Row],[Potential Clients Standard - Renew: Yes]]+Bases[[#This Row],[Potential Clients Standard - Renew: NO]]</f>
        <v>0</v>
      </c>
      <c r="BL113" s="7">
        <f>+Bases[[#This Row],[Potential Sales Standard - Renew: NO]]+Bases[[#This Row],[Potential Sales Ultimate - Renew: NO]]</f>
        <v>0</v>
      </c>
      <c r="BM113" s="9">
        <f>+Bases[[#This Row],[Potential Clients Ultimate - Renew: Yes]]+Bases[[#This Row],[Potential Clients Ultimate - Renew: NO]]</f>
        <v>0</v>
      </c>
    </row>
    <row r="114" spans="1:65" ht="16.5" customHeight="1" x14ac:dyDescent="0.25">
      <c r="A114" s="1">
        <v>3341</v>
      </c>
      <c r="B114" s="1" t="s">
        <v>128</v>
      </c>
      <c r="C114" s="1" t="s">
        <v>15</v>
      </c>
      <c r="D114" s="2">
        <v>45458</v>
      </c>
      <c r="E114" s="1" t="s">
        <v>12</v>
      </c>
      <c r="F114" s="7">
        <v>10</v>
      </c>
      <c r="G114" s="1" t="s">
        <v>9</v>
      </c>
      <c r="H114" s="1" t="s">
        <v>12</v>
      </c>
      <c r="I114" s="7" t="s">
        <v>302</v>
      </c>
      <c r="J114" s="1" t="s">
        <v>8</v>
      </c>
      <c r="K114" s="7">
        <v>20</v>
      </c>
      <c r="L114" s="7">
        <v>5</v>
      </c>
      <c r="M114" s="7">
        <v>25</v>
      </c>
      <c r="N114" s="6">
        <v>2024</v>
      </c>
      <c r="O114" s="3" t="s">
        <v>320</v>
      </c>
      <c r="P114" s="5">
        <v>3</v>
      </c>
      <c r="Q114" s="3" t="s">
        <v>311</v>
      </c>
      <c r="R114" s="7">
        <v>-5</v>
      </c>
      <c r="S114" s="9">
        <v>1</v>
      </c>
      <c r="T114" s="9">
        <v>0</v>
      </c>
      <c r="U114" s="9">
        <v>1</v>
      </c>
      <c r="V114" s="9">
        <f>+IF(Bases[[#This Row],[Auto Renewal]]="Yes",1,0)</f>
        <v>0</v>
      </c>
      <c r="W114" s="9">
        <f>+IF(Bases[[#This Row],[Auto Renewal]]="No",1,0)</f>
        <v>1</v>
      </c>
      <c r="X114" s="9">
        <f>+Bases[[#This Row],[CLIENTS From All Subscriptions Auto Renewal YES]]+Bases[[#This Row],[CLIENTS From All Subscriptions Auto Renewal NO]]</f>
        <v>1</v>
      </c>
      <c r="Y114" s="9">
        <f>IF(AND(Bases[[#This Row],[Plan]]="Core",Bases[[#This Row],[Auto Renewal]]="Yes"),1,0)</f>
        <v>0</v>
      </c>
      <c r="Z114" s="9">
        <f>IF(AND(Bases[[#This Row],[Plan]]="Core",Bases[[#This Row],[Auto Renewal]]="No"),1,0)</f>
        <v>0</v>
      </c>
      <c r="AA114" s="9">
        <f>+Bases[[#This Row],[CLIENTS From Simple Subscription Auto Renewal NO]]+Bases[[#This Row],[CLIENTS From Simple Subscription Auto Renewal YES]]</f>
        <v>0</v>
      </c>
      <c r="AB114" s="9">
        <f>IF(AND(Bases[[#This Row],[Plan]]="Standard",Bases[[#This Row],[Auto Renewal]]="Yes"),1,0)</f>
        <v>0</v>
      </c>
      <c r="AC114" s="9">
        <f>IF(AND(Bases[[#This Row],[Plan]]="Standard",Bases[[#This Row],[Auto Renewal]]="No"),1,0)</f>
        <v>1</v>
      </c>
      <c r="AD114" s="9">
        <f>+Bases[[#This Row],[CLIENTS From STANDARD (MINECRAFT) Auto Renewal NO]]+Bases[[#This Row],[CLIENTS From STANDARD (MINECRAFT) Auto Renewal YES]]</f>
        <v>1</v>
      </c>
      <c r="AE114" s="9">
        <f>IF(AND(Bases[[#This Row],[Plan]]="Ultimate",Bases[[#This Row],[Auto Renewal]]="Yes"),1,0)</f>
        <v>0</v>
      </c>
      <c r="AF114" s="9">
        <f>IF(AND(Bases[[#This Row],[Plan]]="Ultimate",Bases[[#This Row],[Auto Renewal]]="No"),1,0)</f>
        <v>0</v>
      </c>
      <c r="AG114" s="9">
        <f>+Bases[[#This Row],[CLIENTS From ULTIMATE (MINECRAFT) Auto Renewal NO]]+Bases[[#This Row],[CLIENTS From ULTIMATE (MINECRAFT) Auto Renewal YES]]</f>
        <v>0</v>
      </c>
      <c r="AH114" s="9">
        <f>+Bases[[#This Row],[Total CLIENTS From ULTIMATE (MINECRAFT) Auto Renewal YES + NO]]+Bases[[#This Row],[Total CLIENTS From STANDARD (MINECRAFT) Auto Renewal YES + NO]]</f>
        <v>1</v>
      </c>
      <c r="AI114" s="9">
        <f>IF(AND(Bases[[#This Row],[Plan]]="Ultimate",Bases[[#This Row],[Auto Renewal]]="Yes"),1,0)</f>
        <v>0</v>
      </c>
      <c r="AJ114" s="9">
        <f>IF(AND(Bases[[#This Row],[Plan]]="Ultimate",Bases[[#This Row],[Auto Renewal]]="No"),1,0)</f>
        <v>0</v>
      </c>
      <c r="AK114" s="9">
        <f>+Bases[[#This Row],[CLIENTS From ULTIMATE (EA) Auto Renewal YES]]+Bases[[#This Row],[CLIENTS From ULTIMATE (EA) Auto Renewal NO]]</f>
        <v>0</v>
      </c>
      <c r="AL114" s="7">
        <f>+IF(Bases[[#This Row],[Auto Renewal]]="Yes",Bases[[#This Row],[Subscription Price]],0)</f>
        <v>0</v>
      </c>
      <c r="AM114" s="7">
        <f>+IF(Bases[[#This Row],[Auto Renewal]]="No",Bases[[#This Row],[Subscription Price]],0)</f>
        <v>10</v>
      </c>
      <c r="AN114" s="7">
        <f>+Bases[[#This Row],[Sales From All Subscriptions Auto Renewal NO]]+Bases[[#This Row],[Sales From All Subscriptions Auto Renewal YES]]</f>
        <v>10</v>
      </c>
      <c r="AO114" s="7">
        <f>IF(AND(Bases[[#This Row],[Plan]]="Core",Bases[[#This Row],[Auto Renewal]]="Yes"),Bases[[#This Row],[Subscription Price]],0)</f>
        <v>0</v>
      </c>
      <c r="AP114" s="7">
        <f>IF(AND(Bases[[#This Row],[Plan]]="Core",Bases[[#This Row],[Auto Renewal]]="No"),Bases[[#This Row],[Subscription Price]],0)</f>
        <v>0</v>
      </c>
      <c r="AQ114" s="7">
        <f>+Bases[[#This Row],[Sales From Simple Subscription Auto Renewal YES]]+Bases[[#This Row],[Sales From Simple Subscription Auto Renewal NO]]</f>
        <v>0</v>
      </c>
      <c r="AR114" s="7">
        <f>IF(AND(Bases[[#This Row],[Plan]]="Standard",Bases[[#This Row],[Auto Renewal]]="Yes"),Bases[[#This Row],[Minecraft Season Pass Price]],0)</f>
        <v>0</v>
      </c>
      <c r="AS114" s="7">
        <f>IF(AND(Bases[[#This Row],[Plan]]="Standard",Bases[[#This Row],[Auto Renewal]]="No"),Bases[[#This Row],[Minecraft Season Pass Price]],0)</f>
        <v>20</v>
      </c>
      <c r="AT114" s="7">
        <f>+Bases[[#This Row],[Sales From STANDARD (MINECRAFT) Auto Renewal YES]]+Bases[[#This Row],[Sales From STANDARD (MINECRAFT) Auto Renewal NO]]</f>
        <v>20</v>
      </c>
      <c r="AU114" s="7">
        <f>IF(AND(Bases[[#This Row],[Plan]]="Ultimate",Bases[[#This Row],[Auto Renewal]]="Yes"),Bases[[#This Row],[Minecraft Season Pass Price]],0)</f>
        <v>0</v>
      </c>
      <c r="AV114" s="7">
        <f>IF(AND(Bases[[#This Row],[Plan]]="Ultimate",Bases[[#This Row],[Auto Renewal]]="No"),Bases[[#This Row],[Minecraft Season Pass Price]],0)</f>
        <v>0</v>
      </c>
      <c r="AW114" s="7">
        <f>+Bases[[#This Row],[Sales From ULTIMATE (MINECRAFT) Auto Renewal YES]]+Bases[[#This Row],[Sales From ULTIMATE (MINECRAFT) Auto Renewal NO]]</f>
        <v>0</v>
      </c>
      <c r="AX114" s="7">
        <f>+Bases[[#This Row],[Total Sales From ULTIMATE (MINECRAFT) Auto Renewal YES + NO]]+Bases[[#This Row],[Total Sales From STANDARD (MINECRAFT) Auto Renewal YES + NO]]</f>
        <v>20</v>
      </c>
      <c r="AY114" s="7">
        <f>IF(AND(Bases[[#This Row],[Plan]]="Ultimate",Bases[[#This Row],[Auto Renewal]]="Yes"),Bases[[#This Row],[EA Play Season Pass
Price]],0)</f>
        <v>0</v>
      </c>
      <c r="AZ114" s="7">
        <f>IF(AND(Bases[[#This Row],[Plan]]="Ultimate",Bases[[#This Row],[Auto Renewal]]="No"),Bases[[#This Row],[EA Play Season Pass
Price]],0)</f>
        <v>0</v>
      </c>
      <c r="BA114" s="7">
        <f>+Bases[[#This Row],[Sales From ULTIMATE (EA) Auto Renewal YES]]+Bases[[#This Row],[Sales From ULTIMATE (EA) Auto Renewal NO]]</f>
        <v>0</v>
      </c>
      <c r="BB114" s="7">
        <f>IF(Bases[[#This Row],[Potential Clients Standard - Renew: Yes]]=1,25,0)</f>
        <v>0</v>
      </c>
      <c r="BC114" s="9">
        <f>IF(AND(Bases[[#This Row],[Auto Renewal]]="Yes",Bases[[#This Row],[Plan]]="Core"),1,0)</f>
        <v>0</v>
      </c>
      <c r="BD114" s="7">
        <f>IF(Bases[[#This Row],[Potential Clients Standard - Renew: NO]]=1,25,0)</f>
        <v>0</v>
      </c>
      <c r="BE114" s="9">
        <f>IF(AND(Bases[[#This Row],[Auto Renewal]]="No",Bases[[#This Row],[Plan]]="Core"),1,0)</f>
        <v>0</v>
      </c>
      <c r="BF114" s="7">
        <f>IF(Bases[[#This Row],[Potential Clients Ultimate - Renew: Yes]]=1,35,0)</f>
        <v>0</v>
      </c>
      <c r="BG114" s="9">
        <f>IF(AND(Bases[[#This Row],[Auto Renewal]]="Yes",Bases[[#This Row],[Plan]]="Standard"),1,0)</f>
        <v>0</v>
      </c>
      <c r="BH114" s="7">
        <f>IF(Bases[[#This Row],[Potential Clients Ultimate - Renew: NO]]=1,35,0)</f>
        <v>35</v>
      </c>
      <c r="BI114" s="9">
        <f>IF(AND(Bases[[#This Row],[Auto Renewal]]="No",Bases[[#This Row],[Plan]]="Standard"),1,0)</f>
        <v>1</v>
      </c>
      <c r="BJ114" s="7">
        <f>+Bases[[#This Row],[Potential Sales Standard - Renew: Yes]]+Bases[[#This Row],[Potential Sales Ultimate - Renew: Yes]]</f>
        <v>0</v>
      </c>
      <c r="BK114" s="9">
        <f>+Bases[[#This Row],[Potential Clients Standard - Renew: Yes]]+Bases[[#This Row],[Potential Clients Standard - Renew: NO]]</f>
        <v>0</v>
      </c>
      <c r="BL114" s="7">
        <f>+Bases[[#This Row],[Potential Sales Standard - Renew: NO]]+Bases[[#This Row],[Potential Sales Ultimate - Renew: NO]]</f>
        <v>35</v>
      </c>
      <c r="BM114" s="9">
        <f>+Bases[[#This Row],[Potential Clients Ultimate - Renew: Yes]]+Bases[[#This Row],[Potential Clients Ultimate - Renew: NO]]</f>
        <v>1</v>
      </c>
    </row>
    <row r="115" spans="1:65" ht="16.5" customHeight="1" x14ac:dyDescent="0.25">
      <c r="A115" s="1">
        <v>3342</v>
      </c>
      <c r="B115" s="1" t="s">
        <v>129</v>
      </c>
      <c r="C115" s="1" t="s">
        <v>11</v>
      </c>
      <c r="D115" s="2">
        <v>45459</v>
      </c>
      <c r="E115" s="1" t="s">
        <v>8</v>
      </c>
      <c r="F115" s="7">
        <v>5</v>
      </c>
      <c r="G115" s="1" t="s">
        <v>13</v>
      </c>
      <c r="H115" s="1" t="s">
        <v>12</v>
      </c>
      <c r="I115" s="7" t="s">
        <v>302</v>
      </c>
      <c r="J115" s="1" t="s">
        <v>12</v>
      </c>
      <c r="K115" s="7">
        <v>0</v>
      </c>
      <c r="L115" s="7">
        <v>0</v>
      </c>
      <c r="M115" s="7">
        <v>5</v>
      </c>
      <c r="N115" s="6">
        <v>2024</v>
      </c>
      <c r="O115" s="3" t="s">
        <v>320</v>
      </c>
      <c r="P115" s="5">
        <v>4</v>
      </c>
      <c r="Q115" s="3" t="s">
        <v>314</v>
      </c>
      <c r="R115" s="7">
        <v>0</v>
      </c>
      <c r="S115" s="9">
        <v>1</v>
      </c>
      <c r="T115" s="9">
        <v>1</v>
      </c>
      <c r="U115" s="9">
        <v>0</v>
      </c>
      <c r="V115" s="9">
        <f>+IF(Bases[[#This Row],[Auto Renewal]]="Yes",1,0)</f>
        <v>1</v>
      </c>
      <c r="W115" s="9">
        <f>+IF(Bases[[#This Row],[Auto Renewal]]="No",1,0)</f>
        <v>0</v>
      </c>
      <c r="X115" s="9">
        <f>+Bases[[#This Row],[CLIENTS From All Subscriptions Auto Renewal YES]]+Bases[[#This Row],[CLIENTS From All Subscriptions Auto Renewal NO]]</f>
        <v>1</v>
      </c>
      <c r="Y115" s="9">
        <f>IF(AND(Bases[[#This Row],[Plan]]="Core",Bases[[#This Row],[Auto Renewal]]="Yes"),1,0)</f>
        <v>1</v>
      </c>
      <c r="Z115" s="9">
        <f>IF(AND(Bases[[#This Row],[Plan]]="Core",Bases[[#This Row],[Auto Renewal]]="No"),1,0)</f>
        <v>0</v>
      </c>
      <c r="AA115" s="9">
        <f>+Bases[[#This Row],[CLIENTS From Simple Subscription Auto Renewal NO]]+Bases[[#This Row],[CLIENTS From Simple Subscription Auto Renewal YES]]</f>
        <v>1</v>
      </c>
      <c r="AB115" s="9">
        <f>IF(AND(Bases[[#This Row],[Plan]]="Standard",Bases[[#This Row],[Auto Renewal]]="Yes"),1,0)</f>
        <v>0</v>
      </c>
      <c r="AC115" s="9">
        <f>IF(AND(Bases[[#This Row],[Plan]]="Standard",Bases[[#This Row],[Auto Renewal]]="No"),1,0)</f>
        <v>0</v>
      </c>
      <c r="AD115" s="9">
        <f>+Bases[[#This Row],[CLIENTS From STANDARD (MINECRAFT) Auto Renewal NO]]+Bases[[#This Row],[CLIENTS From STANDARD (MINECRAFT) Auto Renewal YES]]</f>
        <v>0</v>
      </c>
      <c r="AE115" s="9">
        <f>IF(AND(Bases[[#This Row],[Plan]]="Ultimate",Bases[[#This Row],[Auto Renewal]]="Yes"),1,0)</f>
        <v>0</v>
      </c>
      <c r="AF115" s="9">
        <f>IF(AND(Bases[[#This Row],[Plan]]="Ultimate",Bases[[#This Row],[Auto Renewal]]="No"),1,0)</f>
        <v>0</v>
      </c>
      <c r="AG115" s="9">
        <f>+Bases[[#This Row],[CLIENTS From ULTIMATE (MINECRAFT) Auto Renewal NO]]+Bases[[#This Row],[CLIENTS From ULTIMATE (MINECRAFT) Auto Renewal YES]]</f>
        <v>0</v>
      </c>
      <c r="AH115" s="9">
        <f>+Bases[[#This Row],[Total CLIENTS From ULTIMATE (MINECRAFT) Auto Renewal YES + NO]]+Bases[[#This Row],[Total CLIENTS From STANDARD (MINECRAFT) Auto Renewal YES + NO]]</f>
        <v>0</v>
      </c>
      <c r="AI115" s="9">
        <f>IF(AND(Bases[[#This Row],[Plan]]="Ultimate",Bases[[#This Row],[Auto Renewal]]="Yes"),1,0)</f>
        <v>0</v>
      </c>
      <c r="AJ115" s="9">
        <f>IF(AND(Bases[[#This Row],[Plan]]="Ultimate",Bases[[#This Row],[Auto Renewal]]="No"),1,0)</f>
        <v>0</v>
      </c>
      <c r="AK115" s="9">
        <f>+Bases[[#This Row],[CLIENTS From ULTIMATE (EA) Auto Renewal YES]]+Bases[[#This Row],[CLIENTS From ULTIMATE (EA) Auto Renewal NO]]</f>
        <v>0</v>
      </c>
      <c r="AL115" s="7">
        <f>+IF(Bases[[#This Row],[Auto Renewal]]="Yes",Bases[[#This Row],[Subscription Price]],0)</f>
        <v>5</v>
      </c>
      <c r="AM115" s="7">
        <f>+IF(Bases[[#This Row],[Auto Renewal]]="No",Bases[[#This Row],[Subscription Price]],0)</f>
        <v>0</v>
      </c>
      <c r="AN115" s="7">
        <f>+Bases[[#This Row],[Sales From All Subscriptions Auto Renewal NO]]+Bases[[#This Row],[Sales From All Subscriptions Auto Renewal YES]]</f>
        <v>5</v>
      </c>
      <c r="AO115" s="7">
        <f>IF(AND(Bases[[#This Row],[Plan]]="Core",Bases[[#This Row],[Auto Renewal]]="Yes"),Bases[[#This Row],[Subscription Price]],0)</f>
        <v>5</v>
      </c>
      <c r="AP115" s="7">
        <f>IF(AND(Bases[[#This Row],[Plan]]="Core",Bases[[#This Row],[Auto Renewal]]="No"),Bases[[#This Row],[Subscription Price]],0)</f>
        <v>0</v>
      </c>
      <c r="AQ115" s="7">
        <f>+Bases[[#This Row],[Sales From Simple Subscription Auto Renewal YES]]+Bases[[#This Row],[Sales From Simple Subscription Auto Renewal NO]]</f>
        <v>5</v>
      </c>
      <c r="AR115" s="7">
        <f>IF(AND(Bases[[#This Row],[Plan]]="Standard",Bases[[#This Row],[Auto Renewal]]="Yes"),Bases[[#This Row],[Minecraft Season Pass Price]],0)</f>
        <v>0</v>
      </c>
      <c r="AS115" s="7">
        <f>IF(AND(Bases[[#This Row],[Plan]]="Standard",Bases[[#This Row],[Auto Renewal]]="No"),Bases[[#This Row],[Minecraft Season Pass Price]],0)</f>
        <v>0</v>
      </c>
      <c r="AT115" s="7">
        <f>+Bases[[#This Row],[Sales From STANDARD (MINECRAFT) Auto Renewal YES]]+Bases[[#This Row],[Sales From STANDARD (MINECRAFT) Auto Renewal NO]]</f>
        <v>0</v>
      </c>
      <c r="AU115" s="7">
        <f>IF(AND(Bases[[#This Row],[Plan]]="Ultimate",Bases[[#This Row],[Auto Renewal]]="Yes"),Bases[[#This Row],[Minecraft Season Pass Price]],0)</f>
        <v>0</v>
      </c>
      <c r="AV115" s="7">
        <f>IF(AND(Bases[[#This Row],[Plan]]="Ultimate",Bases[[#This Row],[Auto Renewal]]="No"),Bases[[#This Row],[Minecraft Season Pass Price]],0)</f>
        <v>0</v>
      </c>
      <c r="AW115" s="7">
        <f>+Bases[[#This Row],[Sales From ULTIMATE (MINECRAFT) Auto Renewal YES]]+Bases[[#This Row],[Sales From ULTIMATE (MINECRAFT) Auto Renewal NO]]</f>
        <v>0</v>
      </c>
      <c r="AX115" s="7">
        <f>+Bases[[#This Row],[Total Sales From ULTIMATE (MINECRAFT) Auto Renewal YES + NO]]+Bases[[#This Row],[Total Sales From STANDARD (MINECRAFT) Auto Renewal YES + NO]]</f>
        <v>0</v>
      </c>
      <c r="AY115" s="7">
        <f>IF(AND(Bases[[#This Row],[Plan]]="Ultimate",Bases[[#This Row],[Auto Renewal]]="Yes"),Bases[[#This Row],[EA Play Season Pass
Price]],0)</f>
        <v>0</v>
      </c>
      <c r="AZ115" s="7">
        <f>IF(AND(Bases[[#This Row],[Plan]]="Ultimate",Bases[[#This Row],[Auto Renewal]]="No"),Bases[[#This Row],[EA Play Season Pass
Price]],0)</f>
        <v>0</v>
      </c>
      <c r="BA115" s="7">
        <f>+Bases[[#This Row],[Sales From ULTIMATE (EA) Auto Renewal YES]]+Bases[[#This Row],[Sales From ULTIMATE (EA) Auto Renewal NO]]</f>
        <v>0</v>
      </c>
      <c r="BB115" s="7">
        <f>IF(Bases[[#This Row],[Potential Clients Standard - Renew: Yes]]=1,25,0)</f>
        <v>25</v>
      </c>
      <c r="BC115" s="9">
        <f>IF(AND(Bases[[#This Row],[Auto Renewal]]="Yes",Bases[[#This Row],[Plan]]="Core"),1,0)</f>
        <v>1</v>
      </c>
      <c r="BD115" s="7">
        <f>IF(Bases[[#This Row],[Potential Clients Standard - Renew: NO]]=1,25,0)</f>
        <v>0</v>
      </c>
      <c r="BE115" s="9">
        <f>IF(AND(Bases[[#This Row],[Auto Renewal]]="No",Bases[[#This Row],[Plan]]="Core"),1,0)</f>
        <v>0</v>
      </c>
      <c r="BF115" s="7">
        <f>IF(Bases[[#This Row],[Potential Clients Ultimate - Renew: Yes]]=1,35,0)</f>
        <v>0</v>
      </c>
      <c r="BG115" s="9">
        <f>IF(AND(Bases[[#This Row],[Auto Renewal]]="Yes",Bases[[#This Row],[Plan]]="Standard"),1,0)</f>
        <v>0</v>
      </c>
      <c r="BH115" s="7">
        <f>IF(Bases[[#This Row],[Potential Clients Ultimate - Renew: NO]]=1,35,0)</f>
        <v>0</v>
      </c>
      <c r="BI115" s="9">
        <f>IF(AND(Bases[[#This Row],[Auto Renewal]]="No",Bases[[#This Row],[Plan]]="Standard"),1,0)</f>
        <v>0</v>
      </c>
      <c r="BJ115" s="7">
        <f>+Bases[[#This Row],[Potential Sales Standard - Renew: Yes]]+Bases[[#This Row],[Potential Sales Ultimate - Renew: Yes]]</f>
        <v>25</v>
      </c>
      <c r="BK115" s="9">
        <f>+Bases[[#This Row],[Potential Clients Standard - Renew: Yes]]+Bases[[#This Row],[Potential Clients Standard - Renew: NO]]</f>
        <v>1</v>
      </c>
      <c r="BL115" s="7">
        <f>+Bases[[#This Row],[Potential Sales Standard - Renew: NO]]+Bases[[#This Row],[Potential Sales Ultimate - Renew: NO]]</f>
        <v>0</v>
      </c>
      <c r="BM115" s="9">
        <f>+Bases[[#This Row],[Potential Clients Ultimate - Renew: Yes]]+Bases[[#This Row],[Potential Clients Ultimate - Renew: NO]]</f>
        <v>0</v>
      </c>
    </row>
    <row r="116" spans="1:65" ht="16.5" customHeight="1" x14ac:dyDescent="0.25">
      <c r="A116" s="1">
        <v>3343</v>
      </c>
      <c r="B116" s="1" t="s">
        <v>130</v>
      </c>
      <c r="C116" s="1" t="s">
        <v>7</v>
      </c>
      <c r="D116" s="2">
        <v>45460</v>
      </c>
      <c r="E116" s="1" t="s">
        <v>12</v>
      </c>
      <c r="F116" s="7">
        <v>15</v>
      </c>
      <c r="G116" s="1" t="s">
        <v>16</v>
      </c>
      <c r="H116" s="1" t="s">
        <v>8</v>
      </c>
      <c r="I116" s="7">
        <v>30</v>
      </c>
      <c r="J116" s="1" t="s">
        <v>8</v>
      </c>
      <c r="K116" s="7">
        <v>20</v>
      </c>
      <c r="L116" s="7">
        <v>20</v>
      </c>
      <c r="M116" s="7">
        <v>45</v>
      </c>
      <c r="N116" s="6">
        <v>2024</v>
      </c>
      <c r="O116" s="3" t="s">
        <v>320</v>
      </c>
      <c r="P116" s="5">
        <v>4</v>
      </c>
      <c r="Q116" s="3" t="s">
        <v>309</v>
      </c>
      <c r="R116" s="7">
        <v>-20</v>
      </c>
      <c r="S116" s="9">
        <v>1</v>
      </c>
      <c r="T116" s="9">
        <v>0</v>
      </c>
      <c r="U116" s="9">
        <v>1</v>
      </c>
      <c r="V116" s="9">
        <f>+IF(Bases[[#This Row],[Auto Renewal]]="Yes",1,0)</f>
        <v>0</v>
      </c>
      <c r="W116" s="9">
        <f>+IF(Bases[[#This Row],[Auto Renewal]]="No",1,0)</f>
        <v>1</v>
      </c>
      <c r="X116" s="9">
        <f>+Bases[[#This Row],[CLIENTS From All Subscriptions Auto Renewal YES]]+Bases[[#This Row],[CLIENTS From All Subscriptions Auto Renewal NO]]</f>
        <v>1</v>
      </c>
      <c r="Y116" s="9">
        <f>IF(AND(Bases[[#This Row],[Plan]]="Core",Bases[[#This Row],[Auto Renewal]]="Yes"),1,0)</f>
        <v>0</v>
      </c>
      <c r="Z116" s="9">
        <f>IF(AND(Bases[[#This Row],[Plan]]="Core",Bases[[#This Row],[Auto Renewal]]="No"),1,0)</f>
        <v>0</v>
      </c>
      <c r="AA116" s="9">
        <f>+Bases[[#This Row],[CLIENTS From Simple Subscription Auto Renewal NO]]+Bases[[#This Row],[CLIENTS From Simple Subscription Auto Renewal YES]]</f>
        <v>0</v>
      </c>
      <c r="AB116" s="9">
        <f>IF(AND(Bases[[#This Row],[Plan]]="Standard",Bases[[#This Row],[Auto Renewal]]="Yes"),1,0)</f>
        <v>0</v>
      </c>
      <c r="AC116" s="9">
        <f>IF(AND(Bases[[#This Row],[Plan]]="Standard",Bases[[#This Row],[Auto Renewal]]="No"),1,0)</f>
        <v>0</v>
      </c>
      <c r="AD116" s="9">
        <f>+Bases[[#This Row],[CLIENTS From STANDARD (MINECRAFT) Auto Renewal NO]]+Bases[[#This Row],[CLIENTS From STANDARD (MINECRAFT) Auto Renewal YES]]</f>
        <v>0</v>
      </c>
      <c r="AE116" s="9">
        <f>IF(AND(Bases[[#This Row],[Plan]]="Ultimate",Bases[[#This Row],[Auto Renewal]]="Yes"),1,0)</f>
        <v>0</v>
      </c>
      <c r="AF116" s="9">
        <f>IF(AND(Bases[[#This Row],[Plan]]="Ultimate",Bases[[#This Row],[Auto Renewal]]="No"),1,0)</f>
        <v>1</v>
      </c>
      <c r="AG116" s="9">
        <f>+Bases[[#This Row],[CLIENTS From ULTIMATE (MINECRAFT) Auto Renewal NO]]+Bases[[#This Row],[CLIENTS From ULTIMATE (MINECRAFT) Auto Renewal YES]]</f>
        <v>1</v>
      </c>
      <c r="AH116" s="9">
        <f>+Bases[[#This Row],[Total CLIENTS From ULTIMATE (MINECRAFT) Auto Renewal YES + NO]]+Bases[[#This Row],[Total CLIENTS From STANDARD (MINECRAFT) Auto Renewal YES + NO]]</f>
        <v>1</v>
      </c>
      <c r="AI116" s="9">
        <f>IF(AND(Bases[[#This Row],[Plan]]="Ultimate",Bases[[#This Row],[Auto Renewal]]="Yes"),1,0)</f>
        <v>0</v>
      </c>
      <c r="AJ116" s="9">
        <f>IF(AND(Bases[[#This Row],[Plan]]="Ultimate",Bases[[#This Row],[Auto Renewal]]="No"),1,0)</f>
        <v>1</v>
      </c>
      <c r="AK116" s="9">
        <f>+Bases[[#This Row],[CLIENTS From ULTIMATE (EA) Auto Renewal YES]]+Bases[[#This Row],[CLIENTS From ULTIMATE (EA) Auto Renewal NO]]</f>
        <v>1</v>
      </c>
      <c r="AL116" s="7">
        <f>+IF(Bases[[#This Row],[Auto Renewal]]="Yes",Bases[[#This Row],[Subscription Price]],0)</f>
        <v>0</v>
      </c>
      <c r="AM116" s="7">
        <f>+IF(Bases[[#This Row],[Auto Renewal]]="No",Bases[[#This Row],[Subscription Price]],0)</f>
        <v>15</v>
      </c>
      <c r="AN116" s="7">
        <f>+Bases[[#This Row],[Sales From All Subscriptions Auto Renewal NO]]+Bases[[#This Row],[Sales From All Subscriptions Auto Renewal YES]]</f>
        <v>15</v>
      </c>
      <c r="AO116" s="7">
        <f>IF(AND(Bases[[#This Row],[Plan]]="Core",Bases[[#This Row],[Auto Renewal]]="Yes"),Bases[[#This Row],[Subscription Price]],0)</f>
        <v>0</v>
      </c>
      <c r="AP116" s="7">
        <f>IF(AND(Bases[[#This Row],[Plan]]="Core",Bases[[#This Row],[Auto Renewal]]="No"),Bases[[#This Row],[Subscription Price]],0)</f>
        <v>0</v>
      </c>
      <c r="AQ116" s="7">
        <f>+Bases[[#This Row],[Sales From Simple Subscription Auto Renewal YES]]+Bases[[#This Row],[Sales From Simple Subscription Auto Renewal NO]]</f>
        <v>0</v>
      </c>
      <c r="AR116" s="7">
        <f>IF(AND(Bases[[#This Row],[Plan]]="Standard",Bases[[#This Row],[Auto Renewal]]="Yes"),Bases[[#This Row],[Minecraft Season Pass Price]],0)</f>
        <v>0</v>
      </c>
      <c r="AS116" s="7">
        <f>IF(AND(Bases[[#This Row],[Plan]]="Standard",Bases[[#This Row],[Auto Renewal]]="No"),Bases[[#This Row],[Minecraft Season Pass Price]],0)</f>
        <v>0</v>
      </c>
      <c r="AT116" s="7">
        <f>+Bases[[#This Row],[Sales From STANDARD (MINECRAFT) Auto Renewal YES]]+Bases[[#This Row],[Sales From STANDARD (MINECRAFT) Auto Renewal NO]]</f>
        <v>0</v>
      </c>
      <c r="AU116" s="7">
        <f>IF(AND(Bases[[#This Row],[Plan]]="Ultimate",Bases[[#This Row],[Auto Renewal]]="Yes"),Bases[[#This Row],[Minecraft Season Pass Price]],0)</f>
        <v>0</v>
      </c>
      <c r="AV116" s="7">
        <f>IF(AND(Bases[[#This Row],[Plan]]="Ultimate",Bases[[#This Row],[Auto Renewal]]="No"),Bases[[#This Row],[Minecraft Season Pass Price]],0)</f>
        <v>20</v>
      </c>
      <c r="AW116" s="7">
        <f>+Bases[[#This Row],[Sales From ULTIMATE (MINECRAFT) Auto Renewal YES]]+Bases[[#This Row],[Sales From ULTIMATE (MINECRAFT) Auto Renewal NO]]</f>
        <v>20</v>
      </c>
      <c r="AX116" s="7">
        <f>+Bases[[#This Row],[Total Sales From ULTIMATE (MINECRAFT) Auto Renewal YES + NO]]+Bases[[#This Row],[Total Sales From STANDARD (MINECRAFT) Auto Renewal YES + NO]]</f>
        <v>20</v>
      </c>
      <c r="AY116" s="7">
        <f>IF(AND(Bases[[#This Row],[Plan]]="Ultimate",Bases[[#This Row],[Auto Renewal]]="Yes"),Bases[[#This Row],[EA Play Season Pass
Price]],0)</f>
        <v>0</v>
      </c>
      <c r="AZ116" s="7">
        <f>IF(AND(Bases[[#This Row],[Plan]]="Ultimate",Bases[[#This Row],[Auto Renewal]]="No"),Bases[[#This Row],[EA Play Season Pass
Price]],0)</f>
        <v>30</v>
      </c>
      <c r="BA116" s="7">
        <f>+Bases[[#This Row],[Sales From ULTIMATE (EA) Auto Renewal YES]]+Bases[[#This Row],[Sales From ULTIMATE (EA) Auto Renewal NO]]</f>
        <v>30</v>
      </c>
      <c r="BB116" s="7">
        <f>IF(Bases[[#This Row],[Potential Clients Standard - Renew: Yes]]=1,25,0)</f>
        <v>0</v>
      </c>
      <c r="BC116" s="9">
        <f>IF(AND(Bases[[#This Row],[Auto Renewal]]="Yes",Bases[[#This Row],[Plan]]="Core"),1,0)</f>
        <v>0</v>
      </c>
      <c r="BD116" s="7">
        <f>IF(Bases[[#This Row],[Potential Clients Standard - Renew: NO]]=1,25,0)</f>
        <v>0</v>
      </c>
      <c r="BE116" s="9">
        <f>IF(AND(Bases[[#This Row],[Auto Renewal]]="No",Bases[[#This Row],[Plan]]="Core"),1,0)</f>
        <v>0</v>
      </c>
      <c r="BF116" s="7">
        <f>IF(Bases[[#This Row],[Potential Clients Ultimate - Renew: Yes]]=1,35,0)</f>
        <v>0</v>
      </c>
      <c r="BG116" s="9">
        <f>IF(AND(Bases[[#This Row],[Auto Renewal]]="Yes",Bases[[#This Row],[Plan]]="Standard"),1,0)</f>
        <v>0</v>
      </c>
      <c r="BH116" s="7">
        <f>IF(Bases[[#This Row],[Potential Clients Ultimate - Renew: NO]]=1,35,0)</f>
        <v>0</v>
      </c>
      <c r="BI116" s="9">
        <f>IF(AND(Bases[[#This Row],[Auto Renewal]]="No",Bases[[#This Row],[Plan]]="Standard"),1,0)</f>
        <v>0</v>
      </c>
      <c r="BJ116" s="7">
        <f>+Bases[[#This Row],[Potential Sales Standard - Renew: Yes]]+Bases[[#This Row],[Potential Sales Ultimate - Renew: Yes]]</f>
        <v>0</v>
      </c>
      <c r="BK116" s="9">
        <f>+Bases[[#This Row],[Potential Clients Standard - Renew: Yes]]+Bases[[#This Row],[Potential Clients Standard - Renew: NO]]</f>
        <v>0</v>
      </c>
      <c r="BL116" s="7">
        <f>+Bases[[#This Row],[Potential Sales Standard - Renew: NO]]+Bases[[#This Row],[Potential Sales Ultimate - Renew: NO]]</f>
        <v>0</v>
      </c>
      <c r="BM116" s="9">
        <f>+Bases[[#This Row],[Potential Clients Ultimate - Renew: Yes]]+Bases[[#This Row],[Potential Clients Ultimate - Renew: NO]]</f>
        <v>0</v>
      </c>
    </row>
    <row r="117" spans="1:65" ht="16.5" customHeight="1" x14ac:dyDescent="0.25">
      <c r="A117" s="1">
        <v>3344</v>
      </c>
      <c r="B117" s="1" t="s">
        <v>131</v>
      </c>
      <c r="C117" s="1" t="s">
        <v>15</v>
      </c>
      <c r="D117" s="2">
        <v>45461</v>
      </c>
      <c r="E117" s="1" t="s">
        <v>8</v>
      </c>
      <c r="F117" s="7">
        <v>10</v>
      </c>
      <c r="G117" s="1" t="s">
        <v>16</v>
      </c>
      <c r="H117" s="1" t="s">
        <v>12</v>
      </c>
      <c r="I117" s="7" t="s">
        <v>302</v>
      </c>
      <c r="J117" s="1" t="s">
        <v>8</v>
      </c>
      <c r="K117" s="7">
        <v>20</v>
      </c>
      <c r="L117" s="7">
        <v>12</v>
      </c>
      <c r="M117" s="7">
        <v>18</v>
      </c>
      <c r="N117" s="6">
        <v>2024</v>
      </c>
      <c r="O117" s="3" t="s">
        <v>320</v>
      </c>
      <c r="P117" s="5">
        <v>4</v>
      </c>
      <c r="Q117" s="3" t="s">
        <v>312</v>
      </c>
      <c r="R117" s="7">
        <v>-12</v>
      </c>
      <c r="S117" s="9">
        <v>1</v>
      </c>
      <c r="T117" s="9">
        <v>1</v>
      </c>
      <c r="U117" s="9">
        <v>0</v>
      </c>
      <c r="V117" s="9">
        <f>+IF(Bases[[#This Row],[Auto Renewal]]="Yes",1,0)</f>
        <v>1</v>
      </c>
      <c r="W117" s="9">
        <f>+IF(Bases[[#This Row],[Auto Renewal]]="No",1,0)</f>
        <v>0</v>
      </c>
      <c r="X117" s="9">
        <f>+Bases[[#This Row],[CLIENTS From All Subscriptions Auto Renewal YES]]+Bases[[#This Row],[CLIENTS From All Subscriptions Auto Renewal NO]]</f>
        <v>1</v>
      </c>
      <c r="Y117" s="9">
        <f>IF(AND(Bases[[#This Row],[Plan]]="Core",Bases[[#This Row],[Auto Renewal]]="Yes"),1,0)</f>
        <v>0</v>
      </c>
      <c r="Z117" s="9">
        <f>IF(AND(Bases[[#This Row],[Plan]]="Core",Bases[[#This Row],[Auto Renewal]]="No"),1,0)</f>
        <v>0</v>
      </c>
      <c r="AA117" s="9">
        <f>+Bases[[#This Row],[CLIENTS From Simple Subscription Auto Renewal NO]]+Bases[[#This Row],[CLIENTS From Simple Subscription Auto Renewal YES]]</f>
        <v>0</v>
      </c>
      <c r="AB117" s="9">
        <f>IF(AND(Bases[[#This Row],[Plan]]="Standard",Bases[[#This Row],[Auto Renewal]]="Yes"),1,0)</f>
        <v>1</v>
      </c>
      <c r="AC117" s="9">
        <f>IF(AND(Bases[[#This Row],[Plan]]="Standard",Bases[[#This Row],[Auto Renewal]]="No"),1,0)</f>
        <v>0</v>
      </c>
      <c r="AD117" s="9">
        <f>+Bases[[#This Row],[CLIENTS From STANDARD (MINECRAFT) Auto Renewal NO]]+Bases[[#This Row],[CLIENTS From STANDARD (MINECRAFT) Auto Renewal YES]]</f>
        <v>1</v>
      </c>
      <c r="AE117" s="9">
        <f>IF(AND(Bases[[#This Row],[Plan]]="Ultimate",Bases[[#This Row],[Auto Renewal]]="Yes"),1,0)</f>
        <v>0</v>
      </c>
      <c r="AF117" s="9">
        <f>IF(AND(Bases[[#This Row],[Plan]]="Ultimate",Bases[[#This Row],[Auto Renewal]]="No"),1,0)</f>
        <v>0</v>
      </c>
      <c r="AG117" s="9">
        <f>+Bases[[#This Row],[CLIENTS From ULTIMATE (MINECRAFT) Auto Renewal NO]]+Bases[[#This Row],[CLIENTS From ULTIMATE (MINECRAFT) Auto Renewal YES]]</f>
        <v>0</v>
      </c>
      <c r="AH117" s="9">
        <f>+Bases[[#This Row],[Total CLIENTS From ULTIMATE (MINECRAFT) Auto Renewal YES + NO]]+Bases[[#This Row],[Total CLIENTS From STANDARD (MINECRAFT) Auto Renewal YES + NO]]</f>
        <v>1</v>
      </c>
      <c r="AI117" s="9">
        <f>IF(AND(Bases[[#This Row],[Plan]]="Ultimate",Bases[[#This Row],[Auto Renewal]]="Yes"),1,0)</f>
        <v>0</v>
      </c>
      <c r="AJ117" s="9">
        <f>IF(AND(Bases[[#This Row],[Plan]]="Ultimate",Bases[[#This Row],[Auto Renewal]]="No"),1,0)</f>
        <v>0</v>
      </c>
      <c r="AK117" s="9">
        <f>+Bases[[#This Row],[CLIENTS From ULTIMATE (EA) Auto Renewal YES]]+Bases[[#This Row],[CLIENTS From ULTIMATE (EA) Auto Renewal NO]]</f>
        <v>0</v>
      </c>
      <c r="AL117" s="7">
        <f>+IF(Bases[[#This Row],[Auto Renewal]]="Yes",Bases[[#This Row],[Subscription Price]],0)</f>
        <v>10</v>
      </c>
      <c r="AM117" s="7">
        <f>+IF(Bases[[#This Row],[Auto Renewal]]="No",Bases[[#This Row],[Subscription Price]],0)</f>
        <v>0</v>
      </c>
      <c r="AN117" s="7">
        <f>+Bases[[#This Row],[Sales From All Subscriptions Auto Renewal NO]]+Bases[[#This Row],[Sales From All Subscriptions Auto Renewal YES]]</f>
        <v>10</v>
      </c>
      <c r="AO117" s="7">
        <f>IF(AND(Bases[[#This Row],[Plan]]="Core",Bases[[#This Row],[Auto Renewal]]="Yes"),Bases[[#This Row],[Subscription Price]],0)</f>
        <v>0</v>
      </c>
      <c r="AP117" s="7">
        <f>IF(AND(Bases[[#This Row],[Plan]]="Core",Bases[[#This Row],[Auto Renewal]]="No"),Bases[[#This Row],[Subscription Price]],0)</f>
        <v>0</v>
      </c>
      <c r="AQ117" s="7">
        <f>+Bases[[#This Row],[Sales From Simple Subscription Auto Renewal YES]]+Bases[[#This Row],[Sales From Simple Subscription Auto Renewal NO]]</f>
        <v>0</v>
      </c>
      <c r="AR117" s="7">
        <f>IF(AND(Bases[[#This Row],[Plan]]="Standard",Bases[[#This Row],[Auto Renewal]]="Yes"),Bases[[#This Row],[Minecraft Season Pass Price]],0)</f>
        <v>20</v>
      </c>
      <c r="AS117" s="7">
        <f>IF(AND(Bases[[#This Row],[Plan]]="Standard",Bases[[#This Row],[Auto Renewal]]="No"),Bases[[#This Row],[Minecraft Season Pass Price]],0)</f>
        <v>0</v>
      </c>
      <c r="AT117" s="7">
        <f>+Bases[[#This Row],[Sales From STANDARD (MINECRAFT) Auto Renewal YES]]+Bases[[#This Row],[Sales From STANDARD (MINECRAFT) Auto Renewal NO]]</f>
        <v>20</v>
      </c>
      <c r="AU117" s="7">
        <f>IF(AND(Bases[[#This Row],[Plan]]="Ultimate",Bases[[#This Row],[Auto Renewal]]="Yes"),Bases[[#This Row],[Minecraft Season Pass Price]],0)</f>
        <v>0</v>
      </c>
      <c r="AV117" s="7">
        <f>IF(AND(Bases[[#This Row],[Plan]]="Ultimate",Bases[[#This Row],[Auto Renewal]]="No"),Bases[[#This Row],[Minecraft Season Pass Price]],0)</f>
        <v>0</v>
      </c>
      <c r="AW117" s="7">
        <f>+Bases[[#This Row],[Sales From ULTIMATE (MINECRAFT) Auto Renewal YES]]+Bases[[#This Row],[Sales From ULTIMATE (MINECRAFT) Auto Renewal NO]]</f>
        <v>0</v>
      </c>
      <c r="AX117" s="7">
        <f>+Bases[[#This Row],[Total Sales From ULTIMATE (MINECRAFT) Auto Renewal YES + NO]]+Bases[[#This Row],[Total Sales From STANDARD (MINECRAFT) Auto Renewal YES + NO]]</f>
        <v>20</v>
      </c>
      <c r="AY117" s="7">
        <f>IF(AND(Bases[[#This Row],[Plan]]="Ultimate",Bases[[#This Row],[Auto Renewal]]="Yes"),Bases[[#This Row],[EA Play Season Pass
Price]],0)</f>
        <v>0</v>
      </c>
      <c r="AZ117" s="7">
        <f>IF(AND(Bases[[#This Row],[Plan]]="Ultimate",Bases[[#This Row],[Auto Renewal]]="No"),Bases[[#This Row],[EA Play Season Pass
Price]],0)</f>
        <v>0</v>
      </c>
      <c r="BA117" s="7">
        <f>+Bases[[#This Row],[Sales From ULTIMATE (EA) Auto Renewal YES]]+Bases[[#This Row],[Sales From ULTIMATE (EA) Auto Renewal NO]]</f>
        <v>0</v>
      </c>
      <c r="BB117" s="7">
        <f>IF(Bases[[#This Row],[Potential Clients Standard - Renew: Yes]]=1,25,0)</f>
        <v>0</v>
      </c>
      <c r="BC117" s="9">
        <f>IF(AND(Bases[[#This Row],[Auto Renewal]]="Yes",Bases[[#This Row],[Plan]]="Core"),1,0)</f>
        <v>0</v>
      </c>
      <c r="BD117" s="7">
        <f>IF(Bases[[#This Row],[Potential Clients Standard - Renew: NO]]=1,25,0)</f>
        <v>0</v>
      </c>
      <c r="BE117" s="9">
        <f>IF(AND(Bases[[#This Row],[Auto Renewal]]="No",Bases[[#This Row],[Plan]]="Core"),1,0)</f>
        <v>0</v>
      </c>
      <c r="BF117" s="7">
        <f>IF(Bases[[#This Row],[Potential Clients Ultimate - Renew: Yes]]=1,35,0)</f>
        <v>35</v>
      </c>
      <c r="BG117" s="9">
        <f>IF(AND(Bases[[#This Row],[Auto Renewal]]="Yes",Bases[[#This Row],[Plan]]="Standard"),1,0)</f>
        <v>1</v>
      </c>
      <c r="BH117" s="7">
        <f>IF(Bases[[#This Row],[Potential Clients Ultimate - Renew: NO]]=1,35,0)</f>
        <v>0</v>
      </c>
      <c r="BI117" s="9">
        <f>IF(AND(Bases[[#This Row],[Auto Renewal]]="No",Bases[[#This Row],[Plan]]="Standard"),1,0)</f>
        <v>0</v>
      </c>
      <c r="BJ117" s="7">
        <f>+Bases[[#This Row],[Potential Sales Standard - Renew: Yes]]+Bases[[#This Row],[Potential Sales Ultimate - Renew: Yes]]</f>
        <v>35</v>
      </c>
      <c r="BK117" s="9">
        <f>+Bases[[#This Row],[Potential Clients Standard - Renew: Yes]]+Bases[[#This Row],[Potential Clients Standard - Renew: NO]]</f>
        <v>0</v>
      </c>
      <c r="BL117" s="7">
        <f>+Bases[[#This Row],[Potential Sales Standard - Renew: NO]]+Bases[[#This Row],[Potential Sales Ultimate - Renew: NO]]</f>
        <v>0</v>
      </c>
      <c r="BM117" s="9">
        <f>+Bases[[#This Row],[Potential Clients Ultimate - Renew: Yes]]+Bases[[#This Row],[Potential Clients Ultimate - Renew: NO]]</f>
        <v>1</v>
      </c>
    </row>
    <row r="118" spans="1:65" ht="16.5" customHeight="1" x14ac:dyDescent="0.25">
      <c r="A118" s="1">
        <v>3345</v>
      </c>
      <c r="B118" s="1" t="s">
        <v>132</v>
      </c>
      <c r="C118" s="1" t="s">
        <v>11</v>
      </c>
      <c r="D118" s="2">
        <v>45462</v>
      </c>
      <c r="E118" s="1" t="s">
        <v>12</v>
      </c>
      <c r="F118" s="7">
        <v>5</v>
      </c>
      <c r="G118" s="1" t="s">
        <v>9</v>
      </c>
      <c r="H118" s="1" t="s">
        <v>12</v>
      </c>
      <c r="I118" s="7" t="s">
        <v>302</v>
      </c>
      <c r="J118" s="1" t="s">
        <v>12</v>
      </c>
      <c r="K118" s="7">
        <v>0</v>
      </c>
      <c r="L118" s="7">
        <v>2</v>
      </c>
      <c r="M118" s="7">
        <v>3</v>
      </c>
      <c r="N118" s="6">
        <v>2024</v>
      </c>
      <c r="O118" s="3" t="s">
        <v>320</v>
      </c>
      <c r="P118" s="5">
        <v>4</v>
      </c>
      <c r="Q118" s="3" t="s">
        <v>315</v>
      </c>
      <c r="R118" s="7">
        <v>-2</v>
      </c>
      <c r="S118" s="9">
        <v>1</v>
      </c>
      <c r="T118" s="9">
        <v>0</v>
      </c>
      <c r="U118" s="9">
        <v>1</v>
      </c>
      <c r="V118" s="9">
        <f>+IF(Bases[[#This Row],[Auto Renewal]]="Yes",1,0)</f>
        <v>0</v>
      </c>
      <c r="W118" s="9">
        <f>+IF(Bases[[#This Row],[Auto Renewal]]="No",1,0)</f>
        <v>1</v>
      </c>
      <c r="X118" s="9">
        <f>+Bases[[#This Row],[CLIENTS From All Subscriptions Auto Renewal YES]]+Bases[[#This Row],[CLIENTS From All Subscriptions Auto Renewal NO]]</f>
        <v>1</v>
      </c>
      <c r="Y118" s="9">
        <f>IF(AND(Bases[[#This Row],[Plan]]="Core",Bases[[#This Row],[Auto Renewal]]="Yes"),1,0)</f>
        <v>0</v>
      </c>
      <c r="Z118" s="9">
        <f>IF(AND(Bases[[#This Row],[Plan]]="Core",Bases[[#This Row],[Auto Renewal]]="No"),1,0)</f>
        <v>1</v>
      </c>
      <c r="AA118" s="9">
        <f>+Bases[[#This Row],[CLIENTS From Simple Subscription Auto Renewal NO]]+Bases[[#This Row],[CLIENTS From Simple Subscription Auto Renewal YES]]</f>
        <v>1</v>
      </c>
      <c r="AB118" s="9">
        <f>IF(AND(Bases[[#This Row],[Plan]]="Standard",Bases[[#This Row],[Auto Renewal]]="Yes"),1,0)</f>
        <v>0</v>
      </c>
      <c r="AC118" s="9">
        <f>IF(AND(Bases[[#This Row],[Plan]]="Standard",Bases[[#This Row],[Auto Renewal]]="No"),1,0)</f>
        <v>0</v>
      </c>
      <c r="AD118" s="9">
        <f>+Bases[[#This Row],[CLIENTS From STANDARD (MINECRAFT) Auto Renewal NO]]+Bases[[#This Row],[CLIENTS From STANDARD (MINECRAFT) Auto Renewal YES]]</f>
        <v>0</v>
      </c>
      <c r="AE118" s="9">
        <f>IF(AND(Bases[[#This Row],[Plan]]="Ultimate",Bases[[#This Row],[Auto Renewal]]="Yes"),1,0)</f>
        <v>0</v>
      </c>
      <c r="AF118" s="9">
        <f>IF(AND(Bases[[#This Row],[Plan]]="Ultimate",Bases[[#This Row],[Auto Renewal]]="No"),1,0)</f>
        <v>0</v>
      </c>
      <c r="AG118" s="9">
        <f>+Bases[[#This Row],[CLIENTS From ULTIMATE (MINECRAFT) Auto Renewal NO]]+Bases[[#This Row],[CLIENTS From ULTIMATE (MINECRAFT) Auto Renewal YES]]</f>
        <v>0</v>
      </c>
      <c r="AH118" s="9">
        <f>+Bases[[#This Row],[Total CLIENTS From ULTIMATE (MINECRAFT) Auto Renewal YES + NO]]+Bases[[#This Row],[Total CLIENTS From STANDARD (MINECRAFT) Auto Renewal YES + NO]]</f>
        <v>0</v>
      </c>
      <c r="AI118" s="9">
        <f>IF(AND(Bases[[#This Row],[Plan]]="Ultimate",Bases[[#This Row],[Auto Renewal]]="Yes"),1,0)</f>
        <v>0</v>
      </c>
      <c r="AJ118" s="9">
        <f>IF(AND(Bases[[#This Row],[Plan]]="Ultimate",Bases[[#This Row],[Auto Renewal]]="No"),1,0)</f>
        <v>0</v>
      </c>
      <c r="AK118" s="9">
        <f>+Bases[[#This Row],[CLIENTS From ULTIMATE (EA) Auto Renewal YES]]+Bases[[#This Row],[CLIENTS From ULTIMATE (EA) Auto Renewal NO]]</f>
        <v>0</v>
      </c>
      <c r="AL118" s="7">
        <f>+IF(Bases[[#This Row],[Auto Renewal]]="Yes",Bases[[#This Row],[Subscription Price]],0)</f>
        <v>0</v>
      </c>
      <c r="AM118" s="7">
        <f>+IF(Bases[[#This Row],[Auto Renewal]]="No",Bases[[#This Row],[Subscription Price]],0)</f>
        <v>5</v>
      </c>
      <c r="AN118" s="7">
        <f>+Bases[[#This Row],[Sales From All Subscriptions Auto Renewal NO]]+Bases[[#This Row],[Sales From All Subscriptions Auto Renewal YES]]</f>
        <v>5</v>
      </c>
      <c r="AO118" s="7">
        <f>IF(AND(Bases[[#This Row],[Plan]]="Core",Bases[[#This Row],[Auto Renewal]]="Yes"),Bases[[#This Row],[Subscription Price]],0)</f>
        <v>0</v>
      </c>
      <c r="AP118" s="7">
        <f>IF(AND(Bases[[#This Row],[Plan]]="Core",Bases[[#This Row],[Auto Renewal]]="No"),Bases[[#This Row],[Subscription Price]],0)</f>
        <v>5</v>
      </c>
      <c r="AQ118" s="7">
        <f>+Bases[[#This Row],[Sales From Simple Subscription Auto Renewal YES]]+Bases[[#This Row],[Sales From Simple Subscription Auto Renewal NO]]</f>
        <v>5</v>
      </c>
      <c r="AR118" s="7">
        <f>IF(AND(Bases[[#This Row],[Plan]]="Standard",Bases[[#This Row],[Auto Renewal]]="Yes"),Bases[[#This Row],[Minecraft Season Pass Price]],0)</f>
        <v>0</v>
      </c>
      <c r="AS118" s="7">
        <f>IF(AND(Bases[[#This Row],[Plan]]="Standard",Bases[[#This Row],[Auto Renewal]]="No"),Bases[[#This Row],[Minecraft Season Pass Price]],0)</f>
        <v>0</v>
      </c>
      <c r="AT118" s="7">
        <f>+Bases[[#This Row],[Sales From STANDARD (MINECRAFT) Auto Renewal YES]]+Bases[[#This Row],[Sales From STANDARD (MINECRAFT) Auto Renewal NO]]</f>
        <v>0</v>
      </c>
      <c r="AU118" s="7">
        <f>IF(AND(Bases[[#This Row],[Plan]]="Ultimate",Bases[[#This Row],[Auto Renewal]]="Yes"),Bases[[#This Row],[Minecraft Season Pass Price]],0)</f>
        <v>0</v>
      </c>
      <c r="AV118" s="7">
        <f>IF(AND(Bases[[#This Row],[Plan]]="Ultimate",Bases[[#This Row],[Auto Renewal]]="No"),Bases[[#This Row],[Minecraft Season Pass Price]],0)</f>
        <v>0</v>
      </c>
      <c r="AW118" s="7">
        <f>+Bases[[#This Row],[Sales From ULTIMATE (MINECRAFT) Auto Renewal YES]]+Bases[[#This Row],[Sales From ULTIMATE (MINECRAFT) Auto Renewal NO]]</f>
        <v>0</v>
      </c>
      <c r="AX118" s="7">
        <f>+Bases[[#This Row],[Total Sales From ULTIMATE (MINECRAFT) Auto Renewal YES + NO]]+Bases[[#This Row],[Total Sales From STANDARD (MINECRAFT) Auto Renewal YES + NO]]</f>
        <v>0</v>
      </c>
      <c r="AY118" s="7">
        <f>IF(AND(Bases[[#This Row],[Plan]]="Ultimate",Bases[[#This Row],[Auto Renewal]]="Yes"),Bases[[#This Row],[EA Play Season Pass
Price]],0)</f>
        <v>0</v>
      </c>
      <c r="AZ118" s="7">
        <f>IF(AND(Bases[[#This Row],[Plan]]="Ultimate",Bases[[#This Row],[Auto Renewal]]="No"),Bases[[#This Row],[EA Play Season Pass
Price]],0)</f>
        <v>0</v>
      </c>
      <c r="BA118" s="7">
        <f>+Bases[[#This Row],[Sales From ULTIMATE (EA) Auto Renewal YES]]+Bases[[#This Row],[Sales From ULTIMATE (EA) Auto Renewal NO]]</f>
        <v>0</v>
      </c>
      <c r="BB118" s="7">
        <f>IF(Bases[[#This Row],[Potential Clients Standard - Renew: Yes]]=1,25,0)</f>
        <v>0</v>
      </c>
      <c r="BC118" s="9">
        <f>IF(AND(Bases[[#This Row],[Auto Renewal]]="Yes",Bases[[#This Row],[Plan]]="Core"),1,0)</f>
        <v>0</v>
      </c>
      <c r="BD118" s="7">
        <f>IF(Bases[[#This Row],[Potential Clients Standard - Renew: NO]]=1,25,0)</f>
        <v>25</v>
      </c>
      <c r="BE118" s="9">
        <f>IF(AND(Bases[[#This Row],[Auto Renewal]]="No",Bases[[#This Row],[Plan]]="Core"),1,0)</f>
        <v>1</v>
      </c>
      <c r="BF118" s="7">
        <f>IF(Bases[[#This Row],[Potential Clients Ultimate - Renew: Yes]]=1,35,0)</f>
        <v>0</v>
      </c>
      <c r="BG118" s="9">
        <f>IF(AND(Bases[[#This Row],[Auto Renewal]]="Yes",Bases[[#This Row],[Plan]]="Standard"),1,0)</f>
        <v>0</v>
      </c>
      <c r="BH118" s="7">
        <f>IF(Bases[[#This Row],[Potential Clients Ultimate - Renew: NO]]=1,35,0)</f>
        <v>0</v>
      </c>
      <c r="BI118" s="9">
        <f>IF(AND(Bases[[#This Row],[Auto Renewal]]="No",Bases[[#This Row],[Plan]]="Standard"),1,0)</f>
        <v>0</v>
      </c>
      <c r="BJ118" s="7">
        <f>+Bases[[#This Row],[Potential Sales Standard - Renew: Yes]]+Bases[[#This Row],[Potential Sales Ultimate - Renew: Yes]]</f>
        <v>0</v>
      </c>
      <c r="BK118" s="9">
        <f>+Bases[[#This Row],[Potential Clients Standard - Renew: Yes]]+Bases[[#This Row],[Potential Clients Standard - Renew: NO]]</f>
        <v>1</v>
      </c>
      <c r="BL118" s="7">
        <f>+Bases[[#This Row],[Potential Sales Standard - Renew: NO]]+Bases[[#This Row],[Potential Sales Ultimate - Renew: NO]]</f>
        <v>25</v>
      </c>
      <c r="BM118" s="9">
        <f>+Bases[[#This Row],[Potential Clients Ultimate - Renew: Yes]]+Bases[[#This Row],[Potential Clients Ultimate - Renew: NO]]</f>
        <v>0</v>
      </c>
    </row>
    <row r="119" spans="1:65" ht="16.5" customHeight="1" x14ac:dyDescent="0.25">
      <c r="A119" s="1">
        <v>3346</v>
      </c>
      <c r="B119" s="1" t="s">
        <v>133</v>
      </c>
      <c r="C119" s="1" t="s">
        <v>7</v>
      </c>
      <c r="D119" s="2">
        <v>45463</v>
      </c>
      <c r="E119" s="1" t="s">
        <v>8</v>
      </c>
      <c r="F119" s="7">
        <v>15</v>
      </c>
      <c r="G119" s="1" t="s">
        <v>13</v>
      </c>
      <c r="H119" s="1" t="s">
        <v>8</v>
      </c>
      <c r="I119" s="7">
        <v>30</v>
      </c>
      <c r="J119" s="1" t="s">
        <v>8</v>
      </c>
      <c r="K119" s="7">
        <v>20</v>
      </c>
      <c r="L119" s="7">
        <v>5</v>
      </c>
      <c r="M119" s="7">
        <v>60</v>
      </c>
      <c r="N119" s="6">
        <v>2024</v>
      </c>
      <c r="O119" s="3" t="s">
        <v>320</v>
      </c>
      <c r="P119" s="5">
        <v>4</v>
      </c>
      <c r="Q119" s="3" t="s">
        <v>316</v>
      </c>
      <c r="R119" s="7">
        <v>-5</v>
      </c>
      <c r="S119" s="9">
        <v>1</v>
      </c>
      <c r="T119" s="9">
        <v>1</v>
      </c>
      <c r="U119" s="9">
        <v>0</v>
      </c>
      <c r="V119" s="9">
        <f>+IF(Bases[[#This Row],[Auto Renewal]]="Yes",1,0)</f>
        <v>1</v>
      </c>
      <c r="W119" s="9">
        <f>+IF(Bases[[#This Row],[Auto Renewal]]="No",1,0)</f>
        <v>0</v>
      </c>
      <c r="X119" s="9">
        <f>+Bases[[#This Row],[CLIENTS From All Subscriptions Auto Renewal YES]]+Bases[[#This Row],[CLIENTS From All Subscriptions Auto Renewal NO]]</f>
        <v>1</v>
      </c>
      <c r="Y119" s="9">
        <f>IF(AND(Bases[[#This Row],[Plan]]="Core",Bases[[#This Row],[Auto Renewal]]="Yes"),1,0)</f>
        <v>0</v>
      </c>
      <c r="Z119" s="9">
        <f>IF(AND(Bases[[#This Row],[Plan]]="Core",Bases[[#This Row],[Auto Renewal]]="No"),1,0)</f>
        <v>0</v>
      </c>
      <c r="AA119" s="9">
        <f>+Bases[[#This Row],[CLIENTS From Simple Subscription Auto Renewal NO]]+Bases[[#This Row],[CLIENTS From Simple Subscription Auto Renewal YES]]</f>
        <v>0</v>
      </c>
      <c r="AB119" s="9">
        <f>IF(AND(Bases[[#This Row],[Plan]]="Standard",Bases[[#This Row],[Auto Renewal]]="Yes"),1,0)</f>
        <v>0</v>
      </c>
      <c r="AC119" s="9">
        <f>IF(AND(Bases[[#This Row],[Plan]]="Standard",Bases[[#This Row],[Auto Renewal]]="No"),1,0)</f>
        <v>0</v>
      </c>
      <c r="AD119" s="9">
        <f>+Bases[[#This Row],[CLIENTS From STANDARD (MINECRAFT) Auto Renewal NO]]+Bases[[#This Row],[CLIENTS From STANDARD (MINECRAFT) Auto Renewal YES]]</f>
        <v>0</v>
      </c>
      <c r="AE119" s="9">
        <f>IF(AND(Bases[[#This Row],[Plan]]="Ultimate",Bases[[#This Row],[Auto Renewal]]="Yes"),1,0)</f>
        <v>1</v>
      </c>
      <c r="AF119" s="9">
        <f>IF(AND(Bases[[#This Row],[Plan]]="Ultimate",Bases[[#This Row],[Auto Renewal]]="No"),1,0)</f>
        <v>0</v>
      </c>
      <c r="AG119" s="9">
        <f>+Bases[[#This Row],[CLIENTS From ULTIMATE (MINECRAFT) Auto Renewal NO]]+Bases[[#This Row],[CLIENTS From ULTIMATE (MINECRAFT) Auto Renewal YES]]</f>
        <v>1</v>
      </c>
      <c r="AH119" s="9">
        <f>+Bases[[#This Row],[Total CLIENTS From ULTIMATE (MINECRAFT) Auto Renewal YES + NO]]+Bases[[#This Row],[Total CLIENTS From STANDARD (MINECRAFT) Auto Renewal YES + NO]]</f>
        <v>1</v>
      </c>
      <c r="AI119" s="9">
        <f>IF(AND(Bases[[#This Row],[Plan]]="Ultimate",Bases[[#This Row],[Auto Renewal]]="Yes"),1,0)</f>
        <v>1</v>
      </c>
      <c r="AJ119" s="9">
        <f>IF(AND(Bases[[#This Row],[Plan]]="Ultimate",Bases[[#This Row],[Auto Renewal]]="No"),1,0)</f>
        <v>0</v>
      </c>
      <c r="AK119" s="9">
        <f>+Bases[[#This Row],[CLIENTS From ULTIMATE (EA) Auto Renewal YES]]+Bases[[#This Row],[CLIENTS From ULTIMATE (EA) Auto Renewal NO]]</f>
        <v>1</v>
      </c>
      <c r="AL119" s="7">
        <f>+IF(Bases[[#This Row],[Auto Renewal]]="Yes",Bases[[#This Row],[Subscription Price]],0)</f>
        <v>15</v>
      </c>
      <c r="AM119" s="7">
        <f>+IF(Bases[[#This Row],[Auto Renewal]]="No",Bases[[#This Row],[Subscription Price]],0)</f>
        <v>0</v>
      </c>
      <c r="AN119" s="7">
        <f>+Bases[[#This Row],[Sales From All Subscriptions Auto Renewal NO]]+Bases[[#This Row],[Sales From All Subscriptions Auto Renewal YES]]</f>
        <v>15</v>
      </c>
      <c r="AO119" s="7">
        <f>IF(AND(Bases[[#This Row],[Plan]]="Core",Bases[[#This Row],[Auto Renewal]]="Yes"),Bases[[#This Row],[Subscription Price]],0)</f>
        <v>0</v>
      </c>
      <c r="AP119" s="7">
        <f>IF(AND(Bases[[#This Row],[Plan]]="Core",Bases[[#This Row],[Auto Renewal]]="No"),Bases[[#This Row],[Subscription Price]],0)</f>
        <v>0</v>
      </c>
      <c r="AQ119" s="7">
        <f>+Bases[[#This Row],[Sales From Simple Subscription Auto Renewal YES]]+Bases[[#This Row],[Sales From Simple Subscription Auto Renewal NO]]</f>
        <v>0</v>
      </c>
      <c r="AR119" s="7">
        <f>IF(AND(Bases[[#This Row],[Plan]]="Standard",Bases[[#This Row],[Auto Renewal]]="Yes"),Bases[[#This Row],[Minecraft Season Pass Price]],0)</f>
        <v>0</v>
      </c>
      <c r="AS119" s="7">
        <f>IF(AND(Bases[[#This Row],[Plan]]="Standard",Bases[[#This Row],[Auto Renewal]]="No"),Bases[[#This Row],[Minecraft Season Pass Price]],0)</f>
        <v>0</v>
      </c>
      <c r="AT119" s="7">
        <f>+Bases[[#This Row],[Sales From STANDARD (MINECRAFT) Auto Renewal YES]]+Bases[[#This Row],[Sales From STANDARD (MINECRAFT) Auto Renewal NO]]</f>
        <v>0</v>
      </c>
      <c r="AU119" s="7">
        <f>IF(AND(Bases[[#This Row],[Plan]]="Ultimate",Bases[[#This Row],[Auto Renewal]]="Yes"),Bases[[#This Row],[Minecraft Season Pass Price]],0)</f>
        <v>20</v>
      </c>
      <c r="AV119" s="7">
        <f>IF(AND(Bases[[#This Row],[Plan]]="Ultimate",Bases[[#This Row],[Auto Renewal]]="No"),Bases[[#This Row],[Minecraft Season Pass Price]],0)</f>
        <v>0</v>
      </c>
      <c r="AW119" s="7">
        <f>+Bases[[#This Row],[Sales From ULTIMATE (MINECRAFT) Auto Renewal YES]]+Bases[[#This Row],[Sales From ULTIMATE (MINECRAFT) Auto Renewal NO]]</f>
        <v>20</v>
      </c>
      <c r="AX119" s="7">
        <f>+Bases[[#This Row],[Total Sales From ULTIMATE (MINECRAFT) Auto Renewal YES + NO]]+Bases[[#This Row],[Total Sales From STANDARD (MINECRAFT) Auto Renewal YES + NO]]</f>
        <v>20</v>
      </c>
      <c r="AY119" s="7">
        <f>IF(AND(Bases[[#This Row],[Plan]]="Ultimate",Bases[[#This Row],[Auto Renewal]]="Yes"),Bases[[#This Row],[EA Play Season Pass
Price]],0)</f>
        <v>30</v>
      </c>
      <c r="AZ119" s="7">
        <f>IF(AND(Bases[[#This Row],[Plan]]="Ultimate",Bases[[#This Row],[Auto Renewal]]="No"),Bases[[#This Row],[EA Play Season Pass
Price]],0)</f>
        <v>0</v>
      </c>
      <c r="BA119" s="7">
        <f>+Bases[[#This Row],[Sales From ULTIMATE (EA) Auto Renewal YES]]+Bases[[#This Row],[Sales From ULTIMATE (EA) Auto Renewal NO]]</f>
        <v>30</v>
      </c>
      <c r="BB119" s="7">
        <f>IF(Bases[[#This Row],[Potential Clients Standard - Renew: Yes]]=1,25,0)</f>
        <v>0</v>
      </c>
      <c r="BC119" s="9">
        <f>IF(AND(Bases[[#This Row],[Auto Renewal]]="Yes",Bases[[#This Row],[Plan]]="Core"),1,0)</f>
        <v>0</v>
      </c>
      <c r="BD119" s="7">
        <f>IF(Bases[[#This Row],[Potential Clients Standard - Renew: NO]]=1,25,0)</f>
        <v>0</v>
      </c>
      <c r="BE119" s="9">
        <f>IF(AND(Bases[[#This Row],[Auto Renewal]]="No",Bases[[#This Row],[Plan]]="Core"),1,0)</f>
        <v>0</v>
      </c>
      <c r="BF119" s="7">
        <f>IF(Bases[[#This Row],[Potential Clients Ultimate - Renew: Yes]]=1,35,0)</f>
        <v>0</v>
      </c>
      <c r="BG119" s="9">
        <f>IF(AND(Bases[[#This Row],[Auto Renewal]]="Yes",Bases[[#This Row],[Plan]]="Standard"),1,0)</f>
        <v>0</v>
      </c>
      <c r="BH119" s="7">
        <f>IF(Bases[[#This Row],[Potential Clients Ultimate - Renew: NO]]=1,35,0)</f>
        <v>0</v>
      </c>
      <c r="BI119" s="9">
        <f>IF(AND(Bases[[#This Row],[Auto Renewal]]="No",Bases[[#This Row],[Plan]]="Standard"),1,0)</f>
        <v>0</v>
      </c>
      <c r="BJ119" s="7">
        <f>+Bases[[#This Row],[Potential Sales Standard - Renew: Yes]]+Bases[[#This Row],[Potential Sales Ultimate - Renew: Yes]]</f>
        <v>0</v>
      </c>
      <c r="BK119" s="9">
        <f>+Bases[[#This Row],[Potential Clients Standard - Renew: Yes]]+Bases[[#This Row],[Potential Clients Standard - Renew: NO]]</f>
        <v>0</v>
      </c>
      <c r="BL119" s="7">
        <f>+Bases[[#This Row],[Potential Sales Standard - Renew: NO]]+Bases[[#This Row],[Potential Sales Ultimate - Renew: NO]]</f>
        <v>0</v>
      </c>
      <c r="BM119" s="9">
        <f>+Bases[[#This Row],[Potential Clients Ultimate - Renew: Yes]]+Bases[[#This Row],[Potential Clients Ultimate - Renew: NO]]</f>
        <v>0</v>
      </c>
    </row>
    <row r="120" spans="1:65" ht="16.5" customHeight="1" x14ac:dyDescent="0.25">
      <c r="A120" s="1">
        <v>3347</v>
      </c>
      <c r="B120" s="1" t="s">
        <v>134</v>
      </c>
      <c r="C120" s="1" t="s">
        <v>15</v>
      </c>
      <c r="D120" s="2">
        <v>45464</v>
      </c>
      <c r="E120" s="1" t="s">
        <v>12</v>
      </c>
      <c r="F120" s="7">
        <v>10</v>
      </c>
      <c r="G120" s="1" t="s">
        <v>9</v>
      </c>
      <c r="H120" s="1" t="s">
        <v>12</v>
      </c>
      <c r="I120" s="7" t="s">
        <v>302</v>
      </c>
      <c r="J120" s="1" t="s">
        <v>8</v>
      </c>
      <c r="K120" s="7">
        <v>20</v>
      </c>
      <c r="L120" s="7">
        <v>10</v>
      </c>
      <c r="M120" s="7">
        <v>20</v>
      </c>
      <c r="N120" s="6">
        <v>2024</v>
      </c>
      <c r="O120" s="3" t="s">
        <v>320</v>
      </c>
      <c r="P120" s="5">
        <v>4</v>
      </c>
      <c r="Q120" s="3" t="s">
        <v>317</v>
      </c>
      <c r="R120" s="7">
        <v>-10</v>
      </c>
      <c r="S120" s="9">
        <v>1</v>
      </c>
      <c r="T120" s="9">
        <v>0</v>
      </c>
      <c r="U120" s="9">
        <v>1</v>
      </c>
      <c r="V120" s="9">
        <f>+IF(Bases[[#This Row],[Auto Renewal]]="Yes",1,0)</f>
        <v>0</v>
      </c>
      <c r="W120" s="9">
        <f>+IF(Bases[[#This Row],[Auto Renewal]]="No",1,0)</f>
        <v>1</v>
      </c>
      <c r="X120" s="9">
        <f>+Bases[[#This Row],[CLIENTS From All Subscriptions Auto Renewal YES]]+Bases[[#This Row],[CLIENTS From All Subscriptions Auto Renewal NO]]</f>
        <v>1</v>
      </c>
      <c r="Y120" s="9">
        <f>IF(AND(Bases[[#This Row],[Plan]]="Core",Bases[[#This Row],[Auto Renewal]]="Yes"),1,0)</f>
        <v>0</v>
      </c>
      <c r="Z120" s="9">
        <f>IF(AND(Bases[[#This Row],[Plan]]="Core",Bases[[#This Row],[Auto Renewal]]="No"),1,0)</f>
        <v>0</v>
      </c>
      <c r="AA120" s="9">
        <f>+Bases[[#This Row],[CLIENTS From Simple Subscription Auto Renewal NO]]+Bases[[#This Row],[CLIENTS From Simple Subscription Auto Renewal YES]]</f>
        <v>0</v>
      </c>
      <c r="AB120" s="9">
        <f>IF(AND(Bases[[#This Row],[Plan]]="Standard",Bases[[#This Row],[Auto Renewal]]="Yes"),1,0)</f>
        <v>0</v>
      </c>
      <c r="AC120" s="9">
        <f>IF(AND(Bases[[#This Row],[Plan]]="Standard",Bases[[#This Row],[Auto Renewal]]="No"),1,0)</f>
        <v>1</v>
      </c>
      <c r="AD120" s="9">
        <f>+Bases[[#This Row],[CLIENTS From STANDARD (MINECRAFT) Auto Renewal NO]]+Bases[[#This Row],[CLIENTS From STANDARD (MINECRAFT) Auto Renewal YES]]</f>
        <v>1</v>
      </c>
      <c r="AE120" s="9">
        <f>IF(AND(Bases[[#This Row],[Plan]]="Ultimate",Bases[[#This Row],[Auto Renewal]]="Yes"),1,0)</f>
        <v>0</v>
      </c>
      <c r="AF120" s="9">
        <f>IF(AND(Bases[[#This Row],[Plan]]="Ultimate",Bases[[#This Row],[Auto Renewal]]="No"),1,0)</f>
        <v>0</v>
      </c>
      <c r="AG120" s="9">
        <f>+Bases[[#This Row],[CLIENTS From ULTIMATE (MINECRAFT) Auto Renewal NO]]+Bases[[#This Row],[CLIENTS From ULTIMATE (MINECRAFT) Auto Renewal YES]]</f>
        <v>0</v>
      </c>
      <c r="AH120" s="9">
        <f>+Bases[[#This Row],[Total CLIENTS From ULTIMATE (MINECRAFT) Auto Renewal YES + NO]]+Bases[[#This Row],[Total CLIENTS From STANDARD (MINECRAFT) Auto Renewal YES + NO]]</f>
        <v>1</v>
      </c>
      <c r="AI120" s="9">
        <f>IF(AND(Bases[[#This Row],[Plan]]="Ultimate",Bases[[#This Row],[Auto Renewal]]="Yes"),1,0)</f>
        <v>0</v>
      </c>
      <c r="AJ120" s="9">
        <f>IF(AND(Bases[[#This Row],[Plan]]="Ultimate",Bases[[#This Row],[Auto Renewal]]="No"),1,0)</f>
        <v>0</v>
      </c>
      <c r="AK120" s="9">
        <f>+Bases[[#This Row],[CLIENTS From ULTIMATE (EA) Auto Renewal YES]]+Bases[[#This Row],[CLIENTS From ULTIMATE (EA) Auto Renewal NO]]</f>
        <v>0</v>
      </c>
      <c r="AL120" s="7">
        <f>+IF(Bases[[#This Row],[Auto Renewal]]="Yes",Bases[[#This Row],[Subscription Price]],0)</f>
        <v>0</v>
      </c>
      <c r="AM120" s="7">
        <f>+IF(Bases[[#This Row],[Auto Renewal]]="No",Bases[[#This Row],[Subscription Price]],0)</f>
        <v>10</v>
      </c>
      <c r="AN120" s="7">
        <f>+Bases[[#This Row],[Sales From All Subscriptions Auto Renewal NO]]+Bases[[#This Row],[Sales From All Subscriptions Auto Renewal YES]]</f>
        <v>10</v>
      </c>
      <c r="AO120" s="7">
        <f>IF(AND(Bases[[#This Row],[Plan]]="Core",Bases[[#This Row],[Auto Renewal]]="Yes"),Bases[[#This Row],[Subscription Price]],0)</f>
        <v>0</v>
      </c>
      <c r="AP120" s="7">
        <f>IF(AND(Bases[[#This Row],[Plan]]="Core",Bases[[#This Row],[Auto Renewal]]="No"),Bases[[#This Row],[Subscription Price]],0)</f>
        <v>0</v>
      </c>
      <c r="AQ120" s="7">
        <f>+Bases[[#This Row],[Sales From Simple Subscription Auto Renewal YES]]+Bases[[#This Row],[Sales From Simple Subscription Auto Renewal NO]]</f>
        <v>0</v>
      </c>
      <c r="AR120" s="7">
        <f>IF(AND(Bases[[#This Row],[Plan]]="Standard",Bases[[#This Row],[Auto Renewal]]="Yes"),Bases[[#This Row],[Minecraft Season Pass Price]],0)</f>
        <v>0</v>
      </c>
      <c r="AS120" s="7">
        <f>IF(AND(Bases[[#This Row],[Plan]]="Standard",Bases[[#This Row],[Auto Renewal]]="No"),Bases[[#This Row],[Minecraft Season Pass Price]],0)</f>
        <v>20</v>
      </c>
      <c r="AT120" s="7">
        <f>+Bases[[#This Row],[Sales From STANDARD (MINECRAFT) Auto Renewal YES]]+Bases[[#This Row],[Sales From STANDARD (MINECRAFT) Auto Renewal NO]]</f>
        <v>20</v>
      </c>
      <c r="AU120" s="7">
        <f>IF(AND(Bases[[#This Row],[Plan]]="Ultimate",Bases[[#This Row],[Auto Renewal]]="Yes"),Bases[[#This Row],[Minecraft Season Pass Price]],0)</f>
        <v>0</v>
      </c>
      <c r="AV120" s="7">
        <f>IF(AND(Bases[[#This Row],[Plan]]="Ultimate",Bases[[#This Row],[Auto Renewal]]="No"),Bases[[#This Row],[Minecraft Season Pass Price]],0)</f>
        <v>0</v>
      </c>
      <c r="AW120" s="7">
        <f>+Bases[[#This Row],[Sales From ULTIMATE (MINECRAFT) Auto Renewal YES]]+Bases[[#This Row],[Sales From ULTIMATE (MINECRAFT) Auto Renewal NO]]</f>
        <v>0</v>
      </c>
      <c r="AX120" s="7">
        <f>+Bases[[#This Row],[Total Sales From ULTIMATE (MINECRAFT) Auto Renewal YES + NO]]+Bases[[#This Row],[Total Sales From STANDARD (MINECRAFT) Auto Renewal YES + NO]]</f>
        <v>20</v>
      </c>
      <c r="AY120" s="7">
        <f>IF(AND(Bases[[#This Row],[Plan]]="Ultimate",Bases[[#This Row],[Auto Renewal]]="Yes"),Bases[[#This Row],[EA Play Season Pass
Price]],0)</f>
        <v>0</v>
      </c>
      <c r="AZ120" s="7">
        <f>IF(AND(Bases[[#This Row],[Plan]]="Ultimate",Bases[[#This Row],[Auto Renewal]]="No"),Bases[[#This Row],[EA Play Season Pass
Price]],0)</f>
        <v>0</v>
      </c>
      <c r="BA120" s="7">
        <f>+Bases[[#This Row],[Sales From ULTIMATE (EA) Auto Renewal YES]]+Bases[[#This Row],[Sales From ULTIMATE (EA) Auto Renewal NO]]</f>
        <v>0</v>
      </c>
      <c r="BB120" s="7">
        <f>IF(Bases[[#This Row],[Potential Clients Standard - Renew: Yes]]=1,25,0)</f>
        <v>0</v>
      </c>
      <c r="BC120" s="9">
        <f>IF(AND(Bases[[#This Row],[Auto Renewal]]="Yes",Bases[[#This Row],[Plan]]="Core"),1,0)</f>
        <v>0</v>
      </c>
      <c r="BD120" s="7">
        <f>IF(Bases[[#This Row],[Potential Clients Standard - Renew: NO]]=1,25,0)</f>
        <v>0</v>
      </c>
      <c r="BE120" s="9">
        <f>IF(AND(Bases[[#This Row],[Auto Renewal]]="No",Bases[[#This Row],[Plan]]="Core"),1,0)</f>
        <v>0</v>
      </c>
      <c r="BF120" s="7">
        <f>IF(Bases[[#This Row],[Potential Clients Ultimate - Renew: Yes]]=1,35,0)</f>
        <v>0</v>
      </c>
      <c r="BG120" s="9">
        <f>IF(AND(Bases[[#This Row],[Auto Renewal]]="Yes",Bases[[#This Row],[Plan]]="Standard"),1,0)</f>
        <v>0</v>
      </c>
      <c r="BH120" s="7">
        <f>IF(Bases[[#This Row],[Potential Clients Ultimate - Renew: NO]]=1,35,0)</f>
        <v>35</v>
      </c>
      <c r="BI120" s="9">
        <f>IF(AND(Bases[[#This Row],[Auto Renewal]]="No",Bases[[#This Row],[Plan]]="Standard"),1,0)</f>
        <v>1</v>
      </c>
      <c r="BJ120" s="7">
        <f>+Bases[[#This Row],[Potential Sales Standard - Renew: Yes]]+Bases[[#This Row],[Potential Sales Ultimate - Renew: Yes]]</f>
        <v>0</v>
      </c>
      <c r="BK120" s="9">
        <f>+Bases[[#This Row],[Potential Clients Standard - Renew: Yes]]+Bases[[#This Row],[Potential Clients Standard - Renew: NO]]</f>
        <v>0</v>
      </c>
      <c r="BL120" s="7">
        <f>+Bases[[#This Row],[Potential Sales Standard - Renew: NO]]+Bases[[#This Row],[Potential Sales Ultimate - Renew: NO]]</f>
        <v>35</v>
      </c>
      <c r="BM120" s="9">
        <f>+Bases[[#This Row],[Potential Clients Ultimate - Renew: Yes]]+Bases[[#This Row],[Potential Clients Ultimate - Renew: NO]]</f>
        <v>1</v>
      </c>
    </row>
    <row r="121" spans="1:65" ht="16.5" customHeight="1" x14ac:dyDescent="0.25">
      <c r="A121" s="1">
        <v>3348</v>
      </c>
      <c r="B121" s="1" t="s">
        <v>135</v>
      </c>
      <c r="C121" s="1" t="s">
        <v>11</v>
      </c>
      <c r="D121" s="2">
        <v>45465</v>
      </c>
      <c r="E121" s="1" t="s">
        <v>8</v>
      </c>
      <c r="F121" s="7">
        <v>5</v>
      </c>
      <c r="G121" s="1" t="s">
        <v>16</v>
      </c>
      <c r="H121" s="1" t="s">
        <v>12</v>
      </c>
      <c r="I121" s="7" t="s">
        <v>302</v>
      </c>
      <c r="J121" s="1" t="s">
        <v>12</v>
      </c>
      <c r="K121" s="7">
        <v>0</v>
      </c>
      <c r="L121" s="7">
        <v>0</v>
      </c>
      <c r="M121" s="7">
        <v>5</v>
      </c>
      <c r="N121" s="6">
        <v>2024</v>
      </c>
      <c r="O121" s="3" t="s">
        <v>320</v>
      </c>
      <c r="P121" s="5">
        <v>4</v>
      </c>
      <c r="Q121" s="3" t="s">
        <v>311</v>
      </c>
      <c r="R121" s="7">
        <v>0</v>
      </c>
      <c r="S121" s="9">
        <v>1</v>
      </c>
      <c r="T121" s="9">
        <v>1</v>
      </c>
      <c r="U121" s="9">
        <v>0</v>
      </c>
      <c r="V121" s="9">
        <f>+IF(Bases[[#This Row],[Auto Renewal]]="Yes",1,0)</f>
        <v>1</v>
      </c>
      <c r="W121" s="9">
        <f>+IF(Bases[[#This Row],[Auto Renewal]]="No",1,0)</f>
        <v>0</v>
      </c>
      <c r="X121" s="9">
        <f>+Bases[[#This Row],[CLIENTS From All Subscriptions Auto Renewal YES]]+Bases[[#This Row],[CLIENTS From All Subscriptions Auto Renewal NO]]</f>
        <v>1</v>
      </c>
      <c r="Y121" s="9">
        <f>IF(AND(Bases[[#This Row],[Plan]]="Core",Bases[[#This Row],[Auto Renewal]]="Yes"),1,0)</f>
        <v>1</v>
      </c>
      <c r="Z121" s="9">
        <f>IF(AND(Bases[[#This Row],[Plan]]="Core",Bases[[#This Row],[Auto Renewal]]="No"),1,0)</f>
        <v>0</v>
      </c>
      <c r="AA121" s="9">
        <f>+Bases[[#This Row],[CLIENTS From Simple Subscription Auto Renewal NO]]+Bases[[#This Row],[CLIENTS From Simple Subscription Auto Renewal YES]]</f>
        <v>1</v>
      </c>
      <c r="AB121" s="9">
        <f>IF(AND(Bases[[#This Row],[Plan]]="Standard",Bases[[#This Row],[Auto Renewal]]="Yes"),1,0)</f>
        <v>0</v>
      </c>
      <c r="AC121" s="9">
        <f>IF(AND(Bases[[#This Row],[Plan]]="Standard",Bases[[#This Row],[Auto Renewal]]="No"),1,0)</f>
        <v>0</v>
      </c>
      <c r="AD121" s="9">
        <f>+Bases[[#This Row],[CLIENTS From STANDARD (MINECRAFT) Auto Renewal NO]]+Bases[[#This Row],[CLIENTS From STANDARD (MINECRAFT) Auto Renewal YES]]</f>
        <v>0</v>
      </c>
      <c r="AE121" s="9">
        <f>IF(AND(Bases[[#This Row],[Plan]]="Ultimate",Bases[[#This Row],[Auto Renewal]]="Yes"),1,0)</f>
        <v>0</v>
      </c>
      <c r="AF121" s="9">
        <f>IF(AND(Bases[[#This Row],[Plan]]="Ultimate",Bases[[#This Row],[Auto Renewal]]="No"),1,0)</f>
        <v>0</v>
      </c>
      <c r="AG121" s="9">
        <f>+Bases[[#This Row],[CLIENTS From ULTIMATE (MINECRAFT) Auto Renewal NO]]+Bases[[#This Row],[CLIENTS From ULTIMATE (MINECRAFT) Auto Renewal YES]]</f>
        <v>0</v>
      </c>
      <c r="AH121" s="9">
        <f>+Bases[[#This Row],[Total CLIENTS From ULTIMATE (MINECRAFT) Auto Renewal YES + NO]]+Bases[[#This Row],[Total CLIENTS From STANDARD (MINECRAFT) Auto Renewal YES + NO]]</f>
        <v>0</v>
      </c>
      <c r="AI121" s="9">
        <f>IF(AND(Bases[[#This Row],[Plan]]="Ultimate",Bases[[#This Row],[Auto Renewal]]="Yes"),1,0)</f>
        <v>0</v>
      </c>
      <c r="AJ121" s="9">
        <f>IF(AND(Bases[[#This Row],[Plan]]="Ultimate",Bases[[#This Row],[Auto Renewal]]="No"),1,0)</f>
        <v>0</v>
      </c>
      <c r="AK121" s="9">
        <f>+Bases[[#This Row],[CLIENTS From ULTIMATE (EA) Auto Renewal YES]]+Bases[[#This Row],[CLIENTS From ULTIMATE (EA) Auto Renewal NO]]</f>
        <v>0</v>
      </c>
      <c r="AL121" s="7">
        <f>+IF(Bases[[#This Row],[Auto Renewal]]="Yes",Bases[[#This Row],[Subscription Price]],0)</f>
        <v>5</v>
      </c>
      <c r="AM121" s="7">
        <f>+IF(Bases[[#This Row],[Auto Renewal]]="No",Bases[[#This Row],[Subscription Price]],0)</f>
        <v>0</v>
      </c>
      <c r="AN121" s="7">
        <f>+Bases[[#This Row],[Sales From All Subscriptions Auto Renewal NO]]+Bases[[#This Row],[Sales From All Subscriptions Auto Renewal YES]]</f>
        <v>5</v>
      </c>
      <c r="AO121" s="7">
        <f>IF(AND(Bases[[#This Row],[Plan]]="Core",Bases[[#This Row],[Auto Renewal]]="Yes"),Bases[[#This Row],[Subscription Price]],0)</f>
        <v>5</v>
      </c>
      <c r="AP121" s="7">
        <f>IF(AND(Bases[[#This Row],[Plan]]="Core",Bases[[#This Row],[Auto Renewal]]="No"),Bases[[#This Row],[Subscription Price]],0)</f>
        <v>0</v>
      </c>
      <c r="AQ121" s="7">
        <f>+Bases[[#This Row],[Sales From Simple Subscription Auto Renewal YES]]+Bases[[#This Row],[Sales From Simple Subscription Auto Renewal NO]]</f>
        <v>5</v>
      </c>
      <c r="AR121" s="7">
        <f>IF(AND(Bases[[#This Row],[Plan]]="Standard",Bases[[#This Row],[Auto Renewal]]="Yes"),Bases[[#This Row],[Minecraft Season Pass Price]],0)</f>
        <v>0</v>
      </c>
      <c r="AS121" s="7">
        <f>IF(AND(Bases[[#This Row],[Plan]]="Standard",Bases[[#This Row],[Auto Renewal]]="No"),Bases[[#This Row],[Minecraft Season Pass Price]],0)</f>
        <v>0</v>
      </c>
      <c r="AT121" s="7">
        <f>+Bases[[#This Row],[Sales From STANDARD (MINECRAFT) Auto Renewal YES]]+Bases[[#This Row],[Sales From STANDARD (MINECRAFT) Auto Renewal NO]]</f>
        <v>0</v>
      </c>
      <c r="AU121" s="7">
        <f>IF(AND(Bases[[#This Row],[Plan]]="Ultimate",Bases[[#This Row],[Auto Renewal]]="Yes"),Bases[[#This Row],[Minecraft Season Pass Price]],0)</f>
        <v>0</v>
      </c>
      <c r="AV121" s="7">
        <f>IF(AND(Bases[[#This Row],[Plan]]="Ultimate",Bases[[#This Row],[Auto Renewal]]="No"),Bases[[#This Row],[Minecraft Season Pass Price]],0)</f>
        <v>0</v>
      </c>
      <c r="AW121" s="7">
        <f>+Bases[[#This Row],[Sales From ULTIMATE (MINECRAFT) Auto Renewal YES]]+Bases[[#This Row],[Sales From ULTIMATE (MINECRAFT) Auto Renewal NO]]</f>
        <v>0</v>
      </c>
      <c r="AX121" s="7">
        <f>+Bases[[#This Row],[Total Sales From ULTIMATE (MINECRAFT) Auto Renewal YES + NO]]+Bases[[#This Row],[Total Sales From STANDARD (MINECRAFT) Auto Renewal YES + NO]]</f>
        <v>0</v>
      </c>
      <c r="AY121" s="7">
        <f>IF(AND(Bases[[#This Row],[Plan]]="Ultimate",Bases[[#This Row],[Auto Renewal]]="Yes"),Bases[[#This Row],[EA Play Season Pass
Price]],0)</f>
        <v>0</v>
      </c>
      <c r="AZ121" s="7">
        <f>IF(AND(Bases[[#This Row],[Plan]]="Ultimate",Bases[[#This Row],[Auto Renewal]]="No"),Bases[[#This Row],[EA Play Season Pass
Price]],0)</f>
        <v>0</v>
      </c>
      <c r="BA121" s="7">
        <f>+Bases[[#This Row],[Sales From ULTIMATE (EA) Auto Renewal YES]]+Bases[[#This Row],[Sales From ULTIMATE (EA) Auto Renewal NO]]</f>
        <v>0</v>
      </c>
      <c r="BB121" s="7">
        <f>IF(Bases[[#This Row],[Potential Clients Standard - Renew: Yes]]=1,25,0)</f>
        <v>25</v>
      </c>
      <c r="BC121" s="9">
        <f>IF(AND(Bases[[#This Row],[Auto Renewal]]="Yes",Bases[[#This Row],[Plan]]="Core"),1,0)</f>
        <v>1</v>
      </c>
      <c r="BD121" s="7">
        <f>IF(Bases[[#This Row],[Potential Clients Standard - Renew: NO]]=1,25,0)</f>
        <v>0</v>
      </c>
      <c r="BE121" s="9">
        <f>IF(AND(Bases[[#This Row],[Auto Renewal]]="No",Bases[[#This Row],[Plan]]="Core"),1,0)</f>
        <v>0</v>
      </c>
      <c r="BF121" s="7">
        <f>IF(Bases[[#This Row],[Potential Clients Ultimate - Renew: Yes]]=1,35,0)</f>
        <v>0</v>
      </c>
      <c r="BG121" s="9">
        <f>IF(AND(Bases[[#This Row],[Auto Renewal]]="Yes",Bases[[#This Row],[Plan]]="Standard"),1,0)</f>
        <v>0</v>
      </c>
      <c r="BH121" s="7">
        <f>IF(Bases[[#This Row],[Potential Clients Ultimate - Renew: NO]]=1,35,0)</f>
        <v>0</v>
      </c>
      <c r="BI121" s="9">
        <f>IF(AND(Bases[[#This Row],[Auto Renewal]]="No",Bases[[#This Row],[Plan]]="Standard"),1,0)</f>
        <v>0</v>
      </c>
      <c r="BJ121" s="7">
        <f>+Bases[[#This Row],[Potential Sales Standard - Renew: Yes]]+Bases[[#This Row],[Potential Sales Ultimate - Renew: Yes]]</f>
        <v>25</v>
      </c>
      <c r="BK121" s="9">
        <f>+Bases[[#This Row],[Potential Clients Standard - Renew: Yes]]+Bases[[#This Row],[Potential Clients Standard - Renew: NO]]</f>
        <v>1</v>
      </c>
      <c r="BL121" s="7">
        <f>+Bases[[#This Row],[Potential Sales Standard - Renew: NO]]+Bases[[#This Row],[Potential Sales Ultimate - Renew: NO]]</f>
        <v>0</v>
      </c>
      <c r="BM121" s="9">
        <f>+Bases[[#This Row],[Potential Clients Ultimate - Renew: Yes]]+Bases[[#This Row],[Potential Clients Ultimate - Renew: NO]]</f>
        <v>0</v>
      </c>
    </row>
    <row r="122" spans="1:65" ht="16.5" customHeight="1" x14ac:dyDescent="0.25">
      <c r="A122" s="1">
        <v>3349</v>
      </c>
      <c r="B122" s="1" t="s">
        <v>111</v>
      </c>
      <c r="C122" s="1" t="s">
        <v>7</v>
      </c>
      <c r="D122" s="2">
        <v>45466</v>
      </c>
      <c r="E122" s="1" t="s">
        <v>12</v>
      </c>
      <c r="F122" s="7">
        <v>15</v>
      </c>
      <c r="G122" s="1" t="s">
        <v>9</v>
      </c>
      <c r="H122" s="1" t="s">
        <v>8</v>
      </c>
      <c r="I122" s="7">
        <v>30</v>
      </c>
      <c r="J122" s="1" t="s">
        <v>8</v>
      </c>
      <c r="K122" s="7">
        <v>20</v>
      </c>
      <c r="L122" s="7">
        <v>3</v>
      </c>
      <c r="M122" s="7">
        <v>62</v>
      </c>
      <c r="N122" s="6">
        <v>2024</v>
      </c>
      <c r="O122" s="3" t="s">
        <v>320</v>
      </c>
      <c r="P122" s="5">
        <v>5</v>
      </c>
      <c r="Q122" s="3" t="s">
        <v>314</v>
      </c>
      <c r="R122" s="7">
        <v>-3</v>
      </c>
      <c r="S122" s="9">
        <v>1</v>
      </c>
      <c r="T122" s="9">
        <v>0</v>
      </c>
      <c r="U122" s="9">
        <v>1</v>
      </c>
      <c r="V122" s="9">
        <f>+IF(Bases[[#This Row],[Auto Renewal]]="Yes",1,0)</f>
        <v>0</v>
      </c>
      <c r="W122" s="9">
        <f>+IF(Bases[[#This Row],[Auto Renewal]]="No",1,0)</f>
        <v>1</v>
      </c>
      <c r="X122" s="9">
        <f>+Bases[[#This Row],[CLIENTS From All Subscriptions Auto Renewal YES]]+Bases[[#This Row],[CLIENTS From All Subscriptions Auto Renewal NO]]</f>
        <v>1</v>
      </c>
      <c r="Y122" s="9">
        <f>IF(AND(Bases[[#This Row],[Plan]]="Core",Bases[[#This Row],[Auto Renewal]]="Yes"),1,0)</f>
        <v>0</v>
      </c>
      <c r="Z122" s="9">
        <f>IF(AND(Bases[[#This Row],[Plan]]="Core",Bases[[#This Row],[Auto Renewal]]="No"),1,0)</f>
        <v>0</v>
      </c>
      <c r="AA122" s="9">
        <f>+Bases[[#This Row],[CLIENTS From Simple Subscription Auto Renewal NO]]+Bases[[#This Row],[CLIENTS From Simple Subscription Auto Renewal YES]]</f>
        <v>0</v>
      </c>
      <c r="AB122" s="9">
        <f>IF(AND(Bases[[#This Row],[Plan]]="Standard",Bases[[#This Row],[Auto Renewal]]="Yes"),1,0)</f>
        <v>0</v>
      </c>
      <c r="AC122" s="9">
        <f>IF(AND(Bases[[#This Row],[Plan]]="Standard",Bases[[#This Row],[Auto Renewal]]="No"),1,0)</f>
        <v>0</v>
      </c>
      <c r="AD122" s="9">
        <f>+Bases[[#This Row],[CLIENTS From STANDARD (MINECRAFT) Auto Renewal NO]]+Bases[[#This Row],[CLIENTS From STANDARD (MINECRAFT) Auto Renewal YES]]</f>
        <v>0</v>
      </c>
      <c r="AE122" s="9">
        <f>IF(AND(Bases[[#This Row],[Plan]]="Ultimate",Bases[[#This Row],[Auto Renewal]]="Yes"),1,0)</f>
        <v>0</v>
      </c>
      <c r="AF122" s="9">
        <f>IF(AND(Bases[[#This Row],[Plan]]="Ultimate",Bases[[#This Row],[Auto Renewal]]="No"),1,0)</f>
        <v>1</v>
      </c>
      <c r="AG122" s="9">
        <f>+Bases[[#This Row],[CLIENTS From ULTIMATE (MINECRAFT) Auto Renewal NO]]+Bases[[#This Row],[CLIENTS From ULTIMATE (MINECRAFT) Auto Renewal YES]]</f>
        <v>1</v>
      </c>
      <c r="AH122" s="9">
        <f>+Bases[[#This Row],[Total CLIENTS From ULTIMATE (MINECRAFT) Auto Renewal YES + NO]]+Bases[[#This Row],[Total CLIENTS From STANDARD (MINECRAFT) Auto Renewal YES + NO]]</f>
        <v>1</v>
      </c>
      <c r="AI122" s="9">
        <f>IF(AND(Bases[[#This Row],[Plan]]="Ultimate",Bases[[#This Row],[Auto Renewal]]="Yes"),1,0)</f>
        <v>0</v>
      </c>
      <c r="AJ122" s="9">
        <f>IF(AND(Bases[[#This Row],[Plan]]="Ultimate",Bases[[#This Row],[Auto Renewal]]="No"),1,0)</f>
        <v>1</v>
      </c>
      <c r="AK122" s="9">
        <f>+Bases[[#This Row],[CLIENTS From ULTIMATE (EA) Auto Renewal YES]]+Bases[[#This Row],[CLIENTS From ULTIMATE (EA) Auto Renewal NO]]</f>
        <v>1</v>
      </c>
      <c r="AL122" s="7">
        <f>+IF(Bases[[#This Row],[Auto Renewal]]="Yes",Bases[[#This Row],[Subscription Price]],0)</f>
        <v>0</v>
      </c>
      <c r="AM122" s="7">
        <f>+IF(Bases[[#This Row],[Auto Renewal]]="No",Bases[[#This Row],[Subscription Price]],0)</f>
        <v>15</v>
      </c>
      <c r="AN122" s="7">
        <f>+Bases[[#This Row],[Sales From All Subscriptions Auto Renewal NO]]+Bases[[#This Row],[Sales From All Subscriptions Auto Renewal YES]]</f>
        <v>15</v>
      </c>
      <c r="AO122" s="7">
        <f>IF(AND(Bases[[#This Row],[Plan]]="Core",Bases[[#This Row],[Auto Renewal]]="Yes"),Bases[[#This Row],[Subscription Price]],0)</f>
        <v>0</v>
      </c>
      <c r="AP122" s="7">
        <f>IF(AND(Bases[[#This Row],[Plan]]="Core",Bases[[#This Row],[Auto Renewal]]="No"),Bases[[#This Row],[Subscription Price]],0)</f>
        <v>0</v>
      </c>
      <c r="AQ122" s="7">
        <f>+Bases[[#This Row],[Sales From Simple Subscription Auto Renewal YES]]+Bases[[#This Row],[Sales From Simple Subscription Auto Renewal NO]]</f>
        <v>0</v>
      </c>
      <c r="AR122" s="7">
        <f>IF(AND(Bases[[#This Row],[Plan]]="Standard",Bases[[#This Row],[Auto Renewal]]="Yes"),Bases[[#This Row],[Minecraft Season Pass Price]],0)</f>
        <v>0</v>
      </c>
      <c r="AS122" s="7">
        <f>IF(AND(Bases[[#This Row],[Plan]]="Standard",Bases[[#This Row],[Auto Renewal]]="No"),Bases[[#This Row],[Minecraft Season Pass Price]],0)</f>
        <v>0</v>
      </c>
      <c r="AT122" s="7">
        <f>+Bases[[#This Row],[Sales From STANDARD (MINECRAFT) Auto Renewal YES]]+Bases[[#This Row],[Sales From STANDARD (MINECRAFT) Auto Renewal NO]]</f>
        <v>0</v>
      </c>
      <c r="AU122" s="7">
        <f>IF(AND(Bases[[#This Row],[Plan]]="Ultimate",Bases[[#This Row],[Auto Renewal]]="Yes"),Bases[[#This Row],[Minecraft Season Pass Price]],0)</f>
        <v>0</v>
      </c>
      <c r="AV122" s="7">
        <f>IF(AND(Bases[[#This Row],[Plan]]="Ultimate",Bases[[#This Row],[Auto Renewal]]="No"),Bases[[#This Row],[Minecraft Season Pass Price]],0)</f>
        <v>20</v>
      </c>
      <c r="AW122" s="7">
        <f>+Bases[[#This Row],[Sales From ULTIMATE (MINECRAFT) Auto Renewal YES]]+Bases[[#This Row],[Sales From ULTIMATE (MINECRAFT) Auto Renewal NO]]</f>
        <v>20</v>
      </c>
      <c r="AX122" s="7">
        <f>+Bases[[#This Row],[Total Sales From ULTIMATE (MINECRAFT) Auto Renewal YES + NO]]+Bases[[#This Row],[Total Sales From STANDARD (MINECRAFT) Auto Renewal YES + NO]]</f>
        <v>20</v>
      </c>
      <c r="AY122" s="7">
        <f>IF(AND(Bases[[#This Row],[Plan]]="Ultimate",Bases[[#This Row],[Auto Renewal]]="Yes"),Bases[[#This Row],[EA Play Season Pass
Price]],0)</f>
        <v>0</v>
      </c>
      <c r="AZ122" s="7">
        <f>IF(AND(Bases[[#This Row],[Plan]]="Ultimate",Bases[[#This Row],[Auto Renewal]]="No"),Bases[[#This Row],[EA Play Season Pass
Price]],0)</f>
        <v>30</v>
      </c>
      <c r="BA122" s="7">
        <f>+Bases[[#This Row],[Sales From ULTIMATE (EA) Auto Renewal YES]]+Bases[[#This Row],[Sales From ULTIMATE (EA) Auto Renewal NO]]</f>
        <v>30</v>
      </c>
      <c r="BB122" s="7">
        <f>IF(Bases[[#This Row],[Potential Clients Standard - Renew: Yes]]=1,25,0)</f>
        <v>0</v>
      </c>
      <c r="BC122" s="9">
        <f>IF(AND(Bases[[#This Row],[Auto Renewal]]="Yes",Bases[[#This Row],[Plan]]="Core"),1,0)</f>
        <v>0</v>
      </c>
      <c r="BD122" s="7">
        <f>IF(Bases[[#This Row],[Potential Clients Standard - Renew: NO]]=1,25,0)</f>
        <v>0</v>
      </c>
      <c r="BE122" s="9">
        <f>IF(AND(Bases[[#This Row],[Auto Renewal]]="No",Bases[[#This Row],[Plan]]="Core"),1,0)</f>
        <v>0</v>
      </c>
      <c r="BF122" s="7">
        <f>IF(Bases[[#This Row],[Potential Clients Ultimate - Renew: Yes]]=1,35,0)</f>
        <v>0</v>
      </c>
      <c r="BG122" s="9">
        <f>IF(AND(Bases[[#This Row],[Auto Renewal]]="Yes",Bases[[#This Row],[Plan]]="Standard"),1,0)</f>
        <v>0</v>
      </c>
      <c r="BH122" s="7">
        <f>IF(Bases[[#This Row],[Potential Clients Ultimate - Renew: NO]]=1,35,0)</f>
        <v>0</v>
      </c>
      <c r="BI122" s="9">
        <f>IF(AND(Bases[[#This Row],[Auto Renewal]]="No",Bases[[#This Row],[Plan]]="Standard"),1,0)</f>
        <v>0</v>
      </c>
      <c r="BJ122" s="7">
        <f>+Bases[[#This Row],[Potential Sales Standard - Renew: Yes]]+Bases[[#This Row],[Potential Sales Ultimate - Renew: Yes]]</f>
        <v>0</v>
      </c>
      <c r="BK122" s="9">
        <f>+Bases[[#This Row],[Potential Clients Standard - Renew: Yes]]+Bases[[#This Row],[Potential Clients Standard - Renew: NO]]</f>
        <v>0</v>
      </c>
      <c r="BL122" s="7">
        <f>+Bases[[#This Row],[Potential Sales Standard - Renew: NO]]+Bases[[#This Row],[Potential Sales Ultimate - Renew: NO]]</f>
        <v>0</v>
      </c>
      <c r="BM122" s="9">
        <f>+Bases[[#This Row],[Potential Clients Ultimate - Renew: Yes]]+Bases[[#This Row],[Potential Clients Ultimate - Renew: NO]]</f>
        <v>0</v>
      </c>
    </row>
    <row r="123" spans="1:65" ht="16.5" customHeight="1" x14ac:dyDescent="0.25">
      <c r="A123" s="1">
        <v>3350</v>
      </c>
      <c r="B123" s="1" t="s">
        <v>136</v>
      </c>
      <c r="C123" s="1" t="s">
        <v>15</v>
      </c>
      <c r="D123" s="2">
        <v>45467</v>
      </c>
      <c r="E123" s="1" t="s">
        <v>8</v>
      </c>
      <c r="F123" s="7">
        <v>10</v>
      </c>
      <c r="G123" s="1" t="s">
        <v>13</v>
      </c>
      <c r="H123" s="1" t="s">
        <v>12</v>
      </c>
      <c r="I123" s="7" t="s">
        <v>302</v>
      </c>
      <c r="J123" s="1" t="s">
        <v>8</v>
      </c>
      <c r="K123" s="7">
        <v>20</v>
      </c>
      <c r="L123" s="7">
        <v>15</v>
      </c>
      <c r="M123" s="7">
        <v>15</v>
      </c>
      <c r="N123" s="6">
        <v>2024</v>
      </c>
      <c r="O123" s="3" t="s">
        <v>320</v>
      </c>
      <c r="P123" s="5">
        <v>5</v>
      </c>
      <c r="Q123" s="3" t="s">
        <v>309</v>
      </c>
      <c r="R123" s="7">
        <v>-15</v>
      </c>
      <c r="S123" s="9">
        <v>1</v>
      </c>
      <c r="T123" s="9">
        <v>1</v>
      </c>
      <c r="U123" s="9">
        <v>0</v>
      </c>
      <c r="V123" s="9">
        <f>+IF(Bases[[#This Row],[Auto Renewal]]="Yes",1,0)</f>
        <v>1</v>
      </c>
      <c r="W123" s="9">
        <f>+IF(Bases[[#This Row],[Auto Renewal]]="No",1,0)</f>
        <v>0</v>
      </c>
      <c r="X123" s="9">
        <f>+Bases[[#This Row],[CLIENTS From All Subscriptions Auto Renewal YES]]+Bases[[#This Row],[CLIENTS From All Subscriptions Auto Renewal NO]]</f>
        <v>1</v>
      </c>
      <c r="Y123" s="9">
        <f>IF(AND(Bases[[#This Row],[Plan]]="Core",Bases[[#This Row],[Auto Renewal]]="Yes"),1,0)</f>
        <v>0</v>
      </c>
      <c r="Z123" s="9">
        <f>IF(AND(Bases[[#This Row],[Plan]]="Core",Bases[[#This Row],[Auto Renewal]]="No"),1,0)</f>
        <v>0</v>
      </c>
      <c r="AA123" s="9">
        <f>+Bases[[#This Row],[CLIENTS From Simple Subscription Auto Renewal NO]]+Bases[[#This Row],[CLIENTS From Simple Subscription Auto Renewal YES]]</f>
        <v>0</v>
      </c>
      <c r="AB123" s="9">
        <f>IF(AND(Bases[[#This Row],[Plan]]="Standard",Bases[[#This Row],[Auto Renewal]]="Yes"),1,0)</f>
        <v>1</v>
      </c>
      <c r="AC123" s="9">
        <f>IF(AND(Bases[[#This Row],[Plan]]="Standard",Bases[[#This Row],[Auto Renewal]]="No"),1,0)</f>
        <v>0</v>
      </c>
      <c r="AD123" s="9">
        <f>+Bases[[#This Row],[CLIENTS From STANDARD (MINECRAFT) Auto Renewal NO]]+Bases[[#This Row],[CLIENTS From STANDARD (MINECRAFT) Auto Renewal YES]]</f>
        <v>1</v>
      </c>
      <c r="AE123" s="9">
        <f>IF(AND(Bases[[#This Row],[Plan]]="Ultimate",Bases[[#This Row],[Auto Renewal]]="Yes"),1,0)</f>
        <v>0</v>
      </c>
      <c r="AF123" s="9">
        <f>IF(AND(Bases[[#This Row],[Plan]]="Ultimate",Bases[[#This Row],[Auto Renewal]]="No"),1,0)</f>
        <v>0</v>
      </c>
      <c r="AG123" s="9">
        <f>+Bases[[#This Row],[CLIENTS From ULTIMATE (MINECRAFT) Auto Renewal NO]]+Bases[[#This Row],[CLIENTS From ULTIMATE (MINECRAFT) Auto Renewal YES]]</f>
        <v>0</v>
      </c>
      <c r="AH123" s="9">
        <f>+Bases[[#This Row],[Total CLIENTS From ULTIMATE (MINECRAFT) Auto Renewal YES + NO]]+Bases[[#This Row],[Total CLIENTS From STANDARD (MINECRAFT) Auto Renewal YES + NO]]</f>
        <v>1</v>
      </c>
      <c r="AI123" s="9">
        <f>IF(AND(Bases[[#This Row],[Plan]]="Ultimate",Bases[[#This Row],[Auto Renewal]]="Yes"),1,0)</f>
        <v>0</v>
      </c>
      <c r="AJ123" s="9">
        <f>IF(AND(Bases[[#This Row],[Plan]]="Ultimate",Bases[[#This Row],[Auto Renewal]]="No"),1,0)</f>
        <v>0</v>
      </c>
      <c r="AK123" s="9">
        <f>+Bases[[#This Row],[CLIENTS From ULTIMATE (EA) Auto Renewal YES]]+Bases[[#This Row],[CLIENTS From ULTIMATE (EA) Auto Renewal NO]]</f>
        <v>0</v>
      </c>
      <c r="AL123" s="7">
        <f>+IF(Bases[[#This Row],[Auto Renewal]]="Yes",Bases[[#This Row],[Subscription Price]],0)</f>
        <v>10</v>
      </c>
      <c r="AM123" s="7">
        <f>+IF(Bases[[#This Row],[Auto Renewal]]="No",Bases[[#This Row],[Subscription Price]],0)</f>
        <v>0</v>
      </c>
      <c r="AN123" s="7">
        <f>+Bases[[#This Row],[Sales From All Subscriptions Auto Renewal NO]]+Bases[[#This Row],[Sales From All Subscriptions Auto Renewal YES]]</f>
        <v>10</v>
      </c>
      <c r="AO123" s="7">
        <f>IF(AND(Bases[[#This Row],[Plan]]="Core",Bases[[#This Row],[Auto Renewal]]="Yes"),Bases[[#This Row],[Subscription Price]],0)</f>
        <v>0</v>
      </c>
      <c r="AP123" s="7">
        <f>IF(AND(Bases[[#This Row],[Plan]]="Core",Bases[[#This Row],[Auto Renewal]]="No"),Bases[[#This Row],[Subscription Price]],0)</f>
        <v>0</v>
      </c>
      <c r="AQ123" s="7">
        <f>+Bases[[#This Row],[Sales From Simple Subscription Auto Renewal YES]]+Bases[[#This Row],[Sales From Simple Subscription Auto Renewal NO]]</f>
        <v>0</v>
      </c>
      <c r="AR123" s="7">
        <f>IF(AND(Bases[[#This Row],[Plan]]="Standard",Bases[[#This Row],[Auto Renewal]]="Yes"),Bases[[#This Row],[Minecraft Season Pass Price]],0)</f>
        <v>20</v>
      </c>
      <c r="AS123" s="7">
        <f>IF(AND(Bases[[#This Row],[Plan]]="Standard",Bases[[#This Row],[Auto Renewal]]="No"),Bases[[#This Row],[Minecraft Season Pass Price]],0)</f>
        <v>0</v>
      </c>
      <c r="AT123" s="7">
        <f>+Bases[[#This Row],[Sales From STANDARD (MINECRAFT) Auto Renewal YES]]+Bases[[#This Row],[Sales From STANDARD (MINECRAFT) Auto Renewal NO]]</f>
        <v>20</v>
      </c>
      <c r="AU123" s="7">
        <f>IF(AND(Bases[[#This Row],[Plan]]="Ultimate",Bases[[#This Row],[Auto Renewal]]="Yes"),Bases[[#This Row],[Minecraft Season Pass Price]],0)</f>
        <v>0</v>
      </c>
      <c r="AV123" s="7">
        <f>IF(AND(Bases[[#This Row],[Plan]]="Ultimate",Bases[[#This Row],[Auto Renewal]]="No"),Bases[[#This Row],[Minecraft Season Pass Price]],0)</f>
        <v>0</v>
      </c>
      <c r="AW123" s="7">
        <f>+Bases[[#This Row],[Sales From ULTIMATE (MINECRAFT) Auto Renewal YES]]+Bases[[#This Row],[Sales From ULTIMATE (MINECRAFT) Auto Renewal NO]]</f>
        <v>0</v>
      </c>
      <c r="AX123" s="7">
        <f>+Bases[[#This Row],[Total Sales From ULTIMATE (MINECRAFT) Auto Renewal YES + NO]]+Bases[[#This Row],[Total Sales From STANDARD (MINECRAFT) Auto Renewal YES + NO]]</f>
        <v>20</v>
      </c>
      <c r="AY123" s="7">
        <f>IF(AND(Bases[[#This Row],[Plan]]="Ultimate",Bases[[#This Row],[Auto Renewal]]="Yes"),Bases[[#This Row],[EA Play Season Pass
Price]],0)</f>
        <v>0</v>
      </c>
      <c r="AZ123" s="7">
        <f>IF(AND(Bases[[#This Row],[Plan]]="Ultimate",Bases[[#This Row],[Auto Renewal]]="No"),Bases[[#This Row],[EA Play Season Pass
Price]],0)</f>
        <v>0</v>
      </c>
      <c r="BA123" s="7">
        <f>+Bases[[#This Row],[Sales From ULTIMATE (EA) Auto Renewal YES]]+Bases[[#This Row],[Sales From ULTIMATE (EA) Auto Renewal NO]]</f>
        <v>0</v>
      </c>
      <c r="BB123" s="7">
        <f>IF(Bases[[#This Row],[Potential Clients Standard - Renew: Yes]]=1,25,0)</f>
        <v>0</v>
      </c>
      <c r="BC123" s="9">
        <f>IF(AND(Bases[[#This Row],[Auto Renewal]]="Yes",Bases[[#This Row],[Plan]]="Core"),1,0)</f>
        <v>0</v>
      </c>
      <c r="BD123" s="7">
        <f>IF(Bases[[#This Row],[Potential Clients Standard - Renew: NO]]=1,25,0)</f>
        <v>0</v>
      </c>
      <c r="BE123" s="9">
        <f>IF(AND(Bases[[#This Row],[Auto Renewal]]="No",Bases[[#This Row],[Plan]]="Core"),1,0)</f>
        <v>0</v>
      </c>
      <c r="BF123" s="7">
        <f>IF(Bases[[#This Row],[Potential Clients Ultimate - Renew: Yes]]=1,35,0)</f>
        <v>35</v>
      </c>
      <c r="BG123" s="9">
        <f>IF(AND(Bases[[#This Row],[Auto Renewal]]="Yes",Bases[[#This Row],[Plan]]="Standard"),1,0)</f>
        <v>1</v>
      </c>
      <c r="BH123" s="7">
        <f>IF(Bases[[#This Row],[Potential Clients Ultimate - Renew: NO]]=1,35,0)</f>
        <v>0</v>
      </c>
      <c r="BI123" s="9">
        <f>IF(AND(Bases[[#This Row],[Auto Renewal]]="No",Bases[[#This Row],[Plan]]="Standard"),1,0)</f>
        <v>0</v>
      </c>
      <c r="BJ123" s="7">
        <f>+Bases[[#This Row],[Potential Sales Standard - Renew: Yes]]+Bases[[#This Row],[Potential Sales Ultimate - Renew: Yes]]</f>
        <v>35</v>
      </c>
      <c r="BK123" s="9">
        <f>+Bases[[#This Row],[Potential Clients Standard - Renew: Yes]]+Bases[[#This Row],[Potential Clients Standard - Renew: NO]]</f>
        <v>0</v>
      </c>
      <c r="BL123" s="7">
        <f>+Bases[[#This Row],[Potential Sales Standard - Renew: NO]]+Bases[[#This Row],[Potential Sales Ultimate - Renew: NO]]</f>
        <v>0</v>
      </c>
      <c r="BM123" s="9">
        <f>+Bases[[#This Row],[Potential Clients Ultimate - Renew: Yes]]+Bases[[#This Row],[Potential Clients Ultimate - Renew: NO]]</f>
        <v>1</v>
      </c>
    </row>
    <row r="124" spans="1:65" ht="16.5" customHeight="1" x14ac:dyDescent="0.25">
      <c r="A124" s="1">
        <v>3351</v>
      </c>
      <c r="B124" s="1" t="s">
        <v>137</v>
      </c>
      <c r="C124" s="1" t="s">
        <v>11</v>
      </c>
      <c r="D124" s="2">
        <v>45468</v>
      </c>
      <c r="E124" s="1" t="s">
        <v>12</v>
      </c>
      <c r="F124" s="7">
        <v>5</v>
      </c>
      <c r="G124" s="1" t="s">
        <v>9</v>
      </c>
      <c r="H124" s="1" t="s">
        <v>12</v>
      </c>
      <c r="I124" s="7" t="s">
        <v>302</v>
      </c>
      <c r="J124" s="1" t="s">
        <v>12</v>
      </c>
      <c r="K124" s="7">
        <v>0</v>
      </c>
      <c r="L124" s="7">
        <v>1</v>
      </c>
      <c r="M124" s="7">
        <v>4</v>
      </c>
      <c r="N124" s="6">
        <v>2024</v>
      </c>
      <c r="O124" s="3" t="s">
        <v>320</v>
      </c>
      <c r="P124" s="5">
        <v>5</v>
      </c>
      <c r="Q124" s="3" t="s">
        <v>312</v>
      </c>
      <c r="R124" s="7">
        <v>-1</v>
      </c>
      <c r="S124" s="9">
        <v>1</v>
      </c>
      <c r="T124" s="9">
        <v>0</v>
      </c>
      <c r="U124" s="9">
        <v>1</v>
      </c>
      <c r="V124" s="9">
        <f>+IF(Bases[[#This Row],[Auto Renewal]]="Yes",1,0)</f>
        <v>0</v>
      </c>
      <c r="W124" s="9">
        <f>+IF(Bases[[#This Row],[Auto Renewal]]="No",1,0)</f>
        <v>1</v>
      </c>
      <c r="X124" s="9">
        <f>+Bases[[#This Row],[CLIENTS From All Subscriptions Auto Renewal YES]]+Bases[[#This Row],[CLIENTS From All Subscriptions Auto Renewal NO]]</f>
        <v>1</v>
      </c>
      <c r="Y124" s="9">
        <f>IF(AND(Bases[[#This Row],[Plan]]="Core",Bases[[#This Row],[Auto Renewal]]="Yes"),1,0)</f>
        <v>0</v>
      </c>
      <c r="Z124" s="9">
        <f>IF(AND(Bases[[#This Row],[Plan]]="Core",Bases[[#This Row],[Auto Renewal]]="No"),1,0)</f>
        <v>1</v>
      </c>
      <c r="AA124" s="9">
        <f>+Bases[[#This Row],[CLIENTS From Simple Subscription Auto Renewal NO]]+Bases[[#This Row],[CLIENTS From Simple Subscription Auto Renewal YES]]</f>
        <v>1</v>
      </c>
      <c r="AB124" s="9">
        <f>IF(AND(Bases[[#This Row],[Plan]]="Standard",Bases[[#This Row],[Auto Renewal]]="Yes"),1,0)</f>
        <v>0</v>
      </c>
      <c r="AC124" s="9">
        <f>IF(AND(Bases[[#This Row],[Plan]]="Standard",Bases[[#This Row],[Auto Renewal]]="No"),1,0)</f>
        <v>0</v>
      </c>
      <c r="AD124" s="9">
        <f>+Bases[[#This Row],[CLIENTS From STANDARD (MINECRAFT) Auto Renewal NO]]+Bases[[#This Row],[CLIENTS From STANDARD (MINECRAFT) Auto Renewal YES]]</f>
        <v>0</v>
      </c>
      <c r="AE124" s="9">
        <f>IF(AND(Bases[[#This Row],[Plan]]="Ultimate",Bases[[#This Row],[Auto Renewal]]="Yes"),1,0)</f>
        <v>0</v>
      </c>
      <c r="AF124" s="9">
        <f>IF(AND(Bases[[#This Row],[Plan]]="Ultimate",Bases[[#This Row],[Auto Renewal]]="No"),1,0)</f>
        <v>0</v>
      </c>
      <c r="AG124" s="9">
        <f>+Bases[[#This Row],[CLIENTS From ULTIMATE (MINECRAFT) Auto Renewal NO]]+Bases[[#This Row],[CLIENTS From ULTIMATE (MINECRAFT) Auto Renewal YES]]</f>
        <v>0</v>
      </c>
      <c r="AH124" s="9">
        <f>+Bases[[#This Row],[Total CLIENTS From ULTIMATE (MINECRAFT) Auto Renewal YES + NO]]+Bases[[#This Row],[Total CLIENTS From STANDARD (MINECRAFT) Auto Renewal YES + NO]]</f>
        <v>0</v>
      </c>
      <c r="AI124" s="9">
        <f>IF(AND(Bases[[#This Row],[Plan]]="Ultimate",Bases[[#This Row],[Auto Renewal]]="Yes"),1,0)</f>
        <v>0</v>
      </c>
      <c r="AJ124" s="9">
        <f>IF(AND(Bases[[#This Row],[Plan]]="Ultimate",Bases[[#This Row],[Auto Renewal]]="No"),1,0)</f>
        <v>0</v>
      </c>
      <c r="AK124" s="9">
        <f>+Bases[[#This Row],[CLIENTS From ULTIMATE (EA) Auto Renewal YES]]+Bases[[#This Row],[CLIENTS From ULTIMATE (EA) Auto Renewal NO]]</f>
        <v>0</v>
      </c>
      <c r="AL124" s="7">
        <f>+IF(Bases[[#This Row],[Auto Renewal]]="Yes",Bases[[#This Row],[Subscription Price]],0)</f>
        <v>0</v>
      </c>
      <c r="AM124" s="7">
        <f>+IF(Bases[[#This Row],[Auto Renewal]]="No",Bases[[#This Row],[Subscription Price]],0)</f>
        <v>5</v>
      </c>
      <c r="AN124" s="7">
        <f>+Bases[[#This Row],[Sales From All Subscriptions Auto Renewal NO]]+Bases[[#This Row],[Sales From All Subscriptions Auto Renewal YES]]</f>
        <v>5</v>
      </c>
      <c r="AO124" s="7">
        <f>IF(AND(Bases[[#This Row],[Plan]]="Core",Bases[[#This Row],[Auto Renewal]]="Yes"),Bases[[#This Row],[Subscription Price]],0)</f>
        <v>0</v>
      </c>
      <c r="AP124" s="7">
        <f>IF(AND(Bases[[#This Row],[Plan]]="Core",Bases[[#This Row],[Auto Renewal]]="No"),Bases[[#This Row],[Subscription Price]],0)</f>
        <v>5</v>
      </c>
      <c r="AQ124" s="7">
        <f>+Bases[[#This Row],[Sales From Simple Subscription Auto Renewal YES]]+Bases[[#This Row],[Sales From Simple Subscription Auto Renewal NO]]</f>
        <v>5</v>
      </c>
      <c r="AR124" s="7">
        <f>IF(AND(Bases[[#This Row],[Plan]]="Standard",Bases[[#This Row],[Auto Renewal]]="Yes"),Bases[[#This Row],[Minecraft Season Pass Price]],0)</f>
        <v>0</v>
      </c>
      <c r="AS124" s="7">
        <f>IF(AND(Bases[[#This Row],[Plan]]="Standard",Bases[[#This Row],[Auto Renewal]]="No"),Bases[[#This Row],[Minecraft Season Pass Price]],0)</f>
        <v>0</v>
      </c>
      <c r="AT124" s="7">
        <f>+Bases[[#This Row],[Sales From STANDARD (MINECRAFT) Auto Renewal YES]]+Bases[[#This Row],[Sales From STANDARD (MINECRAFT) Auto Renewal NO]]</f>
        <v>0</v>
      </c>
      <c r="AU124" s="7">
        <f>IF(AND(Bases[[#This Row],[Plan]]="Ultimate",Bases[[#This Row],[Auto Renewal]]="Yes"),Bases[[#This Row],[Minecraft Season Pass Price]],0)</f>
        <v>0</v>
      </c>
      <c r="AV124" s="7">
        <f>IF(AND(Bases[[#This Row],[Plan]]="Ultimate",Bases[[#This Row],[Auto Renewal]]="No"),Bases[[#This Row],[Minecraft Season Pass Price]],0)</f>
        <v>0</v>
      </c>
      <c r="AW124" s="7">
        <f>+Bases[[#This Row],[Sales From ULTIMATE (MINECRAFT) Auto Renewal YES]]+Bases[[#This Row],[Sales From ULTIMATE (MINECRAFT) Auto Renewal NO]]</f>
        <v>0</v>
      </c>
      <c r="AX124" s="7">
        <f>+Bases[[#This Row],[Total Sales From ULTIMATE (MINECRAFT) Auto Renewal YES + NO]]+Bases[[#This Row],[Total Sales From STANDARD (MINECRAFT) Auto Renewal YES + NO]]</f>
        <v>0</v>
      </c>
      <c r="AY124" s="7">
        <f>IF(AND(Bases[[#This Row],[Plan]]="Ultimate",Bases[[#This Row],[Auto Renewal]]="Yes"),Bases[[#This Row],[EA Play Season Pass
Price]],0)</f>
        <v>0</v>
      </c>
      <c r="AZ124" s="7">
        <f>IF(AND(Bases[[#This Row],[Plan]]="Ultimate",Bases[[#This Row],[Auto Renewal]]="No"),Bases[[#This Row],[EA Play Season Pass
Price]],0)</f>
        <v>0</v>
      </c>
      <c r="BA124" s="7">
        <f>+Bases[[#This Row],[Sales From ULTIMATE (EA) Auto Renewal YES]]+Bases[[#This Row],[Sales From ULTIMATE (EA) Auto Renewal NO]]</f>
        <v>0</v>
      </c>
      <c r="BB124" s="7">
        <f>IF(Bases[[#This Row],[Potential Clients Standard - Renew: Yes]]=1,25,0)</f>
        <v>0</v>
      </c>
      <c r="BC124" s="9">
        <f>IF(AND(Bases[[#This Row],[Auto Renewal]]="Yes",Bases[[#This Row],[Plan]]="Core"),1,0)</f>
        <v>0</v>
      </c>
      <c r="BD124" s="7">
        <f>IF(Bases[[#This Row],[Potential Clients Standard - Renew: NO]]=1,25,0)</f>
        <v>25</v>
      </c>
      <c r="BE124" s="9">
        <f>IF(AND(Bases[[#This Row],[Auto Renewal]]="No",Bases[[#This Row],[Plan]]="Core"),1,0)</f>
        <v>1</v>
      </c>
      <c r="BF124" s="7">
        <f>IF(Bases[[#This Row],[Potential Clients Ultimate - Renew: Yes]]=1,35,0)</f>
        <v>0</v>
      </c>
      <c r="BG124" s="9">
        <f>IF(AND(Bases[[#This Row],[Auto Renewal]]="Yes",Bases[[#This Row],[Plan]]="Standard"),1,0)</f>
        <v>0</v>
      </c>
      <c r="BH124" s="7">
        <f>IF(Bases[[#This Row],[Potential Clients Ultimate - Renew: NO]]=1,35,0)</f>
        <v>0</v>
      </c>
      <c r="BI124" s="9">
        <f>IF(AND(Bases[[#This Row],[Auto Renewal]]="No",Bases[[#This Row],[Plan]]="Standard"),1,0)</f>
        <v>0</v>
      </c>
      <c r="BJ124" s="7">
        <f>+Bases[[#This Row],[Potential Sales Standard - Renew: Yes]]+Bases[[#This Row],[Potential Sales Ultimate - Renew: Yes]]</f>
        <v>0</v>
      </c>
      <c r="BK124" s="9">
        <f>+Bases[[#This Row],[Potential Clients Standard - Renew: Yes]]+Bases[[#This Row],[Potential Clients Standard - Renew: NO]]</f>
        <v>1</v>
      </c>
      <c r="BL124" s="7">
        <f>+Bases[[#This Row],[Potential Sales Standard - Renew: NO]]+Bases[[#This Row],[Potential Sales Ultimate - Renew: NO]]</f>
        <v>25</v>
      </c>
      <c r="BM124" s="9">
        <f>+Bases[[#This Row],[Potential Clients Ultimate - Renew: Yes]]+Bases[[#This Row],[Potential Clients Ultimate - Renew: NO]]</f>
        <v>0</v>
      </c>
    </row>
    <row r="125" spans="1:65" ht="16.5" customHeight="1" x14ac:dyDescent="0.25">
      <c r="A125" s="1">
        <v>3352</v>
      </c>
      <c r="B125" s="1" t="s">
        <v>138</v>
      </c>
      <c r="C125" s="1" t="s">
        <v>7</v>
      </c>
      <c r="D125" s="2">
        <v>45469</v>
      </c>
      <c r="E125" s="1" t="s">
        <v>8</v>
      </c>
      <c r="F125" s="7">
        <v>15</v>
      </c>
      <c r="G125" s="1" t="s">
        <v>16</v>
      </c>
      <c r="H125" s="1" t="s">
        <v>8</v>
      </c>
      <c r="I125" s="7">
        <v>30</v>
      </c>
      <c r="J125" s="1" t="s">
        <v>8</v>
      </c>
      <c r="K125" s="7">
        <v>20</v>
      </c>
      <c r="L125" s="7">
        <v>7</v>
      </c>
      <c r="M125" s="7">
        <v>58</v>
      </c>
      <c r="N125" s="6">
        <v>2024</v>
      </c>
      <c r="O125" s="3" t="s">
        <v>320</v>
      </c>
      <c r="P125" s="5">
        <v>5</v>
      </c>
      <c r="Q125" s="3" t="s">
        <v>315</v>
      </c>
      <c r="R125" s="7">
        <v>-7</v>
      </c>
      <c r="S125" s="9">
        <v>1</v>
      </c>
      <c r="T125" s="9">
        <v>1</v>
      </c>
      <c r="U125" s="9">
        <v>0</v>
      </c>
      <c r="V125" s="9">
        <f>+IF(Bases[[#This Row],[Auto Renewal]]="Yes",1,0)</f>
        <v>1</v>
      </c>
      <c r="W125" s="9">
        <f>+IF(Bases[[#This Row],[Auto Renewal]]="No",1,0)</f>
        <v>0</v>
      </c>
      <c r="X125" s="9">
        <f>+Bases[[#This Row],[CLIENTS From All Subscriptions Auto Renewal YES]]+Bases[[#This Row],[CLIENTS From All Subscriptions Auto Renewal NO]]</f>
        <v>1</v>
      </c>
      <c r="Y125" s="9">
        <f>IF(AND(Bases[[#This Row],[Plan]]="Core",Bases[[#This Row],[Auto Renewal]]="Yes"),1,0)</f>
        <v>0</v>
      </c>
      <c r="Z125" s="9">
        <f>IF(AND(Bases[[#This Row],[Plan]]="Core",Bases[[#This Row],[Auto Renewal]]="No"),1,0)</f>
        <v>0</v>
      </c>
      <c r="AA125" s="9">
        <f>+Bases[[#This Row],[CLIENTS From Simple Subscription Auto Renewal NO]]+Bases[[#This Row],[CLIENTS From Simple Subscription Auto Renewal YES]]</f>
        <v>0</v>
      </c>
      <c r="AB125" s="9">
        <f>IF(AND(Bases[[#This Row],[Plan]]="Standard",Bases[[#This Row],[Auto Renewal]]="Yes"),1,0)</f>
        <v>0</v>
      </c>
      <c r="AC125" s="9">
        <f>IF(AND(Bases[[#This Row],[Plan]]="Standard",Bases[[#This Row],[Auto Renewal]]="No"),1,0)</f>
        <v>0</v>
      </c>
      <c r="AD125" s="9">
        <f>+Bases[[#This Row],[CLIENTS From STANDARD (MINECRAFT) Auto Renewal NO]]+Bases[[#This Row],[CLIENTS From STANDARD (MINECRAFT) Auto Renewal YES]]</f>
        <v>0</v>
      </c>
      <c r="AE125" s="9">
        <f>IF(AND(Bases[[#This Row],[Plan]]="Ultimate",Bases[[#This Row],[Auto Renewal]]="Yes"),1,0)</f>
        <v>1</v>
      </c>
      <c r="AF125" s="9">
        <f>IF(AND(Bases[[#This Row],[Plan]]="Ultimate",Bases[[#This Row],[Auto Renewal]]="No"),1,0)</f>
        <v>0</v>
      </c>
      <c r="AG125" s="9">
        <f>+Bases[[#This Row],[CLIENTS From ULTIMATE (MINECRAFT) Auto Renewal NO]]+Bases[[#This Row],[CLIENTS From ULTIMATE (MINECRAFT) Auto Renewal YES]]</f>
        <v>1</v>
      </c>
      <c r="AH125" s="9">
        <f>+Bases[[#This Row],[Total CLIENTS From ULTIMATE (MINECRAFT) Auto Renewal YES + NO]]+Bases[[#This Row],[Total CLIENTS From STANDARD (MINECRAFT) Auto Renewal YES + NO]]</f>
        <v>1</v>
      </c>
      <c r="AI125" s="9">
        <f>IF(AND(Bases[[#This Row],[Plan]]="Ultimate",Bases[[#This Row],[Auto Renewal]]="Yes"),1,0)</f>
        <v>1</v>
      </c>
      <c r="AJ125" s="9">
        <f>IF(AND(Bases[[#This Row],[Plan]]="Ultimate",Bases[[#This Row],[Auto Renewal]]="No"),1,0)</f>
        <v>0</v>
      </c>
      <c r="AK125" s="9">
        <f>+Bases[[#This Row],[CLIENTS From ULTIMATE (EA) Auto Renewal YES]]+Bases[[#This Row],[CLIENTS From ULTIMATE (EA) Auto Renewal NO]]</f>
        <v>1</v>
      </c>
      <c r="AL125" s="7">
        <f>+IF(Bases[[#This Row],[Auto Renewal]]="Yes",Bases[[#This Row],[Subscription Price]],0)</f>
        <v>15</v>
      </c>
      <c r="AM125" s="7">
        <f>+IF(Bases[[#This Row],[Auto Renewal]]="No",Bases[[#This Row],[Subscription Price]],0)</f>
        <v>0</v>
      </c>
      <c r="AN125" s="7">
        <f>+Bases[[#This Row],[Sales From All Subscriptions Auto Renewal NO]]+Bases[[#This Row],[Sales From All Subscriptions Auto Renewal YES]]</f>
        <v>15</v>
      </c>
      <c r="AO125" s="7">
        <f>IF(AND(Bases[[#This Row],[Plan]]="Core",Bases[[#This Row],[Auto Renewal]]="Yes"),Bases[[#This Row],[Subscription Price]],0)</f>
        <v>0</v>
      </c>
      <c r="AP125" s="7">
        <f>IF(AND(Bases[[#This Row],[Plan]]="Core",Bases[[#This Row],[Auto Renewal]]="No"),Bases[[#This Row],[Subscription Price]],0)</f>
        <v>0</v>
      </c>
      <c r="AQ125" s="7">
        <f>+Bases[[#This Row],[Sales From Simple Subscription Auto Renewal YES]]+Bases[[#This Row],[Sales From Simple Subscription Auto Renewal NO]]</f>
        <v>0</v>
      </c>
      <c r="AR125" s="7">
        <f>IF(AND(Bases[[#This Row],[Plan]]="Standard",Bases[[#This Row],[Auto Renewal]]="Yes"),Bases[[#This Row],[Minecraft Season Pass Price]],0)</f>
        <v>0</v>
      </c>
      <c r="AS125" s="7">
        <f>IF(AND(Bases[[#This Row],[Plan]]="Standard",Bases[[#This Row],[Auto Renewal]]="No"),Bases[[#This Row],[Minecraft Season Pass Price]],0)</f>
        <v>0</v>
      </c>
      <c r="AT125" s="7">
        <f>+Bases[[#This Row],[Sales From STANDARD (MINECRAFT) Auto Renewal YES]]+Bases[[#This Row],[Sales From STANDARD (MINECRAFT) Auto Renewal NO]]</f>
        <v>0</v>
      </c>
      <c r="AU125" s="7">
        <f>IF(AND(Bases[[#This Row],[Plan]]="Ultimate",Bases[[#This Row],[Auto Renewal]]="Yes"),Bases[[#This Row],[Minecraft Season Pass Price]],0)</f>
        <v>20</v>
      </c>
      <c r="AV125" s="7">
        <f>IF(AND(Bases[[#This Row],[Plan]]="Ultimate",Bases[[#This Row],[Auto Renewal]]="No"),Bases[[#This Row],[Minecraft Season Pass Price]],0)</f>
        <v>0</v>
      </c>
      <c r="AW125" s="7">
        <f>+Bases[[#This Row],[Sales From ULTIMATE (MINECRAFT) Auto Renewal YES]]+Bases[[#This Row],[Sales From ULTIMATE (MINECRAFT) Auto Renewal NO]]</f>
        <v>20</v>
      </c>
      <c r="AX125" s="7">
        <f>+Bases[[#This Row],[Total Sales From ULTIMATE (MINECRAFT) Auto Renewal YES + NO]]+Bases[[#This Row],[Total Sales From STANDARD (MINECRAFT) Auto Renewal YES + NO]]</f>
        <v>20</v>
      </c>
      <c r="AY125" s="7">
        <f>IF(AND(Bases[[#This Row],[Plan]]="Ultimate",Bases[[#This Row],[Auto Renewal]]="Yes"),Bases[[#This Row],[EA Play Season Pass
Price]],0)</f>
        <v>30</v>
      </c>
      <c r="AZ125" s="7">
        <f>IF(AND(Bases[[#This Row],[Plan]]="Ultimate",Bases[[#This Row],[Auto Renewal]]="No"),Bases[[#This Row],[EA Play Season Pass
Price]],0)</f>
        <v>0</v>
      </c>
      <c r="BA125" s="7">
        <f>+Bases[[#This Row],[Sales From ULTIMATE (EA) Auto Renewal YES]]+Bases[[#This Row],[Sales From ULTIMATE (EA) Auto Renewal NO]]</f>
        <v>30</v>
      </c>
      <c r="BB125" s="7">
        <f>IF(Bases[[#This Row],[Potential Clients Standard - Renew: Yes]]=1,25,0)</f>
        <v>0</v>
      </c>
      <c r="BC125" s="9">
        <f>IF(AND(Bases[[#This Row],[Auto Renewal]]="Yes",Bases[[#This Row],[Plan]]="Core"),1,0)</f>
        <v>0</v>
      </c>
      <c r="BD125" s="7">
        <f>IF(Bases[[#This Row],[Potential Clients Standard - Renew: NO]]=1,25,0)</f>
        <v>0</v>
      </c>
      <c r="BE125" s="9">
        <f>IF(AND(Bases[[#This Row],[Auto Renewal]]="No",Bases[[#This Row],[Plan]]="Core"),1,0)</f>
        <v>0</v>
      </c>
      <c r="BF125" s="7">
        <f>IF(Bases[[#This Row],[Potential Clients Ultimate - Renew: Yes]]=1,35,0)</f>
        <v>0</v>
      </c>
      <c r="BG125" s="9">
        <f>IF(AND(Bases[[#This Row],[Auto Renewal]]="Yes",Bases[[#This Row],[Plan]]="Standard"),1,0)</f>
        <v>0</v>
      </c>
      <c r="BH125" s="7">
        <f>IF(Bases[[#This Row],[Potential Clients Ultimate - Renew: NO]]=1,35,0)</f>
        <v>0</v>
      </c>
      <c r="BI125" s="9">
        <f>IF(AND(Bases[[#This Row],[Auto Renewal]]="No",Bases[[#This Row],[Plan]]="Standard"),1,0)</f>
        <v>0</v>
      </c>
      <c r="BJ125" s="7">
        <f>+Bases[[#This Row],[Potential Sales Standard - Renew: Yes]]+Bases[[#This Row],[Potential Sales Ultimate - Renew: Yes]]</f>
        <v>0</v>
      </c>
      <c r="BK125" s="9">
        <f>+Bases[[#This Row],[Potential Clients Standard - Renew: Yes]]+Bases[[#This Row],[Potential Clients Standard - Renew: NO]]</f>
        <v>0</v>
      </c>
      <c r="BL125" s="7">
        <f>+Bases[[#This Row],[Potential Sales Standard - Renew: NO]]+Bases[[#This Row],[Potential Sales Ultimate - Renew: NO]]</f>
        <v>0</v>
      </c>
      <c r="BM125" s="9">
        <f>+Bases[[#This Row],[Potential Clients Ultimate - Renew: Yes]]+Bases[[#This Row],[Potential Clients Ultimate - Renew: NO]]</f>
        <v>0</v>
      </c>
    </row>
    <row r="126" spans="1:65" ht="16.5" customHeight="1" x14ac:dyDescent="0.25">
      <c r="A126" s="1">
        <v>3353</v>
      </c>
      <c r="B126" s="1" t="s">
        <v>139</v>
      </c>
      <c r="C126" s="1" t="s">
        <v>15</v>
      </c>
      <c r="D126" s="2">
        <v>45470</v>
      </c>
      <c r="E126" s="1" t="s">
        <v>12</v>
      </c>
      <c r="F126" s="7">
        <v>10</v>
      </c>
      <c r="G126" s="1" t="s">
        <v>9</v>
      </c>
      <c r="H126" s="1" t="s">
        <v>12</v>
      </c>
      <c r="I126" s="7" t="s">
        <v>302</v>
      </c>
      <c r="J126" s="1" t="s">
        <v>8</v>
      </c>
      <c r="K126" s="7">
        <v>20</v>
      </c>
      <c r="L126" s="7">
        <v>10</v>
      </c>
      <c r="M126" s="7">
        <v>20</v>
      </c>
      <c r="N126" s="6">
        <v>2024</v>
      </c>
      <c r="O126" s="3" t="s">
        <v>320</v>
      </c>
      <c r="P126" s="5">
        <v>5</v>
      </c>
      <c r="Q126" s="3" t="s">
        <v>316</v>
      </c>
      <c r="R126" s="7">
        <v>-10</v>
      </c>
      <c r="S126" s="9">
        <v>1</v>
      </c>
      <c r="T126" s="9">
        <v>0</v>
      </c>
      <c r="U126" s="9">
        <v>1</v>
      </c>
      <c r="V126" s="9">
        <f>+IF(Bases[[#This Row],[Auto Renewal]]="Yes",1,0)</f>
        <v>0</v>
      </c>
      <c r="W126" s="9">
        <f>+IF(Bases[[#This Row],[Auto Renewal]]="No",1,0)</f>
        <v>1</v>
      </c>
      <c r="X126" s="9">
        <f>+Bases[[#This Row],[CLIENTS From All Subscriptions Auto Renewal YES]]+Bases[[#This Row],[CLIENTS From All Subscriptions Auto Renewal NO]]</f>
        <v>1</v>
      </c>
      <c r="Y126" s="9">
        <f>IF(AND(Bases[[#This Row],[Plan]]="Core",Bases[[#This Row],[Auto Renewal]]="Yes"),1,0)</f>
        <v>0</v>
      </c>
      <c r="Z126" s="9">
        <f>IF(AND(Bases[[#This Row],[Plan]]="Core",Bases[[#This Row],[Auto Renewal]]="No"),1,0)</f>
        <v>0</v>
      </c>
      <c r="AA126" s="9">
        <f>+Bases[[#This Row],[CLIENTS From Simple Subscription Auto Renewal NO]]+Bases[[#This Row],[CLIENTS From Simple Subscription Auto Renewal YES]]</f>
        <v>0</v>
      </c>
      <c r="AB126" s="9">
        <f>IF(AND(Bases[[#This Row],[Plan]]="Standard",Bases[[#This Row],[Auto Renewal]]="Yes"),1,0)</f>
        <v>0</v>
      </c>
      <c r="AC126" s="9">
        <f>IF(AND(Bases[[#This Row],[Plan]]="Standard",Bases[[#This Row],[Auto Renewal]]="No"),1,0)</f>
        <v>1</v>
      </c>
      <c r="AD126" s="9">
        <f>+Bases[[#This Row],[CLIENTS From STANDARD (MINECRAFT) Auto Renewal NO]]+Bases[[#This Row],[CLIENTS From STANDARD (MINECRAFT) Auto Renewal YES]]</f>
        <v>1</v>
      </c>
      <c r="AE126" s="9">
        <f>IF(AND(Bases[[#This Row],[Plan]]="Ultimate",Bases[[#This Row],[Auto Renewal]]="Yes"),1,0)</f>
        <v>0</v>
      </c>
      <c r="AF126" s="9">
        <f>IF(AND(Bases[[#This Row],[Plan]]="Ultimate",Bases[[#This Row],[Auto Renewal]]="No"),1,0)</f>
        <v>0</v>
      </c>
      <c r="AG126" s="9">
        <f>+Bases[[#This Row],[CLIENTS From ULTIMATE (MINECRAFT) Auto Renewal NO]]+Bases[[#This Row],[CLIENTS From ULTIMATE (MINECRAFT) Auto Renewal YES]]</f>
        <v>0</v>
      </c>
      <c r="AH126" s="9">
        <f>+Bases[[#This Row],[Total CLIENTS From ULTIMATE (MINECRAFT) Auto Renewal YES + NO]]+Bases[[#This Row],[Total CLIENTS From STANDARD (MINECRAFT) Auto Renewal YES + NO]]</f>
        <v>1</v>
      </c>
      <c r="AI126" s="9">
        <f>IF(AND(Bases[[#This Row],[Plan]]="Ultimate",Bases[[#This Row],[Auto Renewal]]="Yes"),1,0)</f>
        <v>0</v>
      </c>
      <c r="AJ126" s="9">
        <f>IF(AND(Bases[[#This Row],[Plan]]="Ultimate",Bases[[#This Row],[Auto Renewal]]="No"),1,0)</f>
        <v>0</v>
      </c>
      <c r="AK126" s="9">
        <f>+Bases[[#This Row],[CLIENTS From ULTIMATE (EA) Auto Renewal YES]]+Bases[[#This Row],[CLIENTS From ULTIMATE (EA) Auto Renewal NO]]</f>
        <v>0</v>
      </c>
      <c r="AL126" s="7">
        <f>+IF(Bases[[#This Row],[Auto Renewal]]="Yes",Bases[[#This Row],[Subscription Price]],0)</f>
        <v>0</v>
      </c>
      <c r="AM126" s="7">
        <f>+IF(Bases[[#This Row],[Auto Renewal]]="No",Bases[[#This Row],[Subscription Price]],0)</f>
        <v>10</v>
      </c>
      <c r="AN126" s="7">
        <f>+Bases[[#This Row],[Sales From All Subscriptions Auto Renewal NO]]+Bases[[#This Row],[Sales From All Subscriptions Auto Renewal YES]]</f>
        <v>10</v>
      </c>
      <c r="AO126" s="7">
        <f>IF(AND(Bases[[#This Row],[Plan]]="Core",Bases[[#This Row],[Auto Renewal]]="Yes"),Bases[[#This Row],[Subscription Price]],0)</f>
        <v>0</v>
      </c>
      <c r="AP126" s="7">
        <f>IF(AND(Bases[[#This Row],[Plan]]="Core",Bases[[#This Row],[Auto Renewal]]="No"),Bases[[#This Row],[Subscription Price]],0)</f>
        <v>0</v>
      </c>
      <c r="AQ126" s="7">
        <f>+Bases[[#This Row],[Sales From Simple Subscription Auto Renewal YES]]+Bases[[#This Row],[Sales From Simple Subscription Auto Renewal NO]]</f>
        <v>0</v>
      </c>
      <c r="AR126" s="7">
        <f>IF(AND(Bases[[#This Row],[Plan]]="Standard",Bases[[#This Row],[Auto Renewal]]="Yes"),Bases[[#This Row],[Minecraft Season Pass Price]],0)</f>
        <v>0</v>
      </c>
      <c r="AS126" s="7">
        <f>IF(AND(Bases[[#This Row],[Plan]]="Standard",Bases[[#This Row],[Auto Renewal]]="No"),Bases[[#This Row],[Minecraft Season Pass Price]],0)</f>
        <v>20</v>
      </c>
      <c r="AT126" s="7">
        <f>+Bases[[#This Row],[Sales From STANDARD (MINECRAFT) Auto Renewal YES]]+Bases[[#This Row],[Sales From STANDARD (MINECRAFT) Auto Renewal NO]]</f>
        <v>20</v>
      </c>
      <c r="AU126" s="7">
        <f>IF(AND(Bases[[#This Row],[Plan]]="Ultimate",Bases[[#This Row],[Auto Renewal]]="Yes"),Bases[[#This Row],[Minecraft Season Pass Price]],0)</f>
        <v>0</v>
      </c>
      <c r="AV126" s="7">
        <f>IF(AND(Bases[[#This Row],[Plan]]="Ultimate",Bases[[#This Row],[Auto Renewal]]="No"),Bases[[#This Row],[Minecraft Season Pass Price]],0)</f>
        <v>0</v>
      </c>
      <c r="AW126" s="7">
        <f>+Bases[[#This Row],[Sales From ULTIMATE (MINECRAFT) Auto Renewal YES]]+Bases[[#This Row],[Sales From ULTIMATE (MINECRAFT) Auto Renewal NO]]</f>
        <v>0</v>
      </c>
      <c r="AX126" s="7">
        <f>+Bases[[#This Row],[Total Sales From ULTIMATE (MINECRAFT) Auto Renewal YES + NO]]+Bases[[#This Row],[Total Sales From STANDARD (MINECRAFT) Auto Renewal YES + NO]]</f>
        <v>20</v>
      </c>
      <c r="AY126" s="7">
        <f>IF(AND(Bases[[#This Row],[Plan]]="Ultimate",Bases[[#This Row],[Auto Renewal]]="Yes"),Bases[[#This Row],[EA Play Season Pass
Price]],0)</f>
        <v>0</v>
      </c>
      <c r="AZ126" s="7">
        <f>IF(AND(Bases[[#This Row],[Plan]]="Ultimate",Bases[[#This Row],[Auto Renewal]]="No"),Bases[[#This Row],[EA Play Season Pass
Price]],0)</f>
        <v>0</v>
      </c>
      <c r="BA126" s="7">
        <f>+Bases[[#This Row],[Sales From ULTIMATE (EA) Auto Renewal YES]]+Bases[[#This Row],[Sales From ULTIMATE (EA) Auto Renewal NO]]</f>
        <v>0</v>
      </c>
      <c r="BB126" s="7">
        <f>IF(Bases[[#This Row],[Potential Clients Standard - Renew: Yes]]=1,25,0)</f>
        <v>0</v>
      </c>
      <c r="BC126" s="9">
        <f>IF(AND(Bases[[#This Row],[Auto Renewal]]="Yes",Bases[[#This Row],[Plan]]="Core"),1,0)</f>
        <v>0</v>
      </c>
      <c r="BD126" s="7">
        <f>IF(Bases[[#This Row],[Potential Clients Standard - Renew: NO]]=1,25,0)</f>
        <v>0</v>
      </c>
      <c r="BE126" s="9">
        <f>IF(AND(Bases[[#This Row],[Auto Renewal]]="No",Bases[[#This Row],[Plan]]="Core"),1,0)</f>
        <v>0</v>
      </c>
      <c r="BF126" s="7">
        <f>IF(Bases[[#This Row],[Potential Clients Ultimate - Renew: Yes]]=1,35,0)</f>
        <v>0</v>
      </c>
      <c r="BG126" s="9">
        <f>IF(AND(Bases[[#This Row],[Auto Renewal]]="Yes",Bases[[#This Row],[Plan]]="Standard"),1,0)</f>
        <v>0</v>
      </c>
      <c r="BH126" s="7">
        <f>IF(Bases[[#This Row],[Potential Clients Ultimate - Renew: NO]]=1,35,0)</f>
        <v>35</v>
      </c>
      <c r="BI126" s="9">
        <f>IF(AND(Bases[[#This Row],[Auto Renewal]]="No",Bases[[#This Row],[Plan]]="Standard"),1,0)</f>
        <v>1</v>
      </c>
      <c r="BJ126" s="7">
        <f>+Bases[[#This Row],[Potential Sales Standard - Renew: Yes]]+Bases[[#This Row],[Potential Sales Ultimate - Renew: Yes]]</f>
        <v>0</v>
      </c>
      <c r="BK126" s="9">
        <f>+Bases[[#This Row],[Potential Clients Standard - Renew: Yes]]+Bases[[#This Row],[Potential Clients Standard - Renew: NO]]</f>
        <v>0</v>
      </c>
      <c r="BL126" s="7">
        <f>+Bases[[#This Row],[Potential Sales Standard - Renew: NO]]+Bases[[#This Row],[Potential Sales Ultimate - Renew: NO]]</f>
        <v>35</v>
      </c>
      <c r="BM126" s="9">
        <f>+Bases[[#This Row],[Potential Clients Ultimate - Renew: Yes]]+Bases[[#This Row],[Potential Clients Ultimate - Renew: NO]]</f>
        <v>1</v>
      </c>
    </row>
    <row r="127" spans="1:65" ht="16.5" customHeight="1" x14ac:dyDescent="0.25">
      <c r="A127" s="1">
        <v>3354</v>
      </c>
      <c r="B127" s="1" t="s">
        <v>140</v>
      </c>
      <c r="C127" s="1" t="s">
        <v>11</v>
      </c>
      <c r="D127" s="2">
        <v>45471</v>
      </c>
      <c r="E127" s="1" t="s">
        <v>8</v>
      </c>
      <c r="F127" s="7">
        <v>5</v>
      </c>
      <c r="G127" s="1" t="s">
        <v>13</v>
      </c>
      <c r="H127" s="1" t="s">
        <v>12</v>
      </c>
      <c r="I127" s="7" t="s">
        <v>302</v>
      </c>
      <c r="J127" s="1" t="s">
        <v>12</v>
      </c>
      <c r="K127" s="7">
        <v>0</v>
      </c>
      <c r="L127" s="7">
        <v>0</v>
      </c>
      <c r="M127" s="7">
        <v>5</v>
      </c>
      <c r="N127" s="6">
        <v>2024</v>
      </c>
      <c r="O127" s="3" t="s">
        <v>320</v>
      </c>
      <c r="P127" s="5">
        <v>5</v>
      </c>
      <c r="Q127" s="3" t="s">
        <v>317</v>
      </c>
      <c r="R127" s="7">
        <v>0</v>
      </c>
      <c r="S127" s="9">
        <v>1</v>
      </c>
      <c r="T127" s="9">
        <v>1</v>
      </c>
      <c r="U127" s="9">
        <v>0</v>
      </c>
      <c r="V127" s="9">
        <f>+IF(Bases[[#This Row],[Auto Renewal]]="Yes",1,0)</f>
        <v>1</v>
      </c>
      <c r="W127" s="9">
        <f>+IF(Bases[[#This Row],[Auto Renewal]]="No",1,0)</f>
        <v>0</v>
      </c>
      <c r="X127" s="9">
        <f>+Bases[[#This Row],[CLIENTS From All Subscriptions Auto Renewal YES]]+Bases[[#This Row],[CLIENTS From All Subscriptions Auto Renewal NO]]</f>
        <v>1</v>
      </c>
      <c r="Y127" s="9">
        <f>IF(AND(Bases[[#This Row],[Plan]]="Core",Bases[[#This Row],[Auto Renewal]]="Yes"),1,0)</f>
        <v>1</v>
      </c>
      <c r="Z127" s="9">
        <f>IF(AND(Bases[[#This Row],[Plan]]="Core",Bases[[#This Row],[Auto Renewal]]="No"),1,0)</f>
        <v>0</v>
      </c>
      <c r="AA127" s="9">
        <f>+Bases[[#This Row],[CLIENTS From Simple Subscription Auto Renewal NO]]+Bases[[#This Row],[CLIENTS From Simple Subscription Auto Renewal YES]]</f>
        <v>1</v>
      </c>
      <c r="AB127" s="9">
        <f>IF(AND(Bases[[#This Row],[Plan]]="Standard",Bases[[#This Row],[Auto Renewal]]="Yes"),1,0)</f>
        <v>0</v>
      </c>
      <c r="AC127" s="9">
        <f>IF(AND(Bases[[#This Row],[Plan]]="Standard",Bases[[#This Row],[Auto Renewal]]="No"),1,0)</f>
        <v>0</v>
      </c>
      <c r="AD127" s="9">
        <f>+Bases[[#This Row],[CLIENTS From STANDARD (MINECRAFT) Auto Renewal NO]]+Bases[[#This Row],[CLIENTS From STANDARD (MINECRAFT) Auto Renewal YES]]</f>
        <v>0</v>
      </c>
      <c r="AE127" s="9">
        <f>IF(AND(Bases[[#This Row],[Plan]]="Ultimate",Bases[[#This Row],[Auto Renewal]]="Yes"),1,0)</f>
        <v>0</v>
      </c>
      <c r="AF127" s="9">
        <f>IF(AND(Bases[[#This Row],[Plan]]="Ultimate",Bases[[#This Row],[Auto Renewal]]="No"),1,0)</f>
        <v>0</v>
      </c>
      <c r="AG127" s="9">
        <f>+Bases[[#This Row],[CLIENTS From ULTIMATE (MINECRAFT) Auto Renewal NO]]+Bases[[#This Row],[CLIENTS From ULTIMATE (MINECRAFT) Auto Renewal YES]]</f>
        <v>0</v>
      </c>
      <c r="AH127" s="9">
        <f>+Bases[[#This Row],[Total CLIENTS From ULTIMATE (MINECRAFT) Auto Renewal YES + NO]]+Bases[[#This Row],[Total CLIENTS From STANDARD (MINECRAFT) Auto Renewal YES + NO]]</f>
        <v>0</v>
      </c>
      <c r="AI127" s="9">
        <f>IF(AND(Bases[[#This Row],[Plan]]="Ultimate",Bases[[#This Row],[Auto Renewal]]="Yes"),1,0)</f>
        <v>0</v>
      </c>
      <c r="AJ127" s="9">
        <f>IF(AND(Bases[[#This Row],[Plan]]="Ultimate",Bases[[#This Row],[Auto Renewal]]="No"),1,0)</f>
        <v>0</v>
      </c>
      <c r="AK127" s="9">
        <f>+Bases[[#This Row],[CLIENTS From ULTIMATE (EA) Auto Renewal YES]]+Bases[[#This Row],[CLIENTS From ULTIMATE (EA) Auto Renewal NO]]</f>
        <v>0</v>
      </c>
      <c r="AL127" s="7">
        <f>+IF(Bases[[#This Row],[Auto Renewal]]="Yes",Bases[[#This Row],[Subscription Price]],0)</f>
        <v>5</v>
      </c>
      <c r="AM127" s="7">
        <f>+IF(Bases[[#This Row],[Auto Renewal]]="No",Bases[[#This Row],[Subscription Price]],0)</f>
        <v>0</v>
      </c>
      <c r="AN127" s="7">
        <f>+Bases[[#This Row],[Sales From All Subscriptions Auto Renewal NO]]+Bases[[#This Row],[Sales From All Subscriptions Auto Renewal YES]]</f>
        <v>5</v>
      </c>
      <c r="AO127" s="7">
        <f>IF(AND(Bases[[#This Row],[Plan]]="Core",Bases[[#This Row],[Auto Renewal]]="Yes"),Bases[[#This Row],[Subscription Price]],0)</f>
        <v>5</v>
      </c>
      <c r="AP127" s="7">
        <f>IF(AND(Bases[[#This Row],[Plan]]="Core",Bases[[#This Row],[Auto Renewal]]="No"),Bases[[#This Row],[Subscription Price]],0)</f>
        <v>0</v>
      </c>
      <c r="AQ127" s="7">
        <f>+Bases[[#This Row],[Sales From Simple Subscription Auto Renewal YES]]+Bases[[#This Row],[Sales From Simple Subscription Auto Renewal NO]]</f>
        <v>5</v>
      </c>
      <c r="AR127" s="7">
        <f>IF(AND(Bases[[#This Row],[Plan]]="Standard",Bases[[#This Row],[Auto Renewal]]="Yes"),Bases[[#This Row],[Minecraft Season Pass Price]],0)</f>
        <v>0</v>
      </c>
      <c r="AS127" s="7">
        <f>IF(AND(Bases[[#This Row],[Plan]]="Standard",Bases[[#This Row],[Auto Renewal]]="No"),Bases[[#This Row],[Minecraft Season Pass Price]],0)</f>
        <v>0</v>
      </c>
      <c r="AT127" s="7">
        <f>+Bases[[#This Row],[Sales From STANDARD (MINECRAFT) Auto Renewal YES]]+Bases[[#This Row],[Sales From STANDARD (MINECRAFT) Auto Renewal NO]]</f>
        <v>0</v>
      </c>
      <c r="AU127" s="7">
        <f>IF(AND(Bases[[#This Row],[Plan]]="Ultimate",Bases[[#This Row],[Auto Renewal]]="Yes"),Bases[[#This Row],[Minecraft Season Pass Price]],0)</f>
        <v>0</v>
      </c>
      <c r="AV127" s="7">
        <f>IF(AND(Bases[[#This Row],[Plan]]="Ultimate",Bases[[#This Row],[Auto Renewal]]="No"),Bases[[#This Row],[Minecraft Season Pass Price]],0)</f>
        <v>0</v>
      </c>
      <c r="AW127" s="7">
        <f>+Bases[[#This Row],[Sales From ULTIMATE (MINECRAFT) Auto Renewal YES]]+Bases[[#This Row],[Sales From ULTIMATE (MINECRAFT) Auto Renewal NO]]</f>
        <v>0</v>
      </c>
      <c r="AX127" s="7">
        <f>+Bases[[#This Row],[Total Sales From ULTIMATE (MINECRAFT) Auto Renewal YES + NO]]+Bases[[#This Row],[Total Sales From STANDARD (MINECRAFT) Auto Renewal YES + NO]]</f>
        <v>0</v>
      </c>
      <c r="AY127" s="7">
        <f>IF(AND(Bases[[#This Row],[Plan]]="Ultimate",Bases[[#This Row],[Auto Renewal]]="Yes"),Bases[[#This Row],[EA Play Season Pass
Price]],0)</f>
        <v>0</v>
      </c>
      <c r="AZ127" s="7">
        <f>IF(AND(Bases[[#This Row],[Plan]]="Ultimate",Bases[[#This Row],[Auto Renewal]]="No"),Bases[[#This Row],[EA Play Season Pass
Price]],0)</f>
        <v>0</v>
      </c>
      <c r="BA127" s="7">
        <f>+Bases[[#This Row],[Sales From ULTIMATE (EA) Auto Renewal YES]]+Bases[[#This Row],[Sales From ULTIMATE (EA) Auto Renewal NO]]</f>
        <v>0</v>
      </c>
      <c r="BB127" s="7">
        <f>IF(Bases[[#This Row],[Potential Clients Standard - Renew: Yes]]=1,25,0)</f>
        <v>25</v>
      </c>
      <c r="BC127" s="9">
        <f>IF(AND(Bases[[#This Row],[Auto Renewal]]="Yes",Bases[[#This Row],[Plan]]="Core"),1,0)</f>
        <v>1</v>
      </c>
      <c r="BD127" s="7">
        <f>IF(Bases[[#This Row],[Potential Clients Standard - Renew: NO]]=1,25,0)</f>
        <v>0</v>
      </c>
      <c r="BE127" s="9">
        <f>IF(AND(Bases[[#This Row],[Auto Renewal]]="No",Bases[[#This Row],[Plan]]="Core"),1,0)</f>
        <v>0</v>
      </c>
      <c r="BF127" s="7">
        <f>IF(Bases[[#This Row],[Potential Clients Ultimate - Renew: Yes]]=1,35,0)</f>
        <v>0</v>
      </c>
      <c r="BG127" s="9">
        <f>IF(AND(Bases[[#This Row],[Auto Renewal]]="Yes",Bases[[#This Row],[Plan]]="Standard"),1,0)</f>
        <v>0</v>
      </c>
      <c r="BH127" s="7">
        <f>IF(Bases[[#This Row],[Potential Clients Ultimate - Renew: NO]]=1,35,0)</f>
        <v>0</v>
      </c>
      <c r="BI127" s="9">
        <f>IF(AND(Bases[[#This Row],[Auto Renewal]]="No",Bases[[#This Row],[Plan]]="Standard"),1,0)</f>
        <v>0</v>
      </c>
      <c r="BJ127" s="7">
        <f>+Bases[[#This Row],[Potential Sales Standard - Renew: Yes]]+Bases[[#This Row],[Potential Sales Ultimate - Renew: Yes]]</f>
        <v>25</v>
      </c>
      <c r="BK127" s="9">
        <f>+Bases[[#This Row],[Potential Clients Standard - Renew: Yes]]+Bases[[#This Row],[Potential Clients Standard - Renew: NO]]</f>
        <v>1</v>
      </c>
      <c r="BL127" s="7">
        <f>+Bases[[#This Row],[Potential Sales Standard - Renew: NO]]+Bases[[#This Row],[Potential Sales Ultimate - Renew: NO]]</f>
        <v>0</v>
      </c>
      <c r="BM127" s="9">
        <f>+Bases[[#This Row],[Potential Clients Ultimate - Renew: Yes]]+Bases[[#This Row],[Potential Clients Ultimate - Renew: NO]]</f>
        <v>0</v>
      </c>
    </row>
    <row r="128" spans="1:65" ht="16.5" customHeight="1" x14ac:dyDescent="0.25">
      <c r="A128" s="1">
        <v>3355</v>
      </c>
      <c r="B128" s="1" t="s">
        <v>141</v>
      </c>
      <c r="C128" s="1" t="s">
        <v>7</v>
      </c>
      <c r="D128" s="2">
        <v>45472</v>
      </c>
      <c r="E128" s="1" t="s">
        <v>12</v>
      </c>
      <c r="F128" s="7">
        <v>15</v>
      </c>
      <c r="G128" s="1" t="s">
        <v>9</v>
      </c>
      <c r="H128" s="1" t="s">
        <v>8</v>
      </c>
      <c r="I128" s="7">
        <v>30</v>
      </c>
      <c r="J128" s="1" t="s">
        <v>8</v>
      </c>
      <c r="K128" s="7">
        <v>20</v>
      </c>
      <c r="L128" s="7">
        <v>20</v>
      </c>
      <c r="M128" s="7">
        <v>45</v>
      </c>
      <c r="N128" s="6">
        <v>2024</v>
      </c>
      <c r="O128" s="3" t="s">
        <v>320</v>
      </c>
      <c r="P128" s="5">
        <v>5</v>
      </c>
      <c r="Q128" s="3" t="s">
        <v>311</v>
      </c>
      <c r="R128" s="7">
        <v>-20</v>
      </c>
      <c r="S128" s="9">
        <v>1</v>
      </c>
      <c r="T128" s="9">
        <v>0</v>
      </c>
      <c r="U128" s="9">
        <v>1</v>
      </c>
      <c r="V128" s="9">
        <f>+IF(Bases[[#This Row],[Auto Renewal]]="Yes",1,0)</f>
        <v>0</v>
      </c>
      <c r="W128" s="9">
        <f>+IF(Bases[[#This Row],[Auto Renewal]]="No",1,0)</f>
        <v>1</v>
      </c>
      <c r="X128" s="9">
        <f>+Bases[[#This Row],[CLIENTS From All Subscriptions Auto Renewal YES]]+Bases[[#This Row],[CLIENTS From All Subscriptions Auto Renewal NO]]</f>
        <v>1</v>
      </c>
      <c r="Y128" s="9">
        <f>IF(AND(Bases[[#This Row],[Plan]]="Core",Bases[[#This Row],[Auto Renewal]]="Yes"),1,0)</f>
        <v>0</v>
      </c>
      <c r="Z128" s="9">
        <f>IF(AND(Bases[[#This Row],[Plan]]="Core",Bases[[#This Row],[Auto Renewal]]="No"),1,0)</f>
        <v>0</v>
      </c>
      <c r="AA128" s="9">
        <f>+Bases[[#This Row],[CLIENTS From Simple Subscription Auto Renewal NO]]+Bases[[#This Row],[CLIENTS From Simple Subscription Auto Renewal YES]]</f>
        <v>0</v>
      </c>
      <c r="AB128" s="9">
        <f>IF(AND(Bases[[#This Row],[Plan]]="Standard",Bases[[#This Row],[Auto Renewal]]="Yes"),1,0)</f>
        <v>0</v>
      </c>
      <c r="AC128" s="9">
        <f>IF(AND(Bases[[#This Row],[Plan]]="Standard",Bases[[#This Row],[Auto Renewal]]="No"),1,0)</f>
        <v>0</v>
      </c>
      <c r="AD128" s="9">
        <f>+Bases[[#This Row],[CLIENTS From STANDARD (MINECRAFT) Auto Renewal NO]]+Bases[[#This Row],[CLIENTS From STANDARD (MINECRAFT) Auto Renewal YES]]</f>
        <v>0</v>
      </c>
      <c r="AE128" s="9">
        <f>IF(AND(Bases[[#This Row],[Plan]]="Ultimate",Bases[[#This Row],[Auto Renewal]]="Yes"),1,0)</f>
        <v>0</v>
      </c>
      <c r="AF128" s="9">
        <f>IF(AND(Bases[[#This Row],[Plan]]="Ultimate",Bases[[#This Row],[Auto Renewal]]="No"),1,0)</f>
        <v>1</v>
      </c>
      <c r="AG128" s="9">
        <f>+Bases[[#This Row],[CLIENTS From ULTIMATE (MINECRAFT) Auto Renewal NO]]+Bases[[#This Row],[CLIENTS From ULTIMATE (MINECRAFT) Auto Renewal YES]]</f>
        <v>1</v>
      </c>
      <c r="AH128" s="9">
        <f>+Bases[[#This Row],[Total CLIENTS From ULTIMATE (MINECRAFT) Auto Renewal YES + NO]]+Bases[[#This Row],[Total CLIENTS From STANDARD (MINECRAFT) Auto Renewal YES + NO]]</f>
        <v>1</v>
      </c>
      <c r="AI128" s="9">
        <f>IF(AND(Bases[[#This Row],[Plan]]="Ultimate",Bases[[#This Row],[Auto Renewal]]="Yes"),1,0)</f>
        <v>0</v>
      </c>
      <c r="AJ128" s="9">
        <f>IF(AND(Bases[[#This Row],[Plan]]="Ultimate",Bases[[#This Row],[Auto Renewal]]="No"),1,0)</f>
        <v>1</v>
      </c>
      <c r="AK128" s="9">
        <f>+Bases[[#This Row],[CLIENTS From ULTIMATE (EA) Auto Renewal YES]]+Bases[[#This Row],[CLIENTS From ULTIMATE (EA) Auto Renewal NO]]</f>
        <v>1</v>
      </c>
      <c r="AL128" s="7">
        <f>+IF(Bases[[#This Row],[Auto Renewal]]="Yes",Bases[[#This Row],[Subscription Price]],0)</f>
        <v>0</v>
      </c>
      <c r="AM128" s="7">
        <f>+IF(Bases[[#This Row],[Auto Renewal]]="No",Bases[[#This Row],[Subscription Price]],0)</f>
        <v>15</v>
      </c>
      <c r="AN128" s="7">
        <f>+Bases[[#This Row],[Sales From All Subscriptions Auto Renewal NO]]+Bases[[#This Row],[Sales From All Subscriptions Auto Renewal YES]]</f>
        <v>15</v>
      </c>
      <c r="AO128" s="7">
        <f>IF(AND(Bases[[#This Row],[Plan]]="Core",Bases[[#This Row],[Auto Renewal]]="Yes"),Bases[[#This Row],[Subscription Price]],0)</f>
        <v>0</v>
      </c>
      <c r="AP128" s="7">
        <f>IF(AND(Bases[[#This Row],[Plan]]="Core",Bases[[#This Row],[Auto Renewal]]="No"),Bases[[#This Row],[Subscription Price]],0)</f>
        <v>0</v>
      </c>
      <c r="AQ128" s="7">
        <f>+Bases[[#This Row],[Sales From Simple Subscription Auto Renewal YES]]+Bases[[#This Row],[Sales From Simple Subscription Auto Renewal NO]]</f>
        <v>0</v>
      </c>
      <c r="AR128" s="7">
        <f>IF(AND(Bases[[#This Row],[Plan]]="Standard",Bases[[#This Row],[Auto Renewal]]="Yes"),Bases[[#This Row],[Minecraft Season Pass Price]],0)</f>
        <v>0</v>
      </c>
      <c r="AS128" s="7">
        <f>IF(AND(Bases[[#This Row],[Plan]]="Standard",Bases[[#This Row],[Auto Renewal]]="No"),Bases[[#This Row],[Minecraft Season Pass Price]],0)</f>
        <v>0</v>
      </c>
      <c r="AT128" s="7">
        <f>+Bases[[#This Row],[Sales From STANDARD (MINECRAFT) Auto Renewal YES]]+Bases[[#This Row],[Sales From STANDARD (MINECRAFT) Auto Renewal NO]]</f>
        <v>0</v>
      </c>
      <c r="AU128" s="7">
        <f>IF(AND(Bases[[#This Row],[Plan]]="Ultimate",Bases[[#This Row],[Auto Renewal]]="Yes"),Bases[[#This Row],[Minecraft Season Pass Price]],0)</f>
        <v>0</v>
      </c>
      <c r="AV128" s="7">
        <f>IF(AND(Bases[[#This Row],[Plan]]="Ultimate",Bases[[#This Row],[Auto Renewal]]="No"),Bases[[#This Row],[Minecraft Season Pass Price]],0)</f>
        <v>20</v>
      </c>
      <c r="AW128" s="7">
        <f>+Bases[[#This Row],[Sales From ULTIMATE (MINECRAFT) Auto Renewal YES]]+Bases[[#This Row],[Sales From ULTIMATE (MINECRAFT) Auto Renewal NO]]</f>
        <v>20</v>
      </c>
      <c r="AX128" s="7">
        <f>+Bases[[#This Row],[Total Sales From ULTIMATE (MINECRAFT) Auto Renewal YES + NO]]+Bases[[#This Row],[Total Sales From STANDARD (MINECRAFT) Auto Renewal YES + NO]]</f>
        <v>20</v>
      </c>
      <c r="AY128" s="7">
        <f>IF(AND(Bases[[#This Row],[Plan]]="Ultimate",Bases[[#This Row],[Auto Renewal]]="Yes"),Bases[[#This Row],[EA Play Season Pass
Price]],0)</f>
        <v>0</v>
      </c>
      <c r="AZ128" s="7">
        <f>IF(AND(Bases[[#This Row],[Plan]]="Ultimate",Bases[[#This Row],[Auto Renewal]]="No"),Bases[[#This Row],[EA Play Season Pass
Price]],0)</f>
        <v>30</v>
      </c>
      <c r="BA128" s="7">
        <f>+Bases[[#This Row],[Sales From ULTIMATE (EA) Auto Renewal YES]]+Bases[[#This Row],[Sales From ULTIMATE (EA) Auto Renewal NO]]</f>
        <v>30</v>
      </c>
      <c r="BB128" s="7">
        <f>IF(Bases[[#This Row],[Potential Clients Standard - Renew: Yes]]=1,25,0)</f>
        <v>0</v>
      </c>
      <c r="BC128" s="9">
        <f>IF(AND(Bases[[#This Row],[Auto Renewal]]="Yes",Bases[[#This Row],[Plan]]="Core"),1,0)</f>
        <v>0</v>
      </c>
      <c r="BD128" s="7">
        <f>IF(Bases[[#This Row],[Potential Clients Standard - Renew: NO]]=1,25,0)</f>
        <v>0</v>
      </c>
      <c r="BE128" s="9">
        <f>IF(AND(Bases[[#This Row],[Auto Renewal]]="No",Bases[[#This Row],[Plan]]="Core"),1,0)</f>
        <v>0</v>
      </c>
      <c r="BF128" s="7">
        <f>IF(Bases[[#This Row],[Potential Clients Ultimate - Renew: Yes]]=1,35,0)</f>
        <v>0</v>
      </c>
      <c r="BG128" s="9">
        <f>IF(AND(Bases[[#This Row],[Auto Renewal]]="Yes",Bases[[#This Row],[Plan]]="Standard"),1,0)</f>
        <v>0</v>
      </c>
      <c r="BH128" s="7">
        <f>IF(Bases[[#This Row],[Potential Clients Ultimate - Renew: NO]]=1,35,0)</f>
        <v>0</v>
      </c>
      <c r="BI128" s="9">
        <f>IF(AND(Bases[[#This Row],[Auto Renewal]]="No",Bases[[#This Row],[Plan]]="Standard"),1,0)</f>
        <v>0</v>
      </c>
      <c r="BJ128" s="7">
        <f>+Bases[[#This Row],[Potential Sales Standard - Renew: Yes]]+Bases[[#This Row],[Potential Sales Ultimate - Renew: Yes]]</f>
        <v>0</v>
      </c>
      <c r="BK128" s="9">
        <f>+Bases[[#This Row],[Potential Clients Standard - Renew: Yes]]+Bases[[#This Row],[Potential Clients Standard - Renew: NO]]</f>
        <v>0</v>
      </c>
      <c r="BL128" s="7">
        <f>+Bases[[#This Row],[Potential Sales Standard - Renew: NO]]+Bases[[#This Row],[Potential Sales Ultimate - Renew: NO]]</f>
        <v>0</v>
      </c>
      <c r="BM128" s="9">
        <f>+Bases[[#This Row],[Potential Clients Ultimate - Renew: Yes]]+Bases[[#This Row],[Potential Clients Ultimate - Renew: NO]]</f>
        <v>0</v>
      </c>
    </row>
    <row r="129" spans="1:65" ht="16.5" customHeight="1" x14ac:dyDescent="0.25">
      <c r="A129" s="1">
        <v>3356</v>
      </c>
      <c r="B129" s="1" t="s">
        <v>142</v>
      </c>
      <c r="C129" s="1" t="s">
        <v>15</v>
      </c>
      <c r="D129" s="2">
        <v>45473</v>
      </c>
      <c r="E129" s="1" t="s">
        <v>8</v>
      </c>
      <c r="F129" s="7">
        <v>10</v>
      </c>
      <c r="G129" s="1" t="s">
        <v>16</v>
      </c>
      <c r="H129" s="1" t="s">
        <v>12</v>
      </c>
      <c r="I129" s="7" t="s">
        <v>302</v>
      </c>
      <c r="J129" s="1" t="s">
        <v>8</v>
      </c>
      <c r="K129" s="7">
        <v>20</v>
      </c>
      <c r="L129" s="7">
        <v>15</v>
      </c>
      <c r="M129" s="7">
        <v>15</v>
      </c>
      <c r="N129" s="6">
        <v>2024</v>
      </c>
      <c r="O129" s="3" t="s">
        <v>320</v>
      </c>
      <c r="P129" s="5">
        <v>6</v>
      </c>
      <c r="Q129" s="3" t="s">
        <v>314</v>
      </c>
      <c r="R129" s="7">
        <v>-15</v>
      </c>
      <c r="S129" s="9">
        <v>1</v>
      </c>
      <c r="T129" s="9">
        <v>1</v>
      </c>
      <c r="U129" s="9">
        <v>0</v>
      </c>
      <c r="V129" s="9">
        <f>+IF(Bases[[#This Row],[Auto Renewal]]="Yes",1,0)</f>
        <v>1</v>
      </c>
      <c r="W129" s="9">
        <f>+IF(Bases[[#This Row],[Auto Renewal]]="No",1,0)</f>
        <v>0</v>
      </c>
      <c r="X129" s="9">
        <f>+Bases[[#This Row],[CLIENTS From All Subscriptions Auto Renewal YES]]+Bases[[#This Row],[CLIENTS From All Subscriptions Auto Renewal NO]]</f>
        <v>1</v>
      </c>
      <c r="Y129" s="9">
        <f>IF(AND(Bases[[#This Row],[Plan]]="Core",Bases[[#This Row],[Auto Renewal]]="Yes"),1,0)</f>
        <v>0</v>
      </c>
      <c r="Z129" s="9">
        <f>IF(AND(Bases[[#This Row],[Plan]]="Core",Bases[[#This Row],[Auto Renewal]]="No"),1,0)</f>
        <v>0</v>
      </c>
      <c r="AA129" s="9">
        <f>+Bases[[#This Row],[CLIENTS From Simple Subscription Auto Renewal NO]]+Bases[[#This Row],[CLIENTS From Simple Subscription Auto Renewal YES]]</f>
        <v>0</v>
      </c>
      <c r="AB129" s="9">
        <f>IF(AND(Bases[[#This Row],[Plan]]="Standard",Bases[[#This Row],[Auto Renewal]]="Yes"),1,0)</f>
        <v>1</v>
      </c>
      <c r="AC129" s="9">
        <f>IF(AND(Bases[[#This Row],[Plan]]="Standard",Bases[[#This Row],[Auto Renewal]]="No"),1,0)</f>
        <v>0</v>
      </c>
      <c r="AD129" s="9">
        <f>+Bases[[#This Row],[CLIENTS From STANDARD (MINECRAFT) Auto Renewal NO]]+Bases[[#This Row],[CLIENTS From STANDARD (MINECRAFT) Auto Renewal YES]]</f>
        <v>1</v>
      </c>
      <c r="AE129" s="9">
        <f>IF(AND(Bases[[#This Row],[Plan]]="Ultimate",Bases[[#This Row],[Auto Renewal]]="Yes"),1,0)</f>
        <v>0</v>
      </c>
      <c r="AF129" s="9">
        <f>IF(AND(Bases[[#This Row],[Plan]]="Ultimate",Bases[[#This Row],[Auto Renewal]]="No"),1,0)</f>
        <v>0</v>
      </c>
      <c r="AG129" s="9">
        <f>+Bases[[#This Row],[CLIENTS From ULTIMATE (MINECRAFT) Auto Renewal NO]]+Bases[[#This Row],[CLIENTS From ULTIMATE (MINECRAFT) Auto Renewal YES]]</f>
        <v>0</v>
      </c>
      <c r="AH129" s="9">
        <f>+Bases[[#This Row],[Total CLIENTS From ULTIMATE (MINECRAFT) Auto Renewal YES + NO]]+Bases[[#This Row],[Total CLIENTS From STANDARD (MINECRAFT) Auto Renewal YES + NO]]</f>
        <v>1</v>
      </c>
      <c r="AI129" s="9">
        <f>IF(AND(Bases[[#This Row],[Plan]]="Ultimate",Bases[[#This Row],[Auto Renewal]]="Yes"),1,0)</f>
        <v>0</v>
      </c>
      <c r="AJ129" s="9">
        <f>IF(AND(Bases[[#This Row],[Plan]]="Ultimate",Bases[[#This Row],[Auto Renewal]]="No"),1,0)</f>
        <v>0</v>
      </c>
      <c r="AK129" s="9">
        <f>+Bases[[#This Row],[CLIENTS From ULTIMATE (EA) Auto Renewal YES]]+Bases[[#This Row],[CLIENTS From ULTIMATE (EA) Auto Renewal NO]]</f>
        <v>0</v>
      </c>
      <c r="AL129" s="7">
        <f>+IF(Bases[[#This Row],[Auto Renewal]]="Yes",Bases[[#This Row],[Subscription Price]],0)</f>
        <v>10</v>
      </c>
      <c r="AM129" s="7">
        <f>+IF(Bases[[#This Row],[Auto Renewal]]="No",Bases[[#This Row],[Subscription Price]],0)</f>
        <v>0</v>
      </c>
      <c r="AN129" s="7">
        <f>+Bases[[#This Row],[Sales From All Subscriptions Auto Renewal NO]]+Bases[[#This Row],[Sales From All Subscriptions Auto Renewal YES]]</f>
        <v>10</v>
      </c>
      <c r="AO129" s="7">
        <f>IF(AND(Bases[[#This Row],[Plan]]="Core",Bases[[#This Row],[Auto Renewal]]="Yes"),Bases[[#This Row],[Subscription Price]],0)</f>
        <v>0</v>
      </c>
      <c r="AP129" s="7">
        <f>IF(AND(Bases[[#This Row],[Plan]]="Core",Bases[[#This Row],[Auto Renewal]]="No"),Bases[[#This Row],[Subscription Price]],0)</f>
        <v>0</v>
      </c>
      <c r="AQ129" s="7">
        <f>+Bases[[#This Row],[Sales From Simple Subscription Auto Renewal YES]]+Bases[[#This Row],[Sales From Simple Subscription Auto Renewal NO]]</f>
        <v>0</v>
      </c>
      <c r="AR129" s="7">
        <f>IF(AND(Bases[[#This Row],[Plan]]="Standard",Bases[[#This Row],[Auto Renewal]]="Yes"),Bases[[#This Row],[Minecraft Season Pass Price]],0)</f>
        <v>20</v>
      </c>
      <c r="AS129" s="7">
        <f>IF(AND(Bases[[#This Row],[Plan]]="Standard",Bases[[#This Row],[Auto Renewal]]="No"),Bases[[#This Row],[Minecraft Season Pass Price]],0)</f>
        <v>0</v>
      </c>
      <c r="AT129" s="7">
        <f>+Bases[[#This Row],[Sales From STANDARD (MINECRAFT) Auto Renewal YES]]+Bases[[#This Row],[Sales From STANDARD (MINECRAFT) Auto Renewal NO]]</f>
        <v>20</v>
      </c>
      <c r="AU129" s="7">
        <f>IF(AND(Bases[[#This Row],[Plan]]="Ultimate",Bases[[#This Row],[Auto Renewal]]="Yes"),Bases[[#This Row],[Minecraft Season Pass Price]],0)</f>
        <v>0</v>
      </c>
      <c r="AV129" s="7">
        <f>IF(AND(Bases[[#This Row],[Plan]]="Ultimate",Bases[[#This Row],[Auto Renewal]]="No"),Bases[[#This Row],[Minecraft Season Pass Price]],0)</f>
        <v>0</v>
      </c>
      <c r="AW129" s="7">
        <f>+Bases[[#This Row],[Sales From ULTIMATE (MINECRAFT) Auto Renewal YES]]+Bases[[#This Row],[Sales From ULTIMATE (MINECRAFT) Auto Renewal NO]]</f>
        <v>0</v>
      </c>
      <c r="AX129" s="7">
        <f>+Bases[[#This Row],[Total Sales From ULTIMATE (MINECRAFT) Auto Renewal YES + NO]]+Bases[[#This Row],[Total Sales From STANDARD (MINECRAFT) Auto Renewal YES + NO]]</f>
        <v>20</v>
      </c>
      <c r="AY129" s="7">
        <f>IF(AND(Bases[[#This Row],[Plan]]="Ultimate",Bases[[#This Row],[Auto Renewal]]="Yes"),Bases[[#This Row],[EA Play Season Pass
Price]],0)</f>
        <v>0</v>
      </c>
      <c r="AZ129" s="7">
        <f>IF(AND(Bases[[#This Row],[Plan]]="Ultimate",Bases[[#This Row],[Auto Renewal]]="No"),Bases[[#This Row],[EA Play Season Pass
Price]],0)</f>
        <v>0</v>
      </c>
      <c r="BA129" s="7">
        <f>+Bases[[#This Row],[Sales From ULTIMATE (EA) Auto Renewal YES]]+Bases[[#This Row],[Sales From ULTIMATE (EA) Auto Renewal NO]]</f>
        <v>0</v>
      </c>
      <c r="BB129" s="7">
        <f>IF(Bases[[#This Row],[Potential Clients Standard - Renew: Yes]]=1,25,0)</f>
        <v>0</v>
      </c>
      <c r="BC129" s="9">
        <f>IF(AND(Bases[[#This Row],[Auto Renewal]]="Yes",Bases[[#This Row],[Plan]]="Core"),1,0)</f>
        <v>0</v>
      </c>
      <c r="BD129" s="7">
        <f>IF(Bases[[#This Row],[Potential Clients Standard - Renew: NO]]=1,25,0)</f>
        <v>0</v>
      </c>
      <c r="BE129" s="9">
        <f>IF(AND(Bases[[#This Row],[Auto Renewal]]="No",Bases[[#This Row],[Plan]]="Core"),1,0)</f>
        <v>0</v>
      </c>
      <c r="BF129" s="7">
        <f>IF(Bases[[#This Row],[Potential Clients Ultimate - Renew: Yes]]=1,35,0)</f>
        <v>35</v>
      </c>
      <c r="BG129" s="9">
        <f>IF(AND(Bases[[#This Row],[Auto Renewal]]="Yes",Bases[[#This Row],[Plan]]="Standard"),1,0)</f>
        <v>1</v>
      </c>
      <c r="BH129" s="7">
        <f>IF(Bases[[#This Row],[Potential Clients Ultimate - Renew: NO]]=1,35,0)</f>
        <v>0</v>
      </c>
      <c r="BI129" s="9">
        <f>IF(AND(Bases[[#This Row],[Auto Renewal]]="No",Bases[[#This Row],[Plan]]="Standard"),1,0)</f>
        <v>0</v>
      </c>
      <c r="BJ129" s="7">
        <f>+Bases[[#This Row],[Potential Sales Standard - Renew: Yes]]+Bases[[#This Row],[Potential Sales Ultimate - Renew: Yes]]</f>
        <v>35</v>
      </c>
      <c r="BK129" s="9">
        <f>+Bases[[#This Row],[Potential Clients Standard - Renew: Yes]]+Bases[[#This Row],[Potential Clients Standard - Renew: NO]]</f>
        <v>0</v>
      </c>
      <c r="BL129" s="7">
        <f>+Bases[[#This Row],[Potential Sales Standard - Renew: NO]]+Bases[[#This Row],[Potential Sales Ultimate - Renew: NO]]</f>
        <v>0</v>
      </c>
      <c r="BM129" s="9">
        <f>+Bases[[#This Row],[Potential Clients Ultimate - Renew: Yes]]+Bases[[#This Row],[Potential Clients Ultimate - Renew: NO]]</f>
        <v>1</v>
      </c>
    </row>
    <row r="130" spans="1:65" ht="16.5" customHeight="1" x14ac:dyDescent="0.25">
      <c r="A130" s="1">
        <v>3357</v>
      </c>
      <c r="B130" s="1" t="s">
        <v>143</v>
      </c>
      <c r="C130" s="1" t="s">
        <v>11</v>
      </c>
      <c r="D130" s="2">
        <v>45474</v>
      </c>
      <c r="E130" s="1" t="s">
        <v>12</v>
      </c>
      <c r="F130" s="7">
        <v>5</v>
      </c>
      <c r="G130" s="1" t="s">
        <v>9</v>
      </c>
      <c r="H130" s="1" t="s">
        <v>12</v>
      </c>
      <c r="I130" s="7" t="s">
        <v>302</v>
      </c>
      <c r="J130" s="1" t="s">
        <v>12</v>
      </c>
      <c r="K130" s="7">
        <v>0</v>
      </c>
      <c r="L130" s="7">
        <v>1</v>
      </c>
      <c r="M130" s="7">
        <v>4</v>
      </c>
      <c r="N130" s="6">
        <v>2024</v>
      </c>
      <c r="O130" s="3" t="s">
        <v>321</v>
      </c>
      <c r="P130" s="5">
        <v>1</v>
      </c>
      <c r="Q130" s="3" t="s">
        <v>309</v>
      </c>
      <c r="R130" s="7">
        <v>-1</v>
      </c>
      <c r="S130" s="9">
        <v>1</v>
      </c>
      <c r="T130" s="9">
        <v>0</v>
      </c>
      <c r="U130" s="9">
        <v>1</v>
      </c>
      <c r="V130" s="9">
        <f>+IF(Bases[[#This Row],[Auto Renewal]]="Yes",1,0)</f>
        <v>0</v>
      </c>
      <c r="W130" s="9">
        <f>+IF(Bases[[#This Row],[Auto Renewal]]="No",1,0)</f>
        <v>1</v>
      </c>
      <c r="X130" s="9">
        <f>+Bases[[#This Row],[CLIENTS From All Subscriptions Auto Renewal YES]]+Bases[[#This Row],[CLIENTS From All Subscriptions Auto Renewal NO]]</f>
        <v>1</v>
      </c>
      <c r="Y130" s="9">
        <f>IF(AND(Bases[[#This Row],[Plan]]="Core",Bases[[#This Row],[Auto Renewal]]="Yes"),1,0)</f>
        <v>0</v>
      </c>
      <c r="Z130" s="9">
        <f>IF(AND(Bases[[#This Row],[Plan]]="Core",Bases[[#This Row],[Auto Renewal]]="No"),1,0)</f>
        <v>1</v>
      </c>
      <c r="AA130" s="9">
        <f>+Bases[[#This Row],[CLIENTS From Simple Subscription Auto Renewal NO]]+Bases[[#This Row],[CLIENTS From Simple Subscription Auto Renewal YES]]</f>
        <v>1</v>
      </c>
      <c r="AB130" s="9">
        <f>IF(AND(Bases[[#This Row],[Plan]]="Standard",Bases[[#This Row],[Auto Renewal]]="Yes"),1,0)</f>
        <v>0</v>
      </c>
      <c r="AC130" s="9">
        <f>IF(AND(Bases[[#This Row],[Plan]]="Standard",Bases[[#This Row],[Auto Renewal]]="No"),1,0)</f>
        <v>0</v>
      </c>
      <c r="AD130" s="9">
        <f>+Bases[[#This Row],[CLIENTS From STANDARD (MINECRAFT) Auto Renewal NO]]+Bases[[#This Row],[CLIENTS From STANDARD (MINECRAFT) Auto Renewal YES]]</f>
        <v>0</v>
      </c>
      <c r="AE130" s="9">
        <f>IF(AND(Bases[[#This Row],[Plan]]="Ultimate",Bases[[#This Row],[Auto Renewal]]="Yes"),1,0)</f>
        <v>0</v>
      </c>
      <c r="AF130" s="9">
        <f>IF(AND(Bases[[#This Row],[Plan]]="Ultimate",Bases[[#This Row],[Auto Renewal]]="No"),1,0)</f>
        <v>0</v>
      </c>
      <c r="AG130" s="9">
        <f>+Bases[[#This Row],[CLIENTS From ULTIMATE (MINECRAFT) Auto Renewal NO]]+Bases[[#This Row],[CLIENTS From ULTIMATE (MINECRAFT) Auto Renewal YES]]</f>
        <v>0</v>
      </c>
      <c r="AH130" s="9">
        <f>+Bases[[#This Row],[Total CLIENTS From ULTIMATE (MINECRAFT) Auto Renewal YES + NO]]+Bases[[#This Row],[Total CLIENTS From STANDARD (MINECRAFT) Auto Renewal YES + NO]]</f>
        <v>0</v>
      </c>
      <c r="AI130" s="9">
        <f>IF(AND(Bases[[#This Row],[Plan]]="Ultimate",Bases[[#This Row],[Auto Renewal]]="Yes"),1,0)</f>
        <v>0</v>
      </c>
      <c r="AJ130" s="9">
        <f>IF(AND(Bases[[#This Row],[Plan]]="Ultimate",Bases[[#This Row],[Auto Renewal]]="No"),1,0)</f>
        <v>0</v>
      </c>
      <c r="AK130" s="9">
        <f>+Bases[[#This Row],[CLIENTS From ULTIMATE (EA) Auto Renewal YES]]+Bases[[#This Row],[CLIENTS From ULTIMATE (EA) Auto Renewal NO]]</f>
        <v>0</v>
      </c>
      <c r="AL130" s="7">
        <f>+IF(Bases[[#This Row],[Auto Renewal]]="Yes",Bases[[#This Row],[Subscription Price]],0)</f>
        <v>0</v>
      </c>
      <c r="AM130" s="7">
        <f>+IF(Bases[[#This Row],[Auto Renewal]]="No",Bases[[#This Row],[Subscription Price]],0)</f>
        <v>5</v>
      </c>
      <c r="AN130" s="7">
        <f>+Bases[[#This Row],[Sales From All Subscriptions Auto Renewal NO]]+Bases[[#This Row],[Sales From All Subscriptions Auto Renewal YES]]</f>
        <v>5</v>
      </c>
      <c r="AO130" s="7">
        <f>IF(AND(Bases[[#This Row],[Plan]]="Core",Bases[[#This Row],[Auto Renewal]]="Yes"),Bases[[#This Row],[Subscription Price]],0)</f>
        <v>0</v>
      </c>
      <c r="AP130" s="7">
        <f>IF(AND(Bases[[#This Row],[Plan]]="Core",Bases[[#This Row],[Auto Renewal]]="No"),Bases[[#This Row],[Subscription Price]],0)</f>
        <v>5</v>
      </c>
      <c r="AQ130" s="7">
        <f>+Bases[[#This Row],[Sales From Simple Subscription Auto Renewal YES]]+Bases[[#This Row],[Sales From Simple Subscription Auto Renewal NO]]</f>
        <v>5</v>
      </c>
      <c r="AR130" s="7">
        <f>IF(AND(Bases[[#This Row],[Plan]]="Standard",Bases[[#This Row],[Auto Renewal]]="Yes"),Bases[[#This Row],[Minecraft Season Pass Price]],0)</f>
        <v>0</v>
      </c>
      <c r="AS130" s="7">
        <f>IF(AND(Bases[[#This Row],[Plan]]="Standard",Bases[[#This Row],[Auto Renewal]]="No"),Bases[[#This Row],[Minecraft Season Pass Price]],0)</f>
        <v>0</v>
      </c>
      <c r="AT130" s="7">
        <f>+Bases[[#This Row],[Sales From STANDARD (MINECRAFT) Auto Renewal YES]]+Bases[[#This Row],[Sales From STANDARD (MINECRAFT) Auto Renewal NO]]</f>
        <v>0</v>
      </c>
      <c r="AU130" s="7">
        <f>IF(AND(Bases[[#This Row],[Plan]]="Ultimate",Bases[[#This Row],[Auto Renewal]]="Yes"),Bases[[#This Row],[Minecraft Season Pass Price]],0)</f>
        <v>0</v>
      </c>
      <c r="AV130" s="7">
        <f>IF(AND(Bases[[#This Row],[Plan]]="Ultimate",Bases[[#This Row],[Auto Renewal]]="No"),Bases[[#This Row],[Minecraft Season Pass Price]],0)</f>
        <v>0</v>
      </c>
      <c r="AW130" s="7">
        <f>+Bases[[#This Row],[Sales From ULTIMATE (MINECRAFT) Auto Renewal YES]]+Bases[[#This Row],[Sales From ULTIMATE (MINECRAFT) Auto Renewal NO]]</f>
        <v>0</v>
      </c>
      <c r="AX130" s="7">
        <f>+Bases[[#This Row],[Total Sales From ULTIMATE (MINECRAFT) Auto Renewal YES + NO]]+Bases[[#This Row],[Total Sales From STANDARD (MINECRAFT) Auto Renewal YES + NO]]</f>
        <v>0</v>
      </c>
      <c r="AY130" s="7">
        <f>IF(AND(Bases[[#This Row],[Plan]]="Ultimate",Bases[[#This Row],[Auto Renewal]]="Yes"),Bases[[#This Row],[EA Play Season Pass
Price]],0)</f>
        <v>0</v>
      </c>
      <c r="AZ130" s="7">
        <f>IF(AND(Bases[[#This Row],[Plan]]="Ultimate",Bases[[#This Row],[Auto Renewal]]="No"),Bases[[#This Row],[EA Play Season Pass
Price]],0)</f>
        <v>0</v>
      </c>
      <c r="BA130" s="7">
        <f>+Bases[[#This Row],[Sales From ULTIMATE (EA) Auto Renewal YES]]+Bases[[#This Row],[Sales From ULTIMATE (EA) Auto Renewal NO]]</f>
        <v>0</v>
      </c>
      <c r="BB130" s="7">
        <f>IF(Bases[[#This Row],[Potential Clients Standard - Renew: Yes]]=1,25,0)</f>
        <v>0</v>
      </c>
      <c r="BC130" s="9">
        <f>IF(AND(Bases[[#This Row],[Auto Renewal]]="Yes",Bases[[#This Row],[Plan]]="Core"),1,0)</f>
        <v>0</v>
      </c>
      <c r="BD130" s="7">
        <f>IF(Bases[[#This Row],[Potential Clients Standard - Renew: NO]]=1,25,0)</f>
        <v>25</v>
      </c>
      <c r="BE130" s="9">
        <f>IF(AND(Bases[[#This Row],[Auto Renewal]]="No",Bases[[#This Row],[Plan]]="Core"),1,0)</f>
        <v>1</v>
      </c>
      <c r="BF130" s="7">
        <f>IF(Bases[[#This Row],[Potential Clients Ultimate - Renew: Yes]]=1,35,0)</f>
        <v>0</v>
      </c>
      <c r="BG130" s="9">
        <f>IF(AND(Bases[[#This Row],[Auto Renewal]]="Yes",Bases[[#This Row],[Plan]]="Standard"),1,0)</f>
        <v>0</v>
      </c>
      <c r="BH130" s="7">
        <f>IF(Bases[[#This Row],[Potential Clients Ultimate - Renew: NO]]=1,35,0)</f>
        <v>0</v>
      </c>
      <c r="BI130" s="9">
        <f>IF(AND(Bases[[#This Row],[Auto Renewal]]="No",Bases[[#This Row],[Plan]]="Standard"),1,0)</f>
        <v>0</v>
      </c>
      <c r="BJ130" s="7">
        <f>+Bases[[#This Row],[Potential Sales Standard - Renew: Yes]]+Bases[[#This Row],[Potential Sales Ultimate - Renew: Yes]]</f>
        <v>0</v>
      </c>
      <c r="BK130" s="9">
        <f>+Bases[[#This Row],[Potential Clients Standard - Renew: Yes]]+Bases[[#This Row],[Potential Clients Standard - Renew: NO]]</f>
        <v>1</v>
      </c>
      <c r="BL130" s="7">
        <f>+Bases[[#This Row],[Potential Sales Standard - Renew: NO]]+Bases[[#This Row],[Potential Sales Ultimate - Renew: NO]]</f>
        <v>25</v>
      </c>
      <c r="BM130" s="9">
        <f>+Bases[[#This Row],[Potential Clients Ultimate - Renew: Yes]]+Bases[[#This Row],[Potential Clients Ultimate - Renew: NO]]</f>
        <v>0</v>
      </c>
    </row>
    <row r="131" spans="1:65" ht="16.5" customHeight="1" x14ac:dyDescent="0.25">
      <c r="A131" s="1">
        <v>3358</v>
      </c>
      <c r="B131" s="1" t="s">
        <v>144</v>
      </c>
      <c r="C131" s="1" t="s">
        <v>7</v>
      </c>
      <c r="D131" s="2">
        <v>45475</v>
      </c>
      <c r="E131" s="1" t="s">
        <v>8</v>
      </c>
      <c r="F131" s="7">
        <v>15</v>
      </c>
      <c r="G131" s="1" t="s">
        <v>13</v>
      </c>
      <c r="H131" s="1" t="s">
        <v>8</v>
      </c>
      <c r="I131" s="7">
        <v>30</v>
      </c>
      <c r="J131" s="1" t="s">
        <v>8</v>
      </c>
      <c r="K131" s="7">
        <v>20</v>
      </c>
      <c r="L131" s="7">
        <v>3</v>
      </c>
      <c r="M131" s="7">
        <v>62</v>
      </c>
      <c r="N131" s="6">
        <v>2024</v>
      </c>
      <c r="O131" s="3" t="s">
        <v>321</v>
      </c>
      <c r="P131" s="5">
        <v>1</v>
      </c>
      <c r="Q131" s="3" t="s">
        <v>312</v>
      </c>
      <c r="R131" s="7">
        <v>-3</v>
      </c>
      <c r="S131" s="9">
        <v>1</v>
      </c>
      <c r="T131" s="9">
        <v>1</v>
      </c>
      <c r="U131" s="9">
        <v>0</v>
      </c>
      <c r="V131" s="9">
        <f>+IF(Bases[[#This Row],[Auto Renewal]]="Yes",1,0)</f>
        <v>1</v>
      </c>
      <c r="W131" s="9">
        <f>+IF(Bases[[#This Row],[Auto Renewal]]="No",1,0)</f>
        <v>0</v>
      </c>
      <c r="X131" s="9">
        <f>+Bases[[#This Row],[CLIENTS From All Subscriptions Auto Renewal YES]]+Bases[[#This Row],[CLIENTS From All Subscriptions Auto Renewal NO]]</f>
        <v>1</v>
      </c>
      <c r="Y131" s="9">
        <f>IF(AND(Bases[[#This Row],[Plan]]="Core",Bases[[#This Row],[Auto Renewal]]="Yes"),1,0)</f>
        <v>0</v>
      </c>
      <c r="Z131" s="9">
        <f>IF(AND(Bases[[#This Row],[Plan]]="Core",Bases[[#This Row],[Auto Renewal]]="No"),1,0)</f>
        <v>0</v>
      </c>
      <c r="AA131" s="9">
        <f>+Bases[[#This Row],[CLIENTS From Simple Subscription Auto Renewal NO]]+Bases[[#This Row],[CLIENTS From Simple Subscription Auto Renewal YES]]</f>
        <v>0</v>
      </c>
      <c r="AB131" s="9">
        <f>IF(AND(Bases[[#This Row],[Plan]]="Standard",Bases[[#This Row],[Auto Renewal]]="Yes"),1,0)</f>
        <v>0</v>
      </c>
      <c r="AC131" s="9">
        <f>IF(AND(Bases[[#This Row],[Plan]]="Standard",Bases[[#This Row],[Auto Renewal]]="No"),1,0)</f>
        <v>0</v>
      </c>
      <c r="AD131" s="9">
        <f>+Bases[[#This Row],[CLIENTS From STANDARD (MINECRAFT) Auto Renewal NO]]+Bases[[#This Row],[CLIENTS From STANDARD (MINECRAFT) Auto Renewal YES]]</f>
        <v>0</v>
      </c>
      <c r="AE131" s="9">
        <f>IF(AND(Bases[[#This Row],[Plan]]="Ultimate",Bases[[#This Row],[Auto Renewal]]="Yes"),1,0)</f>
        <v>1</v>
      </c>
      <c r="AF131" s="9">
        <f>IF(AND(Bases[[#This Row],[Plan]]="Ultimate",Bases[[#This Row],[Auto Renewal]]="No"),1,0)</f>
        <v>0</v>
      </c>
      <c r="AG131" s="9">
        <f>+Bases[[#This Row],[CLIENTS From ULTIMATE (MINECRAFT) Auto Renewal NO]]+Bases[[#This Row],[CLIENTS From ULTIMATE (MINECRAFT) Auto Renewal YES]]</f>
        <v>1</v>
      </c>
      <c r="AH131" s="9">
        <f>+Bases[[#This Row],[Total CLIENTS From ULTIMATE (MINECRAFT) Auto Renewal YES + NO]]+Bases[[#This Row],[Total CLIENTS From STANDARD (MINECRAFT) Auto Renewal YES + NO]]</f>
        <v>1</v>
      </c>
      <c r="AI131" s="9">
        <f>IF(AND(Bases[[#This Row],[Plan]]="Ultimate",Bases[[#This Row],[Auto Renewal]]="Yes"),1,0)</f>
        <v>1</v>
      </c>
      <c r="AJ131" s="9">
        <f>IF(AND(Bases[[#This Row],[Plan]]="Ultimate",Bases[[#This Row],[Auto Renewal]]="No"),1,0)</f>
        <v>0</v>
      </c>
      <c r="AK131" s="9">
        <f>+Bases[[#This Row],[CLIENTS From ULTIMATE (EA) Auto Renewal YES]]+Bases[[#This Row],[CLIENTS From ULTIMATE (EA) Auto Renewal NO]]</f>
        <v>1</v>
      </c>
      <c r="AL131" s="7">
        <f>+IF(Bases[[#This Row],[Auto Renewal]]="Yes",Bases[[#This Row],[Subscription Price]],0)</f>
        <v>15</v>
      </c>
      <c r="AM131" s="7">
        <f>+IF(Bases[[#This Row],[Auto Renewal]]="No",Bases[[#This Row],[Subscription Price]],0)</f>
        <v>0</v>
      </c>
      <c r="AN131" s="7">
        <f>+Bases[[#This Row],[Sales From All Subscriptions Auto Renewal NO]]+Bases[[#This Row],[Sales From All Subscriptions Auto Renewal YES]]</f>
        <v>15</v>
      </c>
      <c r="AO131" s="7">
        <f>IF(AND(Bases[[#This Row],[Plan]]="Core",Bases[[#This Row],[Auto Renewal]]="Yes"),Bases[[#This Row],[Subscription Price]],0)</f>
        <v>0</v>
      </c>
      <c r="AP131" s="7">
        <f>IF(AND(Bases[[#This Row],[Plan]]="Core",Bases[[#This Row],[Auto Renewal]]="No"),Bases[[#This Row],[Subscription Price]],0)</f>
        <v>0</v>
      </c>
      <c r="AQ131" s="7">
        <f>+Bases[[#This Row],[Sales From Simple Subscription Auto Renewal YES]]+Bases[[#This Row],[Sales From Simple Subscription Auto Renewal NO]]</f>
        <v>0</v>
      </c>
      <c r="AR131" s="7">
        <f>IF(AND(Bases[[#This Row],[Plan]]="Standard",Bases[[#This Row],[Auto Renewal]]="Yes"),Bases[[#This Row],[Minecraft Season Pass Price]],0)</f>
        <v>0</v>
      </c>
      <c r="AS131" s="7">
        <f>IF(AND(Bases[[#This Row],[Plan]]="Standard",Bases[[#This Row],[Auto Renewal]]="No"),Bases[[#This Row],[Minecraft Season Pass Price]],0)</f>
        <v>0</v>
      </c>
      <c r="AT131" s="7">
        <f>+Bases[[#This Row],[Sales From STANDARD (MINECRAFT) Auto Renewal YES]]+Bases[[#This Row],[Sales From STANDARD (MINECRAFT) Auto Renewal NO]]</f>
        <v>0</v>
      </c>
      <c r="AU131" s="7">
        <f>IF(AND(Bases[[#This Row],[Plan]]="Ultimate",Bases[[#This Row],[Auto Renewal]]="Yes"),Bases[[#This Row],[Minecraft Season Pass Price]],0)</f>
        <v>20</v>
      </c>
      <c r="AV131" s="7">
        <f>IF(AND(Bases[[#This Row],[Plan]]="Ultimate",Bases[[#This Row],[Auto Renewal]]="No"),Bases[[#This Row],[Minecraft Season Pass Price]],0)</f>
        <v>0</v>
      </c>
      <c r="AW131" s="7">
        <f>+Bases[[#This Row],[Sales From ULTIMATE (MINECRAFT) Auto Renewal YES]]+Bases[[#This Row],[Sales From ULTIMATE (MINECRAFT) Auto Renewal NO]]</f>
        <v>20</v>
      </c>
      <c r="AX131" s="7">
        <f>+Bases[[#This Row],[Total Sales From ULTIMATE (MINECRAFT) Auto Renewal YES + NO]]+Bases[[#This Row],[Total Sales From STANDARD (MINECRAFT) Auto Renewal YES + NO]]</f>
        <v>20</v>
      </c>
      <c r="AY131" s="7">
        <f>IF(AND(Bases[[#This Row],[Plan]]="Ultimate",Bases[[#This Row],[Auto Renewal]]="Yes"),Bases[[#This Row],[EA Play Season Pass
Price]],0)</f>
        <v>30</v>
      </c>
      <c r="AZ131" s="7">
        <f>IF(AND(Bases[[#This Row],[Plan]]="Ultimate",Bases[[#This Row],[Auto Renewal]]="No"),Bases[[#This Row],[EA Play Season Pass
Price]],0)</f>
        <v>0</v>
      </c>
      <c r="BA131" s="7">
        <f>+Bases[[#This Row],[Sales From ULTIMATE (EA) Auto Renewal YES]]+Bases[[#This Row],[Sales From ULTIMATE (EA) Auto Renewal NO]]</f>
        <v>30</v>
      </c>
      <c r="BB131" s="7">
        <f>IF(Bases[[#This Row],[Potential Clients Standard - Renew: Yes]]=1,25,0)</f>
        <v>0</v>
      </c>
      <c r="BC131" s="9">
        <f>IF(AND(Bases[[#This Row],[Auto Renewal]]="Yes",Bases[[#This Row],[Plan]]="Core"),1,0)</f>
        <v>0</v>
      </c>
      <c r="BD131" s="7">
        <f>IF(Bases[[#This Row],[Potential Clients Standard - Renew: NO]]=1,25,0)</f>
        <v>0</v>
      </c>
      <c r="BE131" s="9">
        <f>IF(AND(Bases[[#This Row],[Auto Renewal]]="No",Bases[[#This Row],[Plan]]="Core"),1,0)</f>
        <v>0</v>
      </c>
      <c r="BF131" s="7">
        <f>IF(Bases[[#This Row],[Potential Clients Ultimate - Renew: Yes]]=1,35,0)</f>
        <v>0</v>
      </c>
      <c r="BG131" s="9">
        <f>IF(AND(Bases[[#This Row],[Auto Renewal]]="Yes",Bases[[#This Row],[Plan]]="Standard"),1,0)</f>
        <v>0</v>
      </c>
      <c r="BH131" s="7">
        <f>IF(Bases[[#This Row],[Potential Clients Ultimate - Renew: NO]]=1,35,0)</f>
        <v>0</v>
      </c>
      <c r="BI131" s="9">
        <f>IF(AND(Bases[[#This Row],[Auto Renewal]]="No",Bases[[#This Row],[Plan]]="Standard"),1,0)</f>
        <v>0</v>
      </c>
      <c r="BJ131" s="7">
        <f>+Bases[[#This Row],[Potential Sales Standard - Renew: Yes]]+Bases[[#This Row],[Potential Sales Ultimate - Renew: Yes]]</f>
        <v>0</v>
      </c>
      <c r="BK131" s="9">
        <f>+Bases[[#This Row],[Potential Clients Standard - Renew: Yes]]+Bases[[#This Row],[Potential Clients Standard - Renew: NO]]</f>
        <v>0</v>
      </c>
      <c r="BL131" s="7">
        <f>+Bases[[#This Row],[Potential Sales Standard - Renew: NO]]+Bases[[#This Row],[Potential Sales Ultimate - Renew: NO]]</f>
        <v>0</v>
      </c>
      <c r="BM131" s="9">
        <f>+Bases[[#This Row],[Potential Clients Ultimate - Renew: Yes]]+Bases[[#This Row],[Potential Clients Ultimate - Renew: NO]]</f>
        <v>0</v>
      </c>
    </row>
    <row r="132" spans="1:65" ht="16.5" customHeight="1" x14ac:dyDescent="0.25">
      <c r="A132" s="1">
        <v>3359</v>
      </c>
      <c r="B132" s="1" t="s">
        <v>145</v>
      </c>
      <c r="C132" s="1" t="s">
        <v>15</v>
      </c>
      <c r="D132" s="2">
        <v>45476</v>
      </c>
      <c r="E132" s="1" t="s">
        <v>12</v>
      </c>
      <c r="F132" s="7">
        <v>10</v>
      </c>
      <c r="G132" s="1" t="s">
        <v>9</v>
      </c>
      <c r="H132" s="1" t="s">
        <v>12</v>
      </c>
      <c r="I132" s="7" t="s">
        <v>302</v>
      </c>
      <c r="J132" s="1" t="s">
        <v>8</v>
      </c>
      <c r="K132" s="7">
        <v>20</v>
      </c>
      <c r="L132" s="7">
        <v>10</v>
      </c>
      <c r="M132" s="7">
        <v>20</v>
      </c>
      <c r="N132" s="6">
        <v>2024</v>
      </c>
      <c r="O132" s="3" t="s">
        <v>321</v>
      </c>
      <c r="P132" s="5">
        <v>1</v>
      </c>
      <c r="Q132" s="3" t="s">
        <v>315</v>
      </c>
      <c r="R132" s="7">
        <v>-10</v>
      </c>
      <c r="S132" s="9">
        <v>1</v>
      </c>
      <c r="T132" s="9">
        <v>0</v>
      </c>
      <c r="U132" s="9">
        <v>1</v>
      </c>
      <c r="V132" s="9">
        <f>+IF(Bases[[#This Row],[Auto Renewal]]="Yes",1,0)</f>
        <v>0</v>
      </c>
      <c r="W132" s="9">
        <f>+IF(Bases[[#This Row],[Auto Renewal]]="No",1,0)</f>
        <v>1</v>
      </c>
      <c r="X132" s="9">
        <f>+Bases[[#This Row],[CLIENTS From All Subscriptions Auto Renewal YES]]+Bases[[#This Row],[CLIENTS From All Subscriptions Auto Renewal NO]]</f>
        <v>1</v>
      </c>
      <c r="Y132" s="9">
        <f>IF(AND(Bases[[#This Row],[Plan]]="Core",Bases[[#This Row],[Auto Renewal]]="Yes"),1,0)</f>
        <v>0</v>
      </c>
      <c r="Z132" s="9">
        <f>IF(AND(Bases[[#This Row],[Plan]]="Core",Bases[[#This Row],[Auto Renewal]]="No"),1,0)</f>
        <v>0</v>
      </c>
      <c r="AA132" s="9">
        <f>+Bases[[#This Row],[CLIENTS From Simple Subscription Auto Renewal NO]]+Bases[[#This Row],[CLIENTS From Simple Subscription Auto Renewal YES]]</f>
        <v>0</v>
      </c>
      <c r="AB132" s="9">
        <f>IF(AND(Bases[[#This Row],[Plan]]="Standard",Bases[[#This Row],[Auto Renewal]]="Yes"),1,0)</f>
        <v>0</v>
      </c>
      <c r="AC132" s="9">
        <f>IF(AND(Bases[[#This Row],[Plan]]="Standard",Bases[[#This Row],[Auto Renewal]]="No"),1,0)</f>
        <v>1</v>
      </c>
      <c r="AD132" s="9">
        <f>+Bases[[#This Row],[CLIENTS From STANDARD (MINECRAFT) Auto Renewal NO]]+Bases[[#This Row],[CLIENTS From STANDARD (MINECRAFT) Auto Renewal YES]]</f>
        <v>1</v>
      </c>
      <c r="AE132" s="9">
        <f>IF(AND(Bases[[#This Row],[Plan]]="Ultimate",Bases[[#This Row],[Auto Renewal]]="Yes"),1,0)</f>
        <v>0</v>
      </c>
      <c r="AF132" s="9">
        <f>IF(AND(Bases[[#This Row],[Plan]]="Ultimate",Bases[[#This Row],[Auto Renewal]]="No"),1,0)</f>
        <v>0</v>
      </c>
      <c r="AG132" s="9">
        <f>+Bases[[#This Row],[CLIENTS From ULTIMATE (MINECRAFT) Auto Renewal NO]]+Bases[[#This Row],[CLIENTS From ULTIMATE (MINECRAFT) Auto Renewal YES]]</f>
        <v>0</v>
      </c>
      <c r="AH132" s="9">
        <f>+Bases[[#This Row],[Total CLIENTS From ULTIMATE (MINECRAFT) Auto Renewal YES + NO]]+Bases[[#This Row],[Total CLIENTS From STANDARD (MINECRAFT) Auto Renewal YES + NO]]</f>
        <v>1</v>
      </c>
      <c r="AI132" s="9">
        <f>IF(AND(Bases[[#This Row],[Plan]]="Ultimate",Bases[[#This Row],[Auto Renewal]]="Yes"),1,0)</f>
        <v>0</v>
      </c>
      <c r="AJ132" s="9">
        <f>IF(AND(Bases[[#This Row],[Plan]]="Ultimate",Bases[[#This Row],[Auto Renewal]]="No"),1,0)</f>
        <v>0</v>
      </c>
      <c r="AK132" s="9">
        <f>+Bases[[#This Row],[CLIENTS From ULTIMATE (EA) Auto Renewal YES]]+Bases[[#This Row],[CLIENTS From ULTIMATE (EA) Auto Renewal NO]]</f>
        <v>0</v>
      </c>
      <c r="AL132" s="7">
        <f>+IF(Bases[[#This Row],[Auto Renewal]]="Yes",Bases[[#This Row],[Subscription Price]],0)</f>
        <v>0</v>
      </c>
      <c r="AM132" s="7">
        <f>+IF(Bases[[#This Row],[Auto Renewal]]="No",Bases[[#This Row],[Subscription Price]],0)</f>
        <v>10</v>
      </c>
      <c r="AN132" s="7">
        <f>+Bases[[#This Row],[Sales From All Subscriptions Auto Renewal NO]]+Bases[[#This Row],[Sales From All Subscriptions Auto Renewal YES]]</f>
        <v>10</v>
      </c>
      <c r="AO132" s="7">
        <f>IF(AND(Bases[[#This Row],[Plan]]="Core",Bases[[#This Row],[Auto Renewal]]="Yes"),Bases[[#This Row],[Subscription Price]],0)</f>
        <v>0</v>
      </c>
      <c r="AP132" s="7">
        <f>IF(AND(Bases[[#This Row],[Plan]]="Core",Bases[[#This Row],[Auto Renewal]]="No"),Bases[[#This Row],[Subscription Price]],0)</f>
        <v>0</v>
      </c>
      <c r="AQ132" s="7">
        <f>+Bases[[#This Row],[Sales From Simple Subscription Auto Renewal YES]]+Bases[[#This Row],[Sales From Simple Subscription Auto Renewal NO]]</f>
        <v>0</v>
      </c>
      <c r="AR132" s="7">
        <f>IF(AND(Bases[[#This Row],[Plan]]="Standard",Bases[[#This Row],[Auto Renewal]]="Yes"),Bases[[#This Row],[Minecraft Season Pass Price]],0)</f>
        <v>0</v>
      </c>
      <c r="AS132" s="7">
        <f>IF(AND(Bases[[#This Row],[Plan]]="Standard",Bases[[#This Row],[Auto Renewal]]="No"),Bases[[#This Row],[Minecraft Season Pass Price]],0)</f>
        <v>20</v>
      </c>
      <c r="AT132" s="7">
        <f>+Bases[[#This Row],[Sales From STANDARD (MINECRAFT) Auto Renewal YES]]+Bases[[#This Row],[Sales From STANDARD (MINECRAFT) Auto Renewal NO]]</f>
        <v>20</v>
      </c>
      <c r="AU132" s="7">
        <f>IF(AND(Bases[[#This Row],[Plan]]="Ultimate",Bases[[#This Row],[Auto Renewal]]="Yes"),Bases[[#This Row],[Minecraft Season Pass Price]],0)</f>
        <v>0</v>
      </c>
      <c r="AV132" s="7">
        <f>IF(AND(Bases[[#This Row],[Plan]]="Ultimate",Bases[[#This Row],[Auto Renewal]]="No"),Bases[[#This Row],[Minecraft Season Pass Price]],0)</f>
        <v>0</v>
      </c>
      <c r="AW132" s="7">
        <f>+Bases[[#This Row],[Sales From ULTIMATE (MINECRAFT) Auto Renewal YES]]+Bases[[#This Row],[Sales From ULTIMATE (MINECRAFT) Auto Renewal NO]]</f>
        <v>0</v>
      </c>
      <c r="AX132" s="7">
        <f>+Bases[[#This Row],[Total Sales From ULTIMATE (MINECRAFT) Auto Renewal YES + NO]]+Bases[[#This Row],[Total Sales From STANDARD (MINECRAFT) Auto Renewal YES + NO]]</f>
        <v>20</v>
      </c>
      <c r="AY132" s="7">
        <f>IF(AND(Bases[[#This Row],[Plan]]="Ultimate",Bases[[#This Row],[Auto Renewal]]="Yes"),Bases[[#This Row],[EA Play Season Pass
Price]],0)</f>
        <v>0</v>
      </c>
      <c r="AZ132" s="7">
        <f>IF(AND(Bases[[#This Row],[Plan]]="Ultimate",Bases[[#This Row],[Auto Renewal]]="No"),Bases[[#This Row],[EA Play Season Pass
Price]],0)</f>
        <v>0</v>
      </c>
      <c r="BA132" s="7">
        <f>+Bases[[#This Row],[Sales From ULTIMATE (EA) Auto Renewal YES]]+Bases[[#This Row],[Sales From ULTIMATE (EA) Auto Renewal NO]]</f>
        <v>0</v>
      </c>
      <c r="BB132" s="7">
        <f>IF(Bases[[#This Row],[Potential Clients Standard - Renew: Yes]]=1,25,0)</f>
        <v>0</v>
      </c>
      <c r="BC132" s="9">
        <f>IF(AND(Bases[[#This Row],[Auto Renewal]]="Yes",Bases[[#This Row],[Plan]]="Core"),1,0)</f>
        <v>0</v>
      </c>
      <c r="BD132" s="7">
        <f>IF(Bases[[#This Row],[Potential Clients Standard - Renew: NO]]=1,25,0)</f>
        <v>0</v>
      </c>
      <c r="BE132" s="9">
        <f>IF(AND(Bases[[#This Row],[Auto Renewal]]="No",Bases[[#This Row],[Plan]]="Core"),1,0)</f>
        <v>0</v>
      </c>
      <c r="BF132" s="7">
        <f>IF(Bases[[#This Row],[Potential Clients Ultimate - Renew: Yes]]=1,35,0)</f>
        <v>0</v>
      </c>
      <c r="BG132" s="9">
        <f>IF(AND(Bases[[#This Row],[Auto Renewal]]="Yes",Bases[[#This Row],[Plan]]="Standard"),1,0)</f>
        <v>0</v>
      </c>
      <c r="BH132" s="7">
        <f>IF(Bases[[#This Row],[Potential Clients Ultimate - Renew: NO]]=1,35,0)</f>
        <v>35</v>
      </c>
      <c r="BI132" s="9">
        <f>IF(AND(Bases[[#This Row],[Auto Renewal]]="No",Bases[[#This Row],[Plan]]="Standard"),1,0)</f>
        <v>1</v>
      </c>
      <c r="BJ132" s="7">
        <f>+Bases[[#This Row],[Potential Sales Standard - Renew: Yes]]+Bases[[#This Row],[Potential Sales Ultimate - Renew: Yes]]</f>
        <v>0</v>
      </c>
      <c r="BK132" s="9">
        <f>+Bases[[#This Row],[Potential Clients Standard - Renew: Yes]]+Bases[[#This Row],[Potential Clients Standard - Renew: NO]]</f>
        <v>0</v>
      </c>
      <c r="BL132" s="7">
        <f>+Bases[[#This Row],[Potential Sales Standard - Renew: NO]]+Bases[[#This Row],[Potential Sales Ultimate - Renew: NO]]</f>
        <v>35</v>
      </c>
      <c r="BM132" s="9">
        <f>+Bases[[#This Row],[Potential Clients Ultimate - Renew: Yes]]+Bases[[#This Row],[Potential Clients Ultimate - Renew: NO]]</f>
        <v>1</v>
      </c>
    </row>
    <row r="133" spans="1:65" ht="16.5" customHeight="1" x14ac:dyDescent="0.25">
      <c r="A133" s="1">
        <v>3360</v>
      </c>
      <c r="B133" s="1" t="s">
        <v>146</v>
      </c>
      <c r="C133" s="1" t="s">
        <v>11</v>
      </c>
      <c r="D133" s="2">
        <v>45477</v>
      </c>
      <c r="E133" s="1" t="s">
        <v>8</v>
      </c>
      <c r="F133" s="7">
        <v>5</v>
      </c>
      <c r="G133" s="1" t="s">
        <v>16</v>
      </c>
      <c r="H133" s="1" t="s">
        <v>12</v>
      </c>
      <c r="I133" s="7" t="s">
        <v>302</v>
      </c>
      <c r="J133" s="1" t="s">
        <v>12</v>
      </c>
      <c r="K133" s="7">
        <v>0</v>
      </c>
      <c r="L133" s="7">
        <v>0</v>
      </c>
      <c r="M133" s="7">
        <v>5</v>
      </c>
      <c r="N133" s="6">
        <v>2024</v>
      </c>
      <c r="O133" s="3" t="s">
        <v>321</v>
      </c>
      <c r="P133" s="5">
        <v>1</v>
      </c>
      <c r="Q133" s="3" t="s">
        <v>316</v>
      </c>
      <c r="R133" s="7">
        <v>0</v>
      </c>
      <c r="S133" s="9">
        <v>1</v>
      </c>
      <c r="T133" s="9">
        <v>1</v>
      </c>
      <c r="U133" s="9">
        <v>0</v>
      </c>
      <c r="V133" s="9">
        <f>+IF(Bases[[#This Row],[Auto Renewal]]="Yes",1,0)</f>
        <v>1</v>
      </c>
      <c r="W133" s="9">
        <f>+IF(Bases[[#This Row],[Auto Renewal]]="No",1,0)</f>
        <v>0</v>
      </c>
      <c r="X133" s="9">
        <f>+Bases[[#This Row],[CLIENTS From All Subscriptions Auto Renewal YES]]+Bases[[#This Row],[CLIENTS From All Subscriptions Auto Renewal NO]]</f>
        <v>1</v>
      </c>
      <c r="Y133" s="9">
        <f>IF(AND(Bases[[#This Row],[Plan]]="Core",Bases[[#This Row],[Auto Renewal]]="Yes"),1,0)</f>
        <v>1</v>
      </c>
      <c r="Z133" s="9">
        <f>IF(AND(Bases[[#This Row],[Plan]]="Core",Bases[[#This Row],[Auto Renewal]]="No"),1,0)</f>
        <v>0</v>
      </c>
      <c r="AA133" s="9">
        <f>+Bases[[#This Row],[CLIENTS From Simple Subscription Auto Renewal NO]]+Bases[[#This Row],[CLIENTS From Simple Subscription Auto Renewal YES]]</f>
        <v>1</v>
      </c>
      <c r="AB133" s="9">
        <f>IF(AND(Bases[[#This Row],[Plan]]="Standard",Bases[[#This Row],[Auto Renewal]]="Yes"),1,0)</f>
        <v>0</v>
      </c>
      <c r="AC133" s="9">
        <f>IF(AND(Bases[[#This Row],[Plan]]="Standard",Bases[[#This Row],[Auto Renewal]]="No"),1,0)</f>
        <v>0</v>
      </c>
      <c r="AD133" s="9">
        <f>+Bases[[#This Row],[CLIENTS From STANDARD (MINECRAFT) Auto Renewal NO]]+Bases[[#This Row],[CLIENTS From STANDARD (MINECRAFT) Auto Renewal YES]]</f>
        <v>0</v>
      </c>
      <c r="AE133" s="9">
        <f>IF(AND(Bases[[#This Row],[Plan]]="Ultimate",Bases[[#This Row],[Auto Renewal]]="Yes"),1,0)</f>
        <v>0</v>
      </c>
      <c r="AF133" s="9">
        <f>IF(AND(Bases[[#This Row],[Plan]]="Ultimate",Bases[[#This Row],[Auto Renewal]]="No"),1,0)</f>
        <v>0</v>
      </c>
      <c r="AG133" s="9">
        <f>+Bases[[#This Row],[CLIENTS From ULTIMATE (MINECRAFT) Auto Renewal NO]]+Bases[[#This Row],[CLIENTS From ULTIMATE (MINECRAFT) Auto Renewal YES]]</f>
        <v>0</v>
      </c>
      <c r="AH133" s="9">
        <f>+Bases[[#This Row],[Total CLIENTS From ULTIMATE (MINECRAFT) Auto Renewal YES + NO]]+Bases[[#This Row],[Total CLIENTS From STANDARD (MINECRAFT) Auto Renewal YES + NO]]</f>
        <v>0</v>
      </c>
      <c r="AI133" s="9">
        <f>IF(AND(Bases[[#This Row],[Plan]]="Ultimate",Bases[[#This Row],[Auto Renewal]]="Yes"),1,0)</f>
        <v>0</v>
      </c>
      <c r="AJ133" s="9">
        <f>IF(AND(Bases[[#This Row],[Plan]]="Ultimate",Bases[[#This Row],[Auto Renewal]]="No"),1,0)</f>
        <v>0</v>
      </c>
      <c r="AK133" s="9">
        <f>+Bases[[#This Row],[CLIENTS From ULTIMATE (EA) Auto Renewal YES]]+Bases[[#This Row],[CLIENTS From ULTIMATE (EA) Auto Renewal NO]]</f>
        <v>0</v>
      </c>
      <c r="AL133" s="7">
        <f>+IF(Bases[[#This Row],[Auto Renewal]]="Yes",Bases[[#This Row],[Subscription Price]],0)</f>
        <v>5</v>
      </c>
      <c r="AM133" s="7">
        <f>+IF(Bases[[#This Row],[Auto Renewal]]="No",Bases[[#This Row],[Subscription Price]],0)</f>
        <v>0</v>
      </c>
      <c r="AN133" s="7">
        <f>+Bases[[#This Row],[Sales From All Subscriptions Auto Renewal NO]]+Bases[[#This Row],[Sales From All Subscriptions Auto Renewal YES]]</f>
        <v>5</v>
      </c>
      <c r="AO133" s="7">
        <f>IF(AND(Bases[[#This Row],[Plan]]="Core",Bases[[#This Row],[Auto Renewal]]="Yes"),Bases[[#This Row],[Subscription Price]],0)</f>
        <v>5</v>
      </c>
      <c r="AP133" s="7">
        <f>IF(AND(Bases[[#This Row],[Plan]]="Core",Bases[[#This Row],[Auto Renewal]]="No"),Bases[[#This Row],[Subscription Price]],0)</f>
        <v>0</v>
      </c>
      <c r="AQ133" s="7">
        <f>+Bases[[#This Row],[Sales From Simple Subscription Auto Renewal YES]]+Bases[[#This Row],[Sales From Simple Subscription Auto Renewal NO]]</f>
        <v>5</v>
      </c>
      <c r="AR133" s="7">
        <f>IF(AND(Bases[[#This Row],[Plan]]="Standard",Bases[[#This Row],[Auto Renewal]]="Yes"),Bases[[#This Row],[Minecraft Season Pass Price]],0)</f>
        <v>0</v>
      </c>
      <c r="AS133" s="7">
        <f>IF(AND(Bases[[#This Row],[Plan]]="Standard",Bases[[#This Row],[Auto Renewal]]="No"),Bases[[#This Row],[Minecraft Season Pass Price]],0)</f>
        <v>0</v>
      </c>
      <c r="AT133" s="7">
        <f>+Bases[[#This Row],[Sales From STANDARD (MINECRAFT) Auto Renewal YES]]+Bases[[#This Row],[Sales From STANDARD (MINECRAFT) Auto Renewal NO]]</f>
        <v>0</v>
      </c>
      <c r="AU133" s="7">
        <f>IF(AND(Bases[[#This Row],[Plan]]="Ultimate",Bases[[#This Row],[Auto Renewal]]="Yes"),Bases[[#This Row],[Minecraft Season Pass Price]],0)</f>
        <v>0</v>
      </c>
      <c r="AV133" s="7">
        <f>IF(AND(Bases[[#This Row],[Plan]]="Ultimate",Bases[[#This Row],[Auto Renewal]]="No"),Bases[[#This Row],[Minecraft Season Pass Price]],0)</f>
        <v>0</v>
      </c>
      <c r="AW133" s="7">
        <f>+Bases[[#This Row],[Sales From ULTIMATE (MINECRAFT) Auto Renewal YES]]+Bases[[#This Row],[Sales From ULTIMATE (MINECRAFT) Auto Renewal NO]]</f>
        <v>0</v>
      </c>
      <c r="AX133" s="7">
        <f>+Bases[[#This Row],[Total Sales From ULTIMATE (MINECRAFT) Auto Renewal YES + NO]]+Bases[[#This Row],[Total Sales From STANDARD (MINECRAFT) Auto Renewal YES + NO]]</f>
        <v>0</v>
      </c>
      <c r="AY133" s="7">
        <f>IF(AND(Bases[[#This Row],[Plan]]="Ultimate",Bases[[#This Row],[Auto Renewal]]="Yes"),Bases[[#This Row],[EA Play Season Pass
Price]],0)</f>
        <v>0</v>
      </c>
      <c r="AZ133" s="7">
        <f>IF(AND(Bases[[#This Row],[Plan]]="Ultimate",Bases[[#This Row],[Auto Renewal]]="No"),Bases[[#This Row],[EA Play Season Pass
Price]],0)</f>
        <v>0</v>
      </c>
      <c r="BA133" s="7">
        <f>+Bases[[#This Row],[Sales From ULTIMATE (EA) Auto Renewal YES]]+Bases[[#This Row],[Sales From ULTIMATE (EA) Auto Renewal NO]]</f>
        <v>0</v>
      </c>
      <c r="BB133" s="7">
        <f>IF(Bases[[#This Row],[Potential Clients Standard - Renew: Yes]]=1,25,0)</f>
        <v>25</v>
      </c>
      <c r="BC133" s="9">
        <f>IF(AND(Bases[[#This Row],[Auto Renewal]]="Yes",Bases[[#This Row],[Plan]]="Core"),1,0)</f>
        <v>1</v>
      </c>
      <c r="BD133" s="7">
        <f>IF(Bases[[#This Row],[Potential Clients Standard - Renew: NO]]=1,25,0)</f>
        <v>0</v>
      </c>
      <c r="BE133" s="9">
        <f>IF(AND(Bases[[#This Row],[Auto Renewal]]="No",Bases[[#This Row],[Plan]]="Core"),1,0)</f>
        <v>0</v>
      </c>
      <c r="BF133" s="7">
        <f>IF(Bases[[#This Row],[Potential Clients Ultimate - Renew: Yes]]=1,35,0)</f>
        <v>0</v>
      </c>
      <c r="BG133" s="9">
        <f>IF(AND(Bases[[#This Row],[Auto Renewal]]="Yes",Bases[[#This Row],[Plan]]="Standard"),1,0)</f>
        <v>0</v>
      </c>
      <c r="BH133" s="7">
        <f>IF(Bases[[#This Row],[Potential Clients Ultimate - Renew: NO]]=1,35,0)</f>
        <v>0</v>
      </c>
      <c r="BI133" s="9">
        <f>IF(AND(Bases[[#This Row],[Auto Renewal]]="No",Bases[[#This Row],[Plan]]="Standard"),1,0)</f>
        <v>0</v>
      </c>
      <c r="BJ133" s="7">
        <f>+Bases[[#This Row],[Potential Sales Standard - Renew: Yes]]+Bases[[#This Row],[Potential Sales Ultimate - Renew: Yes]]</f>
        <v>25</v>
      </c>
      <c r="BK133" s="9">
        <f>+Bases[[#This Row],[Potential Clients Standard - Renew: Yes]]+Bases[[#This Row],[Potential Clients Standard - Renew: NO]]</f>
        <v>1</v>
      </c>
      <c r="BL133" s="7">
        <f>+Bases[[#This Row],[Potential Sales Standard - Renew: NO]]+Bases[[#This Row],[Potential Sales Ultimate - Renew: NO]]</f>
        <v>0</v>
      </c>
      <c r="BM133" s="9">
        <f>+Bases[[#This Row],[Potential Clients Ultimate - Renew: Yes]]+Bases[[#This Row],[Potential Clients Ultimate - Renew: NO]]</f>
        <v>0</v>
      </c>
    </row>
    <row r="134" spans="1:65" ht="16.5" customHeight="1" x14ac:dyDescent="0.25">
      <c r="A134" s="1">
        <v>3361</v>
      </c>
      <c r="B134" s="1" t="s">
        <v>147</v>
      </c>
      <c r="C134" s="1" t="s">
        <v>7</v>
      </c>
      <c r="D134" s="2">
        <v>45478</v>
      </c>
      <c r="E134" s="1" t="s">
        <v>12</v>
      </c>
      <c r="F134" s="7">
        <v>15</v>
      </c>
      <c r="G134" s="1" t="s">
        <v>9</v>
      </c>
      <c r="H134" s="1" t="s">
        <v>8</v>
      </c>
      <c r="I134" s="7">
        <v>30</v>
      </c>
      <c r="J134" s="1" t="s">
        <v>8</v>
      </c>
      <c r="K134" s="7">
        <v>20</v>
      </c>
      <c r="L134" s="7">
        <v>15</v>
      </c>
      <c r="M134" s="7">
        <v>50</v>
      </c>
      <c r="N134" s="6">
        <v>2024</v>
      </c>
      <c r="O134" s="3" t="s">
        <v>321</v>
      </c>
      <c r="P134" s="5">
        <v>1</v>
      </c>
      <c r="Q134" s="3" t="s">
        <v>317</v>
      </c>
      <c r="R134" s="7">
        <v>-15</v>
      </c>
      <c r="S134" s="9">
        <v>1</v>
      </c>
      <c r="T134" s="9">
        <v>0</v>
      </c>
      <c r="U134" s="9">
        <v>1</v>
      </c>
      <c r="V134" s="9">
        <f>+IF(Bases[[#This Row],[Auto Renewal]]="Yes",1,0)</f>
        <v>0</v>
      </c>
      <c r="W134" s="9">
        <f>+IF(Bases[[#This Row],[Auto Renewal]]="No",1,0)</f>
        <v>1</v>
      </c>
      <c r="X134" s="9">
        <f>+Bases[[#This Row],[CLIENTS From All Subscriptions Auto Renewal YES]]+Bases[[#This Row],[CLIENTS From All Subscriptions Auto Renewal NO]]</f>
        <v>1</v>
      </c>
      <c r="Y134" s="9">
        <f>IF(AND(Bases[[#This Row],[Plan]]="Core",Bases[[#This Row],[Auto Renewal]]="Yes"),1,0)</f>
        <v>0</v>
      </c>
      <c r="Z134" s="9">
        <f>IF(AND(Bases[[#This Row],[Plan]]="Core",Bases[[#This Row],[Auto Renewal]]="No"),1,0)</f>
        <v>0</v>
      </c>
      <c r="AA134" s="9">
        <f>+Bases[[#This Row],[CLIENTS From Simple Subscription Auto Renewal NO]]+Bases[[#This Row],[CLIENTS From Simple Subscription Auto Renewal YES]]</f>
        <v>0</v>
      </c>
      <c r="AB134" s="9">
        <f>IF(AND(Bases[[#This Row],[Plan]]="Standard",Bases[[#This Row],[Auto Renewal]]="Yes"),1,0)</f>
        <v>0</v>
      </c>
      <c r="AC134" s="9">
        <f>IF(AND(Bases[[#This Row],[Plan]]="Standard",Bases[[#This Row],[Auto Renewal]]="No"),1,0)</f>
        <v>0</v>
      </c>
      <c r="AD134" s="9">
        <f>+Bases[[#This Row],[CLIENTS From STANDARD (MINECRAFT) Auto Renewal NO]]+Bases[[#This Row],[CLIENTS From STANDARD (MINECRAFT) Auto Renewal YES]]</f>
        <v>0</v>
      </c>
      <c r="AE134" s="9">
        <f>IF(AND(Bases[[#This Row],[Plan]]="Ultimate",Bases[[#This Row],[Auto Renewal]]="Yes"),1,0)</f>
        <v>0</v>
      </c>
      <c r="AF134" s="9">
        <f>IF(AND(Bases[[#This Row],[Plan]]="Ultimate",Bases[[#This Row],[Auto Renewal]]="No"),1,0)</f>
        <v>1</v>
      </c>
      <c r="AG134" s="9">
        <f>+Bases[[#This Row],[CLIENTS From ULTIMATE (MINECRAFT) Auto Renewal NO]]+Bases[[#This Row],[CLIENTS From ULTIMATE (MINECRAFT) Auto Renewal YES]]</f>
        <v>1</v>
      </c>
      <c r="AH134" s="9">
        <f>+Bases[[#This Row],[Total CLIENTS From ULTIMATE (MINECRAFT) Auto Renewal YES + NO]]+Bases[[#This Row],[Total CLIENTS From STANDARD (MINECRAFT) Auto Renewal YES + NO]]</f>
        <v>1</v>
      </c>
      <c r="AI134" s="9">
        <f>IF(AND(Bases[[#This Row],[Plan]]="Ultimate",Bases[[#This Row],[Auto Renewal]]="Yes"),1,0)</f>
        <v>0</v>
      </c>
      <c r="AJ134" s="9">
        <f>IF(AND(Bases[[#This Row],[Plan]]="Ultimate",Bases[[#This Row],[Auto Renewal]]="No"),1,0)</f>
        <v>1</v>
      </c>
      <c r="AK134" s="9">
        <f>+Bases[[#This Row],[CLIENTS From ULTIMATE (EA) Auto Renewal YES]]+Bases[[#This Row],[CLIENTS From ULTIMATE (EA) Auto Renewal NO]]</f>
        <v>1</v>
      </c>
      <c r="AL134" s="7">
        <f>+IF(Bases[[#This Row],[Auto Renewal]]="Yes",Bases[[#This Row],[Subscription Price]],0)</f>
        <v>0</v>
      </c>
      <c r="AM134" s="7">
        <f>+IF(Bases[[#This Row],[Auto Renewal]]="No",Bases[[#This Row],[Subscription Price]],0)</f>
        <v>15</v>
      </c>
      <c r="AN134" s="7">
        <f>+Bases[[#This Row],[Sales From All Subscriptions Auto Renewal NO]]+Bases[[#This Row],[Sales From All Subscriptions Auto Renewal YES]]</f>
        <v>15</v>
      </c>
      <c r="AO134" s="7">
        <f>IF(AND(Bases[[#This Row],[Plan]]="Core",Bases[[#This Row],[Auto Renewal]]="Yes"),Bases[[#This Row],[Subscription Price]],0)</f>
        <v>0</v>
      </c>
      <c r="AP134" s="7">
        <f>IF(AND(Bases[[#This Row],[Plan]]="Core",Bases[[#This Row],[Auto Renewal]]="No"),Bases[[#This Row],[Subscription Price]],0)</f>
        <v>0</v>
      </c>
      <c r="AQ134" s="7">
        <f>+Bases[[#This Row],[Sales From Simple Subscription Auto Renewal YES]]+Bases[[#This Row],[Sales From Simple Subscription Auto Renewal NO]]</f>
        <v>0</v>
      </c>
      <c r="AR134" s="7">
        <f>IF(AND(Bases[[#This Row],[Plan]]="Standard",Bases[[#This Row],[Auto Renewal]]="Yes"),Bases[[#This Row],[Minecraft Season Pass Price]],0)</f>
        <v>0</v>
      </c>
      <c r="AS134" s="7">
        <f>IF(AND(Bases[[#This Row],[Plan]]="Standard",Bases[[#This Row],[Auto Renewal]]="No"),Bases[[#This Row],[Minecraft Season Pass Price]],0)</f>
        <v>0</v>
      </c>
      <c r="AT134" s="7">
        <f>+Bases[[#This Row],[Sales From STANDARD (MINECRAFT) Auto Renewal YES]]+Bases[[#This Row],[Sales From STANDARD (MINECRAFT) Auto Renewal NO]]</f>
        <v>0</v>
      </c>
      <c r="AU134" s="7">
        <f>IF(AND(Bases[[#This Row],[Plan]]="Ultimate",Bases[[#This Row],[Auto Renewal]]="Yes"),Bases[[#This Row],[Minecraft Season Pass Price]],0)</f>
        <v>0</v>
      </c>
      <c r="AV134" s="7">
        <f>IF(AND(Bases[[#This Row],[Plan]]="Ultimate",Bases[[#This Row],[Auto Renewal]]="No"),Bases[[#This Row],[Minecraft Season Pass Price]],0)</f>
        <v>20</v>
      </c>
      <c r="AW134" s="7">
        <f>+Bases[[#This Row],[Sales From ULTIMATE (MINECRAFT) Auto Renewal YES]]+Bases[[#This Row],[Sales From ULTIMATE (MINECRAFT) Auto Renewal NO]]</f>
        <v>20</v>
      </c>
      <c r="AX134" s="7">
        <f>+Bases[[#This Row],[Total Sales From ULTIMATE (MINECRAFT) Auto Renewal YES + NO]]+Bases[[#This Row],[Total Sales From STANDARD (MINECRAFT) Auto Renewal YES + NO]]</f>
        <v>20</v>
      </c>
      <c r="AY134" s="7">
        <f>IF(AND(Bases[[#This Row],[Plan]]="Ultimate",Bases[[#This Row],[Auto Renewal]]="Yes"),Bases[[#This Row],[EA Play Season Pass
Price]],0)</f>
        <v>0</v>
      </c>
      <c r="AZ134" s="7">
        <f>IF(AND(Bases[[#This Row],[Plan]]="Ultimate",Bases[[#This Row],[Auto Renewal]]="No"),Bases[[#This Row],[EA Play Season Pass
Price]],0)</f>
        <v>30</v>
      </c>
      <c r="BA134" s="7">
        <f>+Bases[[#This Row],[Sales From ULTIMATE (EA) Auto Renewal YES]]+Bases[[#This Row],[Sales From ULTIMATE (EA) Auto Renewal NO]]</f>
        <v>30</v>
      </c>
      <c r="BB134" s="7">
        <f>IF(Bases[[#This Row],[Potential Clients Standard - Renew: Yes]]=1,25,0)</f>
        <v>0</v>
      </c>
      <c r="BC134" s="9">
        <f>IF(AND(Bases[[#This Row],[Auto Renewal]]="Yes",Bases[[#This Row],[Plan]]="Core"),1,0)</f>
        <v>0</v>
      </c>
      <c r="BD134" s="7">
        <f>IF(Bases[[#This Row],[Potential Clients Standard - Renew: NO]]=1,25,0)</f>
        <v>0</v>
      </c>
      <c r="BE134" s="9">
        <f>IF(AND(Bases[[#This Row],[Auto Renewal]]="No",Bases[[#This Row],[Plan]]="Core"),1,0)</f>
        <v>0</v>
      </c>
      <c r="BF134" s="7">
        <f>IF(Bases[[#This Row],[Potential Clients Ultimate - Renew: Yes]]=1,35,0)</f>
        <v>0</v>
      </c>
      <c r="BG134" s="9">
        <f>IF(AND(Bases[[#This Row],[Auto Renewal]]="Yes",Bases[[#This Row],[Plan]]="Standard"),1,0)</f>
        <v>0</v>
      </c>
      <c r="BH134" s="7">
        <f>IF(Bases[[#This Row],[Potential Clients Ultimate - Renew: NO]]=1,35,0)</f>
        <v>0</v>
      </c>
      <c r="BI134" s="9">
        <f>IF(AND(Bases[[#This Row],[Auto Renewal]]="No",Bases[[#This Row],[Plan]]="Standard"),1,0)</f>
        <v>0</v>
      </c>
      <c r="BJ134" s="7">
        <f>+Bases[[#This Row],[Potential Sales Standard - Renew: Yes]]+Bases[[#This Row],[Potential Sales Ultimate - Renew: Yes]]</f>
        <v>0</v>
      </c>
      <c r="BK134" s="9">
        <f>+Bases[[#This Row],[Potential Clients Standard - Renew: Yes]]+Bases[[#This Row],[Potential Clients Standard - Renew: NO]]</f>
        <v>0</v>
      </c>
      <c r="BL134" s="7">
        <f>+Bases[[#This Row],[Potential Sales Standard - Renew: NO]]+Bases[[#This Row],[Potential Sales Ultimate - Renew: NO]]</f>
        <v>0</v>
      </c>
      <c r="BM134" s="9">
        <f>+Bases[[#This Row],[Potential Clients Ultimate - Renew: Yes]]+Bases[[#This Row],[Potential Clients Ultimate - Renew: NO]]</f>
        <v>0</v>
      </c>
    </row>
    <row r="135" spans="1:65" ht="16.5" customHeight="1" x14ac:dyDescent="0.25">
      <c r="A135" s="1">
        <v>3362</v>
      </c>
      <c r="B135" s="1" t="s">
        <v>148</v>
      </c>
      <c r="C135" s="1" t="s">
        <v>15</v>
      </c>
      <c r="D135" s="2">
        <v>45479</v>
      </c>
      <c r="E135" s="1" t="s">
        <v>8</v>
      </c>
      <c r="F135" s="7">
        <v>10</v>
      </c>
      <c r="G135" s="1" t="s">
        <v>13</v>
      </c>
      <c r="H135" s="1" t="s">
        <v>12</v>
      </c>
      <c r="I135" s="7" t="s">
        <v>302</v>
      </c>
      <c r="J135" s="1" t="s">
        <v>8</v>
      </c>
      <c r="K135" s="7">
        <v>20</v>
      </c>
      <c r="L135" s="7">
        <v>15</v>
      </c>
      <c r="M135" s="7">
        <v>15</v>
      </c>
      <c r="N135" s="6">
        <v>2024</v>
      </c>
      <c r="O135" s="3" t="s">
        <v>321</v>
      </c>
      <c r="P135" s="5">
        <v>1</v>
      </c>
      <c r="Q135" s="3" t="s">
        <v>311</v>
      </c>
      <c r="R135" s="7">
        <v>-15</v>
      </c>
      <c r="S135" s="9">
        <v>1</v>
      </c>
      <c r="T135" s="9">
        <v>1</v>
      </c>
      <c r="U135" s="9">
        <v>0</v>
      </c>
      <c r="V135" s="9">
        <f>+IF(Bases[[#This Row],[Auto Renewal]]="Yes",1,0)</f>
        <v>1</v>
      </c>
      <c r="W135" s="9">
        <f>+IF(Bases[[#This Row],[Auto Renewal]]="No",1,0)</f>
        <v>0</v>
      </c>
      <c r="X135" s="9">
        <f>+Bases[[#This Row],[CLIENTS From All Subscriptions Auto Renewal YES]]+Bases[[#This Row],[CLIENTS From All Subscriptions Auto Renewal NO]]</f>
        <v>1</v>
      </c>
      <c r="Y135" s="9">
        <f>IF(AND(Bases[[#This Row],[Plan]]="Core",Bases[[#This Row],[Auto Renewal]]="Yes"),1,0)</f>
        <v>0</v>
      </c>
      <c r="Z135" s="9">
        <f>IF(AND(Bases[[#This Row],[Plan]]="Core",Bases[[#This Row],[Auto Renewal]]="No"),1,0)</f>
        <v>0</v>
      </c>
      <c r="AA135" s="9">
        <f>+Bases[[#This Row],[CLIENTS From Simple Subscription Auto Renewal NO]]+Bases[[#This Row],[CLIENTS From Simple Subscription Auto Renewal YES]]</f>
        <v>0</v>
      </c>
      <c r="AB135" s="9">
        <f>IF(AND(Bases[[#This Row],[Plan]]="Standard",Bases[[#This Row],[Auto Renewal]]="Yes"),1,0)</f>
        <v>1</v>
      </c>
      <c r="AC135" s="9">
        <f>IF(AND(Bases[[#This Row],[Plan]]="Standard",Bases[[#This Row],[Auto Renewal]]="No"),1,0)</f>
        <v>0</v>
      </c>
      <c r="AD135" s="9">
        <f>+Bases[[#This Row],[CLIENTS From STANDARD (MINECRAFT) Auto Renewal NO]]+Bases[[#This Row],[CLIENTS From STANDARD (MINECRAFT) Auto Renewal YES]]</f>
        <v>1</v>
      </c>
      <c r="AE135" s="9">
        <f>IF(AND(Bases[[#This Row],[Plan]]="Ultimate",Bases[[#This Row],[Auto Renewal]]="Yes"),1,0)</f>
        <v>0</v>
      </c>
      <c r="AF135" s="9">
        <f>IF(AND(Bases[[#This Row],[Plan]]="Ultimate",Bases[[#This Row],[Auto Renewal]]="No"),1,0)</f>
        <v>0</v>
      </c>
      <c r="AG135" s="9">
        <f>+Bases[[#This Row],[CLIENTS From ULTIMATE (MINECRAFT) Auto Renewal NO]]+Bases[[#This Row],[CLIENTS From ULTIMATE (MINECRAFT) Auto Renewal YES]]</f>
        <v>0</v>
      </c>
      <c r="AH135" s="9">
        <f>+Bases[[#This Row],[Total CLIENTS From ULTIMATE (MINECRAFT) Auto Renewal YES + NO]]+Bases[[#This Row],[Total CLIENTS From STANDARD (MINECRAFT) Auto Renewal YES + NO]]</f>
        <v>1</v>
      </c>
      <c r="AI135" s="9">
        <f>IF(AND(Bases[[#This Row],[Plan]]="Ultimate",Bases[[#This Row],[Auto Renewal]]="Yes"),1,0)</f>
        <v>0</v>
      </c>
      <c r="AJ135" s="9">
        <f>IF(AND(Bases[[#This Row],[Plan]]="Ultimate",Bases[[#This Row],[Auto Renewal]]="No"),1,0)</f>
        <v>0</v>
      </c>
      <c r="AK135" s="9">
        <f>+Bases[[#This Row],[CLIENTS From ULTIMATE (EA) Auto Renewal YES]]+Bases[[#This Row],[CLIENTS From ULTIMATE (EA) Auto Renewal NO]]</f>
        <v>0</v>
      </c>
      <c r="AL135" s="7">
        <f>+IF(Bases[[#This Row],[Auto Renewal]]="Yes",Bases[[#This Row],[Subscription Price]],0)</f>
        <v>10</v>
      </c>
      <c r="AM135" s="7">
        <f>+IF(Bases[[#This Row],[Auto Renewal]]="No",Bases[[#This Row],[Subscription Price]],0)</f>
        <v>0</v>
      </c>
      <c r="AN135" s="7">
        <f>+Bases[[#This Row],[Sales From All Subscriptions Auto Renewal NO]]+Bases[[#This Row],[Sales From All Subscriptions Auto Renewal YES]]</f>
        <v>10</v>
      </c>
      <c r="AO135" s="7">
        <f>IF(AND(Bases[[#This Row],[Plan]]="Core",Bases[[#This Row],[Auto Renewal]]="Yes"),Bases[[#This Row],[Subscription Price]],0)</f>
        <v>0</v>
      </c>
      <c r="AP135" s="7">
        <f>IF(AND(Bases[[#This Row],[Plan]]="Core",Bases[[#This Row],[Auto Renewal]]="No"),Bases[[#This Row],[Subscription Price]],0)</f>
        <v>0</v>
      </c>
      <c r="AQ135" s="7">
        <f>+Bases[[#This Row],[Sales From Simple Subscription Auto Renewal YES]]+Bases[[#This Row],[Sales From Simple Subscription Auto Renewal NO]]</f>
        <v>0</v>
      </c>
      <c r="AR135" s="7">
        <f>IF(AND(Bases[[#This Row],[Plan]]="Standard",Bases[[#This Row],[Auto Renewal]]="Yes"),Bases[[#This Row],[Minecraft Season Pass Price]],0)</f>
        <v>20</v>
      </c>
      <c r="AS135" s="7">
        <f>IF(AND(Bases[[#This Row],[Plan]]="Standard",Bases[[#This Row],[Auto Renewal]]="No"),Bases[[#This Row],[Minecraft Season Pass Price]],0)</f>
        <v>0</v>
      </c>
      <c r="AT135" s="7">
        <f>+Bases[[#This Row],[Sales From STANDARD (MINECRAFT) Auto Renewal YES]]+Bases[[#This Row],[Sales From STANDARD (MINECRAFT) Auto Renewal NO]]</f>
        <v>20</v>
      </c>
      <c r="AU135" s="7">
        <f>IF(AND(Bases[[#This Row],[Plan]]="Ultimate",Bases[[#This Row],[Auto Renewal]]="Yes"),Bases[[#This Row],[Minecraft Season Pass Price]],0)</f>
        <v>0</v>
      </c>
      <c r="AV135" s="7">
        <f>IF(AND(Bases[[#This Row],[Plan]]="Ultimate",Bases[[#This Row],[Auto Renewal]]="No"),Bases[[#This Row],[Minecraft Season Pass Price]],0)</f>
        <v>0</v>
      </c>
      <c r="AW135" s="7">
        <f>+Bases[[#This Row],[Sales From ULTIMATE (MINECRAFT) Auto Renewal YES]]+Bases[[#This Row],[Sales From ULTIMATE (MINECRAFT) Auto Renewal NO]]</f>
        <v>0</v>
      </c>
      <c r="AX135" s="7">
        <f>+Bases[[#This Row],[Total Sales From ULTIMATE (MINECRAFT) Auto Renewal YES + NO]]+Bases[[#This Row],[Total Sales From STANDARD (MINECRAFT) Auto Renewal YES + NO]]</f>
        <v>20</v>
      </c>
      <c r="AY135" s="7">
        <f>IF(AND(Bases[[#This Row],[Plan]]="Ultimate",Bases[[#This Row],[Auto Renewal]]="Yes"),Bases[[#This Row],[EA Play Season Pass
Price]],0)</f>
        <v>0</v>
      </c>
      <c r="AZ135" s="7">
        <f>IF(AND(Bases[[#This Row],[Plan]]="Ultimate",Bases[[#This Row],[Auto Renewal]]="No"),Bases[[#This Row],[EA Play Season Pass
Price]],0)</f>
        <v>0</v>
      </c>
      <c r="BA135" s="7">
        <f>+Bases[[#This Row],[Sales From ULTIMATE (EA) Auto Renewal YES]]+Bases[[#This Row],[Sales From ULTIMATE (EA) Auto Renewal NO]]</f>
        <v>0</v>
      </c>
      <c r="BB135" s="7">
        <f>IF(Bases[[#This Row],[Potential Clients Standard - Renew: Yes]]=1,25,0)</f>
        <v>0</v>
      </c>
      <c r="BC135" s="9">
        <f>IF(AND(Bases[[#This Row],[Auto Renewal]]="Yes",Bases[[#This Row],[Plan]]="Core"),1,0)</f>
        <v>0</v>
      </c>
      <c r="BD135" s="7">
        <f>IF(Bases[[#This Row],[Potential Clients Standard - Renew: NO]]=1,25,0)</f>
        <v>0</v>
      </c>
      <c r="BE135" s="9">
        <f>IF(AND(Bases[[#This Row],[Auto Renewal]]="No",Bases[[#This Row],[Plan]]="Core"),1,0)</f>
        <v>0</v>
      </c>
      <c r="BF135" s="7">
        <f>IF(Bases[[#This Row],[Potential Clients Ultimate - Renew: Yes]]=1,35,0)</f>
        <v>35</v>
      </c>
      <c r="BG135" s="9">
        <f>IF(AND(Bases[[#This Row],[Auto Renewal]]="Yes",Bases[[#This Row],[Plan]]="Standard"),1,0)</f>
        <v>1</v>
      </c>
      <c r="BH135" s="7">
        <f>IF(Bases[[#This Row],[Potential Clients Ultimate - Renew: NO]]=1,35,0)</f>
        <v>0</v>
      </c>
      <c r="BI135" s="9">
        <f>IF(AND(Bases[[#This Row],[Auto Renewal]]="No",Bases[[#This Row],[Plan]]="Standard"),1,0)</f>
        <v>0</v>
      </c>
      <c r="BJ135" s="7">
        <f>+Bases[[#This Row],[Potential Sales Standard - Renew: Yes]]+Bases[[#This Row],[Potential Sales Ultimate - Renew: Yes]]</f>
        <v>35</v>
      </c>
      <c r="BK135" s="9">
        <f>+Bases[[#This Row],[Potential Clients Standard - Renew: Yes]]+Bases[[#This Row],[Potential Clients Standard - Renew: NO]]</f>
        <v>0</v>
      </c>
      <c r="BL135" s="7">
        <f>+Bases[[#This Row],[Potential Sales Standard - Renew: NO]]+Bases[[#This Row],[Potential Sales Ultimate - Renew: NO]]</f>
        <v>0</v>
      </c>
      <c r="BM135" s="9">
        <f>+Bases[[#This Row],[Potential Clients Ultimate - Renew: Yes]]+Bases[[#This Row],[Potential Clients Ultimate - Renew: NO]]</f>
        <v>1</v>
      </c>
    </row>
    <row r="136" spans="1:65" ht="16.5" customHeight="1" x14ac:dyDescent="0.25">
      <c r="A136" s="1">
        <v>3363</v>
      </c>
      <c r="B136" s="1" t="s">
        <v>149</v>
      </c>
      <c r="C136" s="1" t="s">
        <v>11</v>
      </c>
      <c r="D136" s="2">
        <v>45480</v>
      </c>
      <c r="E136" s="1" t="s">
        <v>12</v>
      </c>
      <c r="F136" s="7">
        <v>5</v>
      </c>
      <c r="G136" s="1" t="s">
        <v>9</v>
      </c>
      <c r="H136" s="1" t="s">
        <v>12</v>
      </c>
      <c r="I136" s="7" t="s">
        <v>302</v>
      </c>
      <c r="J136" s="1" t="s">
        <v>12</v>
      </c>
      <c r="K136" s="7">
        <v>0</v>
      </c>
      <c r="L136" s="7">
        <v>1</v>
      </c>
      <c r="M136" s="7">
        <v>4</v>
      </c>
      <c r="N136" s="6">
        <v>2024</v>
      </c>
      <c r="O136" s="3" t="s">
        <v>321</v>
      </c>
      <c r="P136" s="5">
        <v>2</v>
      </c>
      <c r="Q136" s="3" t="s">
        <v>314</v>
      </c>
      <c r="R136" s="7">
        <v>-1</v>
      </c>
      <c r="S136" s="9">
        <v>1</v>
      </c>
      <c r="T136" s="9">
        <v>0</v>
      </c>
      <c r="U136" s="9">
        <v>1</v>
      </c>
      <c r="V136" s="9">
        <f>+IF(Bases[[#This Row],[Auto Renewal]]="Yes",1,0)</f>
        <v>0</v>
      </c>
      <c r="W136" s="9">
        <f>+IF(Bases[[#This Row],[Auto Renewal]]="No",1,0)</f>
        <v>1</v>
      </c>
      <c r="X136" s="9">
        <f>+Bases[[#This Row],[CLIENTS From All Subscriptions Auto Renewal YES]]+Bases[[#This Row],[CLIENTS From All Subscriptions Auto Renewal NO]]</f>
        <v>1</v>
      </c>
      <c r="Y136" s="9">
        <f>IF(AND(Bases[[#This Row],[Plan]]="Core",Bases[[#This Row],[Auto Renewal]]="Yes"),1,0)</f>
        <v>0</v>
      </c>
      <c r="Z136" s="9">
        <f>IF(AND(Bases[[#This Row],[Plan]]="Core",Bases[[#This Row],[Auto Renewal]]="No"),1,0)</f>
        <v>1</v>
      </c>
      <c r="AA136" s="9">
        <f>+Bases[[#This Row],[CLIENTS From Simple Subscription Auto Renewal NO]]+Bases[[#This Row],[CLIENTS From Simple Subscription Auto Renewal YES]]</f>
        <v>1</v>
      </c>
      <c r="AB136" s="9">
        <f>IF(AND(Bases[[#This Row],[Plan]]="Standard",Bases[[#This Row],[Auto Renewal]]="Yes"),1,0)</f>
        <v>0</v>
      </c>
      <c r="AC136" s="9">
        <f>IF(AND(Bases[[#This Row],[Plan]]="Standard",Bases[[#This Row],[Auto Renewal]]="No"),1,0)</f>
        <v>0</v>
      </c>
      <c r="AD136" s="9">
        <f>+Bases[[#This Row],[CLIENTS From STANDARD (MINECRAFT) Auto Renewal NO]]+Bases[[#This Row],[CLIENTS From STANDARD (MINECRAFT) Auto Renewal YES]]</f>
        <v>0</v>
      </c>
      <c r="AE136" s="9">
        <f>IF(AND(Bases[[#This Row],[Plan]]="Ultimate",Bases[[#This Row],[Auto Renewal]]="Yes"),1,0)</f>
        <v>0</v>
      </c>
      <c r="AF136" s="9">
        <f>IF(AND(Bases[[#This Row],[Plan]]="Ultimate",Bases[[#This Row],[Auto Renewal]]="No"),1,0)</f>
        <v>0</v>
      </c>
      <c r="AG136" s="9">
        <f>+Bases[[#This Row],[CLIENTS From ULTIMATE (MINECRAFT) Auto Renewal NO]]+Bases[[#This Row],[CLIENTS From ULTIMATE (MINECRAFT) Auto Renewal YES]]</f>
        <v>0</v>
      </c>
      <c r="AH136" s="9">
        <f>+Bases[[#This Row],[Total CLIENTS From ULTIMATE (MINECRAFT) Auto Renewal YES + NO]]+Bases[[#This Row],[Total CLIENTS From STANDARD (MINECRAFT) Auto Renewal YES + NO]]</f>
        <v>0</v>
      </c>
      <c r="AI136" s="9">
        <f>IF(AND(Bases[[#This Row],[Plan]]="Ultimate",Bases[[#This Row],[Auto Renewal]]="Yes"),1,0)</f>
        <v>0</v>
      </c>
      <c r="AJ136" s="9">
        <f>IF(AND(Bases[[#This Row],[Plan]]="Ultimate",Bases[[#This Row],[Auto Renewal]]="No"),1,0)</f>
        <v>0</v>
      </c>
      <c r="AK136" s="9">
        <f>+Bases[[#This Row],[CLIENTS From ULTIMATE (EA) Auto Renewal YES]]+Bases[[#This Row],[CLIENTS From ULTIMATE (EA) Auto Renewal NO]]</f>
        <v>0</v>
      </c>
      <c r="AL136" s="7">
        <f>+IF(Bases[[#This Row],[Auto Renewal]]="Yes",Bases[[#This Row],[Subscription Price]],0)</f>
        <v>0</v>
      </c>
      <c r="AM136" s="7">
        <f>+IF(Bases[[#This Row],[Auto Renewal]]="No",Bases[[#This Row],[Subscription Price]],0)</f>
        <v>5</v>
      </c>
      <c r="AN136" s="7">
        <f>+Bases[[#This Row],[Sales From All Subscriptions Auto Renewal NO]]+Bases[[#This Row],[Sales From All Subscriptions Auto Renewal YES]]</f>
        <v>5</v>
      </c>
      <c r="AO136" s="7">
        <f>IF(AND(Bases[[#This Row],[Plan]]="Core",Bases[[#This Row],[Auto Renewal]]="Yes"),Bases[[#This Row],[Subscription Price]],0)</f>
        <v>0</v>
      </c>
      <c r="AP136" s="7">
        <f>IF(AND(Bases[[#This Row],[Plan]]="Core",Bases[[#This Row],[Auto Renewal]]="No"),Bases[[#This Row],[Subscription Price]],0)</f>
        <v>5</v>
      </c>
      <c r="AQ136" s="7">
        <f>+Bases[[#This Row],[Sales From Simple Subscription Auto Renewal YES]]+Bases[[#This Row],[Sales From Simple Subscription Auto Renewal NO]]</f>
        <v>5</v>
      </c>
      <c r="AR136" s="7">
        <f>IF(AND(Bases[[#This Row],[Plan]]="Standard",Bases[[#This Row],[Auto Renewal]]="Yes"),Bases[[#This Row],[Minecraft Season Pass Price]],0)</f>
        <v>0</v>
      </c>
      <c r="AS136" s="7">
        <f>IF(AND(Bases[[#This Row],[Plan]]="Standard",Bases[[#This Row],[Auto Renewal]]="No"),Bases[[#This Row],[Minecraft Season Pass Price]],0)</f>
        <v>0</v>
      </c>
      <c r="AT136" s="7">
        <f>+Bases[[#This Row],[Sales From STANDARD (MINECRAFT) Auto Renewal YES]]+Bases[[#This Row],[Sales From STANDARD (MINECRAFT) Auto Renewal NO]]</f>
        <v>0</v>
      </c>
      <c r="AU136" s="7">
        <f>IF(AND(Bases[[#This Row],[Plan]]="Ultimate",Bases[[#This Row],[Auto Renewal]]="Yes"),Bases[[#This Row],[Minecraft Season Pass Price]],0)</f>
        <v>0</v>
      </c>
      <c r="AV136" s="7">
        <f>IF(AND(Bases[[#This Row],[Plan]]="Ultimate",Bases[[#This Row],[Auto Renewal]]="No"),Bases[[#This Row],[Minecraft Season Pass Price]],0)</f>
        <v>0</v>
      </c>
      <c r="AW136" s="7">
        <f>+Bases[[#This Row],[Sales From ULTIMATE (MINECRAFT) Auto Renewal YES]]+Bases[[#This Row],[Sales From ULTIMATE (MINECRAFT) Auto Renewal NO]]</f>
        <v>0</v>
      </c>
      <c r="AX136" s="7">
        <f>+Bases[[#This Row],[Total Sales From ULTIMATE (MINECRAFT) Auto Renewal YES + NO]]+Bases[[#This Row],[Total Sales From STANDARD (MINECRAFT) Auto Renewal YES + NO]]</f>
        <v>0</v>
      </c>
      <c r="AY136" s="7">
        <f>IF(AND(Bases[[#This Row],[Plan]]="Ultimate",Bases[[#This Row],[Auto Renewal]]="Yes"),Bases[[#This Row],[EA Play Season Pass
Price]],0)</f>
        <v>0</v>
      </c>
      <c r="AZ136" s="7">
        <f>IF(AND(Bases[[#This Row],[Plan]]="Ultimate",Bases[[#This Row],[Auto Renewal]]="No"),Bases[[#This Row],[EA Play Season Pass
Price]],0)</f>
        <v>0</v>
      </c>
      <c r="BA136" s="7">
        <f>+Bases[[#This Row],[Sales From ULTIMATE (EA) Auto Renewal YES]]+Bases[[#This Row],[Sales From ULTIMATE (EA) Auto Renewal NO]]</f>
        <v>0</v>
      </c>
      <c r="BB136" s="7">
        <f>IF(Bases[[#This Row],[Potential Clients Standard - Renew: Yes]]=1,25,0)</f>
        <v>0</v>
      </c>
      <c r="BC136" s="9">
        <f>IF(AND(Bases[[#This Row],[Auto Renewal]]="Yes",Bases[[#This Row],[Plan]]="Core"),1,0)</f>
        <v>0</v>
      </c>
      <c r="BD136" s="7">
        <f>IF(Bases[[#This Row],[Potential Clients Standard - Renew: NO]]=1,25,0)</f>
        <v>25</v>
      </c>
      <c r="BE136" s="9">
        <f>IF(AND(Bases[[#This Row],[Auto Renewal]]="No",Bases[[#This Row],[Plan]]="Core"),1,0)</f>
        <v>1</v>
      </c>
      <c r="BF136" s="7">
        <f>IF(Bases[[#This Row],[Potential Clients Ultimate - Renew: Yes]]=1,35,0)</f>
        <v>0</v>
      </c>
      <c r="BG136" s="9">
        <f>IF(AND(Bases[[#This Row],[Auto Renewal]]="Yes",Bases[[#This Row],[Plan]]="Standard"),1,0)</f>
        <v>0</v>
      </c>
      <c r="BH136" s="7">
        <f>IF(Bases[[#This Row],[Potential Clients Ultimate - Renew: NO]]=1,35,0)</f>
        <v>0</v>
      </c>
      <c r="BI136" s="9">
        <f>IF(AND(Bases[[#This Row],[Auto Renewal]]="No",Bases[[#This Row],[Plan]]="Standard"),1,0)</f>
        <v>0</v>
      </c>
      <c r="BJ136" s="7">
        <f>+Bases[[#This Row],[Potential Sales Standard - Renew: Yes]]+Bases[[#This Row],[Potential Sales Ultimate - Renew: Yes]]</f>
        <v>0</v>
      </c>
      <c r="BK136" s="9">
        <f>+Bases[[#This Row],[Potential Clients Standard - Renew: Yes]]+Bases[[#This Row],[Potential Clients Standard - Renew: NO]]</f>
        <v>1</v>
      </c>
      <c r="BL136" s="7">
        <f>+Bases[[#This Row],[Potential Sales Standard - Renew: NO]]+Bases[[#This Row],[Potential Sales Ultimate - Renew: NO]]</f>
        <v>25</v>
      </c>
      <c r="BM136" s="9">
        <f>+Bases[[#This Row],[Potential Clients Ultimate - Renew: Yes]]+Bases[[#This Row],[Potential Clients Ultimate - Renew: NO]]</f>
        <v>0</v>
      </c>
    </row>
    <row r="137" spans="1:65" ht="16.5" customHeight="1" x14ac:dyDescent="0.25">
      <c r="A137" s="1">
        <v>3364</v>
      </c>
      <c r="B137" s="1" t="s">
        <v>150</v>
      </c>
      <c r="C137" s="1" t="s">
        <v>7</v>
      </c>
      <c r="D137" s="2">
        <v>45481</v>
      </c>
      <c r="E137" s="1" t="s">
        <v>8</v>
      </c>
      <c r="F137" s="7">
        <v>15</v>
      </c>
      <c r="G137" s="1" t="s">
        <v>16</v>
      </c>
      <c r="H137" s="1" t="s">
        <v>8</v>
      </c>
      <c r="I137" s="7">
        <v>30</v>
      </c>
      <c r="J137" s="1" t="s">
        <v>8</v>
      </c>
      <c r="K137" s="7">
        <v>20</v>
      </c>
      <c r="L137" s="7">
        <v>7</v>
      </c>
      <c r="M137" s="7">
        <v>58</v>
      </c>
      <c r="N137" s="6">
        <v>2024</v>
      </c>
      <c r="O137" s="3" t="s">
        <v>321</v>
      </c>
      <c r="P137" s="5">
        <v>2</v>
      </c>
      <c r="Q137" s="3" t="s">
        <v>309</v>
      </c>
      <c r="R137" s="7">
        <v>-7</v>
      </c>
      <c r="S137" s="9">
        <v>1</v>
      </c>
      <c r="T137" s="9">
        <v>1</v>
      </c>
      <c r="U137" s="9">
        <v>0</v>
      </c>
      <c r="V137" s="9">
        <f>+IF(Bases[[#This Row],[Auto Renewal]]="Yes",1,0)</f>
        <v>1</v>
      </c>
      <c r="W137" s="9">
        <f>+IF(Bases[[#This Row],[Auto Renewal]]="No",1,0)</f>
        <v>0</v>
      </c>
      <c r="X137" s="9">
        <f>+Bases[[#This Row],[CLIENTS From All Subscriptions Auto Renewal YES]]+Bases[[#This Row],[CLIENTS From All Subscriptions Auto Renewal NO]]</f>
        <v>1</v>
      </c>
      <c r="Y137" s="9">
        <f>IF(AND(Bases[[#This Row],[Plan]]="Core",Bases[[#This Row],[Auto Renewal]]="Yes"),1,0)</f>
        <v>0</v>
      </c>
      <c r="Z137" s="9">
        <f>IF(AND(Bases[[#This Row],[Plan]]="Core",Bases[[#This Row],[Auto Renewal]]="No"),1,0)</f>
        <v>0</v>
      </c>
      <c r="AA137" s="9">
        <f>+Bases[[#This Row],[CLIENTS From Simple Subscription Auto Renewal NO]]+Bases[[#This Row],[CLIENTS From Simple Subscription Auto Renewal YES]]</f>
        <v>0</v>
      </c>
      <c r="AB137" s="9">
        <f>IF(AND(Bases[[#This Row],[Plan]]="Standard",Bases[[#This Row],[Auto Renewal]]="Yes"),1,0)</f>
        <v>0</v>
      </c>
      <c r="AC137" s="9">
        <f>IF(AND(Bases[[#This Row],[Plan]]="Standard",Bases[[#This Row],[Auto Renewal]]="No"),1,0)</f>
        <v>0</v>
      </c>
      <c r="AD137" s="9">
        <f>+Bases[[#This Row],[CLIENTS From STANDARD (MINECRAFT) Auto Renewal NO]]+Bases[[#This Row],[CLIENTS From STANDARD (MINECRAFT) Auto Renewal YES]]</f>
        <v>0</v>
      </c>
      <c r="AE137" s="9">
        <f>IF(AND(Bases[[#This Row],[Plan]]="Ultimate",Bases[[#This Row],[Auto Renewal]]="Yes"),1,0)</f>
        <v>1</v>
      </c>
      <c r="AF137" s="9">
        <f>IF(AND(Bases[[#This Row],[Plan]]="Ultimate",Bases[[#This Row],[Auto Renewal]]="No"),1,0)</f>
        <v>0</v>
      </c>
      <c r="AG137" s="9">
        <f>+Bases[[#This Row],[CLIENTS From ULTIMATE (MINECRAFT) Auto Renewal NO]]+Bases[[#This Row],[CLIENTS From ULTIMATE (MINECRAFT) Auto Renewal YES]]</f>
        <v>1</v>
      </c>
      <c r="AH137" s="9">
        <f>+Bases[[#This Row],[Total CLIENTS From ULTIMATE (MINECRAFT) Auto Renewal YES + NO]]+Bases[[#This Row],[Total CLIENTS From STANDARD (MINECRAFT) Auto Renewal YES + NO]]</f>
        <v>1</v>
      </c>
      <c r="AI137" s="9">
        <f>IF(AND(Bases[[#This Row],[Plan]]="Ultimate",Bases[[#This Row],[Auto Renewal]]="Yes"),1,0)</f>
        <v>1</v>
      </c>
      <c r="AJ137" s="9">
        <f>IF(AND(Bases[[#This Row],[Plan]]="Ultimate",Bases[[#This Row],[Auto Renewal]]="No"),1,0)</f>
        <v>0</v>
      </c>
      <c r="AK137" s="9">
        <f>+Bases[[#This Row],[CLIENTS From ULTIMATE (EA) Auto Renewal YES]]+Bases[[#This Row],[CLIENTS From ULTIMATE (EA) Auto Renewal NO]]</f>
        <v>1</v>
      </c>
      <c r="AL137" s="7">
        <f>+IF(Bases[[#This Row],[Auto Renewal]]="Yes",Bases[[#This Row],[Subscription Price]],0)</f>
        <v>15</v>
      </c>
      <c r="AM137" s="7">
        <f>+IF(Bases[[#This Row],[Auto Renewal]]="No",Bases[[#This Row],[Subscription Price]],0)</f>
        <v>0</v>
      </c>
      <c r="AN137" s="7">
        <f>+Bases[[#This Row],[Sales From All Subscriptions Auto Renewal NO]]+Bases[[#This Row],[Sales From All Subscriptions Auto Renewal YES]]</f>
        <v>15</v>
      </c>
      <c r="AO137" s="7">
        <f>IF(AND(Bases[[#This Row],[Plan]]="Core",Bases[[#This Row],[Auto Renewal]]="Yes"),Bases[[#This Row],[Subscription Price]],0)</f>
        <v>0</v>
      </c>
      <c r="AP137" s="7">
        <f>IF(AND(Bases[[#This Row],[Plan]]="Core",Bases[[#This Row],[Auto Renewal]]="No"),Bases[[#This Row],[Subscription Price]],0)</f>
        <v>0</v>
      </c>
      <c r="AQ137" s="7">
        <f>+Bases[[#This Row],[Sales From Simple Subscription Auto Renewal YES]]+Bases[[#This Row],[Sales From Simple Subscription Auto Renewal NO]]</f>
        <v>0</v>
      </c>
      <c r="AR137" s="7">
        <f>IF(AND(Bases[[#This Row],[Plan]]="Standard",Bases[[#This Row],[Auto Renewal]]="Yes"),Bases[[#This Row],[Minecraft Season Pass Price]],0)</f>
        <v>0</v>
      </c>
      <c r="AS137" s="7">
        <f>IF(AND(Bases[[#This Row],[Plan]]="Standard",Bases[[#This Row],[Auto Renewal]]="No"),Bases[[#This Row],[Minecraft Season Pass Price]],0)</f>
        <v>0</v>
      </c>
      <c r="AT137" s="7">
        <f>+Bases[[#This Row],[Sales From STANDARD (MINECRAFT) Auto Renewal YES]]+Bases[[#This Row],[Sales From STANDARD (MINECRAFT) Auto Renewal NO]]</f>
        <v>0</v>
      </c>
      <c r="AU137" s="7">
        <f>IF(AND(Bases[[#This Row],[Plan]]="Ultimate",Bases[[#This Row],[Auto Renewal]]="Yes"),Bases[[#This Row],[Minecraft Season Pass Price]],0)</f>
        <v>20</v>
      </c>
      <c r="AV137" s="7">
        <f>IF(AND(Bases[[#This Row],[Plan]]="Ultimate",Bases[[#This Row],[Auto Renewal]]="No"),Bases[[#This Row],[Minecraft Season Pass Price]],0)</f>
        <v>0</v>
      </c>
      <c r="AW137" s="7">
        <f>+Bases[[#This Row],[Sales From ULTIMATE (MINECRAFT) Auto Renewal YES]]+Bases[[#This Row],[Sales From ULTIMATE (MINECRAFT) Auto Renewal NO]]</f>
        <v>20</v>
      </c>
      <c r="AX137" s="7">
        <f>+Bases[[#This Row],[Total Sales From ULTIMATE (MINECRAFT) Auto Renewal YES + NO]]+Bases[[#This Row],[Total Sales From STANDARD (MINECRAFT) Auto Renewal YES + NO]]</f>
        <v>20</v>
      </c>
      <c r="AY137" s="7">
        <f>IF(AND(Bases[[#This Row],[Plan]]="Ultimate",Bases[[#This Row],[Auto Renewal]]="Yes"),Bases[[#This Row],[EA Play Season Pass
Price]],0)</f>
        <v>30</v>
      </c>
      <c r="AZ137" s="7">
        <f>IF(AND(Bases[[#This Row],[Plan]]="Ultimate",Bases[[#This Row],[Auto Renewal]]="No"),Bases[[#This Row],[EA Play Season Pass
Price]],0)</f>
        <v>0</v>
      </c>
      <c r="BA137" s="7">
        <f>+Bases[[#This Row],[Sales From ULTIMATE (EA) Auto Renewal YES]]+Bases[[#This Row],[Sales From ULTIMATE (EA) Auto Renewal NO]]</f>
        <v>30</v>
      </c>
      <c r="BB137" s="7">
        <f>IF(Bases[[#This Row],[Potential Clients Standard - Renew: Yes]]=1,25,0)</f>
        <v>0</v>
      </c>
      <c r="BC137" s="9">
        <f>IF(AND(Bases[[#This Row],[Auto Renewal]]="Yes",Bases[[#This Row],[Plan]]="Core"),1,0)</f>
        <v>0</v>
      </c>
      <c r="BD137" s="7">
        <f>IF(Bases[[#This Row],[Potential Clients Standard - Renew: NO]]=1,25,0)</f>
        <v>0</v>
      </c>
      <c r="BE137" s="9">
        <f>IF(AND(Bases[[#This Row],[Auto Renewal]]="No",Bases[[#This Row],[Plan]]="Core"),1,0)</f>
        <v>0</v>
      </c>
      <c r="BF137" s="7">
        <f>IF(Bases[[#This Row],[Potential Clients Ultimate - Renew: Yes]]=1,35,0)</f>
        <v>0</v>
      </c>
      <c r="BG137" s="9">
        <f>IF(AND(Bases[[#This Row],[Auto Renewal]]="Yes",Bases[[#This Row],[Plan]]="Standard"),1,0)</f>
        <v>0</v>
      </c>
      <c r="BH137" s="7">
        <f>IF(Bases[[#This Row],[Potential Clients Ultimate - Renew: NO]]=1,35,0)</f>
        <v>0</v>
      </c>
      <c r="BI137" s="9">
        <f>IF(AND(Bases[[#This Row],[Auto Renewal]]="No",Bases[[#This Row],[Plan]]="Standard"),1,0)</f>
        <v>0</v>
      </c>
      <c r="BJ137" s="7">
        <f>+Bases[[#This Row],[Potential Sales Standard - Renew: Yes]]+Bases[[#This Row],[Potential Sales Ultimate - Renew: Yes]]</f>
        <v>0</v>
      </c>
      <c r="BK137" s="9">
        <f>+Bases[[#This Row],[Potential Clients Standard - Renew: Yes]]+Bases[[#This Row],[Potential Clients Standard - Renew: NO]]</f>
        <v>0</v>
      </c>
      <c r="BL137" s="7">
        <f>+Bases[[#This Row],[Potential Sales Standard - Renew: NO]]+Bases[[#This Row],[Potential Sales Ultimate - Renew: NO]]</f>
        <v>0</v>
      </c>
      <c r="BM137" s="9">
        <f>+Bases[[#This Row],[Potential Clients Ultimate - Renew: Yes]]+Bases[[#This Row],[Potential Clients Ultimate - Renew: NO]]</f>
        <v>0</v>
      </c>
    </row>
    <row r="138" spans="1:65" ht="16.5" customHeight="1" x14ac:dyDescent="0.25">
      <c r="A138" s="1">
        <v>3365</v>
      </c>
      <c r="B138" s="1" t="s">
        <v>151</v>
      </c>
      <c r="C138" s="1" t="s">
        <v>15</v>
      </c>
      <c r="D138" s="2">
        <v>45482</v>
      </c>
      <c r="E138" s="1" t="s">
        <v>12</v>
      </c>
      <c r="F138" s="7">
        <v>10</v>
      </c>
      <c r="G138" s="1" t="s">
        <v>9</v>
      </c>
      <c r="H138" s="1" t="s">
        <v>12</v>
      </c>
      <c r="I138" s="7" t="s">
        <v>302</v>
      </c>
      <c r="J138" s="1" t="s">
        <v>8</v>
      </c>
      <c r="K138" s="7">
        <v>20</v>
      </c>
      <c r="L138" s="7">
        <v>10</v>
      </c>
      <c r="M138" s="7">
        <v>20</v>
      </c>
      <c r="N138" s="6">
        <v>2024</v>
      </c>
      <c r="O138" s="3" t="s">
        <v>321</v>
      </c>
      <c r="P138" s="5">
        <v>2</v>
      </c>
      <c r="Q138" s="3" t="s">
        <v>312</v>
      </c>
      <c r="R138" s="7">
        <v>-10</v>
      </c>
      <c r="S138" s="9">
        <v>1</v>
      </c>
      <c r="T138" s="9">
        <v>0</v>
      </c>
      <c r="U138" s="9">
        <v>1</v>
      </c>
      <c r="V138" s="9">
        <f>+IF(Bases[[#This Row],[Auto Renewal]]="Yes",1,0)</f>
        <v>0</v>
      </c>
      <c r="W138" s="9">
        <f>+IF(Bases[[#This Row],[Auto Renewal]]="No",1,0)</f>
        <v>1</v>
      </c>
      <c r="X138" s="9">
        <f>+Bases[[#This Row],[CLIENTS From All Subscriptions Auto Renewal YES]]+Bases[[#This Row],[CLIENTS From All Subscriptions Auto Renewal NO]]</f>
        <v>1</v>
      </c>
      <c r="Y138" s="9">
        <f>IF(AND(Bases[[#This Row],[Plan]]="Core",Bases[[#This Row],[Auto Renewal]]="Yes"),1,0)</f>
        <v>0</v>
      </c>
      <c r="Z138" s="9">
        <f>IF(AND(Bases[[#This Row],[Plan]]="Core",Bases[[#This Row],[Auto Renewal]]="No"),1,0)</f>
        <v>0</v>
      </c>
      <c r="AA138" s="9">
        <f>+Bases[[#This Row],[CLIENTS From Simple Subscription Auto Renewal NO]]+Bases[[#This Row],[CLIENTS From Simple Subscription Auto Renewal YES]]</f>
        <v>0</v>
      </c>
      <c r="AB138" s="9">
        <f>IF(AND(Bases[[#This Row],[Plan]]="Standard",Bases[[#This Row],[Auto Renewal]]="Yes"),1,0)</f>
        <v>0</v>
      </c>
      <c r="AC138" s="9">
        <f>IF(AND(Bases[[#This Row],[Plan]]="Standard",Bases[[#This Row],[Auto Renewal]]="No"),1,0)</f>
        <v>1</v>
      </c>
      <c r="AD138" s="9">
        <f>+Bases[[#This Row],[CLIENTS From STANDARD (MINECRAFT) Auto Renewal NO]]+Bases[[#This Row],[CLIENTS From STANDARD (MINECRAFT) Auto Renewal YES]]</f>
        <v>1</v>
      </c>
      <c r="AE138" s="9">
        <f>IF(AND(Bases[[#This Row],[Plan]]="Ultimate",Bases[[#This Row],[Auto Renewal]]="Yes"),1,0)</f>
        <v>0</v>
      </c>
      <c r="AF138" s="9">
        <f>IF(AND(Bases[[#This Row],[Plan]]="Ultimate",Bases[[#This Row],[Auto Renewal]]="No"),1,0)</f>
        <v>0</v>
      </c>
      <c r="AG138" s="9">
        <f>+Bases[[#This Row],[CLIENTS From ULTIMATE (MINECRAFT) Auto Renewal NO]]+Bases[[#This Row],[CLIENTS From ULTIMATE (MINECRAFT) Auto Renewal YES]]</f>
        <v>0</v>
      </c>
      <c r="AH138" s="9">
        <f>+Bases[[#This Row],[Total CLIENTS From ULTIMATE (MINECRAFT) Auto Renewal YES + NO]]+Bases[[#This Row],[Total CLIENTS From STANDARD (MINECRAFT) Auto Renewal YES + NO]]</f>
        <v>1</v>
      </c>
      <c r="AI138" s="9">
        <f>IF(AND(Bases[[#This Row],[Plan]]="Ultimate",Bases[[#This Row],[Auto Renewal]]="Yes"),1,0)</f>
        <v>0</v>
      </c>
      <c r="AJ138" s="9">
        <f>IF(AND(Bases[[#This Row],[Plan]]="Ultimate",Bases[[#This Row],[Auto Renewal]]="No"),1,0)</f>
        <v>0</v>
      </c>
      <c r="AK138" s="9">
        <f>+Bases[[#This Row],[CLIENTS From ULTIMATE (EA) Auto Renewal YES]]+Bases[[#This Row],[CLIENTS From ULTIMATE (EA) Auto Renewal NO]]</f>
        <v>0</v>
      </c>
      <c r="AL138" s="7">
        <f>+IF(Bases[[#This Row],[Auto Renewal]]="Yes",Bases[[#This Row],[Subscription Price]],0)</f>
        <v>0</v>
      </c>
      <c r="AM138" s="7">
        <f>+IF(Bases[[#This Row],[Auto Renewal]]="No",Bases[[#This Row],[Subscription Price]],0)</f>
        <v>10</v>
      </c>
      <c r="AN138" s="7">
        <f>+Bases[[#This Row],[Sales From All Subscriptions Auto Renewal NO]]+Bases[[#This Row],[Sales From All Subscriptions Auto Renewal YES]]</f>
        <v>10</v>
      </c>
      <c r="AO138" s="7">
        <f>IF(AND(Bases[[#This Row],[Plan]]="Core",Bases[[#This Row],[Auto Renewal]]="Yes"),Bases[[#This Row],[Subscription Price]],0)</f>
        <v>0</v>
      </c>
      <c r="AP138" s="7">
        <f>IF(AND(Bases[[#This Row],[Plan]]="Core",Bases[[#This Row],[Auto Renewal]]="No"),Bases[[#This Row],[Subscription Price]],0)</f>
        <v>0</v>
      </c>
      <c r="AQ138" s="7">
        <f>+Bases[[#This Row],[Sales From Simple Subscription Auto Renewal YES]]+Bases[[#This Row],[Sales From Simple Subscription Auto Renewal NO]]</f>
        <v>0</v>
      </c>
      <c r="AR138" s="7">
        <f>IF(AND(Bases[[#This Row],[Plan]]="Standard",Bases[[#This Row],[Auto Renewal]]="Yes"),Bases[[#This Row],[Minecraft Season Pass Price]],0)</f>
        <v>0</v>
      </c>
      <c r="AS138" s="7">
        <f>IF(AND(Bases[[#This Row],[Plan]]="Standard",Bases[[#This Row],[Auto Renewal]]="No"),Bases[[#This Row],[Minecraft Season Pass Price]],0)</f>
        <v>20</v>
      </c>
      <c r="AT138" s="7">
        <f>+Bases[[#This Row],[Sales From STANDARD (MINECRAFT) Auto Renewal YES]]+Bases[[#This Row],[Sales From STANDARD (MINECRAFT) Auto Renewal NO]]</f>
        <v>20</v>
      </c>
      <c r="AU138" s="7">
        <f>IF(AND(Bases[[#This Row],[Plan]]="Ultimate",Bases[[#This Row],[Auto Renewal]]="Yes"),Bases[[#This Row],[Minecraft Season Pass Price]],0)</f>
        <v>0</v>
      </c>
      <c r="AV138" s="7">
        <f>IF(AND(Bases[[#This Row],[Plan]]="Ultimate",Bases[[#This Row],[Auto Renewal]]="No"),Bases[[#This Row],[Minecraft Season Pass Price]],0)</f>
        <v>0</v>
      </c>
      <c r="AW138" s="7">
        <f>+Bases[[#This Row],[Sales From ULTIMATE (MINECRAFT) Auto Renewal YES]]+Bases[[#This Row],[Sales From ULTIMATE (MINECRAFT) Auto Renewal NO]]</f>
        <v>0</v>
      </c>
      <c r="AX138" s="7">
        <f>+Bases[[#This Row],[Total Sales From ULTIMATE (MINECRAFT) Auto Renewal YES + NO]]+Bases[[#This Row],[Total Sales From STANDARD (MINECRAFT) Auto Renewal YES + NO]]</f>
        <v>20</v>
      </c>
      <c r="AY138" s="7">
        <f>IF(AND(Bases[[#This Row],[Plan]]="Ultimate",Bases[[#This Row],[Auto Renewal]]="Yes"),Bases[[#This Row],[EA Play Season Pass
Price]],0)</f>
        <v>0</v>
      </c>
      <c r="AZ138" s="7">
        <f>IF(AND(Bases[[#This Row],[Plan]]="Ultimate",Bases[[#This Row],[Auto Renewal]]="No"),Bases[[#This Row],[EA Play Season Pass
Price]],0)</f>
        <v>0</v>
      </c>
      <c r="BA138" s="7">
        <f>+Bases[[#This Row],[Sales From ULTIMATE (EA) Auto Renewal YES]]+Bases[[#This Row],[Sales From ULTIMATE (EA) Auto Renewal NO]]</f>
        <v>0</v>
      </c>
      <c r="BB138" s="7">
        <f>IF(Bases[[#This Row],[Potential Clients Standard - Renew: Yes]]=1,25,0)</f>
        <v>0</v>
      </c>
      <c r="BC138" s="9">
        <f>IF(AND(Bases[[#This Row],[Auto Renewal]]="Yes",Bases[[#This Row],[Plan]]="Core"),1,0)</f>
        <v>0</v>
      </c>
      <c r="BD138" s="7">
        <f>IF(Bases[[#This Row],[Potential Clients Standard - Renew: NO]]=1,25,0)</f>
        <v>0</v>
      </c>
      <c r="BE138" s="9">
        <f>IF(AND(Bases[[#This Row],[Auto Renewal]]="No",Bases[[#This Row],[Plan]]="Core"),1,0)</f>
        <v>0</v>
      </c>
      <c r="BF138" s="7">
        <f>IF(Bases[[#This Row],[Potential Clients Ultimate - Renew: Yes]]=1,35,0)</f>
        <v>0</v>
      </c>
      <c r="BG138" s="9">
        <f>IF(AND(Bases[[#This Row],[Auto Renewal]]="Yes",Bases[[#This Row],[Plan]]="Standard"),1,0)</f>
        <v>0</v>
      </c>
      <c r="BH138" s="7">
        <f>IF(Bases[[#This Row],[Potential Clients Ultimate - Renew: NO]]=1,35,0)</f>
        <v>35</v>
      </c>
      <c r="BI138" s="9">
        <f>IF(AND(Bases[[#This Row],[Auto Renewal]]="No",Bases[[#This Row],[Plan]]="Standard"),1,0)</f>
        <v>1</v>
      </c>
      <c r="BJ138" s="7">
        <f>+Bases[[#This Row],[Potential Sales Standard - Renew: Yes]]+Bases[[#This Row],[Potential Sales Ultimate - Renew: Yes]]</f>
        <v>0</v>
      </c>
      <c r="BK138" s="9">
        <f>+Bases[[#This Row],[Potential Clients Standard - Renew: Yes]]+Bases[[#This Row],[Potential Clients Standard - Renew: NO]]</f>
        <v>0</v>
      </c>
      <c r="BL138" s="7">
        <f>+Bases[[#This Row],[Potential Sales Standard - Renew: NO]]+Bases[[#This Row],[Potential Sales Ultimate - Renew: NO]]</f>
        <v>35</v>
      </c>
      <c r="BM138" s="9">
        <f>+Bases[[#This Row],[Potential Clients Ultimate - Renew: Yes]]+Bases[[#This Row],[Potential Clients Ultimate - Renew: NO]]</f>
        <v>1</v>
      </c>
    </row>
    <row r="139" spans="1:65" ht="16.5" customHeight="1" x14ac:dyDescent="0.25">
      <c r="A139" s="1">
        <v>3366</v>
      </c>
      <c r="B139" s="1" t="s">
        <v>152</v>
      </c>
      <c r="C139" s="1" t="s">
        <v>11</v>
      </c>
      <c r="D139" s="2">
        <v>45483</v>
      </c>
      <c r="E139" s="1" t="s">
        <v>8</v>
      </c>
      <c r="F139" s="7">
        <v>5</v>
      </c>
      <c r="G139" s="1" t="s">
        <v>9</v>
      </c>
      <c r="H139" s="1" t="s">
        <v>12</v>
      </c>
      <c r="I139" s="7" t="s">
        <v>302</v>
      </c>
      <c r="J139" s="1" t="s">
        <v>12</v>
      </c>
      <c r="K139" s="7">
        <v>0</v>
      </c>
      <c r="L139" s="7">
        <v>0</v>
      </c>
      <c r="M139" s="7">
        <v>5</v>
      </c>
      <c r="N139" s="6">
        <v>2024</v>
      </c>
      <c r="O139" s="3" t="s">
        <v>321</v>
      </c>
      <c r="P139" s="5">
        <v>2</v>
      </c>
      <c r="Q139" s="3" t="s">
        <v>315</v>
      </c>
      <c r="R139" s="7">
        <v>0</v>
      </c>
      <c r="S139" s="9">
        <v>1</v>
      </c>
      <c r="T139" s="9">
        <v>1</v>
      </c>
      <c r="U139" s="9">
        <v>0</v>
      </c>
      <c r="V139" s="9">
        <f>+IF(Bases[[#This Row],[Auto Renewal]]="Yes",1,0)</f>
        <v>1</v>
      </c>
      <c r="W139" s="9">
        <f>+IF(Bases[[#This Row],[Auto Renewal]]="No",1,0)</f>
        <v>0</v>
      </c>
      <c r="X139" s="9">
        <f>+Bases[[#This Row],[CLIENTS From All Subscriptions Auto Renewal YES]]+Bases[[#This Row],[CLIENTS From All Subscriptions Auto Renewal NO]]</f>
        <v>1</v>
      </c>
      <c r="Y139" s="9">
        <f>IF(AND(Bases[[#This Row],[Plan]]="Core",Bases[[#This Row],[Auto Renewal]]="Yes"),1,0)</f>
        <v>1</v>
      </c>
      <c r="Z139" s="9">
        <f>IF(AND(Bases[[#This Row],[Plan]]="Core",Bases[[#This Row],[Auto Renewal]]="No"),1,0)</f>
        <v>0</v>
      </c>
      <c r="AA139" s="9">
        <f>+Bases[[#This Row],[CLIENTS From Simple Subscription Auto Renewal NO]]+Bases[[#This Row],[CLIENTS From Simple Subscription Auto Renewal YES]]</f>
        <v>1</v>
      </c>
      <c r="AB139" s="9">
        <f>IF(AND(Bases[[#This Row],[Plan]]="Standard",Bases[[#This Row],[Auto Renewal]]="Yes"),1,0)</f>
        <v>0</v>
      </c>
      <c r="AC139" s="9">
        <f>IF(AND(Bases[[#This Row],[Plan]]="Standard",Bases[[#This Row],[Auto Renewal]]="No"),1,0)</f>
        <v>0</v>
      </c>
      <c r="AD139" s="9">
        <f>+Bases[[#This Row],[CLIENTS From STANDARD (MINECRAFT) Auto Renewal NO]]+Bases[[#This Row],[CLIENTS From STANDARD (MINECRAFT) Auto Renewal YES]]</f>
        <v>0</v>
      </c>
      <c r="AE139" s="9">
        <f>IF(AND(Bases[[#This Row],[Plan]]="Ultimate",Bases[[#This Row],[Auto Renewal]]="Yes"),1,0)</f>
        <v>0</v>
      </c>
      <c r="AF139" s="9">
        <f>IF(AND(Bases[[#This Row],[Plan]]="Ultimate",Bases[[#This Row],[Auto Renewal]]="No"),1,0)</f>
        <v>0</v>
      </c>
      <c r="AG139" s="9">
        <f>+Bases[[#This Row],[CLIENTS From ULTIMATE (MINECRAFT) Auto Renewal NO]]+Bases[[#This Row],[CLIENTS From ULTIMATE (MINECRAFT) Auto Renewal YES]]</f>
        <v>0</v>
      </c>
      <c r="AH139" s="9">
        <f>+Bases[[#This Row],[Total CLIENTS From ULTIMATE (MINECRAFT) Auto Renewal YES + NO]]+Bases[[#This Row],[Total CLIENTS From STANDARD (MINECRAFT) Auto Renewal YES + NO]]</f>
        <v>0</v>
      </c>
      <c r="AI139" s="9">
        <f>IF(AND(Bases[[#This Row],[Plan]]="Ultimate",Bases[[#This Row],[Auto Renewal]]="Yes"),1,0)</f>
        <v>0</v>
      </c>
      <c r="AJ139" s="9">
        <f>IF(AND(Bases[[#This Row],[Plan]]="Ultimate",Bases[[#This Row],[Auto Renewal]]="No"),1,0)</f>
        <v>0</v>
      </c>
      <c r="AK139" s="9">
        <f>+Bases[[#This Row],[CLIENTS From ULTIMATE (EA) Auto Renewal YES]]+Bases[[#This Row],[CLIENTS From ULTIMATE (EA) Auto Renewal NO]]</f>
        <v>0</v>
      </c>
      <c r="AL139" s="7">
        <f>+IF(Bases[[#This Row],[Auto Renewal]]="Yes",Bases[[#This Row],[Subscription Price]],0)</f>
        <v>5</v>
      </c>
      <c r="AM139" s="7">
        <f>+IF(Bases[[#This Row],[Auto Renewal]]="No",Bases[[#This Row],[Subscription Price]],0)</f>
        <v>0</v>
      </c>
      <c r="AN139" s="7">
        <f>+Bases[[#This Row],[Sales From All Subscriptions Auto Renewal NO]]+Bases[[#This Row],[Sales From All Subscriptions Auto Renewal YES]]</f>
        <v>5</v>
      </c>
      <c r="AO139" s="7">
        <f>IF(AND(Bases[[#This Row],[Plan]]="Core",Bases[[#This Row],[Auto Renewal]]="Yes"),Bases[[#This Row],[Subscription Price]],0)</f>
        <v>5</v>
      </c>
      <c r="AP139" s="7">
        <f>IF(AND(Bases[[#This Row],[Plan]]="Core",Bases[[#This Row],[Auto Renewal]]="No"),Bases[[#This Row],[Subscription Price]],0)</f>
        <v>0</v>
      </c>
      <c r="AQ139" s="7">
        <f>+Bases[[#This Row],[Sales From Simple Subscription Auto Renewal YES]]+Bases[[#This Row],[Sales From Simple Subscription Auto Renewal NO]]</f>
        <v>5</v>
      </c>
      <c r="AR139" s="7">
        <f>IF(AND(Bases[[#This Row],[Plan]]="Standard",Bases[[#This Row],[Auto Renewal]]="Yes"),Bases[[#This Row],[Minecraft Season Pass Price]],0)</f>
        <v>0</v>
      </c>
      <c r="AS139" s="7">
        <f>IF(AND(Bases[[#This Row],[Plan]]="Standard",Bases[[#This Row],[Auto Renewal]]="No"),Bases[[#This Row],[Minecraft Season Pass Price]],0)</f>
        <v>0</v>
      </c>
      <c r="AT139" s="7">
        <f>+Bases[[#This Row],[Sales From STANDARD (MINECRAFT) Auto Renewal YES]]+Bases[[#This Row],[Sales From STANDARD (MINECRAFT) Auto Renewal NO]]</f>
        <v>0</v>
      </c>
      <c r="AU139" s="7">
        <f>IF(AND(Bases[[#This Row],[Plan]]="Ultimate",Bases[[#This Row],[Auto Renewal]]="Yes"),Bases[[#This Row],[Minecraft Season Pass Price]],0)</f>
        <v>0</v>
      </c>
      <c r="AV139" s="7">
        <f>IF(AND(Bases[[#This Row],[Plan]]="Ultimate",Bases[[#This Row],[Auto Renewal]]="No"),Bases[[#This Row],[Minecraft Season Pass Price]],0)</f>
        <v>0</v>
      </c>
      <c r="AW139" s="7">
        <f>+Bases[[#This Row],[Sales From ULTIMATE (MINECRAFT) Auto Renewal YES]]+Bases[[#This Row],[Sales From ULTIMATE (MINECRAFT) Auto Renewal NO]]</f>
        <v>0</v>
      </c>
      <c r="AX139" s="7">
        <f>+Bases[[#This Row],[Total Sales From ULTIMATE (MINECRAFT) Auto Renewal YES + NO]]+Bases[[#This Row],[Total Sales From STANDARD (MINECRAFT) Auto Renewal YES + NO]]</f>
        <v>0</v>
      </c>
      <c r="AY139" s="7">
        <f>IF(AND(Bases[[#This Row],[Plan]]="Ultimate",Bases[[#This Row],[Auto Renewal]]="Yes"),Bases[[#This Row],[EA Play Season Pass
Price]],0)</f>
        <v>0</v>
      </c>
      <c r="AZ139" s="7">
        <f>IF(AND(Bases[[#This Row],[Plan]]="Ultimate",Bases[[#This Row],[Auto Renewal]]="No"),Bases[[#This Row],[EA Play Season Pass
Price]],0)</f>
        <v>0</v>
      </c>
      <c r="BA139" s="7">
        <f>+Bases[[#This Row],[Sales From ULTIMATE (EA) Auto Renewal YES]]+Bases[[#This Row],[Sales From ULTIMATE (EA) Auto Renewal NO]]</f>
        <v>0</v>
      </c>
      <c r="BB139" s="7">
        <f>IF(Bases[[#This Row],[Potential Clients Standard - Renew: Yes]]=1,25,0)</f>
        <v>25</v>
      </c>
      <c r="BC139" s="9">
        <f>IF(AND(Bases[[#This Row],[Auto Renewal]]="Yes",Bases[[#This Row],[Plan]]="Core"),1,0)</f>
        <v>1</v>
      </c>
      <c r="BD139" s="7">
        <f>IF(Bases[[#This Row],[Potential Clients Standard - Renew: NO]]=1,25,0)</f>
        <v>0</v>
      </c>
      <c r="BE139" s="9">
        <f>IF(AND(Bases[[#This Row],[Auto Renewal]]="No",Bases[[#This Row],[Plan]]="Core"),1,0)</f>
        <v>0</v>
      </c>
      <c r="BF139" s="7">
        <f>IF(Bases[[#This Row],[Potential Clients Ultimate - Renew: Yes]]=1,35,0)</f>
        <v>0</v>
      </c>
      <c r="BG139" s="9">
        <f>IF(AND(Bases[[#This Row],[Auto Renewal]]="Yes",Bases[[#This Row],[Plan]]="Standard"),1,0)</f>
        <v>0</v>
      </c>
      <c r="BH139" s="7">
        <f>IF(Bases[[#This Row],[Potential Clients Ultimate - Renew: NO]]=1,35,0)</f>
        <v>0</v>
      </c>
      <c r="BI139" s="9">
        <f>IF(AND(Bases[[#This Row],[Auto Renewal]]="No",Bases[[#This Row],[Plan]]="Standard"),1,0)</f>
        <v>0</v>
      </c>
      <c r="BJ139" s="7">
        <f>+Bases[[#This Row],[Potential Sales Standard - Renew: Yes]]+Bases[[#This Row],[Potential Sales Ultimate - Renew: Yes]]</f>
        <v>25</v>
      </c>
      <c r="BK139" s="9">
        <f>+Bases[[#This Row],[Potential Clients Standard - Renew: Yes]]+Bases[[#This Row],[Potential Clients Standard - Renew: NO]]</f>
        <v>1</v>
      </c>
      <c r="BL139" s="7">
        <f>+Bases[[#This Row],[Potential Sales Standard - Renew: NO]]+Bases[[#This Row],[Potential Sales Ultimate - Renew: NO]]</f>
        <v>0</v>
      </c>
      <c r="BM139" s="9">
        <f>+Bases[[#This Row],[Potential Clients Ultimate - Renew: Yes]]+Bases[[#This Row],[Potential Clients Ultimate - Renew: NO]]</f>
        <v>0</v>
      </c>
    </row>
    <row r="140" spans="1:65" ht="16.5" customHeight="1" x14ac:dyDescent="0.25">
      <c r="A140" s="1">
        <v>3367</v>
      </c>
      <c r="B140" s="1" t="s">
        <v>153</v>
      </c>
      <c r="C140" s="1" t="s">
        <v>7</v>
      </c>
      <c r="D140" s="2">
        <v>45484</v>
      </c>
      <c r="E140" s="1" t="s">
        <v>12</v>
      </c>
      <c r="F140" s="7">
        <v>15</v>
      </c>
      <c r="G140" s="1" t="s">
        <v>16</v>
      </c>
      <c r="H140" s="1" t="s">
        <v>8</v>
      </c>
      <c r="I140" s="7">
        <v>30</v>
      </c>
      <c r="J140" s="1" t="s">
        <v>8</v>
      </c>
      <c r="K140" s="7">
        <v>20</v>
      </c>
      <c r="L140" s="7">
        <v>7</v>
      </c>
      <c r="M140" s="7">
        <v>58</v>
      </c>
      <c r="N140" s="6">
        <v>2024</v>
      </c>
      <c r="O140" s="3" t="s">
        <v>321</v>
      </c>
      <c r="P140" s="5">
        <v>2</v>
      </c>
      <c r="Q140" s="3" t="s">
        <v>316</v>
      </c>
      <c r="R140" s="7">
        <v>-7</v>
      </c>
      <c r="S140" s="9">
        <v>1</v>
      </c>
      <c r="T140" s="9">
        <v>0</v>
      </c>
      <c r="U140" s="9">
        <v>1</v>
      </c>
      <c r="V140" s="9">
        <f>+IF(Bases[[#This Row],[Auto Renewal]]="Yes",1,0)</f>
        <v>0</v>
      </c>
      <c r="W140" s="9">
        <f>+IF(Bases[[#This Row],[Auto Renewal]]="No",1,0)</f>
        <v>1</v>
      </c>
      <c r="X140" s="9">
        <f>+Bases[[#This Row],[CLIENTS From All Subscriptions Auto Renewal YES]]+Bases[[#This Row],[CLIENTS From All Subscriptions Auto Renewal NO]]</f>
        <v>1</v>
      </c>
      <c r="Y140" s="9">
        <f>IF(AND(Bases[[#This Row],[Plan]]="Core",Bases[[#This Row],[Auto Renewal]]="Yes"),1,0)</f>
        <v>0</v>
      </c>
      <c r="Z140" s="9">
        <f>IF(AND(Bases[[#This Row],[Plan]]="Core",Bases[[#This Row],[Auto Renewal]]="No"),1,0)</f>
        <v>0</v>
      </c>
      <c r="AA140" s="9">
        <f>+Bases[[#This Row],[CLIENTS From Simple Subscription Auto Renewal NO]]+Bases[[#This Row],[CLIENTS From Simple Subscription Auto Renewal YES]]</f>
        <v>0</v>
      </c>
      <c r="AB140" s="9">
        <f>IF(AND(Bases[[#This Row],[Plan]]="Standard",Bases[[#This Row],[Auto Renewal]]="Yes"),1,0)</f>
        <v>0</v>
      </c>
      <c r="AC140" s="9">
        <f>IF(AND(Bases[[#This Row],[Plan]]="Standard",Bases[[#This Row],[Auto Renewal]]="No"),1,0)</f>
        <v>0</v>
      </c>
      <c r="AD140" s="9">
        <f>+Bases[[#This Row],[CLIENTS From STANDARD (MINECRAFT) Auto Renewal NO]]+Bases[[#This Row],[CLIENTS From STANDARD (MINECRAFT) Auto Renewal YES]]</f>
        <v>0</v>
      </c>
      <c r="AE140" s="9">
        <f>IF(AND(Bases[[#This Row],[Plan]]="Ultimate",Bases[[#This Row],[Auto Renewal]]="Yes"),1,0)</f>
        <v>0</v>
      </c>
      <c r="AF140" s="9">
        <f>IF(AND(Bases[[#This Row],[Plan]]="Ultimate",Bases[[#This Row],[Auto Renewal]]="No"),1,0)</f>
        <v>1</v>
      </c>
      <c r="AG140" s="9">
        <f>+Bases[[#This Row],[CLIENTS From ULTIMATE (MINECRAFT) Auto Renewal NO]]+Bases[[#This Row],[CLIENTS From ULTIMATE (MINECRAFT) Auto Renewal YES]]</f>
        <v>1</v>
      </c>
      <c r="AH140" s="9">
        <f>+Bases[[#This Row],[Total CLIENTS From ULTIMATE (MINECRAFT) Auto Renewal YES + NO]]+Bases[[#This Row],[Total CLIENTS From STANDARD (MINECRAFT) Auto Renewal YES + NO]]</f>
        <v>1</v>
      </c>
      <c r="AI140" s="9">
        <f>IF(AND(Bases[[#This Row],[Plan]]="Ultimate",Bases[[#This Row],[Auto Renewal]]="Yes"),1,0)</f>
        <v>0</v>
      </c>
      <c r="AJ140" s="9">
        <f>IF(AND(Bases[[#This Row],[Plan]]="Ultimate",Bases[[#This Row],[Auto Renewal]]="No"),1,0)</f>
        <v>1</v>
      </c>
      <c r="AK140" s="9">
        <f>+Bases[[#This Row],[CLIENTS From ULTIMATE (EA) Auto Renewal YES]]+Bases[[#This Row],[CLIENTS From ULTIMATE (EA) Auto Renewal NO]]</f>
        <v>1</v>
      </c>
      <c r="AL140" s="7">
        <f>+IF(Bases[[#This Row],[Auto Renewal]]="Yes",Bases[[#This Row],[Subscription Price]],0)</f>
        <v>0</v>
      </c>
      <c r="AM140" s="7">
        <f>+IF(Bases[[#This Row],[Auto Renewal]]="No",Bases[[#This Row],[Subscription Price]],0)</f>
        <v>15</v>
      </c>
      <c r="AN140" s="7">
        <f>+Bases[[#This Row],[Sales From All Subscriptions Auto Renewal NO]]+Bases[[#This Row],[Sales From All Subscriptions Auto Renewal YES]]</f>
        <v>15</v>
      </c>
      <c r="AO140" s="7">
        <f>IF(AND(Bases[[#This Row],[Plan]]="Core",Bases[[#This Row],[Auto Renewal]]="Yes"),Bases[[#This Row],[Subscription Price]],0)</f>
        <v>0</v>
      </c>
      <c r="AP140" s="7">
        <f>IF(AND(Bases[[#This Row],[Plan]]="Core",Bases[[#This Row],[Auto Renewal]]="No"),Bases[[#This Row],[Subscription Price]],0)</f>
        <v>0</v>
      </c>
      <c r="AQ140" s="7">
        <f>+Bases[[#This Row],[Sales From Simple Subscription Auto Renewal YES]]+Bases[[#This Row],[Sales From Simple Subscription Auto Renewal NO]]</f>
        <v>0</v>
      </c>
      <c r="AR140" s="7">
        <f>IF(AND(Bases[[#This Row],[Plan]]="Standard",Bases[[#This Row],[Auto Renewal]]="Yes"),Bases[[#This Row],[Minecraft Season Pass Price]],0)</f>
        <v>0</v>
      </c>
      <c r="AS140" s="7">
        <f>IF(AND(Bases[[#This Row],[Plan]]="Standard",Bases[[#This Row],[Auto Renewal]]="No"),Bases[[#This Row],[Minecraft Season Pass Price]],0)</f>
        <v>0</v>
      </c>
      <c r="AT140" s="7">
        <f>+Bases[[#This Row],[Sales From STANDARD (MINECRAFT) Auto Renewal YES]]+Bases[[#This Row],[Sales From STANDARD (MINECRAFT) Auto Renewal NO]]</f>
        <v>0</v>
      </c>
      <c r="AU140" s="7">
        <f>IF(AND(Bases[[#This Row],[Plan]]="Ultimate",Bases[[#This Row],[Auto Renewal]]="Yes"),Bases[[#This Row],[Minecraft Season Pass Price]],0)</f>
        <v>0</v>
      </c>
      <c r="AV140" s="7">
        <f>IF(AND(Bases[[#This Row],[Plan]]="Ultimate",Bases[[#This Row],[Auto Renewal]]="No"),Bases[[#This Row],[Minecraft Season Pass Price]],0)</f>
        <v>20</v>
      </c>
      <c r="AW140" s="7">
        <f>+Bases[[#This Row],[Sales From ULTIMATE (MINECRAFT) Auto Renewal YES]]+Bases[[#This Row],[Sales From ULTIMATE (MINECRAFT) Auto Renewal NO]]</f>
        <v>20</v>
      </c>
      <c r="AX140" s="7">
        <f>+Bases[[#This Row],[Total Sales From ULTIMATE (MINECRAFT) Auto Renewal YES + NO]]+Bases[[#This Row],[Total Sales From STANDARD (MINECRAFT) Auto Renewal YES + NO]]</f>
        <v>20</v>
      </c>
      <c r="AY140" s="7">
        <f>IF(AND(Bases[[#This Row],[Plan]]="Ultimate",Bases[[#This Row],[Auto Renewal]]="Yes"),Bases[[#This Row],[EA Play Season Pass
Price]],0)</f>
        <v>0</v>
      </c>
      <c r="AZ140" s="7">
        <f>IF(AND(Bases[[#This Row],[Plan]]="Ultimate",Bases[[#This Row],[Auto Renewal]]="No"),Bases[[#This Row],[EA Play Season Pass
Price]],0)</f>
        <v>30</v>
      </c>
      <c r="BA140" s="7">
        <f>+Bases[[#This Row],[Sales From ULTIMATE (EA) Auto Renewal YES]]+Bases[[#This Row],[Sales From ULTIMATE (EA) Auto Renewal NO]]</f>
        <v>30</v>
      </c>
      <c r="BB140" s="7">
        <f>IF(Bases[[#This Row],[Potential Clients Standard - Renew: Yes]]=1,25,0)</f>
        <v>0</v>
      </c>
      <c r="BC140" s="9">
        <f>IF(AND(Bases[[#This Row],[Auto Renewal]]="Yes",Bases[[#This Row],[Plan]]="Core"),1,0)</f>
        <v>0</v>
      </c>
      <c r="BD140" s="7">
        <f>IF(Bases[[#This Row],[Potential Clients Standard - Renew: NO]]=1,25,0)</f>
        <v>0</v>
      </c>
      <c r="BE140" s="9">
        <f>IF(AND(Bases[[#This Row],[Auto Renewal]]="No",Bases[[#This Row],[Plan]]="Core"),1,0)</f>
        <v>0</v>
      </c>
      <c r="BF140" s="7">
        <f>IF(Bases[[#This Row],[Potential Clients Ultimate - Renew: Yes]]=1,35,0)</f>
        <v>0</v>
      </c>
      <c r="BG140" s="9">
        <f>IF(AND(Bases[[#This Row],[Auto Renewal]]="Yes",Bases[[#This Row],[Plan]]="Standard"),1,0)</f>
        <v>0</v>
      </c>
      <c r="BH140" s="7">
        <f>IF(Bases[[#This Row],[Potential Clients Ultimate - Renew: NO]]=1,35,0)</f>
        <v>0</v>
      </c>
      <c r="BI140" s="9">
        <f>IF(AND(Bases[[#This Row],[Auto Renewal]]="No",Bases[[#This Row],[Plan]]="Standard"),1,0)</f>
        <v>0</v>
      </c>
      <c r="BJ140" s="7">
        <f>+Bases[[#This Row],[Potential Sales Standard - Renew: Yes]]+Bases[[#This Row],[Potential Sales Ultimate - Renew: Yes]]</f>
        <v>0</v>
      </c>
      <c r="BK140" s="9">
        <f>+Bases[[#This Row],[Potential Clients Standard - Renew: Yes]]+Bases[[#This Row],[Potential Clients Standard - Renew: NO]]</f>
        <v>0</v>
      </c>
      <c r="BL140" s="7">
        <f>+Bases[[#This Row],[Potential Sales Standard - Renew: NO]]+Bases[[#This Row],[Potential Sales Ultimate - Renew: NO]]</f>
        <v>0</v>
      </c>
      <c r="BM140" s="9">
        <f>+Bases[[#This Row],[Potential Clients Ultimate - Renew: Yes]]+Bases[[#This Row],[Potential Clients Ultimate - Renew: NO]]</f>
        <v>0</v>
      </c>
    </row>
    <row r="141" spans="1:65" ht="16.5" customHeight="1" x14ac:dyDescent="0.25">
      <c r="A141" s="1">
        <v>3368</v>
      </c>
      <c r="B141" s="1" t="s">
        <v>154</v>
      </c>
      <c r="C141" s="1" t="s">
        <v>15</v>
      </c>
      <c r="D141" s="2">
        <v>45485</v>
      </c>
      <c r="E141" s="1" t="s">
        <v>8</v>
      </c>
      <c r="F141" s="7">
        <v>10</v>
      </c>
      <c r="G141" s="1" t="s">
        <v>13</v>
      </c>
      <c r="H141" s="1" t="s">
        <v>12</v>
      </c>
      <c r="I141" s="7" t="s">
        <v>302</v>
      </c>
      <c r="J141" s="1" t="s">
        <v>8</v>
      </c>
      <c r="K141" s="7">
        <v>20</v>
      </c>
      <c r="L141" s="7">
        <v>10</v>
      </c>
      <c r="M141" s="7">
        <v>20</v>
      </c>
      <c r="N141" s="6">
        <v>2024</v>
      </c>
      <c r="O141" s="3" t="s">
        <v>321</v>
      </c>
      <c r="P141" s="5">
        <v>2</v>
      </c>
      <c r="Q141" s="3" t="s">
        <v>317</v>
      </c>
      <c r="R141" s="7">
        <v>-10</v>
      </c>
      <c r="S141" s="9">
        <v>1</v>
      </c>
      <c r="T141" s="9">
        <v>1</v>
      </c>
      <c r="U141" s="9">
        <v>0</v>
      </c>
      <c r="V141" s="9">
        <f>+IF(Bases[[#This Row],[Auto Renewal]]="Yes",1,0)</f>
        <v>1</v>
      </c>
      <c r="W141" s="9">
        <f>+IF(Bases[[#This Row],[Auto Renewal]]="No",1,0)</f>
        <v>0</v>
      </c>
      <c r="X141" s="9">
        <f>+Bases[[#This Row],[CLIENTS From All Subscriptions Auto Renewal YES]]+Bases[[#This Row],[CLIENTS From All Subscriptions Auto Renewal NO]]</f>
        <v>1</v>
      </c>
      <c r="Y141" s="9">
        <f>IF(AND(Bases[[#This Row],[Plan]]="Core",Bases[[#This Row],[Auto Renewal]]="Yes"),1,0)</f>
        <v>0</v>
      </c>
      <c r="Z141" s="9">
        <f>IF(AND(Bases[[#This Row],[Plan]]="Core",Bases[[#This Row],[Auto Renewal]]="No"),1,0)</f>
        <v>0</v>
      </c>
      <c r="AA141" s="9">
        <f>+Bases[[#This Row],[CLIENTS From Simple Subscription Auto Renewal NO]]+Bases[[#This Row],[CLIENTS From Simple Subscription Auto Renewal YES]]</f>
        <v>0</v>
      </c>
      <c r="AB141" s="9">
        <f>IF(AND(Bases[[#This Row],[Plan]]="Standard",Bases[[#This Row],[Auto Renewal]]="Yes"),1,0)</f>
        <v>1</v>
      </c>
      <c r="AC141" s="9">
        <f>IF(AND(Bases[[#This Row],[Plan]]="Standard",Bases[[#This Row],[Auto Renewal]]="No"),1,0)</f>
        <v>0</v>
      </c>
      <c r="AD141" s="9">
        <f>+Bases[[#This Row],[CLIENTS From STANDARD (MINECRAFT) Auto Renewal NO]]+Bases[[#This Row],[CLIENTS From STANDARD (MINECRAFT) Auto Renewal YES]]</f>
        <v>1</v>
      </c>
      <c r="AE141" s="9">
        <f>IF(AND(Bases[[#This Row],[Plan]]="Ultimate",Bases[[#This Row],[Auto Renewal]]="Yes"),1,0)</f>
        <v>0</v>
      </c>
      <c r="AF141" s="9">
        <f>IF(AND(Bases[[#This Row],[Plan]]="Ultimate",Bases[[#This Row],[Auto Renewal]]="No"),1,0)</f>
        <v>0</v>
      </c>
      <c r="AG141" s="9">
        <f>+Bases[[#This Row],[CLIENTS From ULTIMATE (MINECRAFT) Auto Renewal NO]]+Bases[[#This Row],[CLIENTS From ULTIMATE (MINECRAFT) Auto Renewal YES]]</f>
        <v>0</v>
      </c>
      <c r="AH141" s="9">
        <f>+Bases[[#This Row],[Total CLIENTS From ULTIMATE (MINECRAFT) Auto Renewal YES + NO]]+Bases[[#This Row],[Total CLIENTS From STANDARD (MINECRAFT) Auto Renewal YES + NO]]</f>
        <v>1</v>
      </c>
      <c r="AI141" s="9">
        <f>IF(AND(Bases[[#This Row],[Plan]]="Ultimate",Bases[[#This Row],[Auto Renewal]]="Yes"),1,0)</f>
        <v>0</v>
      </c>
      <c r="AJ141" s="9">
        <f>IF(AND(Bases[[#This Row],[Plan]]="Ultimate",Bases[[#This Row],[Auto Renewal]]="No"),1,0)</f>
        <v>0</v>
      </c>
      <c r="AK141" s="9">
        <f>+Bases[[#This Row],[CLIENTS From ULTIMATE (EA) Auto Renewal YES]]+Bases[[#This Row],[CLIENTS From ULTIMATE (EA) Auto Renewal NO]]</f>
        <v>0</v>
      </c>
      <c r="AL141" s="7">
        <f>+IF(Bases[[#This Row],[Auto Renewal]]="Yes",Bases[[#This Row],[Subscription Price]],0)</f>
        <v>10</v>
      </c>
      <c r="AM141" s="7">
        <f>+IF(Bases[[#This Row],[Auto Renewal]]="No",Bases[[#This Row],[Subscription Price]],0)</f>
        <v>0</v>
      </c>
      <c r="AN141" s="7">
        <f>+Bases[[#This Row],[Sales From All Subscriptions Auto Renewal NO]]+Bases[[#This Row],[Sales From All Subscriptions Auto Renewal YES]]</f>
        <v>10</v>
      </c>
      <c r="AO141" s="7">
        <f>IF(AND(Bases[[#This Row],[Plan]]="Core",Bases[[#This Row],[Auto Renewal]]="Yes"),Bases[[#This Row],[Subscription Price]],0)</f>
        <v>0</v>
      </c>
      <c r="AP141" s="7">
        <f>IF(AND(Bases[[#This Row],[Plan]]="Core",Bases[[#This Row],[Auto Renewal]]="No"),Bases[[#This Row],[Subscription Price]],0)</f>
        <v>0</v>
      </c>
      <c r="AQ141" s="7">
        <f>+Bases[[#This Row],[Sales From Simple Subscription Auto Renewal YES]]+Bases[[#This Row],[Sales From Simple Subscription Auto Renewal NO]]</f>
        <v>0</v>
      </c>
      <c r="AR141" s="7">
        <f>IF(AND(Bases[[#This Row],[Plan]]="Standard",Bases[[#This Row],[Auto Renewal]]="Yes"),Bases[[#This Row],[Minecraft Season Pass Price]],0)</f>
        <v>20</v>
      </c>
      <c r="AS141" s="7">
        <f>IF(AND(Bases[[#This Row],[Plan]]="Standard",Bases[[#This Row],[Auto Renewal]]="No"),Bases[[#This Row],[Minecraft Season Pass Price]],0)</f>
        <v>0</v>
      </c>
      <c r="AT141" s="7">
        <f>+Bases[[#This Row],[Sales From STANDARD (MINECRAFT) Auto Renewal YES]]+Bases[[#This Row],[Sales From STANDARD (MINECRAFT) Auto Renewal NO]]</f>
        <v>20</v>
      </c>
      <c r="AU141" s="7">
        <f>IF(AND(Bases[[#This Row],[Plan]]="Ultimate",Bases[[#This Row],[Auto Renewal]]="Yes"),Bases[[#This Row],[Minecraft Season Pass Price]],0)</f>
        <v>0</v>
      </c>
      <c r="AV141" s="7">
        <f>IF(AND(Bases[[#This Row],[Plan]]="Ultimate",Bases[[#This Row],[Auto Renewal]]="No"),Bases[[#This Row],[Minecraft Season Pass Price]],0)</f>
        <v>0</v>
      </c>
      <c r="AW141" s="7">
        <f>+Bases[[#This Row],[Sales From ULTIMATE (MINECRAFT) Auto Renewal YES]]+Bases[[#This Row],[Sales From ULTIMATE (MINECRAFT) Auto Renewal NO]]</f>
        <v>0</v>
      </c>
      <c r="AX141" s="7">
        <f>+Bases[[#This Row],[Total Sales From ULTIMATE (MINECRAFT) Auto Renewal YES + NO]]+Bases[[#This Row],[Total Sales From STANDARD (MINECRAFT) Auto Renewal YES + NO]]</f>
        <v>20</v>
      </c>
      <c r="AY141" s="7">
        <f>IF(AND(Bases[[#This Row],[Plan]]="Ultimate",Bases[[#This Row],[Auto Renewal]]="Yes"),Bases[[#This Row],[EA Play Season Pass
Price]],0)</f>
        <v>0</v>
      </c>
      <c r="AZ141" s="7">
        <f>IF(AND(Bases[[#This Row],[Plan]]="Ultimate",Bases[[#This Row],[Auto Renewal]]="No"),Bases[[#This Row],[EA Play Season Pass
Price]],0)</f>
        <v>0</v>
      </c>
      <c r="BA141" s="7">
        <f>+Bases[[#This Row],[Sales From ULTIMATE (EA) Auto Renewal YES]]+Bases[[#This Row],[Sales From ULTIMATE (EA) Auto Renewal NO]]</f>
        <v>0</v>
      </c>
      <c r="BB141" s="7">
        <f>IF(Bases[[#This Row],[Potential Clients Standard - Renew: Yes]]=1,25,0)</f>
        <v>0</v>
      </c>
      <c r="BC141" s="9">
        <f>IF(AND(Bases[[#This Row],[Auto Renewal]]="Yes",Bases[[#This Row],[Plan]]="Core"),1,0)</f>
        <v>0</v>
      </c>
      <c r="BD141" s="7">
        <f>IF(Bases[[#This Row],[Potential Clients Standard - Renew: NO]]=1,25,0)</f>
        <v>0</v>
      </c>
      <c r="BE141" s="9">
        <f>IF(AND(Bases[[#This Row],[Auto Renewal]]="No",Bases[[#This Row],[Plan]]="Core"),1,0)</f>
        <v>0</v>
      </c>
      <c r="BF141" s="7">
        <f>IF(Bases[[#This Row],[Potential Clients Ultimate - Renew: Yes]]=1,35,0)</f>
        <v>35</v>
      </c>
      <c r="BG141" s="9">
        <f>IF(AND(Bases[[#This Row],[Auto Renewal]]="Yes",Bases[[#This Row],[Plan]]="Standard"),1,0)</f>
        <v>1</v>
      </c>
      <c r="BH141" s="7">
        <f>IF(Bases[[#This Row],[Potential Clients Ultimate - Renew: NO]]=1,35,0)</f>
        <v>0</v>
      </c>
      <c r="BI141" s="9">
        <f>IF(AND(Bases[[#This Row],[Auto Renewal]]="No",Bases[[#This Row],[Plan]]="Standard"),1,0)</f>
        <v>0</v>
      </c>
      <c r="BJ141" s="7">
        <f>+Bases[[#This Row],[Potential Sales Standard - Renew: Yes]]+Bases[[#This Row],[Potential Sales Ultimate - Renew: Yes]]</f>
        <v>35</v>
      </c>
      <c r="BK141" s="9">
        <f>+Bases[[#This Row],[Potential Clients Standard - Renew: Yes]]+Bases[[#This Row],[Potential Clients Standard - Renew: NO]]</f>
        <v>0</v>
      </c>
      <c r="BL141" s="7">
        <f>+Bases[[#This Row],[Potential Sales Standard - Renew: NO]]+Bases[[#This Row],[Potential Sales Ultimate - Renew: NO]]</f>
        <v>0</v>
      </c>
      <c r="BM141" s="9">
        <f>+Bases[[#This Row],[Potential Clients Ultimate - Renew: Yes]]+Bases[[#This Row],[Potential Clients Ultimate - Renew: NO]]</f>
        <v>1</v>
      </c>
    </row>
    <row r="142" spans="1:65" ht="16.5" customHeight="1" x14ac:dyDescent="0.25">
      <c r="A142" s="1">
        <v>3369</v>
      </c>
      <c r="B142" s="1" t="s">
        <v>155</v>
      </c>
      <c r="C142" s="1" t="s">
        <v>11</v>
      </c>
      <c r="D142" s="2">
        <v>45486</v>
      </c>
      <c r="E142" s="1" t="s">
        <v>12</v>
      </c>
      <c r="F142" s="7">
        <v>5</v>
      </c>
      <c r="G142" s="1" t="s">
        <v>16</v>
      </c>
      <c r="H142" s="1" t="s">
        <v>12</v>
      </c>
      <c r="I142" s="7" t="s">
        <v>302</v>
      </c>
      <c r="J142" s="1" t="s">
        <v>12</v>
      </c>
      <c r="K142" s="7">
        <v>0</v>
      </c>
      <c r="L142" s="7">
        <v>1</v>
      </c>
      <c r="M142" s="7">
        <v>4</v>
      </c>
      <c r="N142" s="6">
        <v>2024</v>
      </c>
      <c r="O142" s="3" t="s">
        <v>321</v>
      </c>
      <c r="P142" s="5">
        <v>2</v>
      </c>
      <c r="Q142" s="3" t="s">
        <v>311</v>
      </c>
      <c r="R142" s="7">
        <v>-1</v>
      </c>
      <c r="S142" s="9">
        <v>1</v>
      </c>
      <c r="T142" s="9">
        <v>0</v>
      </c>
      <c r="U142" s="9">
        <v>1</v>
      </c>
      <c r="V142" s="9">
        <f>+IF(Bases[[#This Row],[Auto Renewal]]="Yes",1,0)</f>
        <v>0</v>
      </c>
      <c r="W142" s="9">
        <f>+IF(Bases[[#This Row],[Auto Renewal]]="No",1,0)</f>
        <v>1</v>
      </c>
      <c r="X142" s="9">
        <f>+Bases[[#This Row],[CLIENTS From All Subscriptions Auto Renewal YES]]+Bases[[#This Row],[CLIENTS From All Subscriptions Auto Renewal NO]]</f>
        <v>1</v>
      </c>
      <c r="Y142" s="9">
        <f>IF(AND(Bases[[#This Row],[Plan]]="Core",Bases[[#This Row],[Auto Renewal]]="Yes"),1,0)</f>
        <v>0</v>
      </c>
      <c r="Z142" s="9">
        <f>IF(AND(Bases[[#This Row],[Plan]]="Core",Bases[[#This Row],[Auto Renewal]]="No"),1,0)</f>
        <v>1</v>
      </c>
      <c r="AA142" s="9">
        <f>+Bases[[#This Row],[CLIENTS From Simple Subscription Auto Renewal NO]]+Bases[[#This Row],[CLIENTS From Simple Subscription Auto Renewal YES]]</f>
        <v>1</v>
      </c>
      <c r="AB142" s="9">
        <f>IF(AND(Bases[[#This Row],[Plan]]="Standard",Bases[[#This Row],[Auto Renewal]]="Yes"),1,0)</f>
        <v>0</v>
      </c>
      <c r="AC142" s="9">
        <f>IF(AND(Bases[[#This Row],[Plan]]="Standard",Bases[[#This Row],[Auto Renewal]]="No"),1,0)</f>
        <v>0</v>
      </c>
      <c r="AD142" s="9">
        <f>+Bases[[#This Row],[CLIENTS From STANDARD (MINECRAFT) Auto Renewal NO]]+Bases[[#This Row],[CLIENTS From STANDARD (MINECRAFT) Auto Renewal YES]]</f>
        <v>0</v>
      </c>
      <c r="AE142" s="9">
        <f>IF(AND(Bases[[#This Row],[Plan]]="Ultimate",Bases[[#This Row],[Auto Renewal]]="Yes"),1,0)</f>
        <v>0</v>
      </c>
      <c r="AF142" s="9">
        <f>IF(AND(Bases[[#This Row],[Plan]]="Ultimate",Bases[[#This Row],[Auto Renewal]]="No"),1,0)</f>
        <v>0</v>
      </c>
      <c r="AG142" s="9">
        <f>+Bases[[#This Row],[CLIENTS From ULTIMATE (MINECRAFT) Auto Renewal NO]]+Bases[[#This Row],[CLIENTS From ULTIMATE (MINECRAFT) Auto Renewal YES]]</f>
        <v>0</v>
      </c>
      <c r="AH142" s="9">
        <f>+Bases[[#This Row],[Total CLIENTS From ULTIMATE (MINECRAFT) Auto Renewal YES + NO]]+Bases[[#This Row],[Total CLIENTS From STANDARD (MINECRAFT) Auto Renewal YES + NO]]</f>
        <v>0</v>
      </c>
      <c r="AI142" s="9">
        <f>IF(AND(Bases[[#This Row],[Plan]]="Ultimate",Bases[[#This Row],[Auto Renewal]]="Yes"),1,0)</f>
        <v>0</v>
      </c>
      <c r="AJ142" s="9">
        <f>IF(AND(Bases[[#This Row],[Plan]]="Ultimate",Bases[[#This Row],[Auto Renewal]]="No"),1,0)</f>
        <v>0</v>
      </c>
      <c r="AK142" s="9">
        <f>+Bases[[#This Row],[CLIENTS From ULTIMATE (EA) Auto Renewal YES]]+Bases[[#This Row],[CLIENTS From ULTIMATE (EA) Auto Renewal NO]]</f>
        <v>0</v>
      </c>
      <c r="AL142" s="7">
        <f>+IF(Bases[[#This Row],[Auto Renewal]]="Yes",Bases[[#This Row],[Subscription Price]],0)</f>
        <v>0</v>
      </c>
      <c r="AM142" s="7">
        <f>+IF(Bases[[#This Row],[Auto Renewal]]="No",Bases[[#This Row],[Subscription Price]],0)</f>
        <v>5</v>
      </c>
      <c r="AN142" s="7">
        <f>+Bases[[#This Row],[Sales From All Subscriptions Auto Renewal NO]]+Bases[[#This Row],[Sales From All Subscriptions Auto Renewal YES]]</f>
        <v>5</v>
      </c>
      <c r="AO142" s="7">
        <f>IF(AND(Bases[[#This Row],[Plan]]="Core",Bases[[#This Row],[Auto Renewal]]="Yes"),Bases[[#This Row],[Subscription Price]],0)</f>
        <v>0</v>
      </c>
      <c r="AP142" s="7">
        <f>IF(AND(Bases[[#This Row],[Plan]]="Core",Bases[[#This Row],[Auto Renewal]]="No"),Bases[[#This Row],[Subscription Price]],0)</f>
        <v>5</v>
      </c>
      <c r="AQ142" s="7">
        <f>+Bases[[#This Row],[Sales From Simple Subscription Auto Renewal YES]]+Bases[[#This Row],[Sales From Simple Subscription Auto Renewal NO]]</f>
        <v>5</v>
      </c>
      <c r="AR142" s="7">
        <f>IF(AND(Bases[[#This Row],[Plan]]="Standard",Bases[[#This Row],[Auto Renewal]]="Yes"),Bases[[#This Row],[Minecraft Season Pass Price]],0)</f>
        <v>0</v>
      </c>
      <c r="AS142" s="7">
        <f>IF(AND(Bases[[#This Row],[Plan]]="Standard",Bases[[#This Row],[Auto Renewal]]="No"),Bases[[#This Row],[Minecraft Season Pass Price]],0)</f>
        <v>0</v>
      </c>
      <c r="AT142" s="7">
        <f>+Bases[[#This Row],[Sales From STANDARD (MINECRAFT) Auto Renewal YES]]+Bases[[#This Row],[Sales From STANDARD (MINECRAFT) Auto Renewal NO]]</f>
        <v>0</v>
      </c>
      <c r="AU142" s="7">
        <f>IF(AND(Bases[[#This Row],[Plan]]="Ultimate",Bases[[#This Row],[Auto Renewal]]="Yes"),Bases[[#This Row],[Minecraft Season Pass Price]],0)</f>
        <v>0</v>
      </c>
      <c r="AV142" s="7">
        <f>IF(AND(Bases[[#This Row],[Plan]]="Ultimate",Bases[[#This Row],[Auto Renewal]]="No"),Bases[[#This Row],[Minecraft Season Pass Price]],0)</f>
        <v>0</v>
      </c>
      <c r="AW142" s="7">
        <f>+Bases[[#This Row],[Sales From ULTIMATE (MINECRAFT) Auto Renewal YES]]+Bases[[#This Row],[Sales From ULTIMATE (MINECRAFT) Auto Renewal NO]]</f>
        <v>0</v>
      </c>
      <c r="AX142" s="7">
        <f>+Bases[[#This Row],[Total Sales From ULTIMATE (MINECRAFT) Auto Renewal YES + NO]]+Bases[[#This Row],[Total Sales From STANDARD (MINECRAFT) Auto Renewal YES + NO]]</f>
        <v>0</v>
      </c>
      <c r="AY142" s="7">
        <f>IF(AND(Bases[[#This Row],[Plan]]="Ultimate",Bases[[#This Row],[Auto Renewal]]="Yes"),Bases[[#This Row],[EA Play Season Pass
Price]],0)</f>
        <v>0</v>
      </c>
      <c r="AZ142" s="7">
        <f>IF(AND(Bases[[#This Row],[Plan]]="Ultimate",Bases[[#This Row],[Auto Renewal]]="No"),Bases[[#This Row],[EA Play Season Pass
Price]],0)</f>
        <v>0</v>
      </c>
      <c r="BA142" s="7">
        <f>+Bases[[#This Row],[Sales From ULTIMATE (EA) Auto Renewal YES]]+Bases[[#This Row],[Sales From ULTIMATE (EA) Auto Renewal NO]]</f>
        <v>0</v>
      </c>
      <c r="BB142" s="7">
        <f>IF(Bases[[#This Row],[Potential Clients Standard - Renew: Yes]]=1,25,0)</f>
        <v>0</v>
      </c>
      <c r="BC142" s="9">
        <f>IF(AND(Bases[[#This Row],[Auto Renewal]]="Yes",Bases[[#This Row],[Plan]]="Core"),1,0)</f>
        <v>0</v>
      </c>
      <c r="BD142" s="7">
        <f>IF(Bases[[#This Row],[Potential Clients Standard - Renew: NO]]=1,25,0)</f>
        <v>25</v>
      </c>
      <c r="BE142" s="9">
        <f>IF(AND(Bases[[#This Row],[Auto Renewal]]="No",Bases[[#This Row],[Plan]]="Core"),1,0)</f>
        <v>1</v>
      </c>
      <c r="BF142" s="7">
        <f>IF(Bases[[#This Row],[Potential Clients Ultimate - Renew: Yes]]=1,35,0)</f>
        <v>0</v>
      </c>
      <c r="BG142" s="9">
        <f>IF(AND(Bases[[#This Row],[Auto Renewal]]="Yes",Bases[[#This Row],[Plan]]="Standard"),1,0)</f>
        <v>0</v>
      </c>
      <c r="BH142" s="7">
        <f>IF(Bases[[#This Row],[Potential Clients Ultimate - Renew: NO]]=1,35,0)</f>
        <v>0</v>
      </c>
      <c r="BI142" s="9">
        <f>IF(AND(Bases[[#This Row],[Auto Renewal]]="No",Bases[[#This Row],[Plan]]="Standard"),1,0)</f>
        <v>0</v>
      </c>
      <c r="BJ142" s="7">
        <f>+Bases[[#This Row],[Potential Sales Standard - Renew: Yes]]+Bases[[#This Row],[Potential Sales Ultimate - Renew: Yes]]</f>
        <v>0</v>
      </c>
      <c r="BK142" s="9">
        <f>+Bases[[#This Row],[Potential Clients Standard - Renew: Yes]]+Bases[[#This Row],[Potential Clients Standard - Renew: NO]]</f>
        <v>1</v>
      </c>
      <c r="BL142" s="7">
        <f>+Bases[[#This Row],[Potential Sales Standard - Renew: NO]]+Bases[[#This Row],[Potential Sales Ultimate - Renew: NO]]</f>
        <v>25</v>
      </c>
      <c r="BM142" s="9">
        <f>+Bases[[#This Row],[Potential Clients Ultimate - Renew: Yes]]+Bases[[#This Row],[Potential Clients Ultimate - Renew: NO]]</f>
        <v>0</v>
      </c>
    </row>
    <row r="143" spans="1:65" ht="16.5" customHeight="1" x14ac:dyDescent="0.25">
      <c r="A143" s="1">
        <v>3370</v>
      </c>
      <c r="B143" s="1" t="s">
        <v>156</v>
      </c>
      <c r="C143" s="1" t="s">
        <v>7</v>
      </c>
      <c r="D143" s="2">
        <v>45487</v>
      </c>
      <c r="E143" s="1" t="s">
        <v>8</v>
      </c>
      <c r="F143" s="7">
        <v>15</v>
      </c>
      <c r="G143" s="1" t="s">
        <v>9</v>
      </c>
      <c r="H143" s="1" t="s">
        <v>8</v>
      </c>
      <c r="I143" s="7">
        <v>30</v>
      </c>
      <c r="J143" s="1" t="s">
        <v>8</v>
      </c>
      <c r="K143" s="7">
        <v>20</v>
      </c>
      <c r="L143" s="7">
        <v>15</v>
      </c>
      <c r="M143" s="7">
        <v>50</v>
      </c>
      <c r="N143" s="6">
        <v>2024</v>
      </c>
      <c r="O143" s="3" t="s">
        <v>321</v>
      </c>
      <c r="P143" s="5">
        <v>3</v>
      </c>
      <c r="Q143" s="3" t="s">
        <v>314</v>
      </c>
      <c r="R143" s="7">
        <v>-15</v>
      </c>
      <c r="S143" s="9">
        <v>1</v>
      </c>
      <c r="T143" s="9">
        <v>1</v>
      </c>
      <c r="U143" s="9">
        <v>0</v>
      </c>
      <c r="V143" s="9">
        <f>+IF(Bases[[#This Row],[Auto Renewal]]="Yes",1,0)</f>
        <v>1</v>
      </c>
      <c r="W143" s="9">
        <f>+IF(Bases[[#This Row],[Auto Renewal]]="No",1,0)</f>
        <v>0</v>
      </c>
      <c r="X143" s="9">
        <f>+Bases[[#This Row],[CLIENTS From All Subscriptions Auto Renewal YES]]+Bases[[#This Row],[CLIENTS From All Subscriptions Auto Renewal NO]]</f>
        <v>1</v>
      </c>
      <c r="Y143" s="9">
        <f>IF(AND(Bases[[#This Row],[Plan]]="Core",Bases[[#This Row],[Auto Renewal]]="Yes"),1,0)</f>
        <v>0</v>
      </c>
      <c r="Z143" s="9">
        <f>IF(AND(Bases[[#This Row],[Plan]]="Core",Bases[[#This Row],[Auto Renewal]]="No"),1,0)</f>
        <v>0</v>
      </c>
      <c r="AA143" s="9">
        <f>+Bases[[#This Row],[CLIENTS From Simple Subscription Auto Renewal NO]]+Bases[[#This Row],[CLIENTS From Simple Subscription Auto Renewal YES]]</f>
        <v>0</v>
      </c>
      <c r="AB143" s="9">
        <f>IF(AND(Bases[[#This Row],[Plan]]="Standard",Bases[[#This Row],[Auto Renewal]]="Yes"),1,0)</f>
        <v>0</v>
      </c>
      <c r="AC143" s="9">
        <f>IF(AND(Bases[[#This Row],[Plan]]="Standard",Bases[[#This Row],[Auto Renewal]]="No"),1,0)</f>
        <v>0</v>
      </c>
      <c r="AD143" s="9">
        <f>+Bases[[#This Row],[CLIENTS From STANDARD (MINECRAFT) Auto Renewal NO]]+Bases[[#This Row],[CLIENTS From STANDARD (MINECRAFT) Auto Renewal YES]]</f>
        <v>0</v>
      </c>
      <c r="AE143" s="9">
        <f>IF(AND(Bases[[#This Row],[Plan]]="Ultimate",Bases[[#This Row],[Auto Renewal]]="Yes"),1,0)</f>
        <v>1</v>
      </c>
      <c r="AF143" s="9">
        <f>IF(AND(Bases[[#This Row],[Plan]]="Ultimate",Bases[[#This Row],[Auto Renewal]]="No"),1,0)</f>
        <v>0</v>
      </c>
      <c r="AG143" s="9">
        <f>+Bases[[#This Row],[CLIENTS From ULTIMATE (MINECRAFT) Auto Renewal NO]]+Bases[[#This Row],[CLIENTS From ULTIMATE (MINECRAFT) Auto Renewal YES]]</f>
        <v>1</v>
      </c>
      <c r="AH143" s="9">
        <f>+Bases[[#This Row],[Total CLIENTS From ULTIMATE (MINECRAFT) Auto Renewal YES + NO]]+Bases[[#This Row],[Total CLIENTS From STANDARD (MINECRAFT) Auto Renewal YES + NO]]</f>
        <v>1</v>
      </c>
      <c r="AI143" s="9">
        <f>IF(AND(Bases[[#This Row],[Plan]]="Ultimate",Bases[[#This Row],[Auto Renewal]]="Yes"),1,0)</f>
        <v>1</v>
      </c>
      <c r="AJ143" s="9">
        <f>IF(AND(Bases[[#This Row],[Plan]]="Ultimate",Bases[[#This Row],[Auto Renewal]]="No"),1,0)</f>
        <v>0</v>
      </c>
      <c r="AK143" s="9">
        <f>+Bases[[#This Row],[CLIENTS From ULTIMATE (EA) Auto Renewal YES]]+Bases[[#This Row],[CLIENTS From ULTIMATE (EA) Auto Renewal NO]]</f>
        <v>1</v>
      </c>
      <c r="AL143" s="7">
        <f>+IF(Bases[[#This Row],[Auto Renewal]]="Yes",Bases[[#This Row],[Subscription Price]],0)</f>
        <v>15</v>
      </c>
      <c r="AM143" s="7">
        <f>+IF(Bases[[#This Row],[Auto Renewal]]="No",Bases[[#This Row],[Subscription Price]],0)</f>
        <v>0</v>
      </c>
      <c r="AN143" s="7">
        <f>+Bases[[#This Row],[Sales From All Subscriptions Auto Renewal NO]]+Bases[[#This Row],[Sales From All Subscriptions Auto Renewal YES]]</f>
        <v>15</v>
      </c>
      <c r="AO143" s="7">
        <f>IF(AND(Bases[[#This Row],[Plan]]="Core",Bases[[#This Row],[Auto Renewal]]="Yes"),Bases[[#This Row],[Subscription Price]],0)</f>
        <v>0</v>
      </c>
      <c r="AP143" s="7">
        <f>IF(AND(Bases[[#This Row],[Plan]]="Core",Bases[[#This Row],[Auto Renewal]]="No"),Bases[[#This Row],[Subscription Price]],0)</f>
        <v>0</v>
      </c>
      <c r="AQ143" s="7">
        <f>+Bases[[#This Row],[Sales From Simple Subscription Auto Renewal YES]]+Bases[[#This Row],[Sales From Simple Subscription Auto Renewal NO]]</f>
        <v>0</v>
      </c>
      <c r="AR143" s="7">
        <f>IF(AND(Bases[[#This Row],[Plan]]="Standard",Bases[[#This Row],[Auto Renewal]]="Yes"),Bases[[#This Row],[Minecraft Season Pass Price]],0)</f>
        <v>0</v>
      </c>
      <c r="AS143" s="7">
        <f>IF(AND(Bases[[#This Row],[Plan]]="Standard",Bases[[#This Row],[Auto Renewal]]="No"),Bases[[#This Row],[Minecraft Season Pass Price]],0)</f>
        <v>0</v>
      </c>
      <c r="AT143" s="7">
        <f>+Bases[[#This Row],[Sales From STANDARD (MINECRAFT) Auto Renewal YES]]+Bases[[#This Row],[Sales From STANDARD (MINECRAFT) Auto Renewal NO]]</f>
        <v>0</v>
      </c>
      <c r="AU143" s="7">
        <f>IF(AND(Bases[[#This Row],[Plan]]="Ultimate",Bases[[#This Row],[Auto Renewal]]="Yes"),Bases[[#This Row],[Minecraft Season Pass Price]],0)</f>
        <v>20</v>
      </c>
      <c r="AV143" s="7">
        <f>IF(AND(Bases[[#This Row],[Plan]]="Ultimate",Bases[[#This Row],[Auto Renewal]]="No"),Bases[[#This Row],[Minecraft Season Pass Price]],0)</f>
        <v>0</v>
      </c>
      <c r="AW143" s="7">
        <f>+Bases[[#This Row],[Sales From ULTIMATE (MINECRAFT) Auto Renewal YES]]+Bases[[#This Row],[Sales From ULTIMATE (MINECRAFT) Auto Renewal NO]]</f>
        <v>20</v>
      </c>
      <c r="AX143" s="7">
        <f>+Bases[[#This Row],[Total Sales From ULTIMATE (MINECRAFT) Auto Renewal YES + NO]]+Bases[[#This Row],[Total Sales From STANDARD (MINECRAFT) Auto Renewal YES + NO]]</f>
        <v>20</v>
      </c>
      <c r="AY143" s="7">
        <f>IF(AND(Bases[[#This Row],[Plan]]="Ultimate",Bases[[#This Row],[Auto Renewal]]="Yes"),Bases[[#This Row],[EA Play Season Pass
Price]],0)</f>
        <v>30</v>
      </c>
      <c r="AZ143" s="7">
        <f>IF(AND(Bases[[#This Row],[Plan]]="Ultimate",Bases[[#This Row],[Auto Renewal]]="No"),Bases[[#This Row],[EA Play Season Pass
Price]],0)</f>
        <v>0</v>
      </c>
      <c r="BA143" s="7">
        <f>+Bases[[#This Row],[Sales From ULTIMATE (EA) Auto Renewal YES]]+Bases[[#This Row],[Sales From ULTIMATE (EA) Auto Renewal NO]]</f>
        <v>30</v>
      </c>
      <c r="BB143" s="7">
        <f>IF(Bases[[#This Row],[Potential Clients Standard - Renew: Yes]]=1,25,0)</f>
        <v>0</v>
      </c>
      <c r="BC143" s="9">
        <f>IF(AND(Bases[[#This Row],[Auto Renewal]]="Yes",Bases[[#This Row],[Plan]]="Core"),1,0)</f>
        <v>0</v>
      </c>
      <c r="BD143" s="7">
        <f>IF(Bases[[#This Row],[Potential Clients Standard - Renew: NO]]=1,25,0)</f>
        <v>0</v>
      </c>
      <c r="BE143" s="9">
        <f>IF(AND(Bases[[#This Row],[Auto Renewal]]="No",Bases[[#This Row],[Plan]]="Core"),1,0)</f>
        <v>0</v>
      </c>
      <c r="BF143" s="7">
        <f>IF(Bases[[#This Row],[Potential Clients Ultimate - Renew: Yes]]=1,35,0)</f>
        <v>0</v>
      </c>
      <c r="BG143" s="9">
        <f>IF(AND(Bases[[#This Row],[Auto Renewal]]="Yes",Bases[[#This Row],[Plan]]="Standard"),1,0)</f>
        <v>0</v>
      </c>
      <c r="BH143" s="7">
        <f>IF(Bases[[#This Row],[Potential Clients Ultimate - Renew: NO]]=1,35,0)</f>
        <v>0</v>
      </c>
      <c r="BI143" s="9">
        <f>IF(AND(Bases[[#This Row],[Auto Renewal]]="No",Bases[[#This Row],[Plan]]="Standard"),1,0)</f>
        <v>0</v>
      </c>
      <c r="BJ143" s="7">
        <f>+Bases[[#This Row],[Potential Sales Standard - Renew: Yes]]+Bases[[#This Row],[Potential Sales Ultimate - Renew: Yes]]</f>
        <v>0</v>
      </c>
      <c r="BK143" s="9">
        <f>+Bases[[#This Row],[Potential Clients Standard - Renew: Yes]]+Bases[[#This Row],[Potential Clients Standard - Renew: NO]]</f>
        <v>0</v>
      </c>
      <c r="BL143" s="7">
        <f>+Bases[[#This Row],[Potential Sales Standard - Renew: NO]]+Bases[[#This Row],[Potential Sales Ultimate - Renew: NO]]</f>
        <v>0</v>
      </c>
      <c r="BM143" s="9">
        <f>+Bases[[#This Row],[Potential Clients Ultimate - Renew: Yes]]+Bases[[#This Row],[Potential Clients Ultimate - Renew: NO]]</f>
        <v>0</v>
      </c>
    </row>
    <row r="144" spans="1:65" ht="16.5" customHeight="1" x14ac:dyDescent="0.25">
      <c r="A144" s="1">
        <v>3371</v>
      </c>
      <c r="B144" s="1" t="s">
        <v>157</v>
      </c>
      <c r="C144" s="1" t="s">
        <v>15</v>
      </c>
      <c r="D144" s="2">
        <v>45488</v>
      </c>
      <c r="E144" s="1" t="s">
        <v>12</v>
      </c>
      <c r="F144" s="7">
        <v>10</v>
      </c>
      <c r="G144" s="1" t="s">
        <v>9</v>
      </c>
      <c r="H144" s="1" t="s">
        <v>12</v>
      </c>
      <c r="I144" s="7" t="s">
        <v>302</v>
      </c>
      <c r="J144" s="1" t="s">
        <v>8</v>
      </c>
      <c r="K144" s="7">
        <v>20</v>
      </c>
      <c r="L144" s="7">
        <v>5</v>
      </c>
      <c r="M144" s="7">
        <v>25</v>
      </c>
      <c r="N144" s="6">
        <v>2024</v>
      </c>
      <c r="O144" s="3" t="s">
        <v>321</v>
      </c>
      <c r="P144" s="5">
        <v>3</v>
      </c>
      <c r="Q144" s="3" t="s">
        <v>309</v>
      </c>
      <c r="R144" s="7">
        <v>-5</v>
      </c>
      <c r="S144" s="9">
        <v>1</v>
      </c>
      <c r="T144" s="9">
        <v>0</v>
      </c>
      <c r="U144" s="9">
        <v>1</v>
      </c>
      <c r="V144" s="9">
        <f>+IF(Bases[[#This Row],[Auto Renewal]]="Yes",1,0)</f>
        <v>0</v>
      </c>
      <c r="W144" s="9">
        <f>+IF(Bases[[#This Row],[Auto Renewal]]="No",1,0)</f>
        <v>1</v>
      </c>
      <c r="X144" s="9">
        <f>+Bases[[#This Row],[CLIENTS From All Subscriptions Auto Renewal YES]]+Bases[[#This Row],[CLIENTS From All Subscriptions Auto Renewal NO]]</f>
        <v>1</v>
      </c>
      <c r="Y144" s="9">
        <f>IF(AND(Bases[[#This Row],[Plan]]="Core",Bases[[#This Row],[Auto Renewal]]="Yes"),1,0)</f>
        <v>0</v>
      </c>
      <c r="Z144" s="9">
        <f>IF(AND(Bases[[#This Row],[Plan]]="Core",Bases[[#This Row],[Auto Renewal]]="No"),1,0)</f>
        <v>0</v>
      </c>
      <c r="AA144" s="9">
        <f>+Bases[[#This Row],[CLIENTS From Simple Subscription Auto Renewal NO]]+Bases[[#This Row],[CLIENTS From Simple Subscription Auto Renewal YES]]</f>
        <v>0</v>
      </c>
      <c r="AB144" s="9">
        <f>IF(AND(Bases[[#This Row],[Plan]]="Standard",Bases[[#This Row],[Auto Renewal]]="Yes"),1,0)</f>
        <v>0</v>
      </c>
      <c r="AC144" s="9">
        <f>IF(AND(Bases[[#This Row],[Plan]]="Standard",Bases[[#This Row],[Auto Renewal]]="No"),1,0)</f>
        <v>1</v>
      </c>
      <c r="AD144" s="9">
        <f>+Bases[[#This Row],[CLIENTS From STANDARD (MINECRAFT) Auto Renewal NO]]+Bases[[#This Row],[CLIENTS From STANDARD (MINECRAFT) Auto Renewal YES]]</f>
        <v>1</v>
      </c>
      <c r="AE144" s="9">
        <f>IF(AND(Bases[[#This Row],[Plan]]="Ultimate",Bases[[#This Row],[Auto Renewal]]="Yes"),1,0)</f>
        <v>0</v>
      </c>
      <c r="AF144" s="9">
        <f>IF(AND(Bases[[#This Row],[Plan]]="Ultimate",Bases[[#This Row],[Auto Renewal]]="No"),1,0)</f>
        <v>0</v>
      </c>
      <c r="AG144" s="9">
        <f>+Bases[[#This Row],[CLIENTS From ULTIMATE (MINECRAFT) Auto Renewal NO]]+Bases[[#This Row],[CLIENTS From ULTIMATE (MINECRAFT) Auto Renewal YES]]</f>
        <v>0</v>
      </c>
      <c r="AH144" s="9">
        <f>+Bases[[#This Row],[Total CLIENTS From ULTIMATE (MINECRAFT) Auto Renewal YES + NO]]+Bases[[#This Row],[Total CLIENTS From STANDARD (MINECRAFT) Auto Renewal YES + NO]]</f>
        <v>1</v>
      </c>
      <c r="AI144" s="9">
        <f>IF(AND(Bases[[#This Row],[Plan]]="Ultimate",Bases[[#This Row],[Auto Renewal]]="Yes"),1,0)</f>
        <v>0</v>
      </c>
      <c r="AJ144" s="9">
        <f>IF(AND(Bases[[#This Row],[Plan]]="Ultimate",Bases[[#This Row],[Auto Renewal]]="No"),1,0)</f>
        <v>0</v>
      </c>
      <c r="AK144" s="9">
        <f>+Bases[[#This Row],[CLIENTS From ULTIMATE (EA) Auto Renewal YES]]+Bases[[#This Row],[CLIENTS From ULTIMATE (EA) Auto Renewal NO]]</f>
        <v>0</v>
      </c>
      <c r="AL144" s="7">
        <f>+IF(Bases[[#This Row],[Auto Renewal]]="Yes",Bases[[#This Row],[Subscription Price]],0)</f>
        <v>0</v>
      </c>
      <c r="AM144" s="7">
        <f>+IF(Bases[[#This Row],[Auto Renewal]]="No",Bases[[#This Row],[Subscription Price]],0)</f>
        <v>10</v>
      </c>
      <c r="AN144" s="7">
        <f>+Bases[[#This Row],[Sales From All Subscriptions Auto Renewal NO]]+Bases[[#This Row],[Sales From All Subscriptions Auto Renewal YES]]</f>
        <v>10</v>
      </c>
      <c r="AO144" s="7">
        <f>IF(AND(Bases[[#This Row],[Plan]]="Core",Bases[[#This Row],[Auto Renewal]]="Yes"),Bases[[#This Row],[Subscription Price]],0)</f>
        <v>0</v>
      </c>
      <c r="AP144" s="7">
        <f>IF(AND(Bases[[#This Row],[Plan]]="Core",Bases[[#This Row],[Auto Renewal]]="No"),Bases[[#This Row],[Subscription Price]],0)</f>
        <v>0</v>
      </c>
      <c r="AQ144" s="7">
        <f>+Bases[[#This Row],[Sales From Simple Subscription Auto Renewal YES]]+Bases[[#This Row],[Sales From Simple Subscription Auto Renewal NO]]</f>
        <v>0</v>
      </c>
      <c r="AR144" s="7">
        <f>IF(AND(Bases[[#This Row],[Plan]]="Standard",Bases[[#This Row],[Auto Renewal]]="Yes"),Bases[[#This Row],[Minecraft Season Pass Price]],0)</f>
        <v>0</v>
      </c>
      <c r="AS144" s="7">
        <f>IF(AND(Bases[[#This Row],[Plan]]="Standard",Bases[[#This Row],[Auto Renewal]]="No"),Bases[[#This Row],[Minecraft Season Pass Price]],0)</f>
        <v>20</v>
      </c>
      <c r="AT144" s="7">
        <f>+Bases[[#This Row],[Sales From STANDARD (MINECRAFT) Auto Renewal YES]]+Bases[[#This Row],[Sales From STANDARD (MINECRAFT) Auto Renewal NO]]</f>
        <v>20</v>
      </c>
      <c r="AU144" s="7">
        <f>IF(AND(Bases[[#This Row],[Plan]]="Ultimate",Bases[[#This Row],[Auto Renewal]]="Yes"),Bases[[#This Row],[Minecraft Season Pass Price]],0)</f>
        <v>0</v>
      </c>
      <c r="AV144" s="7">
        <f>IF(AND(Bases[[#This Row],[Plan]]="Ultimate",Bases[[#This Row],[Auto Renewal]]="No"),Bases[[#This Row],[Minecraft Season Pass Price]],0)</f>
        <v>0</v>
      </c>
      <c r="AW144" s="7">
        <f>+Bases[[#This Row],[Sales From ULTIMATE (MINECRAFT) Auto Renewal YES]]+Bases[[#This Row],[Sales From ULTIMATE (MINECRAFT) Auto Renewal NO]]</f>
        <v>0</v>
      </c>
      <c r="AX144" s="7">
        <f>+Bases[[#This Row],[Total Sales From ULTIMATE (MINECRAFT) Auto Renewal YES + NO]]+Bases[[#This Row],[Total Sales From STANDARD (MINECRAFT) Auto Renewal YES + NO]]</f>
        <v>20</v>
      </c>
      <c r="AY144" s="7">
        <f>IF(AND(Bases[[#This Row],[Plan]]="Ultimate",Bases[[#This Row],[Auto Renewal]]="Yes"),Bases[[#This Row],[EA Play Season Pass
Price]],0)</f>
        <v>0</v>
      </c>
      <c r="AZ144" s="7">
        <f>IF(AND(Bases[[#This Row],[Plan]]="Ultimate",Bases[[#This Row],[Auto Renewal]]="No"),Bases[[#This Row],[EA Play Season Pass
Price]],0)</f>
        <v>0</v>
      </c>
      <c r="BA144" s="7">
        <f>+Bases[[#This Row],[Sales From ULTIMATE (EA) Auto Renewal YES]]+Bases[[#This Row],[Sales From ULTIMATE (EA) Auto Renewal NO]]</f>
        <v>0</v>
      </c>
      <c r="BB144" s="7">
        <f>IF(Bases[[#This Row],[Potential Clients Standard - Renew: Yes]]=1,25,0)</f>
        <v>0</v>
      </c>
      <c r="BC144" s="9">
        <f>IF(AND(Bases[[#This Row],[Auto Renewal]]="Yes",Bases[[#This Row],[Plan]]="Core"),1,0)</f>
        <v>0</v>
      </c>
      <c r="BD144" s="7">
        <f>IF(Bases[[#This Row],[Potential Clients Standard - Renew: NO]]=1,25,0)</f>
        <v>0</v>
      </c>
      <c r="BE144" s="9">
        <f>IF(AND(Bases[[#This Row],[Auto Renewal]]="No",Bases[[#This Row],[Plan]]="Core"),1,0)</f>
        <v>0</v>
      </c>
      <c r="BF144" s="7">
        <f>IF(Bases[[#This Row],[Potential Clients Ultimate - Renew: Yes]]=1,35,0)</f>
        <v>0</v>
      </c>
      <c r="BG144" s="9">
        <f>IF(AND(Bases[[#This Row],[Auto Renewal]]="Yes",Bases[[#This Row],[Plan]]="Standard"),1,0)</f>
        <v>0</v>
      </c>
      <c r="BH144" s="7">
        <f>IF(Bases[[#This Row],[Potential Clients Ultimate - Renew: NO]]=1,35,0)</f>
        <v>35</v>
      </c>
      <c r="BI144" s="9">
        <f>IF(AND(Bases[[#This Row],[Auto Renewal]]="No",Bases[[#This Row],[Plan]]="Standard"),1,0)</f>
        <v>1</v>
      </c>
      <c r="BJ144" s="7">
        <f>+Bases[[#This Row],[Potential Sales Standard - Renew: Yes]]+Bases[[#This Row],[Potential Sales Ultimate - Renew: Yes]]</f>
        <v>0</v>
      </c>
      <c r="BK144" s="9">
        <f>+Bases[[#This Row],[Potential Clients Standard - Renew: Yes]]+Bases[[#This Row],[Potential Clients Standard - Renew: NO]]</f>
        <v>0</v>
      </c>
      <c r="BL144" s="7">
        <f>+Bases[[#This Row],[Potential Sales Standard - Renew: NO]]+Bases[[#This Row],[Potential Sales Ultimate - Renew: NO]]</f>
        <v>35</v>
      </c>
      <c r="BM144" s="9">
        <f>+Bases[[#This Row],[Potential Clients Ultimate - Renew: Yes]]+Bases[[#This Row],[Potential Clients Ultimate - Renew: NO]]</f>
        <v>1</v>
      </c>
    </row>
    <row r="145" spans="1:65" ht="16.5" customHeight="1" x14ac:dyDescent="0.25">
      <c r="A145" s="1">
        <v>3372</v>
      </c>
      <c r="B145" s="1" t="s">
        <v>158</v>
      </c>
      <c r="C145" s="1" t="s">
        <v>11</v>
      </c>
      <c r="D145" s="2">
        <v>45489</v>
      </c>
      <c r="E145" s="1" t="s">
        <v>8</v>
      </c>
      <c r="F145" s="7">
        <v>5</v>
      </c>
      <c r="G145" s="1" t="s">
        <v>13</v>
      </c>
      <c r="H145" s="1" t="s">
        <v>12</v>
      </c>
      <c r="I145" s="7" t="s">
        <v>302</v>
      </c>
      <c r="J145" s="1" t="s">
        <v>12</v>
      </c>
      <c r="K145" s="7">
        <v>0</v>
      </c>
      <c r="L145" s="7">
        <v>0</v>
      </c>
      <c r="M145" s="7">
        <v>5</v>
      </c>
      <c r="N145" s="6">
        <v>2024</v>
      </c>
      <c r="O145" s="3" t="s">
        <v>321</v>
      </c>
      <c r="P145" s="5">
        <v>3</v>
      </c>
      <c r="Q145" s="3" t="s">
        <v>312</v>
      </c>
      <c r="R145" s="7">
        <v>0</v>
      </c>
      <c r="S145" s="9">
        <v>1</v>
      </c>
      <c r="T145" s="9">
        <v>1</v>
      </c>
      <c r="U145" s="9">
        <v>0</v>
      </c>
      <c r="V145" s="9">
        <f>+IF(Bases[[#This Row],[Auto Renewal]]="Yes",1,0)</f>
        <v>1</v>
      </c>
      <c r="W145" s="9">
        <f>+IF(Bases[[#This Row],[Auto Renewal]]="No",1,0)</f>
        <v>0</v>
      </c>
      <c r="X145" s="9">
        <f>+Bases[[#This Row],[CLIENTS From All Subscriptions Auto Renewal YES]]+Bases[[#This Row],[CLIENTS From All Subscriptions Auto Renewal NO]]</f>
        <v>1</v>
      </c>
      <c r="Y145" s="9">
        <f>IF(AND(Bases[[#This Row],[Plan]]="Core",Bases[[#This Row],[Auto Renewal]]="Yes"),1,0)</f>
        <v>1</v>
      </c>
      <c r="Z145" s="9">
        <f>IF(AND(Bases[[#This Row],[Plan]]="Core",Bases[[#This Row],[Auto Renewal]]="No"),1,0)</f>
        <v>0</v>
      </c>
      <c r="AA145" s="9">
        <f>+Bases[[#This Row],[CLIENTS From Simple Subscription Auto Renewal NO]]+Bases[[#This Row],[CLIENTS From Simple Subscription Auto Renewal YES]]</f>
        <v>1</v>
      </c>
      <c r="AB145" s="9">
        <f>IF(AND(Bases[[#This Row],[Plan]]="Standard",Bases[[#This Row],[Auto Renewal]]="Yes"),1,0)</f>
        <v>0</v>
      </c>
      <c r="AC145" s="9">
        <f>IF(AND(Bases[[#This Row],[Plan]]="Standard",Bases[[#This Row],[Auto Renewal]]="No"),1,0)</f>
        <v>0</v>
      </c>
      <c r="AD145" s="9">
        <f>+Bases[[#This Row],[CLIENTS From STANDARD (MINECRAFT) Auto Renewal NO]]+Bases[[#This Row],[CLIENTS From STANDARD (MINECRAFT) Auto Renewal YES]]</f>
        <v>0</v>
      </c>
      <c r="AE145" s="9">
        <f>IF(AND(Bases[[#This Row],[Plan]]="Ultimate",Bases[[#This Row],[Auto Renewal]]="Yes"),1,0)</f>
        <v>0</v>
      </c>
      <c r="AF145" s="9">
        <f>IF(AND(Bases[[#This Row],[Plan]]="Ultimate",Bases[[#This Row],[Auto Renewal]]="No"),1,0)</f>
        <v>0</v>
      </c>
      <c r="AG145" s="9">
        <f>+Bases[[#This Row],[CLIENTS From ULTIMATE (MINECRAFT) Auto Renewal NO]]+Bases[[#This Row],[CLIENTS From ULTIMATE (MINECRAFT) Auto Renewal YES]]</f>
        <v>0</v>
      </c>
      <c r="AH145" s="9">
        <f>+Bases[[#This Row],[Total CLIENTS From ULTIMATE (MINECRAFT) Auto Renewal YES + NO]]+Bases[[#This Row],[Total CLIENTS From STANDARD (MINECRAFT) Auto Renewal YES + NO]]</f>
        <v>0</v>
      </c>
      <c r="AI145" s="9">
        <f>IF(AND(Bases[[#This Row],[Plan]]="Ultimate",Bases[[#This Row],[Auto Renewal]]="Yes"),1,0)</f>
        <v>0</v>
      </c>
      <c r="AJ145" s="9">
        <f>IF(AND(Bases[[#This Row],[Plan]]="Ultimate",Bases[[#This Row],[Auto Renewal]]="No"),1,0)</f>
        <v>0</v>
      </c>
      <c r="AK145" s="9">
        <f>+Bases[[#This Row],[CLIENTS From ULTIMATE (EA) Auto Renewal YES]]+Bases[[#This Row],[CLIENTS From ULTIMATE (EA) Auto Renewal NO]]</f>
        <v>0</v>
      </c>
      <c r="AL145" s="7">
        <f>+IF(Bases[[#This Row],[Auto Renewal]]="Yes",Bases[[#This Row],[Subscription Price]],0)</f>
        <v>5</v>
      </c>
      <c r="AM145" s="7">
        <f>+IF(Bases[[#This Row],[Auto Renewal]]="No",Bases[[#This Row],[Subscription Price]],0)</f>
        <v>0</v>
      </c>
      <c r="AN145" s="7">
        <f>+Bases[[#This Row],[Sales From All Subscriptions Auto Renewal NO]]+Bases[[#This Row],[Sales From All Subscriptions Auto Renewal YES]]</f>
        <v>5</v>
      </c>
      <c r="AO145" s="7">
        <f>IF(AND(Bases[[#This Row],[Plan]]="Core",Bases[[#This Row],[Auto Renewal]]="Yes"),Bases[[#This Row],[Subscription Price]],0)</f>
        <v>5</v>
      </c>
      <c r="AP145" s="7">
        <f>IF(AND(Bases[[#This Row],[Plan]]="Core",Bases[[#This Row],[Auto Renewal]]="No"),Bases[[#This Row],[Subscription Price]],0)</f>
        <v>0</v>
      </c>
      <c r="AQ145" s="7">
        <f>+Bases[[#This Row],[Sales From Simple Subscription Auto Renewal YES]]+Bases[[#This Row],[Sales From Simple Subscription Auto Renewal NO]]</f>
        <v>5</v>
      </c>
      <c r="AR145" s="7">
        <f>IF(AND(Bases[[#This Row],[Plan]]="Standard",Bases[[#This Row],[Auto Renewal]]="Yes"),Bases[[#This Row],[Minecraft Season Pass Price]],0)</f>
        <v>0</v>
      </c>
      <c r="AS145" s="7">
        <f>IF(AND(Bases[[#This Row],[Plan]]="Standard",Bases[[#This Row],[Auto Renewal]]="No"),Bases[[#This Row],[Minecraft Season Pass Price]],0)</f>
        <v>0</v>
      </c>
      <c r="AT145" s="7">
        <f>+Bases[[#This Row],[Sales From STANDARD (MINECRAFT) Auto Renewal YES]]+Bases[[#This Row],[Sales From STANDARD (MINECRAFT) Auto Renewal NO]]</f>
        <v>0</v>
      </c>
      <c r="AU145" s="7">
        <f>IF(AND(Bases[[#This Row],[Plan]]="Ultimate",Bases[[#This Row],[Auto Renewal]]="Yes"),Bases[[#This Row],[Minecraft Season Pass Price]],0)</f>
        <v>0</v>
      </c>
      <c r="AV145" s="7">
        <f>IF(AND(Bases[[#This Row],[Plan]]="Ultimate",Bases[[#This Row],[Auto Renewal]]="No"),Bases[[#This Row],[Minecraft Season Pass Price]],0)</f>
        <v>0</v>
      </c>
      <c r="AW145" s="7">
        <f>+Bases[[#This Row],[Sales From ULTIMATE (MINECRAFT) Auto Renewal YES]]+Bases[[#This Row],[Sales From ULTIMATE (MINECRAFT) Auto Renewal NO]]</f>
        <v>0</v>
      </c>
      <c r="AX145" s="7">
        <f>+Bases[[#This Row],[Total Sales From ULTIMATE (MINECRAFT) Auto Renewal YES + NO]]+Bases[[#This Row],[Total Sales From STANDARD (MINECRAFT) Auto Renewal YES + NO]]</f>
        <v>0</v>
      </c>
      <c r="AY145" s="7">
        <f>IF(AND(Bases[[#This Row],[Plan]]="Ultimate",Bases[[#This Row],[Auto Renewal]]="Yes"),Bases[[#This Row],[EA Play Season Pass
Price]],0)</f>
        <v>0</v>
      </c>
      <c r="AZ145" s="7">
        <f>IF(AND(Bases[[#This Row],[Plan]]="Ultimate",Bases[[#This Row],[Auto Renewal]]="No"),Bases[[#This Row],[EA Play Season Pass
Price]],0)</f>
        <v>0</v>
      </c>
      <c r="BA145" s="7">
        <f>+Bases[[#This Row],[Sales From ULTIMATE (EA) Auto Renewal YES]]+Bases[[#This Row],[Sales From ULTIMATE (EA) Auto Renewal NO]]</f>
        <v>0</v>
      </c>
      <c r="BB145" s="7">
        <f>IF(Bases[[#This Row],[Potential Clients Standard - Renew: Yes]]=1,25,0)</f>
        <v>25</v>
      </c>
      <c r="BC145" s="9">
        <f>IF(AND(Bases[[#This Row],[Auto Renewal]]="Yes",Bases[[#This Row],[Plan]]="Core"),1,0)</f>
        <v>1</v>
      </c>
      <c r="BD145" s="7">
        <f>IF(Bases[[#This Row],[Potential Clients Standard - Renew: NO]]=1,25,0)</f>
        <v>0</v>
      </c>
      <c r="BE145" s="9">
        <f>IF(AND(Bases[[#This Row],[Auto Renewal]]="No",Bases[[#This Row],[Plan]]="Core"),1,0)</f>
        <v>0</v>
      </c>
      <c r="BF145" s="7">
        <f>IF(Bases[[#This Row],[Potential Clients Ultimate - Renew: Yes]]=1,35,0)</f>
        <v>0</v>
      </c>
      <c r="BG145" s="9">
        <f>IF(AND(Bases[[#This Row],[Auto Renewal]]="Yes",Bases[[#This Row],[Plan]]="Standard"),1,0)</f>
        <v>0</v>
      </c>
      <c r="BH145" s="7">
        <f>IF(Bases[[#This Row],[Potential Clients Ultimate - Renew: NO]]=1,35,0)</f>
        <v>0</v>
      </c>
      <c r="BI145" s="9">
        <f>IF(AND(Bases[[#This Row],[Auto Renewal]]="No",Bases[[#This Row],[Plan]]="Standard"),1,0)</f>
        <v>0</v>
      </c>
      <c r="BJ145" s="7">
        <f>+Bases[[#This Row],[Potential Sales Standard - Renew: Yes]]+Bases[[#This Row],[Potential Sales Ultimate - Renew: Yes]]</f>
        <v>25</v>
      </c>
      <c r="BK145" s="9">
        <f>+Bases[[#This Row],[Potential Clients Standard - Renew: Yes]]+Bases[[#This Row],[Potential Clients Standard - Renew: NO]]</f>
        <v>1</v>
      </c>
      <c r="BL145" s="7">
        <f>+Bases[[#This Row],[Potential Sales Standard - Renew: NO]]+Bases[[#This Row],[Potential Sales Ultimate - Renew: NO]]</f>
        <v>0</v>
      </c>
      <c r="BM145" s="9">
        <f>+Bases[[#This Row],[Potential Clients Ultimate - Renew: Yes]]+Bases[[#This Row],[Potential Clients Ultimate - Renew: NO]]</f>
        <v>0</v>
      </c>
    </row>
    <row r="146" spans="1:65" ht="16.5" customHeight="1" x14ac:dyDescent="0.25">
      <c r="A146" s="1">
        <v>3373</v>
      </c>
      <c r="B146" s="1" t="s">
        <v>159</v>
      </c>
      <c r="C146" s="1" t="s">
        <v>7</v>
      </c>
      <c r="D146" s="2">
        <v>45490</v>
      </c>
      <c r="E146" s="1" t="s">
        <v>12</v>
      </c>
      <c r="F146" s="7">
        <v>15</v>
      </c>
      <c r="G146" s="1" t="s">
        <v>16</v>
      </c>
      <c r="H146" s="1" t="s">
        <v>8</v>
      </c>
      <c r="I146" s="7">
        <v>30</v>
      </c>
      <c r="J146" s="1" t="s">
        <v>8</v>
      </c>
      <c r="K146" s="7">
        <v>20</v>
      </c>
      <c r="L146" s="7">
        <v>20</v>
      </c>
      <c r="M146" s="7">
        <v>45</v>
      </c>
      <c r="N146" s="6">
        <v>2024</v>
      </c>
      <c r="O146" s="3" t="s">
        <v>321</v>
      </c>
      <c r="P146" s="5">
        <v>3</v>
      </c>
      <c r="Q146" s="3" t="s">
        <v>315</v>
      </c>
      <c r="R146" s="7">
        <v>-20</v>
      </c>
      <c r="S146" s="9">
        <v>1</v>
      </c>
      <c r="T146" s="9">
        <v>0</v>
      </c>
      <c r="U146" s="9">
        <v>1</v>
      </c>
      <c r="V146" s="9">
        <f>+IF(Bases[[#This Row],[Auto Renewal]]="Yes",1,0)</f>
        <v>0</v>
      </c>
      <c r="W146" s="9">
        <f>+IF(Bases[[#This Row],[Auto Renewal]]="No",1,0)</f>
        <v>1</v>
      </c>
      <c r="X146" s="9">
        <f>+Bases[[#This Row],[CLIENTS From All Subscriptions Auto Renewal YES]]+Bases[[#This Row],[CLIENTS From All Subscriptions Auto Renewal NO]]</f>
        <v>1</v>
      </c>
      <c r="Y146" s="9">
        <f>IF(AND(Bases[[#This Row],[Plan]]="Core",Bases[[#This Row],[Auto Renewal]]="Yes"),1,0)</f>
        <v>0</v>
      </c>
      <c r="Z146" s="9">
        <f>IF(AND(Bases[[#This Row],[Plan]]="Core",Bases[[#This Row],[Auto Renewal]]="No"),1,0)</f>
        <v>0</v>
      </c>
      <c r="AA146" s="9">
        <f>+Bases[[#This Row],[CLIENTS From Simple Subscription Auto Renewal NO]]+Bases[[#This Row],[CLIENTS From Simple Subscription Auto Renewal YES]]</f>
        <v>0</v>
      </c>
      <c r="AB146" s="9">
        <f>IF(AND(Bases[[#This Row],[Plan]]="Standard",Bases[[#This Row],[Auto Renewal]]="Yes"),1,0)</f>
        <v>0</v>
      </c>
      <c r="AC146" s="9">
        <f>IF(AND(Bases[[#This Row],[Plan]]="Standard",Bases[[#This Row],[Auto Renewal]]="No"),1,0)</f>
        <v>0</v>
      </c>
      <c r="AD146" s="9">
        <f>+Bases[[#This Row],[CLIENTS From STANDARD (MINECRAFT) Auto Renewal NO]]+Bases[[#This Row],[CLIENTS From STANDARD (MINECRAFT) Auto Renewal YES]]</f>
        <v>0</v>
      </c>
      <c r="AE146" s="9">
        <f>IF(AND(Bases[[#This Row],[Plan]]="Ultimate",Bases[[#This Row],[Auto Renewal]]="Yes"),1,0)</f>
        <v>0</v>
      </c>
      <c r="AF146" s="9">
        <f>IF(AND(Bases[[#This Row],[Plan]]="Ultimate",Bases[[#This Row],[Auto Renewal]]="No"),1,0)</f>
        <v>1</v>
      </c>
      <c r="AG146" s="9">
        <f>+Bases[[#This Row],[CLIENTS From ULTIMATE (MINECRAFT) Auto Renewal NO]]+Bases[[#This Row],[CLIENTS From ULTIMATE (MINECRAFT) Auto Renewal YES]]</f>
        <v>1</v>
      </c>
      <c r="AH146" s="9">
        <f>+Bases[[#This Row],[Total CLIENTS From ULTIMATE (MINECRAFT) Auto Renewal YES + NO]]+Bases[[#This Row],[Total CLIENTS From STANDARD (MINECRAFT) Auto Renewal YES + NO]]</f>
        <v>1</v>
      </c>
      <c r="AI146" s="9">
        <f>IF(AND(Bases[[#This Row],[Plan]]="Ultimate",Bases[[#This Row],[Auto Renewal]]="Yes"),1,0)</f>
        <v>0</v>
      </c>
      <c r="AJ146" s="9">
        <f>IF(AND(Bases[[#This Row],[Plan]]="Ultimate",Bases[[#This Row],[Auto Renewal]]="No"),1,0)</f>
        <v>1</v>
      </c>
      <c r="AK146" s="9">
        <f>+Bases[[#This Row],[CLIENTS From ULTIMATE (EA) Auto Renewal YES]]+Bases[[#This Row],[CLIENTS From ULTIMATE (EA) Auto Renewal NO]]</f>
        <v>1</v>
      </c>
      <c r="AL146" s="7">
        <f>+IF(Bases[[#This Row],[Auto Renewal]]="Yes",Bases[[#This Row],[Subscription Price]],0)</f>
        <v>0</v>
      </c>
      <c r="AM146" s="7">
        <f>+IF(Bases[[#This Row],[Auto Renewal]]="No",Bases[[#This Row],[Subscription Price]],0)</f>
        <v>15</v>
      </c>
      <c r="AN146" s="7">
        <f>+Bases[[#This Row],[Sales From All Subscriptions Auto Renewal NO]]+Bases[[#This Row],[Sales From All Subscriptions Auto Renewal YES]]</f>
        <v>15</v>
      </c>
      <c r="AO146" s="7">
        <f>IF(AND(Bases[[#This Row],[Plan]]="Core",Bases[[#This Row],[Auto Renewal]]="Yes"),Bases[[#This Row],[Subscription Price]],0)</f>
        <v>0</v>
      </c>
      <c r="AP146" s="7">
        <f>IF(AND(Bases[[#This Row],[Plan]]="Core",Bases[[#This Row],[Auto Renewal]]="No"),Bases[[#This Row],[Subscription Price]],0)</f>
        <v>0</v>
      </c>
      <c r="AQ146" s="7">
        <f>+Bases[[#This Row],[Sales From Simple Subscription Auto Renewal YES]]+Bases[[#This Row],[Sales From Simple Subscription Auto Renewal NO]]</f>
        <v>0</v>
      </c>
      <c r="AR146" s="7">
        <f>IF(AND(Bases[[#This Row],[Plan]]="Standard",Bases[[#This Row],[Auto Renewal]]="Yes"),Bases[[#This Row],[Minecraft Season Pass Price]],0)</f>
        <v>0</v>
      </c>
      <c r="AS146" s="7">
        <f>IF(AND(Bases[[#This Row],[Plan]]="Standard",Bases[[#This Row],[Auto Renewal]]="No"),Bases[[#This Row],[Minecraft Season Pass Price]],0)</f>
        <v>0</v>
      </c>
      <c r="AT146" s="7">
        <f>+Bases[[#This Row],[Sales From STANDARD (MINECRAFT) Auto Renewal YES]]+Bases[[#This Row],[Sales From STANDARD (MINECRAFT) Auto Renewal NO]]</f>
        <v>0</v>
      </c>
      <c r="AU146" s="7">
        <f>IF(AND(Bases[[#This Row],[Plan]]="Ultimate",Bases[[#This Row],[Auto Renewal]]="Yes"),Bases[[#This Row],[Minecraft Season Pass Price]],0)</f>
        <v>0</v>
      </c>
      <c r="AV146" s="7">
        <f>IF(AND(Bases[[#This Row],[Plan]]="Ultimate",Bases[[#This Row],[Auto Renewal]]="No"),Bases[[#This Row],[Minecraft Season Pass Price]],0)</f>
        <v>20</v>
      </c>
      <c r="AW146" s="7">
        <f>+Bases[[#This Row],[Sales From ULTIMATE (MINECRAFT) Auto Renewal YES]]+Bases[[#This Row],[Sales From ULTIMATE (MINECRAFT) Auto Renewal NO]]</f>
        <v>20</v>
      </c>
      <c r="AX146" s="7">
        <f>+Bases[[#This Row],[Total Sales From ULTIMATE (MINECRAFT) Auto Renewal YES + NO]]+Bases[[#This Row],[Total Sales From STANDARD (MINECRAFT) Auto Renewal YES + NO]]</f>
        <v>20</v>
      </c>
      <c r="AY146" s="7">
        <f>IF(AND(Bases[[#This Row],[Plan]]="Ultimate",Bases[[#This Row],[Auto Renewal]]="Yes"),Bases[[#This Row],[EA Play Season Pass
Price]],0)</f>
        <v>0</v>
      </c>
      <c r="AZ146" s="7">
        <f>IF(AND(Bases[[#This Row],[Plan]]="Ultimate",Bases[[#This Row],[Auto Renewal]]="No"),Bases[[#This Row],[EA Play Season Pass
Price]],0)</f>
        <v>30</v>
      </c>
      <c r="BA146" s="7">
        <f>+Bases[[#This Row],[Sales From ULTIMATE (EA) Auto Renewal YES]]+Bases[[#This Row],[Sales From ULTIMATE (EA) Auto Renewal NO]]</f>
        <v>30</v>
      </c>
      <c r="BB146" s="7">
        <f>IF(Bases[[#This Row],[Potential Clients Standard - Renew: Yes]]=1,25,0)</f>
        <v>0</v>
      </c>
      <c r="BC146" s="9">
        <f>IF(AND(Bases[[#This Row],[Auto Renewal]]="Yes",Bases[[#This Row],[Plan]]="Core"),1,0)</f>
        <v>0</v>
      </c>
      <c r="BD146" s="7">
        <f>IF(Bases[[#This Row],[Potential Clients Standard - Renew: NO]]=1,25,0)</f>
        <v>0</v>
      </c>
      <c r="BE146" s="9">
        <f>IF(AND(Bases[[#This Row],[Auto Renewal]]="No",Bases[[#This Row],[Plan]]="Core"),1,0)</f>
        <v>0</v>
      </c>
      <c r="BF146" s="7">
        <f>IF(Bases[[#This Row],[Potential Clients Ultimate - Renew: Yes]]=1,35,0)</f>
        <v>0</v>
      </c>
      <c r="BG146" s="9">
        <f>IF(AND(Bases[[#This Row],[Auto Renewal]]="Yes",Bases[[#This Row],[Plan]]="Standard"),1,0)</f>
        <v>0</v>
      </c>
      <c r="BH146" s="7">
        <f>IF(Bases[[#This Row],[Potential Clients Ultimate - Renew: NO]]=1,35,0)</f>
        <v>0</v>
      </c>
      <c r="BI146" s="9">
        <f>IF(AND(Bases[[#This Row],[Auto Renewal]]="No",Bases[[#This Row],[Plan]]="Standard"),1,0)</f>
        <v>0</v>
      </c>
      <c r="BJ146" s="7">
        <f>+Bases[[#This Row],[Potential Sales Standard - Renew: Yes]]+Bases[[#This Row],[Potential Sales Ultimate - Renew: Yes]]</f>
        <v>0</v>
      </c>
      <c r="BK146" s="9">
        <f>+Bases[[#This Row],[Potential Clients Standard - Renew: Yes]]+Bases[[#This Row],[Potential Clients Standard - Renew: NO]]</f>
        <v>0</v>
      </c>
      <c r="BL146" s="7">
        <f>+Bases[[#This Row],[Potential Sales Standard - Renew: NO]]+Bases[[#This Row],[Potential Sales Ultimate - Renew: NO]]</f>
        <v>0</v>
      </c>
      <c r="BM146" s="9">
        <f>+Bases[[#This Row],[Potential Clients Ultimate - Renew: Yes]]+Bases[[#This Row],[Potential Clients Ultimate - Renew: NO]]</f>
        <v>0</v>
      </c>
    </row>
    <row r="147" spans="1:65" ht="16.5" customHeight="1" x14ac:dyDescent="0.25">
      <c r="A147" s="1">
        <v>3374</v>
      </c>
      <c r="B147" s="1" t="s">
        <v>160</v>
      </c>
      <c r="C147" s="1" t="s">
        <v>15</v>
      </c>
      <c r="D147" s="2">
        <v>45491</v>
      </c>
      <c r="E147" s="1" t="s">
        <v>8</v>
      </c>
      <c r="F147" s="7">
        <v>10</v>
      </c>
      <c r="G147" s="1" t="s">
        <v>16</v>
      </c>
      <c r="H147" s="1" t="s">
        <v>12</v>
      </c>
      <c r="I147" s="7" t="s">
        <v>302</v>
      </c>
      <c r="J147" s="1" t="s">
        <v>8</v>
      </c>
      <c r="K147" s="7">
        <v>20</v>
      </c>
      <c r="L147" s="7">
        <v>12</v>
      </c>
      <c r="M147" s="7">
        <v>18</v>
      </c>
      <c r="N147" s="6">
        <v>2024</v>
      </c>
      <c r="O147" s="3" t="s">
        <v>321</v>
      </c>
      <c r="P147" s="5">
        <v>3</v>
      </c>
      <c r="Q147" s="3" t="s">
        <v>316</v>
      </c>
      <c r="R147" s="7">
        <v>-12</v>
      </c>
      <c r="S147" s="9">
        <v>1</v>
      </c>
      <c r="T147" s="9">
        <v>1</v>
      </c>
      <c r="U147" s="9">
        <v>0</v>
      </c>
      <c r="V147" s="9">
        <f>+IF(Bases[[#This Row],[Auto Renewal]]="Yes",1,0)</f>
        <v>1</v>
      </c>
      <c r="W147" s="9">
        <f>+IF(Bases[[#This Row],[Auto Renewal]]="No",1,0)</f>
        <v>0</v>
      </c>
      <c r="X147" s="9">
        <f>+Bases[[#This Row],[CLIENTS From All Subscriptions Auto Renewal YES]]+Bases[[#This Row],[CLIENTS From All Subscriptions Auto Renewal NO]]</f>
        <v>1</v>
      </c>
      <c r="Y147" s="9">
        <f>IF(AND(Bases[[#This Row],[Plan]]="Core",Bases[[#This Row],[Auto Renewal]]="Yes"),1,0)</f>
        <v>0</v>
      </c>
      <c r="Z147" s="9">
        <f>IF(AND(Bases[[#This Row],[Plan]]="Core",Bases[[#This Row],[Auto Renewal]]="No"),1,0)</f>
        <v>0</v>
      </c>
      <c r="AA147" s="9">
        <f>+Bases[[#This Row],[CLIENTS From Simple Subscription Auto Renewal NO]]+Bases[[#This Row],[CLIENTS From Simple Subscription Auto Renewal YES]]</f>
        <v>0</v>
      </c>
      <c r="AB147" s="9">
        <f>IF(AND(Bases[[#This Row],[Plan]]="Standard",Bases[[#This Row],[Auto Renewal]]="Yes"),1,0)</f>
        <v>1</v>
      </c>
      <c r="AC147" s="9">
        <f>IF(AND(Bases[[#This Row],[Plan]]="Standard",Bases[[#This Row],[Auto Renewal]]="No"),1,0)</f>
        <v>0</v>
      </c>
      <c r="AD147" s="9">
        <f>+Bases[[#This Row],[CLIENTS From STANDARD (MINECRAFT) Auto Renewal NO]]+Bases[[#This Row],[CLIENTS From STANDARD (MINECRAFT) Auto Renewal YES]]</f>
        <v>1</v>
      </c>
      <c r="AE147" s="9">
        <f>IF(AND(Bases[[#This Row],[Plan]]="Ultimate",Bases[[#This Row],[Auto Renewal]]="Yes"),1,0)</f>
        <v>0</v>
      </c>
      <c r="AF147" s="9">
        <f>IF(AND(Bases[[#This Row],[Plan]]="Ultimate",Bases[[#This Row],[Auto Renewal]]="No"),1,0)</f>
        <v>0</v>
      </c>
      <c r="AG147" s="9">
        <f>+Bases[[#This Row],[CLIENTS From ULTIMATE (MINECRAFT) Auto Renewal NO]]+Bases[[#This Row],[CLIENTS From ULTIMATE (MINECRAFT) Auto Renewal YES]]</f>
        <v>0</v>
      </c>
      <c r="AH147" s="9">
        <f>+Bases[[#This Row],[Total CLIENTS From ULTIMATE (MINECRAFT) Auto Renewal YES + NO]]+Bases[[#This Row],[Total CLIENTS From STANDARD (MINECRAFT) Auto Renewal YES + NO]]</f>
        <v>1</v>
      </c>
      <c r="AI147" s="9">
        <f>IF(AND(Bases[[#This Row],[Plan]]="Ultimate",Bases[[#This Row],[Auto Renewal]]="Yes"),1,0)</f>
        <v>0</v>
      </c>
      <c r="AJ147" s="9">
        <f>IF(AND(Bases[[#This Row],[Plan]]="Ultimate",Bases[[#This Row],[Auto Renewal]]="No"),1,0)</f>
        <v>0</v>
      </c>
      <c r="AK147" s="9">
        <f>+Bases[[#This Row],[CLIENTS From ULTIMATE (EA) Auto Renewal YES]]+Bases[[#This Row],[CLIENTS From ULTIMATE (EA) Auto Renewal NO]]</f>
        <v>0</v>
      </c>
      <c r="AL147" s="7">
        <f>+IF(Bases[[#This Row],[Auto Renewal]]="Yes",Bases[[#This Row],[Subscription Price]],0)</f>
        <v>10</v>
      </c>
      <c r="AM147" s="7">
        <f>+IF(Bases[[#This Row],[Auto Renewal]]="No",Bases[[#This Row],[Subscription Price]],0)</f>
        <v>0</v>
      </c>
      <c r="AN147" s="7">
        <f>+Bases[[#This Row],[Sales From All Subscriptions Auto Renewal NO]]+Bases[[#This Row],[Sales From All Subscriptions Auto Renewal YES]]</f>
        <v>10</v>
      </c>
      <c r="AO147" s="7">
        <f>IF(AND(Bases[[#This Row],[Plan]]="Core",Bases[[#This Row],[Auto Renewal]]="Yes"),Bases[[#This Row],[Subscription Price]],0)</f>
        <v>0</v>
      </c>
      <c r="AP147" s="7">
        <f>IF(AND(Bases[[#This Row],[Plan]]="Core",Bases[[#This Row],[Auto Renewal]]="No"),Bases[[#This Row],[Subscription Price]],0)</f>
        <v>0</v>
      </c>
      <c r="AQ147" s="7">
        <f>+Bases[[#This Row],[Sales From Simple Subscription Auto Renewal YES]]+Bases[[#This Row],[Sales From Simple Subscription Auto Renewal NO]]</f>
        <v>0</v>
      </c>
      <c r="AR147" s="7">
        <f>IF(AND(Bases[[#This Row],[Plan]]="Standard",Bases[[#This Row],[Auto Renewal]]="Yes"),Bases[[#This Row],[Minecraft Season Pass Price]],0)</f>
        <v>20</v>
      </c>
      <c r="AS147" s="7">
        <f>IF(AND(Bases[[#This Row],[Plan]]="Standard",Bases[[#This Row],[Auto Renewal]]="No"),Bases[[#This Row],[Minecraft Season Pass Price]],0)</f>
        <v>0</v>
      </c>
      <c r="AT147" s="7">
        <f>+Bases[[#This Row],[Sales From STANDARD (MINECRAFT) Auto Renewal YES]]+Bases[[#This Row],[Sales From STANDARD (MINECRAFT) Auto Renewal NO]]</f>
        <v>20</v>
      </c>
      <c r="AU147" s="7">
        <f>IF(AND(Bases[[#This Row],[Plan]]="Ultimate",Bases[[#This Row],[Auto Renewal]]="Yes"),Bases[[#This Row],[Minecraft Season Pass Price]],0)</f>
        <v>0</v>
      </c>
      <c r="AV147" s="7">
        <f>IF(AND(Bases[[#This Row],[Plan]]="Ultimate",Bases[[#This Row],[Auto Renewal]]="No"),Bases[[#This Row],[Minecraft Season Pass Price]],0)</f>
        <v>0</v>
      </c>
      <c r="AW147" s="7">
        <f>+Bases[[#This Row],[Sales From ULTIMATE (MINECRAFT) Auto Renewal YES]]+Bases[[#This Row],[Sales From ULTIMATE (MINECRAFT) Auto Renewal NO]]</f>
        <v>0</v>
      </c>
      <c r="AX147" s="7">
        <f>+Bases[[#This Row],[Total Sales From ULTIMATE (MINECRAFT) Auto Renewal YES + NO]]+Bases[[#This Row],[Total Sales From STANDARD (MINECRAFT) Auto Renewal YES + NO]]</f>
        <v>20</v>
      </c>
      <c r="AY147" s="7">
        <f>IF(AND(Bases[[#This Row],[Plan]]="Ultimate",Bases[[#This Row],[Auto Renewal]]="Yes"),Bases[[#This Row],[EA Play Season Pass
Price]],0)</f>
        <v>0</v>
      </c>
      <c r="AZ147" s="7">
        <f>IF(AND(Bases[[#This Row],[Plan]]="Ultimate",Bases[[#This Row],[Auto Renewal]]="No"),Bases[[#This Row],[EA Play Season Pass
Price]],0)</f>
        <v>0</v>
      </c>
      <c r="BA147" s="7">
        <f>+Bases[[#This Row],[Sales From ULTIMATE (EA) Auto Renewal YES]]+Bases[[#This Row],[Sales From ULTIMATE (EA) Auto Renewal NO]]</f>
        <v>0</v>
      </c>
      <c r="BB147" s="7">
        <f>IF(Bases[[#This Row],[Potential Clients Standard - Renew: Yes]]=1,25,0)</f>
        <v>0</v>
      </c>
      <c r="BC147" s="9">
        <f>IF(AND(Bases[[#This Row],[Auto Renewal]]="Yes",Bases[[#This Row],[Plan]]="Core"),1,0)</f>
        <v>0</v>
      </c>
      <c r="BD147" s="7">
        <f>IF(Bases[[#This Row],[Potential Clients Standard - Renew: NO]]=1,25,0)</f>
        <v>0</v>
      </c>
      <c r="BE147" s="9">
        <f>IF(AND(Bases[[#This Row],[Auto Renewal]]="No",Bases[[#This Row],[Plan]]="Core"),1,0)</f>
        <v>0</v>
      </c>
      <c r="BF147" s="7">
        <f>IF(Bases[[#This Row],[Potential Clients Ultimate - Renew: Yes]]=1,35,0)</f>
        <v>35</v>
      </c>
      <c r="BG147" s="9">
        <f>IF(AND(Bases[[#This Row],[Auto Renewal]]="Yes",Bases[[#This Row],[Plan]]="Standard"),1,0)</f>
        <v>1</v>
      </c>
      <c r="BH147" s="7">
        <f>IF(Bases[[#This Row],[Potential Clients Ultimate - Renew: NO]]=1,35,0)</f>
        <v>0</v>
      </c>
      <c r="BI147" s="9">
        <f>IF(AND(Bases[[#This Row],[Auto Renewal]]="No",Bases[[#This Row],[Plan]]="Standard"),1,0)</f>
        <v>0</v>
      </c>
      <c r="BJ147" s="7">
        <f>+Bases[[#This Row],[Potential Sales Standard - Renew: Yes]]+Bases[[#This Row],[Potential Sales Ultimate - Renew: Yes]]</f>
        <v>35</v>
      </c>
      <c r="BK147" s="9">
        <f>+Bases[[#This Row],[Potential Clients Standard - Renew: Yes]]+Bases[[#This Row],[Potential Clients Standard - Renew: NO]]</f>
        <v>0</v>
      </c>
      <c r="BL147" s="7">
        <f>+Bases[[#This Row],[Potential Sales Standard - Renew: NO]]+Bases[[#This Row],[Potential Sales Ultimate - Renew: NO]]</f>
        <v>0</v>
      </c>
      <c r="BM147" s="9">
        <f>+Bases[[#This Row],[Potential Clients Ultimate - Renew: Yes]]+Bases[[#This Row],[Potential Clients Ultimate - Renew: NO]]</f>
        <v>1</v>
      </c>
    </row>
    <row r="148" spans="1:65" ht="16.5" customHeight="1" x14ac:dyDescent="0.25">
      <c r="A148" s="1">
        <v>3375</v>
      </c>
      <c r="B148" s="1" t="s">
        <v>161</v>
      </c>
      <c r="C148" s="1" t="s">
        <v>11</v>
      </c>
      <c r="D148" s="2">
        <v>45492</v>
      </c>
      <c r="E148" s="1" t="s">
        <v>12</v>
      </c>
      <c r="F148" s="7">
        <v>5</v>
      </c>
      <c r="G148" s="1" t="s">
        <v>9</v>
      </c>
      <c r="H148" s="1" t="s">
        <v>12</v>
      </c>
      <c r="I148" s="7" t="s">
        <v>302</v>
      </c>
      <c r="J148" s="1" t="s">
        <v>12</v>
      </c>
      <c r="K148" s="7">
        <v>0</v>
      </c>
      <c r="L148" s="7">
        <v>2</v>
      </c>
      <c r="M148" s="7">
        <v>3</v>
      </c>
      <c r="N148" s="6">
        <v>2024</v>
      </c>
      <c r="O148" s="3" t="s">
        <v>321</v>
      </c>
      <c r="P148" s="5">
        <v>3</v>
      </c>
      <c r="Q148" s="3" t="s">
        <v>317</v>
      </c>
      <c r="R148" s="7">
        <v>-2</v>
      </c>
      <c r="S148" s="9">
        <v>1</v>
      </c>
      <c r="T148" s="9">
        <v>0</v>
      </c>
      <c r="U148" s="9">
        <v>1</v>
      </c>
      <c r="V148" s="9">
        <f>+IF(Bases[[#This Row],[Auto Renewal]]="Yes",1,0)</f>
        <v>0</v>
      </c>
      <c r="W148" s="9">
        <f>+IF(Bases[[#This Row],[Auto Renewal]]="No",1,0)</f>
        <v>1</v>
      </c>
      <c r="X148" s="9">
        <f>+Bases[[#This Row],[CLIENTS From All Subscriptions Auto Renewal YES]]+Bases[[#This Row],[CLIENTS From All Subscriptions Auto Renewal NO]]</f>
        <v>1</v>
      </c>
      <c r="Y148" s="9">
        <f>IF(AND(Bases[[#This Row],[Plan]]="Core",Bases[[#This Row],[Auto Renewal]]="Yes"),1,0)</f>
        <v>0</v>
      </c>
      <c r="Z148" s="9">
        <f>IF(AND(Bases[[#This Row],[Plan]]="Core",Bases[[#This Row],[Auto Renewal]]="No"),1,0)</f>
        <v>1</v>
      </c>
      <c r="AA148" s="9">
        <f>+Bases[[#This Row],[CLIENTS From Simple Subscription Auto Renewal NO]]+Bases[[#This Row],[CLIENTS From Simple Subscription Auto Renewal YES]]</f>
        <v>1</v>
      </c>
      <c r="AB148" s="9">
        <f>IF(AND(Bases[[#This Row],[Plan]]="Standard",Bases[[#This Row],[Auto Renewal]]="Yes"),1,0)</f>
        <v>0</v>
      </c>
      <c r="AC148" s="9">
        <f>IF(AND(Bases[[#This Row],[Plan]]="Standard",Bases[[#This Row],[Auto Renewal]]="No"),1,0)</f>
        <v>0</v>
      </c>
      <c r="AD148" s="9">
        <f>+Bases[[#This Row],[CLIENTS From STANDARD (MINECRAFT) Auto Renewal NO]]+Bases[[#This Row],[CLIENTS From STANDARD (MINECRAFT) Auto Renewal YES]]</f>
        <v>0</v>
      </c>
      <c r="AE148" s="9">
        <f>IF(AND(Bases[[#This Row],[Plan]]="Ultimate",Bases[[#This Row],[Auto Renewal]]="Yes"),1,0)</f>
        <v>0</v>
      </c>
      <c r="AF148" s="9">
        <f>IF(AND(Bases[[#This Row],[Plan]]="Ultimate",Bases[[#This Row],[Auto Renewal]]="No"),1,0)</f>
        <v>0</v>
      </c>
      <c r="AG148" s="9">
        <f>+Bases[[#This Row],[CLIENTS From ULTIMATE (MINECRAFT) Auto Renewal NO]]+Bases[[#This Row],[CLIENTS From ULTIMATE (MINECRAFT) Auto Renewal YES]]</f>
        <v>0</v>
      </c>
      <c r="AH148" s="9">
        <f>+Bases[[#This Row],[Total CLIENTS From ULTIMATE (MINECRAFT) Auto Renewal YES + NO]]+Bases[[#This Row],[Total CLIENTS From STANDARD (MINECRAFT) Auto Renewal YES + NO]]</f>
        <v>0</v>
      </c>
      <c r="AI148" s="9">
        <f>IF(AND(Bases[[#This Row],[Plan]]="Ultimate",Bases[[#This Row],[Auto Renewal]]="Yes"),1,0)</f>
        <v>0</v>
      </c>
      <c r="AJ148" s="9">
        <f>IF(AND(Bases[[#This Row],[Plan]]="Ultimate",Bases[[#This Row],[Auto Renewal]]="No"),1,0)</f>
        <v>0</v>
      </c>
      <c r="AK148" s="9">
        <f>+Bases[[#This Row],[CLIENTS From ULTIMATE (EA) Auto Renewal YES]]+Bases[[#This Row],[CLIENTS From ULTIMATE (EA) Auto Renewal NO]]</f>
        <v>0</v>
      </c>
      <c r="AL148" s="7">
        <f>+IF(Bases[[#This Row],[Auto Renewal]]="Yes",Bases[[#This Row],[Subscription Price]],0)</f>
        <v>0</v>
      </c>
      <c r="AM148" s="7">
        <f>+IF(Bases[[#This Row],[Auto Renewal]]="No",Bases[[#This Row],[Subscription Price]],0)</f>
        <v>5</v>
      </c>
      <c r="AN148" s="7">
        <f>+Bases[[#This Row],[Sales From All Subscriptions Auto Renewal NO]]+Bases[[#This Row],[Sales From All Subscriptions Auto Renewal YES]]</f>
        <v>5</v>
      </c>
      <c r="AO148" s="7">
        <f>IF(AND(Bases[[#This Row],[Plan]]="Core",Bases[[#This Row],[Auto Renewal]]="Yes"),Bases[[#This Row],[Subscription Price]],0)</f>
        <v>0</v>
      </c>
      <c r="AP148" s="7">
        <f>IF(AND(Bases[[#This Row],[Plan]]="Core",Bases[[#This Row],[Auto Renewal]]="No"),Bases[[#This Row],[Subscription Price]],0)</f>
        <v>5</v>
      </c>
      <c r="AQ148" s="7">
        <f>+Bases[[#This Row],[Sales From Simple Subscription Auto Renewal YES]]+Bases[[#This Row],[Sales From Simple Subscription Auto Renewal NO]]</f>
        <v>5</v>
      </c>
      <c r="AR148" s="7">
        <f>IF(AND(Bases[[#This Row],[Plan]]="Standard",Bases[[#This Row],[Auto Renewal]]="Yes"),Bases[[#This Row],[Minecraft Season Pass Price]],0)</f>
        <v>0</v>
      </c>
      <c r="AS148" s="7">
        <f>IF(AND(Bases[[#This Row],[Plan]]="Standard",Bases[[#This Row],[Auto Renewal]]="No"),Bases[[#This Row],[Minecraft Season Pass Price]],0)</f>
        <v>0</v>
      </c>
      <c r="AT148" s="7">
        <f>+Bases[[#This Row],[Sales From STANDARD (MINECRAFT) Auto Renewal YES]]+Bases[[#This Row],[Sales From STANDARD (MINECRAFT) Auto Renewal NO]]</f>
        <v>0</v>
      </c>
      <c r="AU148" s="7">
        <f>IF(AND(Bases[[#This Row],[Plan]]="Ultimate",Bases[[#This Row],[Auto Renewal]]="Yes"),Bases[[#This Row],[Minecraft Season Pass Price]],0)</f>
        <v>0</v>
      </c>
      <c r="AV148" s="7">
        <f>IF(AND(Bases[[#This Row],[Plan]]="Ultimate",Bases[[#This Row],[Auto Renewal]]="No"),Bases[[#This Row],[Minecraft Season Pass Price]],0)</f>
        <v>0</v>
      </c>
      <c r="AW148" s="7">
        <f>+Bases[[#This Row],[Sales From ULTIMATE (MINECRAFT) Auto Renewal YES]]+Bases[[#This Row],[Sales From ULTIMATE (MINECRAFT) Auto Renewal NO]]</f>
        <v>0</v>
      </c>
      <c r="AX148" s="7">
        <f>+Bases[[#This Row],[Total Sales From ULTIMATE (MINECRAFT) Auto Renewal YES + NO]]+Bases[[#This Row],[Total Sales From STANDARD (MINECRAFT) Auto Renewal YES + NO]]</f>
        <v>0</v>
      </c>
      <c r="AY148" s="7">
        <f>IF(AND(Bases[[#This Row],[Plan]]="Ultimate",Bases[[#This Row],[Auto Renewal]]="Yes"),Bases[[#This Row],[EA Play Season Pass
Price]],0)</f>
        <v>0</v>
      </c>
      <c r="AZ148" s="7">
        <f>IF(AND(Bases[[#This Row],[Plan]]="Ultimate",Bases[[#This Row],[Auto Renewal]]="No"),Bases[[#This Row],[EA Play Season Pass
Price]],0)</f>
        <v>0</v>
      </c>
      <c r="BA148" s="7">
        <f>+Bases[[#This Row],[Sales From ULTIMATE (EA) Auto Renewal YES]]+Bases[[#This Row],[Sales From ULTIMATE (EA) Auto Renewal NO]]</f>
        <v>0</v>
      </c>
      <c r="BB148" s="7">
        <f>IF(Bases[[#This Row],[Potential Clients Standard - Renew: Yes]]=1,25,0)</f>
        <v>0</v>
      </c>
      <c r="BC148" s="9">
        <f>IF(AND(Bases[[#This Row],[Auto Renewal]]="Yes",Bases[[#This Row],[Plan]]="Core"),1,0)</f>
        <v>0</v>
      </c>
      <c r="BD148" s="7">
        <f>IF(Bases[[#This Row],[Potential Clients Standard - Renew: NO]]=1,25,0)</f>
        <v>25</v>
      </c>
      <c r="BE148" s="9">
        <f>IF(AND(Bases[[#This Row],[Auto Renewal]]="No",Bases[[#This Row],[Plan]]="Core"),1,0)</f>
        <v>1</v>
      </c>
      <c r="BF148" s="7">
        <f>IF(Bases[[#This Row],[Potential Clients Ultimate - Renew: Yes]]=1,35,0)</f>
        <v>0</v>
      </c>
      <c r="BG148" s="9">
        <f>IF(AND(Bases[[#This Row],[Auto Renewal]]="Yes",Bases[[#This Row],[Plan]]="Standard"),1,0)</f>
        <v>0</v>
      </c>
      <c r="BH148" s="7">
        <f>IF(Bases[[#This Row],[Potential Clients Ultimate - Renew: NO]]=1,35,0)</f>
        <v>0</v>
      </c>
      <c r="BI148" s="9">
        <f>IF(AND(Bases[[#This Row],[Auto Renewal]]="No",Bases[[#This Row],[Plan]]="Standard"),1,0)</f>
        <v>0</v>
      </c>
      <c r="BJ148" s="7">
        <f>+Bases[[#This Row],[Potential Sales Standard - Renew: Yes]]+Bases[[#This Row],[Potential Sales Ultimate - Renew: Yes]]</f>
        <v>0</v>
      </c>
      <c r="BK148" s="9">
        <f>+Bases[[#This Row],[Potential Clients Standard - Renew: Yes]]+Bases[[#This Row],[Potential Clients Standard - Renew: NO]]</f>
        <v>1</v>
      </c>
      <c r="BL148" s="7">
        <f>+Bases[[#This Row],[Potential Sales Standard - Renew: NO]]+Bases[[#This Row],[Potential Sales Ultimate - Renew: NO]]</f>
        <v>25</v>
      </c>
      <c r="BM148" s="9">
        <f>+Bases[[#This Row],[Potential Clients Ultimate - Renew: Yes]]+Bases[[#This Row],[Potential Clients Ultimate - Renew: NO]]</f>
        <v>0</v>
      </c>
    </row>
    <row r="149" spans="1:65" ht="16.5" customHeight="1" x14ac:dyDescent="0.25">
      <c r="A149" s="1">
        <v>3376</v>
      </c>
      <c r="B149" s="1" t="s">
        <v>162</v>
      </c>
      <c r="C149" s="1" t="s">
        <v>7</v>
      </c>
      <c r="D149" s="2">
        <v>45493</v>
      </c>
      <c r="E149" s="1" t="s">
        <v>8</v>
      </c>
      <c r="F149" s="7">
        <v>15</v>
      </c>
      <c r="G149" s="1" t="s">
        <v>13</v>
      </c>
      <c r="H149" s="1" t="s">
        <v>8</v>
      </c>
      <c r="I149" s="7">
        <v>30</v>
      </c>
      <c r="J149" s="1" t="s">
        <v>8</v>
      </c>
      <c r="K149" s="7">
        <v>20</v>
      </c>
      <c r="L149" s="7">
        <v>5</v>
      </c>
      <c r="M149" s="7">
        <v>60</v>
      </c>
      <c r="N149" s="6">
        <v>2024</v>
      </c>
      <c r="O149" s="3" t="s">
        <v>321</v>
      </c>
      <c r="P149" s="5">
        <v>3</v>
      </c>
      <c r="Q149" s="3" t="s">
        <v>311</v>
      </c>
      <c r="R149" s="7">
        <v>-5</v>
      </c>
      <c r="S149" s="9">
        <v>1</v>
      </c>
      <c r="T149" s="9">
        <v>1</v>
      </c>
      <c r="U149" s="9">
        <v>0</v>
      </c>
      <c r="V149" s="9">
        <f>+IF(Bases[[#This Row],[Auto Renewal]]="Yes",1,0)</f>
        <v>1</v>
      </c>
      <c r="W149" s="9">
        <f>+IF(Bases[[#This Row],[Auto Renewal]]="No",1,0)</f>
        <v>0</v>
      </c>
      <c r="X149" s="9">
        <f>+Bases[[#This Row],[CLIENTS From All Subscriptions Auto Renewal YES]]+Bases[[#This Row],[CLIENTS From All Subscriptions Auto Renewal NO]]</f>
        <v>1</v>
      </c>
      <c r="Y149" s="9">
        <f>IF(AND(Bases[[#This Row],[Plan]]="Core",Bases[[#This Row],[Auto Renewal]]="Yes"),1,0)</f>
        <v>0</v>
      </c>
      <c r="Z149" s="9">
        <f>IF(AND(Bases[[#This Row],[Plan]]="Core",Bases[[#This Row],[Auto Renewal]]="No"),1,0)</f>
        <v>0</v>
      </c>
      <c r="AA149" s="9">
        <f>+Bases[[#This Row],[CLIENTS From Simple Subscription Auto Renewal NO]]+Bases[[#This Row],[CLIENTS From Simple Subscription Auto Renewal YES]]</f>
        <v>0</v>
      </c>
      <c r="AB149" s="9">
        <f>IF(AND(Bases[[#This Row],[Plan]]="Standard",Bases[[#This Row],[Auto Renewal]]="Yes"),1,0)</f>
        <v>0</v>
      </c>
      <c r="AC149" s="9">
        <f>IF(AND(Bases[[#This Row],[Plan]]="Standard",Bases[[#This Row],[Auto Renewal]]="No"),1,0)</f>
        <v>0</v>
      </c>
      <c r="AD149" s="9">
        <f>+Bases[[#This Row],[CLIENTS From STANDARD (MINECRAFT) Auto Renewal NO]]+Bases[[#This Row],[CLIENTS From STANDARD (MINECRAFT) Auto Renewal YES]]</f>
        <v>0</v>
      </c>
      <c r="AE149" s="9">
        <f>IF(AND(Bases[[#This Row],[Plan]]="Ultimate",Bases[[#This Row],[Auto Renewal]]="Yes"),1,0)</f>
        <v>1</v>
      </c>
      <c r="AF149" s="9">
        <f>IF(AND(Bases[[#This Row],[Plan]]="Ultimate",Bases[[#This Row],[Auto Renewal]]="No"),1,0)</f>
        <v>0</v>
      </c>
      <c r="AG149" s="9">
        <f>+Bases[[#This Row],[CLIENTS From ULTIMATE (MINECRAFT) Auto Renewal NO]]+Bases[[#This Row],[CLIENTS From ULTIMATE (MINECRAFT) Auto Renewal YES]]</f>
        <v>1</v>
      </c>
      <c r="AH149" s="9">
        <f>+Bases[[#This Row],[Total CLIENTS From ULTIMATE (MINECRAFT) Auto Renewal YES + NO]]+Bases[[#This Row],[Total CLIENTS From STANDARD (MINECRAFT) Auto Renewal YES + NO]]</f>
        <v>1</v>
      </c>
      <c r="AI149" s="9">
        <f>IF(AND(Bases[[#This Row],[Plan]]="Ultimate",Bases[[#This Row],[Auto Renewal]]="Yes"),1,0)</f>
        <v>1</v>
      </c>
      <c r="AJ149" s="9">
        <f>IF(AND(Bases[[#This Row],[Plan]]="Ultimate",Bases[[#This Row],[Auto Renewal]]="No"),1,0)</f>
        <v>0</v>
      </c>
      <c r="AK149" s="9">
        <f>+Bases[[#This Row],[CLIENTS From ULTIMATE (EA) Auto Renewal YES]]+Bases[[#This Row],[CLIENTS From ULTIMATE (EA) Auto Renewal NO]]</f>
        <v>1</v>
      </c>
      <c r="AL149" s="7">
        <f>+IF(Bases[[#This Row],[Auto Renewal]]="Yes",Bases[[#This Row],[Subscription Price]],0)</f>
        <v>15</v>
      </c>
      <c r="AM149" s="7">
        <f>+IF(Bases[[#This Row],[Auto Renewal]]="No",Bases[[#This Row],[Subscription Price]],0)</f>
        <v>0</v>
      </c>
      <c r="AN149" s="7">
        <f>+Bases[[#This Row],[Sales From All Subscriptions Auto Renewal NO]]+Bases[[#This Row],[Sales From All Subscriptions Auto Renewal YES]]</f>
        <v>15</v>
      </c>
      <c r="AO149" s="7">
        <f>IF(AND(Bases[[#This Row],[Plan]]="Core",Bases[[#This Row],[Auto Renewal]]="Yes"),Bases[[#This Row],[Subscription Price]],0)</f>
        <v>0</v>
      </c>
      <c r="AP149" s="7">
        <f>IF(AND(Bases[[#This Row],[Plan]]="Core",Bases[[#This Row],[Auto Renewal]]="No"),Bases[[#This Row],[Subscription Price]],0)</f>
        <v>0</v>
      </c>
      <c r="AQ149" s="7">
        <f>+Bases[[#This Row],[Sales From Simple Subscription Auto Renewal YES]]+Bases[[#This Row],[Sales From Simple Subscription Auto Renewal NO]]</f>
        <v>0</v>
      </c>
      <c r="AR149" s="7">
        <f>IF(AND(Bases[[#This Row],[Plan]]="Standard",Bases[[#This Row],[Auto Renewal]]="Yes"),Bases[[#This Row],[Minecraft Season Pass Price]],0)</f>
        <v>0</v>
      </c>
      <c r="AS149" s="7">
        <f>IF(AND(Bases[[#This Row],[Plan]]="Standard",Bases[[#This Row],[Auto Renewal]]="No"),Bases[[#This Row],[Minecraft Season Pass Price]],0)</f>
        <v>0</v>
      </c>
      <c r="AT149" s="7">
        <f>+Bases[[#This Row],[Sales From STANDARD (MINECRAFT) Auto Renewal YES]]+Bases[[#This Row],[Sales From STANDARD (MINECRAFT) Auto Renewal NO]]</f>
        <v>0</v>
      </c>
      <c r="AU149" s="7">
        <f>IF(AND(Bases[[#This Row],[Plan]]="Ultimate",Bases[[#This Row],[Auto Renewal]]="Yes"),Bases[[#This Row],[Minecraft Season Pass Price]],0)</f>
        <v>20</v>
      </c>
      <c r="AV149" s="7">
        <f>IF(AND(Bases[[#This Row],[Plan]]="Ultimate",Bases[[#This Row],[Auto Renewal]]="No"),Bases[[#This Row],[Minecraft Season Pass Price]],0)</f>
        <v>0</v>
      </c>
      <c r="AW149" s="7">
        <f>+Bases[[#This Row],[Sales From ULTIMATE (MINECRAFT) Auto Renewal YES]]+Bases[[#This Row],[Sales From ULTIMATE (MINECRAFT) Auto Renewal NO]]</f>
        <v>20</v>
      </c>
      <c r="AX149" s="7">
        <f>+Bases[[#This Row],[Total Sales From ULTIMATE (MINECRAFT) Auto Renewal YES + NO]]+Bases[[#This Row],[Total Sales From STANDARD (MINECRAFT) Auto Renewal YES + NO]]</f>
        <v>20</v>
      </c>
      <c r="AY149" s="7">
        <f>IF(AND(Bases[[#This Row],[Plan]]="Ultimate",Bases[[#This Row],[Auto Renewal]]="Yes"),Bases[[#This Row],[EA Play Season Pass
Price]],0)</f>
        <v>30</v>
      </c>
      <c r="AZ149" s="7">
        <f>IF(AND(Bases[[#This Row],[Plan]]="Ultimate",Bases[[#This Row],[Auto Renewal]]="No"),Bases[[#This Row],[EA Play Season Pass
Price]],0)</f>
        <v>0</v>
      </c>
      <c r="BA149" s="7">
        <f>+Bases[[#This Row],[Sales From ULTIMATE (EA) Auto Renewal YES]]+Bases[[#This Row],[Sales From ULTIMATE (EA) Auto Renewal NO]]</f>
        <v>30</v>
      </c>
      <c r="BB149" s="7">
        <f>IF(Bases[[#This Row],[Potential Clients Standard - Renew: Yes]]=1,25,0)</f>
        <v>0</v>
      </c>
      <c r="BC149" s="9">
        <f>IF(AND(Bases[[#This Row],[Auto Renewal]]="Yes",Bases[[#This Row],[Plan]]="Core"),1,0)</f>
        <v>0</v>
      </c>
      <c r="BD149" s="7">
        <f>IF(Bases[[#This Row],[Potential Clients Standard - Renew: NO]]=1,25,0)</f>
        <v>0</v>
      </c>
      <c r="BE149" s="9">
        <f>IF(AND(Bases[[#This Row],[Auto Renewal]]="No",Bases[[#This Row],[Plan]]="Core"),1,0)</f>
        <v>0</v>
      </c>
      <c r="BF149" s="7">
        <f>IF(Bases[[#This Row],[Potential Clients Ultimate - Renew: Yes]]=1,35,0)</f>
        <v>0</v>
      </c>
      <c r="BG149" s="9">
        <f>IF(AND(Bases[[#This Row],[Auto Renewal]]="Yes",Bases[[#This Row],[Plan]]="Standard"),1,0)</f>
        <v>0</v>
      </c>
      <c r="BH149" s="7">
        <f>IF(Bases[[#This Row],[Potential Clients Ultimate - Renew: NO]]=1,35,0)</f>
        <v>0</v>
      </c>
      <c r="BI149" s="9">
        <f>IF(AND(Bases[[#This Row],[Auto Renewal]]="No",Bases[[#This Row],[Plan]]="Standard"),1,0)</f>
        <v>0</v>
      </c>
      <c r="BJ149" s="7">
        <f>+Bases[[#This Row],[Potential Sales Standard - Renew: Yes]]+Bases[[#This Row],[Potential Sales Ultimate - Renew: Yes]]</f>
        <v>0</v>
      </c>
      <c r="BK149" s="9">
        <f>+Bases[[#This Row],[Potential Clients Standard - Renew: Yes]]+Bases[[#This Row],[Potential Clients Standard - Renew: NO]]</f>
        <v>0</v>
      </c>
      <c r="BL149" s="7">
        <f>+Bases[[#This Row],[Potential Sales Standard - Renew: NO]]+Bases[[#This Row],[Potential Sales Ultimate - Renew: NO]]</f>
        <v>0</v>
      </c>
      <c r="BM149" s="9">
        <f>+Bases[[#This Row],[Potential Clients Ultimate - Renew: Yes]]+Bases[[#This Row],[Potential Clients Ultimate - Renew: NO]]</f>
        <v>0</v>
      </c>
    </row>
    <row r="150" spans="1:65" ht="16.5" customHeight="1" x14ac:dyDescent="0.25">
      <c r="A150" s="1">
        <v>3377</v>
      </c>
      <c r="B150" s="1" t="s">
        <v>163</v>
      </c>
      <c r="C150" s="1" t="s">
        <v>15</v>
      </c>
      <c r="D150" s="2">
        <v>45494</v>
      </c>
      <c r="E150" s="1" t="s">
        <v>12</v>
      </c>
      <c r="F150" s="7">
        <v>10</v>
      </c>
      <c r="G150" s="1" t="s">
        <v>9</v>
      </c>
      <c r="H150" s="1" t="s">
        <v>12</v>
      </c>
      <c r="I150" s="7" t="s">
        <v>302</v>
      </c>
      <c r="J150" s="1" t="s">
        <v>8</v>
      </c>
      <c r="K150" s="7">
        <v>20</v>
      </c>
      <c r="L150" s="7">
        <v>10</v>
      </c>
      <c r="M150" s="7">
        <v>20</v>
      </c>
      <c r="N150" s="6">
        <v>2024</v>
      </c>
      <c r="O150" s="3" t="s">
        <v>321</v>
      </c>
      <c r="P150" s="5">
        <v>4</v>
      </c>
      <c r="Q150" s="3" t="s">
        <v>314</v>
      </c>
      <c r="R150" s="7">
        <v>-10</v>
      </c>
      <c r="S150" s="9">
        <v>1</v>
      </c>
      <c r="T150" s="9">
        <v>0</v>
      </c>
      <c r="U150" s="9">
        <v>1</v>
      </c>
      <c r="V150" s="9">
        <f>+IF(Bases[[#This Row],[Auto Renewal]]="Yes",1,0)</f>
        <v>0</v>
      </c>
      <c r="W150" s="9">
        <f>+IF(Bases[[#This Row],[Auto Renewal]]="No",1,0)</f>
        <v>1</v>
      </c>
      <c r="X150" s="9">
        <f>+Bases[[#This Row],[CLIENTS From All Subscriptions Auto Renewal YES]]+Bases[[#This Row],[CLIENTS From All Subscriptions Auto Renewal NO]]</f>
        <v>1</v>
      </c>
      <c r="Y150" s="9">
        <f>IF(AND(Bases[[#This Row],[Plan]]="Core",Bases[[#This Row],[Auto Renewal]]="Yes"),1,0)</f>
        <v>0</v>
      </c>
      <c r="Z150" s="9">
        <f>IF(AND(Bases[[#This Row],[Plan]]="Core",Bases[[#This Row],[Auto Renewal]]="No"),1,0)</f>
        <v>0</v>
      </c>
      <c r="AA150" s="9">
        <f>+Bases[[#This Row],[CLIENTS From Simple Subscription Auto Renewal NO]]+Bases[[#This Row],[CLIENTS From Simple Subscription Auto Renewal YES]]</f>
        <v>0</v>
      </c>
      <c r="AB150" s="9">
        <f>IF(AND(Bases[[#This Row],[Plan]]="Standard",Bases[[#This Row],[Auto Renewal]]="Yes"),1,0)</f>
        <v>0</v>
      </c>
      <c r="AC150" s="9">
        <f>IF(AND(Bases[[#This Row],[Plan]]="Standard",Bases[[#This Row],[Auto Renewal]]="No"),1,0)</f>
        <v>1</v>
      </c>
      <c r="AD150" s="9">
        <f>+Bases[[#This Row],[CLIENTS From STANDARD (MINECRAFT) Auto Renewal NO]]+Bases[[#This Row],[CLIENTS From STANDARD (MINECRAFT) Auto Renewal YES]]</f>
        <v>1</v>
      </c>
      <c r="AE150" s="9">
        <f>IF(AND(Bases[[#This Row],[Plan]]="Ultimate",Bases[[#This Row],[Auto Renewal]]="Yes"),1,0)</f>
        <v>0</v>
      </c>
      <c r="AF150" s="9">
        <f>IF(AND(Bases[[#This Row],[Plan]]="Ultimate",Bases[[#This Row],[Auto Renewal]]="No"),1,0)</f>
        <v>0</v>
      </c>
      <c r="AG150" s="9">
        <f>+Bases[[#This Row],[CLIENTS From ULTIMATE (MINECRAFT) Auto Renewal NO]]+Bases[[#This Row],[CLIENTS From ULTIMATE (MINECRAFT) Auto Renewal YES]]</f>
        <v>0</v>
      </c>
      <c r="AH150" s="9">
        <f>+Bases[[#This Row],[Total CLIENTS From ULTIMATE (MINECRAFT) Auto Renewal YES + NO]]+Bases[[#This Row],[Total CLIENTS From STANDARD (MINECRAFT) Auto Renewal YES + NO]]</f>
        <v>1</v>
      </c>
      <c r="AI150" s="9">
        <f>IF(AND(Bases[[#This Row],[Plan]]="Ultimate",Bases[[#This Row],[Auto Renewal]]="Yes"),1,0)</f>
        <v>0</v>
      </c>
      <c r="AJ150" s="9">
        <f>IF(AND(Bases[[#This Row],[Plan]]="Ultimate",Bases[[#This Row],[Auto Renewal]]="No"),1,0)</f>
        <v>0</v>
      </c>
      <c r="AK150" s="9">
        <f>+Bases[[#This Row],[CLIENTS From ULTIMATE (EA) Auto Renewal YES]]+Bases[[#This Row],[CLIENTS From ULTIMATE (EA) Auto Renewal NO]]</f>
        <v>0</v>
      </c>
      <c r="AL150" s="7">
        <f>+IF(Bases[[#This Row],[Auto Renewal]]="Yes",Bases[[#This Row],[Subscription Price]],0)</f>
        <v>0</v>
      </c>
      <c r="AM150" s="7">
        <f>+IF(Bases[[#This Row],[Auto Renewal]]="No",Bases[[#This Row],[Subscription Price]],0)</f>
        <v>10</v>
      </c>
      <c r="AN150" s="7">
        <f>+Bases[[#This Row],[Sales From All Subscriptions Auto Renewal NO]]+Bases[[#This Row],[Sales From All Subscriptions Auto Renewal YES]]</f>
        <v>10</v>
      </c>
      <c r="AO150" s="7">
        <f>IF(AND(Bases[[#This Row],[Plan]]="Core",Bases[[#This Row],[Auto Renewal]]="Yes"),Bases[[#This Row],[Subscription Price]],0)</f>
        <v>0</v>
      </c>
      <c r="AP150" s="7">
        <f>IF(AND(Bases[[#This Row],[Plan]]="Core",Bases[[#This Row],[Auto Renewal]]="No"),Bases[[#This Row],[Subscription Price]],0)</f>
        <v>0</v>
      </c>
      <c r="AQ150" s="7">
        <f>+Bases[[#This Row],[Sales From Simple Subscription Auto Renewal YES]]+Bases[[#This Row],[Sales From Simple Subscription Auto Renewal NO]]</f>
        <v>0</v>
      </c>
      <c r="AR150" s="7">
        <f>IF(AND(Bases[[#This Row],[Plan]]="Standard",Bases[[#This Row],[Auto Renewal]]="Yes"),Bases[[#This Row],[Minecraft Season Pass Price]],0)</f>
        <v>0</v>
      </c>
      <c r="AS150" s="7">
        <f>IF(AND(Bases[[#This Row],[Plan]]="Standard",Bases[[#This Row],[Auto Renewal]]="No"),Bases[[#This Row],[Minecraft Season Pass Price]],0)</f>
        <v>20</v>
      </c>
      <c r="AT150" s="7">
        <f>+Bases[[#This Row],[Sales From STANDARD (MINECRAFT) Auto Renewal YES]]+Bases[[#This Row],[Sales From STANDARD (MINECRAFT) Auto Renewal NO]]</f>
        <v>20</v>
      </c>
      <c r="AU150" s="7">
        <f>IF(AND(Bases[[#This Row],[Plan]]="Ultimate",Bases[[#This Row],[Auto Renewal]]="Yes"),Bases[[#This Row],[Minecraft Season Pass Price]],0)</f>
        <v>0</v>
      </c>
      <c r="AV150" s="7">
        <f>IF(AND(Bases[[#This Row],[Plan]]="Ultimate",Bases[[#This Row],[Auto Renewal]]="No"),Bases[[#This Row],[Minecraft Season Pass Price]],0)</f>
        <v>0</v>
      </c>
      <c r="AW150" s="7">
        <f>+Bases[[#This Row],[Sales From ULTIMATE (MINECRAFT) Auto Renewal YES]]+Bases[[#This Row],[Sales From ULTIMATE (MINECRAFT) Auto Renewal NO]]</f>
        <v>0</v>
      </c>
      <c r="AX150" s="7">
        <f>+Bases[[#This Row],[Total Sales From ULTIMATE (MINECRAFT) Auto Renewal YES + NO]]+Bases[[#This Row],[Total Sales From STANDARD (MINECRAFT) Auto Renewal YES + NO]]</f>
        <v>20</v>
      </c>
      <c r="AY150" s="7">
        <f>IF(AND(Bases[[#This Row],[Plan]]="Ultimate",Bases[[#This Row],[Auto Renewal]]="Yes"),Bases[[#This Row],[EA Play Season Pass
Price]],0)</f>
        <v>0</v>
      </c>
      <c r="AZ150" s="7">
        <f>IF(AND(Bases[[#This Row],[Plan]]="Ultimate",Bases[[#This Row],[Auto Renewal]]="No"),Bases[[#This Row],[EA Play Season Pass
Price]],0)</f>
        <v>0</v>
      </c>
      <c r="BA150" s="7">
        <f>+Bases[[#This Row],[Sales From ULTIMATE (EA) Auto Renewal YES]]+Bases[[#This Row],[Sales From ULTIMATE (EA) Auto Renewal NO]]</f>
        <v>0</v>
      </c>
      <c r="BB150" s="7">
        <f>IF(Bases[[#This Row],[Potential Clients Standard - Renew: Yes]]=1,25,0)</f>
        <v>0</v>
      </c>
      <c r="BC150" s="9">
        <f>IF(AND(Bases[[#This Row],[Auto Renewal]]="Yes",Bases[[#This Row],[Plan]]="Core"),1,0)</f>
        <v>0</v>
      </c>
      <c r="BD150" s="7">
        <f>IF(Bases[[#This Row],[Potential Clients Standard - Renew: NO]]=1,25,0)</f>
        <v>0</v>
      </c>
      <c r="BE150" s="9">
        <f>IF(AND(Bases[[#This Row],[Auto Renewal]]="No",Bases[[#This Row],[Plan]]="Core"),1,0)</f>
        <v>0</v>
      </c>
      <c r="BF150" s="7">
        <f>IF(Bases[[#This Row],[Potential Clients Ultimate - Renew: Yes]]=1,35,0)</f>
        <v>0</v>
      </c>
      <c r="BG150" s="9">
        <f>IF(AND(Bases[[#This Row],[Auto Renewal]]="Yes",Bases[[#This Row],[Plan]]="Standard"),1,0)</f>
        <v>0</v>
      </c>
      <c r="BH150" s="7">
        <f>IF(Bases[[#This Row],[Potential Clients Ultimate - Renew: NO]]=1,35,0)</f>
        <v>35</v>
      </c>
      <c r="BI150" s="9">
        <f>IF(AND(Bases[[#This Row],[Auto Renewal]]="No",Bases[[#This Row],[Plan]]="Standard"),1,0)</f>
        <v>1</v>
      </c>
      <c r="BJ150" s="7">
        <f>+Bases[[#This Row],[Potential Sales Standard - Renew: Yes]]+Bases[[#This Row],[Potential Sales Ultimate - Renew: Yes]]</f>
        <v>0</v>
      </c>
      <c r="BK150" s="9">
        <f>+Bases[[#This Row],[Potential Clients Standard - Renew: Yes]]+Bases[[#This Row],[Potential Clients Standard - Renew: NO]]</f>
        <v>0</v>
      </c>
      <c r="BL150" s="7">
        <f>+Bases[[#This Row],[Potential Sales Standard - Renew: NO]]+Bases[[#This Row],[Potential Sales Ultimate - Renew: NO]]</f>
        <v>35</v>
      </c>
      <c r="BM150" s="9">
        <f>+Bases[[#This Row],[Potential Clients Ultimate - Renew: Yes]]+Bases[[#This Row],[Potential Clients Ultimate - Renew: NO]]</f>
        <v>1</v>
      </c>
    </row>
    <row r="151" spans="1:65" ht="16.5" customHeight="1" x14ac:dyDescent="0.25">
      <c r="A151" s="1">
        <v>3378</v>
      </c>
      <c r="B151" s="1" t="s">
        <v>164</v>
      </c>
      <c r="C151" s="1" t="s">
        <v>11</v>
      </c>
      <c r="D151" s="2">
        <v>45495</v>
      </c>
      <c r="E151" s="1" t="s">
        <v>8</v>
      </c>
      <c r="F151" s="7">
        <v>5</v>
      </c>
      <c r="G151" s="1" t="s">
        <v>16</v>
      </c>
      <c r="H151" s="1" t="s">
        <v>12</v>
      </c>
      <c r="I151" s="7" t="s">
        <v>302</v>
      </c>
      <c r="J151" s="1" t="s">
        <v>12</v>
      </c>
      <c r="K151" s="7">
        <v>0</v>
      </c>
      <c r="L151" s="7">
        <v>0</v>
      </c>
      <c r="M151" s="7">
        <v>5</v>
      </c>
      <c r="N151" s="6">
        <v>2024</v>
      </c>
      <c r="O151" s="3" t="s">
        <v>321</v>
      </c>
      <c r="P151" s="5">
        <v>4</v>
      </c>
      <c r="Q151" s="3" t="s">
        <v>309</v>
      </c>
      <c r="R151" s="7">
        <v>0</v>
      </c>
      <c r="S151" s="9">
        <v>1</v>
      </c>
      <c r="T151" s="9">
        <v>1</v>
      </c>
      <c r="U151" s="9">
        <v>0</v>
      </c>
      <c r="V151" s="9">
        <f>+IF(Bases[[#This Row],[Auto Renewal]]="Yes",1,0)</f>
        <v>1</v>
      </c>
      <c r="W151" s="9">
        <f>+IF(Bases[[#This Row],[Auto Renewal]]="No",1,0)</f>
        <v>0</v>
      </c>
      <c r="X151" s="9">
        <f>+Bases[[#This Row],[CLIENTS From All Subscriptions Auto Renewal YES]]+Bases[[#This Row],[CLIENTS From All Subscriptions Auto Renewal NO]]</f>
        <v>1</v>
      </c>
      <c r="Y151" s="9">
        <f>IF(AND(Bases[[#This Row],[Plan]]="Core",Bases[[#This Row],[Auto Renewal]]="Yes"),1,0)</f>
        <v>1</v>
      </c>
      <c r="Z151" s="9">
        <f>IF(AND(Bases[[#This Row],[Plan]]="Core",Bases[[#This Row],[Auto Renewal]]="No"),1,0)</f>
        <v>0</v>
      </c>
      <c r="AA151" s="9">
        <f>+Bases[[#This Row],[CLIENTS From Simple Subscription Auto Renewal NO]]+Bases[[#This Row],[CLIENTS From Simple Subscription Auto Renewal YES]]</f>
        <v>1</v>
      </c>
      <c r="AB151" s="9">
        <f>IF(AND(Bases[[#This Row],[Plan]]="Standard",Bases[[#This Row],[Auto Renewal]]="Yes"),1,0)</f>
        <v>0</v>
      </c>
      <c r="AC151" s="9">
        <f>IF(AND(Bases[[#This Row],[Plan]]="Standard",Bases[[#This Row],[Auto Renewal]]="No"),1,0)</f>
        <v>0</v>
      </c>
      <c r="AD151" s="9">
        <f>+Bases[[#This Row],[CLIENTS From STANDARD (MINECRAFT) Auto Renewal NO]]+Bases[[#This Row],[CLIENTS From STANDARD (MINECRAFT) Auto Renewal YES]]</f>
        <v>0</v>
      </c>
      <c r="AE151" s="9">
        <f>IF(AND(Bases[[#This Row],[Plan]]="Ultimate",Bases[[#This Row],[Auto Renewal]]="Yes"),1,0)</f>
        <v>0</v>
      </c>
      <c r="AF151" s="9">
        <f>IF(AND(Bases[[#This Row],[Plan]]="Ultimate",Bases[[#This Row],[Auto Renewal]]="No"),1,0)</f>
        <v>0</v>
      </c>
      <c r="AG151" s="9">
        <f>+Bases[[#This Row],[CLIENTS From ULTIMATE (MINECRAFT) Auto Renewal NO]]+Bases[[#This Row],[CLIENTS From ULTIMATE (MINECRAFT) Auto Renewal YES]]</f>
        <v>0</v>
      </c>
      <c r="AH151" s="9">
        <f>+Bases[[#This Row],[Total CLIENTS From ULTIMATE (MINECRAFT) Auto Renewal YES + NO]]+Bases[[#This Row],[Total CLIENTS From STANDARD (MINECRAFT) Auto Renewal YES + NO]]</f>
        <v>0</v>
      </c>
      <c r="AI151" s="9">
        <f>IF(AND(Bases[[#This Row],[Plan]]="Ultimate",Bases[[#This Row],[Auto Renewal]]="Yes"),1,0)</f>
        <v>0</v>
      </c>
      <c r="AJ151" s="9">
        <f>IF(AND(Bases[[#This Row],[Plan]]="Ultimate",Bases[[#This Row],[Auto Renewal]]="No"),1,0)</f>
        <v>0</v>
      </c>
      <c r="AK151" s="9">
        <f>+Bases[[#This Row],[CLIENTS From ULTIMATE (EA) Auto Renewal YES]]+Bases[[#This Row],[CLIENTS From ULTIMATE (EA) Auto Renewal NO]]</f>
        <v>0</v>
      </c>
      <c r="AL151" s="7">
        <f>+IF(Bases[[#This Row],[Auto Renewal]]="Yes",Bases[[#This Row],[Subscription Price]],0)</f>
        <v>5</v>
      </c>
      <c r="AM151" s="7">
        <f>+IF(Bases[[#This Row],[Auto Renewal]]="No",Bases[[#This Row],[Subscription Price]],0)</f>
        <v>0</v>
      </c>
      <c r="AN151" s="7">
        <f>+Bases[[#This Row],[Sales From All Subscriptions Auto Renewal NO]]+Bases[[#This Row],[Sales From All Subscriptions Auto Renewal YES]]</f>
        <v>5</v>
      </c>
      <c r="AO151" s="7">
        <f>IF(AND(Bases[[#This Row],[Plan]]="Core",Bases[[#This Row],[Auto Renewal]]="Yes"),Bases[[#This Row],[Subscription Price]],0)</f>
        <v>5</v>
      </c>
      <c r="AP151" s="7">
        <f>IF(AND(Bases[[#This Row],[Plan]]="Core",Bases[[#This Row],[Auto Renewal]]="No"),Bases[[#This Row],[Subscription Price]],0)</f>
        <v>0</v>
      </c>
      <c r="AQ151" s="7">
        <f>+Bases[[#This Row],[Sales From Simple Subscription Auto Renewal YES]]+Bases[[#This Row],[Sales From Simple Subscription Auto Renewal NO]]</f>
        <v>5</v>
      </c>
      <c r="AR151" s="7">
        <f>IF(AND(Bases[[#This Row],[Plan]]="Standard",Bases[[#This Row],[Auto Renewal]]="Yes"),Bases[[#This Row],[Minecraft Season Pass Price]],0)</f>
        <v>0</v>
      </c>
      <c r="AS151" s="7">
        <f>IF(AND(Bases[[#This Row],[Plan]]="Standard",Bases[[#This Row],[Auto Renewal]]="No"),Bases[[#This Row],[Minecraft Season Pass Price]],0)</f>
        <v>0</v>
      </c>
      <c r="AT151" s="7">
        <f>+Bases[[#This Row],[Sales From STANDARD (MINECRAFT) Auto Renewal YES]]+Bases[[#This Row],[Sales From STANDARD (MINECRAFT) Auto Renewal NO]]</f>
        <v>0</v>
      </c>
      <c r="AU151" s="7">
        <f>IF(AND(Bases[[#This Row],[Plan]]="Ultimate",Bases[[#This Row],[Auto Renewal]]="Yes"),Bases[[#This Row],[Minecraft Season Pass Price]],0)</f>
        <v>0</v>
      </c>
      <c r="AV151" s="7">
        <f>IF(AND(Bases[[#This Row],[Plan]]="Ultimate",Bases[[#This Row],[Auto Renewal]]="No"),Bases[[#This Row],[Minecraft Season Pass Price]],0)</f>
        <v>0</v>
      </c>
      <c r="AW151" s="7">
        <f>+Bases[[#This Row],[Sales From ULTIMATE (MINECRAFT) Auto Renewal YES]]+Bases[[#This Row],[Sales From ULTIMATE (MINECRAFT) Auto Renewal NO]]</f>
        <v>0</v>
      </c>
      <c r="AX151" s="7">
        <f>+Bases[[#This Row],[Total Sales From ULTIMATE (MINECRAFT) Auto Renewal YES + NO]]+Bases[[#This Row],[Total Sales From STANDARD (MINECRAFT) Auto Renewal YES + NO]]</f>
        <v>0</v>
      </c>
      <c r="AY151" s="7">
        <f>IF(AND(Bases[[#This Row],[Plan]]="Ultimate",Bases[[#This Row],[Auto Renewal]]="Yes"),Bases[[#This Row],[EA Play Season Pass
Price]],0)</f>
        <v>0</v>
      </c>
      <c r="AZ151" s="7">
        <f>IF(AND(Bases[[#This Row],[Plan]]="Ultimate",Bases[[#This Row],[Auto Renewal]]="No"),Bases[[#This Row],[EA Play Season Pass
Price]],0)</f>
        <v>0</v>
      </c>
      <c r="BA151" s="7">
        <f>+Bases[[#This Row],[Sales From ULTIMATE (EA) Auto Renewal YES]]+Bases[[#This Row],[Sales From ULTIMATE (EA) Auto Renewal NO]]</f>
        <v>0</v>
      </c>
      <c r="BB151" s="7">
        <f>IF(Bases[[#This Row],[Potential Clients Standard - Renew: Yes]]=1,25,0)</f>
        <v>25</v>
      </c>
      <c r="BC151" s="9">
        <f>IF(AND(Bases[[#This Row],[Auto Renewal]]="Yes",Bases[[#This Row],[Plan]]="Core"),1,0)</f>
        <v>1</v>
      </c>
      <c r="BD151" s="7">
        <f>IF(Bases[[#This Row],[Potential Clients Standard - Renew: NO]]=1,25,0)</f>
        <v>0</v>
      </c>
      <c r="BE151" s="9">
        <f>IF(AND(Bases[[#This Row],[Auto Renewal]]="No",Bases[[#This Row],[Plan]]="Core"),1,0)</f>
        <v>0</v>
      </c>
      <c r="BF151" s="7">
        <f>IF(Bases[[#This Row],[Potential Clients Ultimate - Renew: Yes]]=1,35,0)</f>
        <v>0</v>
      </c>
      <c r="BG151" s="9">
        <f>IF(AND(Bases[[#This Row],[Auto Renewal]]="Yes",Bases[[#This Row],[Plan]]="Standard"),1,0)</f>
        <v>0</v>
      </c>
      <c r="BH151" s="7">
        <f>IF(Bases[[#This Row],[Potential Clients Ultimate - Renew: NO]]=1,35,0)</f>
        <v>0</v>
      </c>
      <c r="BI151" s="9">
        <f>IF(AND(Bases[[#This Row],[Auto Renewal]]="No",Bases[[#This Row],[Plan]]="Standard"),1,0)</f>
        <v>0</v>
      </c>
      <c r="BJ151" s="7">
        <f>+Bases[[#This Row],[Potential Sales Standard - Renew: Yes]]+Bases[[#This Row],[Potential Sales Ultimate - Renew: Yes]]</f>
        <v>25</v>
      </c>
      <c r="BK151" s="9">
        <f>+Bases[[#This Row],[Potential Clients Standard - Renew: Yes]]+Bases[[#This Row],[Potential Clients Standard - Renew: NO]]</f>
        <v>1</v>
      </c>
      <c r="BL151" s="7">
        <f>+Bases[[#This Row],[Potential Sales Standard - Renew: NO]]+Bases[[#This Row],[Potential Sales Ultimate - Renew: NO]]</f>
        <v>0</v>
      </c>
      <c r="BM151" s="9">
        <f>+Bases[[#This Row],[Potential Clients Ultimate - Renew: Yes]]+Bases[[#This Row],[Potential Clients Ultimate - Renew: NO]]</f>
        <v>0</v>
      </c>
    </row>
    <row r="152" spans="1:65" ht="16.5" customHeight="1" x14ac:dyDescent="0.25">
      <c r="A152" s="1">
        <v>3379</v>
      </c>
      <c r="B152" s="1" t="s">
        <v>165</v>
      </c>
      <c r="C152" s="1" t="s">
        <v>7</v>
      </c>
      <c r="D152" s="2">
        <v>45496</v>
      </c>
      <c r="E152" s="1" t="s">
        <v>12</v>
      </c>
      <c r="F152" s="7">
        <v>15</v>
      </c>
      <c r="G152" s="1" t="s">
        <v>9</v>
      </c>
      <c r="H152" s="1" t="s">
        <v>8</v>
      </c>
      <c r="I152" s="7">
        <v>30</v>
      </c>
      <c r="J152" s="1" t="s">
        <v>8</v>
      </c>
      <c r="K152" s="7">
        <v>20</v>
      </c>
      <c r="L152" s="7">
        <v>3</v>
      </c>
      <c r="M152" s="7">
        <v>62</v>
      </c>
      <c r="N152" s="6">
        <v>2024</v>
      </c>
      <c r="O152" s="3" t="s">
        <v>321</v>
      </c>
      <c r="P152" s="5">
        <v>4</v>
      </c>
      <c r="Q152" s="3" t="s">
        <v>312</v>
      </c>
      <c r="R152" s="7">
        <v>-3</v>
      </c>
      <c r="S152" s="9">
        <v>1</v>
      </c>
      <c r="T152" s="9">
        <v>0</v>
      </c>
      <c r="U152" s="9">
        <v>1</v>
      </c>
      <c r="V152" s="9">
        <f>+IF(Bases[[#This Row],[Auto Renewal]]="Yes",1,0)</f>
        <v>0</v>
      </c>
      <c r="W152" s="9">
        <f>+IF(Bases[[#This Row],[Auto Renewal]]="No",1,0)</f>
        <v>1</v>
      </c>
      <c r="X152" s="9">
        <f>+Bases[[#This Row],[CLIENTS From All Subscriptions Auto Renewal YES]]+Bases[[#This Row],[CLIENTS From All Subscriptions Auto Renewal NO]]</f>
        <v>1</v>
      </c>
      <c r="Y152" s="9">
        <f>IF(AND(Bases[[#This Row],[Plan]]="Core",Bases[[#This Row],[Auto Renewal]]="Yes"),1,0)</f>
        <v>0</v>
      </c>
      <c r="Z152" s="9">
        <f>IF(AND(Bases[[#This Row],[Plan]]="Core",Bases[[#This Row],[Auto Renewal]]="No"),1,0)</f>
        <v>0</v>
      </c>
      <c r="AA152" s="9">
        <f>+Bases[[#This Row],[CLIENTS From Simple Subscription Auto Renewal NO]]+Bases[[#This Row],[CLIENTS From Simple Subscription Auto Renewal YES]]</f>
        <v>0</v>
      </c>
      <c r="AB152" s="9">
        <f>IF(AND(Bases[[#This Row],[Plan]]="Standard",Bases[[#This Row],[Auto Renewal]]="Yes"),1,0)</f>
        <v>0</v>
      </c>
      <c r="AC152" s="9">
        <f>IF(AND(Bases[[#This Row],[Plan]]="Standard",Bases[[#This Row],[Auto Renewal]]="No"),1,0)</f>
        <v>0</v>
      </c>
      <c r="AD152" s="9">
        <f>+Bases[[#This Row],[CLIENTS From STANDARD (MINECRAFT) Auto Renewal NO]]+Bases[[#This Row],[CLIENTS From STANDARD (MINECRAFT) Auto Renewal YES]]</f>
        <v>0</v>
      </c>
      <c r="AE152" s="9">
        <f>IF(AND(Bases[[#This Row],[Plan]]="Ultimate",Bases[[#This Row],[Auto Renewal]]="Yes"),1,0)</f>
        <v>0</v>
      </c>
      <c r="AF152" s="9">
        <f>IF(AND(Bases[[#This Row],[Plan]]="Ultimate",Bases[[#This Row],[Auto Renewal]]="No"),1,0)</f>
        <v>1</v>
      </c>
      <c r="AG152" s="9">
        <f>+Bases[[#This Row],[CLIENTS From ULTIMATE (MINECRAFT) Auto Renewal NO]]+Bases[[#This Row],[CLIENTS From ULTIMATE (MINECRAFT) Auto Renewal YES]]</f>
        <v>1</v>
      </c>
      <c r="AH152" s="9">
        <f>+Bases[[#This Row],[Total CLIENTS From ULTIMATE (MINECRAFT) Auto Renewal YES + NO]]+Bases[[#This Row],[Total CLIENTS From STANDARD (MINECRAFT) Auto Renewal YES + NO]]</f>
        <v>1</v>
      </c>
      <c r="AI152" s="9">
        <f>IF(AND(Bases[[#This Row],[Plan]]="Ultimate",Bases[[#This Row],[Auto Renewal]]="Yes"),1,0)</f>
        <v>0</v>
      </c>
      <c r="AJ152" s="9">
        <f>IF(AND(Bases[[#This Row],[Plan]]="Ultimate",Bases[[#This Row],[Auto Renewal]]="No"),1,0)</f>
        <v>1</v>
      </c>
      <c r="AK152" s="9">
        <f>+Bases[[#This Row],[CLIENTS From ULTIMATE (EA) Auto Renewal YES]]+Bases[[#This Row],[CLIENTS From ULTIMATE (EA) Auto Renewal NO]]</f>
        <v>1</v>
      </c>
      <c r="AL152" s="7">
        <f>+IF(Bases[[#This Row],[Auto Renewal]]="Yes",Bases[[#This Row],[Subscription Price]],0)</f>
        <v>0</v>
      </c>
      <c r="AM152" s="7">
        <f>+IF(Bases[[#This Row],[Auto Renewal]]="No",Bases[[#This Row],[Subscription Price]],0)</f>
        <v>15</v>
      </c>
      <c r="AN152" s="7">
        <f>+Bases[[#This Row],[Sales From All Subscriptions Auto Renewal NO]]+Bases[[#This Row],[Sales From All Subscriptions Auto Renewal YES]]</f>
        <v>15</v>
      </c>
      <c r="AO152" s="7">
        <f>IF(AND(Bases[[#This Row],[Plan]]="Core",Bases[[#This Row],[Auto Renewal]]="Yes"),Bases[[#This Row],[Subscription Price]],0)</f>
        <v>0</v>
      </c>
      <c r="AP152" s="7">
        <f>IF(AND(Bases[[#This Row],[Plan]]="Core",Bases[[#This Row],[Auto Renewal]]="No"),Bases[[#This Row],[Subscription Price]],0)</f>
        <v>0</v>
      </c>
      <c r="AQ152" s="7">
        <f>+Bases[[#This Row],[Sales From Simple Subscription Auto Renewal YES]]+Bases[[#This Row],[Sales From Simple Subscription Auto Renewal NO]]</f>
        <v>0</v>
      </c>
      <c r="AR152" s="7">
        <f>IF(AND(Bases[[#This Row],[Plan]]="Standard",Bases[[#This Row],[Auto Renewal]]="Yes"),Bases[[#This Row],[Minecraft Season Pass Price]],0)</f>
        <v>0</v>
      </c>
      <c r="AS152" s="7">
        <f>IF(AND(Bases[[#This Row],[Plan]]="Standard",Bases[[#This Row],[Auto Renewal]]="No"),Bases[[#This Row],[Minecraft Season Pass Price]],0)</f>
        <v>0</v>
      </c>
      <c r="AT152" s="7">
        <f>+Bases[[#This Row],[Sales From STANDARD (MINECRAFT) Auto Renewal YES]]+Bases[[#This Row],[Sales From STANDARD (MINECRAFT) Auto Renewal NO]]</f>
        <v>0</v>
      </c>
      <c r="AU152" s="7">
        <f>IF(AND(Bases[[#This Row],[Plan]]="Ultimate",Bases[[#This Row],[Auto Renewal]]="Yes"),Bases[[#This Row],[Minecraft Season Pass Price]],0)</f>
        <v>0</v>
      </c>
      <c r="AV152" s="7">
        <f>IF(AND(Bases[[#This Row],[Plan]]="Ultimate",Bases[[#This Row],[Auto Renewal]]="No"),Bases[[#This Row],[Minecraft Season Pass Price]],0)</f>
        <v>20</v>
      </c>
      <c r="AW152" s="7">
        <f>+Bases[[#This Row],[Sales From ULTIMATE (MINECRAFT) Auto Renewal YES]]+Bases[[#This Row],[Sales From ULTIMATE (MINECRAFT) Auto Renewal NO]]</f>
        <v>20</v>
      </c>
      <c r="AX152" s="7">
        <f>+Bases[[#This Row],[Total Sales From ULTIMATE (MINECRAFT) Auto Renewal YES + NO]]+Bases[[#This Row],[Total Sales From STANDARD (MINECRAFT) Auto Renewal YES + NO]]</f>
        <v>20</v>
      </c>
      <c r="AY152" s="7">
        <f>IF(AND(Bases[[#This Row],[Plan]]="Ultimate",Bases[[#This Row],[Auto Renewal]]="Yes"),Bases[[#This Row],[EA Play Season Pass
Price]],0)</f>
        <v>0</v>
      </c>
      <c r="AZ152" s="7">
        <f>IF(AND(Bases[[#This Row],[Plan]]="Ultimate",Bases[[#This Row],[Auto Renewal]]="No"),Bases[[#This Row],[EA Play Season Pass
Price]],0)</f>
        <v>30</v>
      </c>
      <c r="BA152" s="7">
        <f>+Bases[[#This Row],[Sales From ULTIMATE (EA) Auto Renewal YES]]+Bases[[#This Row],[Sales From ULTIMATE (EA) Auto Renewal NO]]</f>
        <v>30</v>
      </c>
      <c r="BB152" s="7">
        <f>IF(Bases[[#This Row],[Potential Clients Standard - Renew: Yes]]=1,25,0)</f>
        <v>0</v>
      </c>
      <c r="BC152" s="9">
        <f>IF(AND(Bases[[#This Row],[Auto Renewal]]="Yes",Bases[[#This Row],[Plan]]="Core"),1,0)</f>
        <v>0</v>
      </c>
      <c r="BD152" s="7">
        <f>IF(Bases[[#This Row],[Potential Clients Standard - Renew: NO]]=1,25,0)</f>
        <v>0</v>
      </c>
      <c r="BE152" s="9">
        <f>IF(AND(Bases[[#This Row],[Auto Renewal]]="No",Bases[[#This Row],[Plan]]="Core"),1,0)</f>
        <v>0</v>
      </c>
      <c r="BF152" s="7">
        <f>IF(Bases[[#This Row],[Potential Clients Ultimate - Renew: Yes]]=1,35,0)</f>
        <v>0</v>
      </c>
      <c r="BG152" s="9">
        <f>IF(AND(Bases[[#This Row],[Auto Renewal]]="Yes",Bases[[#This Row],[Plan]]="Standard"),1,0)</f>
        <v>0</v>
      </c>
      <c r="BH152" s="7">
        <f>IF(Bases[[#This Row],[Potential Clients Ultimate - Renew: NO]]=1,35,0)</f>
        <v>0</v>
      </c>
      <c r="BI152" s="9">
        <f>IF(AND(Bases[[#This Row],[Auto Renewal]]="No",Bases[[#This Row],[Plan]]="Standard"),1,0)</f>
        <v>0</v>
      </c>
      <c r="BJ152" s="7">
        <f>+Bases[[#This Row],[Potential Sales Standard - Renew: Yes]]+Bases[[#This Row],[Potential Sales Ultimate - Renew: Yes]]</f>
        <v>0</v>
      </c>
      <c r="BK152" s="9">
        <f>+Bases[[#This Row],[Potential Clients Standard - Renew: Yes]]+Bases[[#This Row],[Potential Clients Standard - Renew: NO]]</f>
        <v>0</v>
      </c>
      <c r="BL152" s="7">
        <f>+Bases[[#This Row],[Potential Sales Standard - Renew: NO]]+Bases[[#This Row],[Potential Sales Ultimate - Renew: NO]]</f>
        <v>0</v>
      </c>
      <c r="BM152" s="9">
        <f>+Bases[[#This Row],[Potential Clients Ultimate - Renew: Yes]]+Bases[[#This Row],[Potential Clients Ultimate - Renew: NO]]</f>
        <v>0</v>
      </c>
    </row>
    <row r="153" spans="1:65" ht="16.5" customHeight="1" x14ac:dyDescent="0.25">
      <c r="A153" s="1">
        <v>3380</v>
      </c>
      <c r="B153" s="1" t="s">
        <v>166</v>
      </c>
      <c r="C153" s="1" t="s">
        <v>15</v>
      </c>
      <c r="D153" s="2">
        <v>45497</v>
      </c>
      <c r="E153" s="1" t="s">
        <v>8</v>
      </c>
      <c r="F153" s="7">
        <v>10</v>
      </c>
      <c r="G153" s="1" t="s">
        <v>13</v>
      </c>
      <c r="H153" s="1" t="s">
        <v>12</v>
      </c>
      <c r="I153" s="7" t="s">
        <v>302</v>
      </c>
      <c r="J153" s="1" t="s">
        <v>8</v>
      </c>
      <c r="K153" s="7">
        <v>20</v>
      </c>
      <c r="L153" s="7">
        <v>15</v>
      </c>
      <c r="M153" s="7">
        <v>15</v>
      </c>
      <c r="N153" s="6">
        <v>2024</v>
      </c>
      <c r="O153" s="3" t="s">
        <v>321</v>
      </c>
      <c r="P153" s="5">
        <v>4</v>
      </c>
      <c r="Q153" s="3" t="s">
        <v>315</v>
      </c>
      <c r="R153" s="7">
        <v>-15</v>
      </c>
      <c r="S153" s="9">
        <v>1</v>
      </c>
      <c r="T153" s="9">
        <v>1</v>
      </c>
      <c r="U153" s="9">
        <v>0</v>
      </c>
      <c r="V153" s="9">
        <f>+IF(Bases[[#This Row],[Auto Renewal]]="Yes",1,0)</f>
        <v>1</v>
      </c>
      <c r="W153" s="9">
        <f>+IF(Bases[[#This Row],[Auto Renewal]]="No",1,0)</f>
        <v>0</v>
      </c>
      <c r="X153" s="9">
        <f>+Bases[[#This Row],[CLIENTS From All Subscriptions Auto Renewal YES]]+Bases[[#This Row],[CLIENTS From All Subscriptions Auto Renewal NO]]</f>
        <v>1</v>
      </c>
      <c r="Y153" s="9">
        <f>IF(AND(Bases[[#This Row],[Plan]]="Core",Bases[[#This Row],[Auto Renewal]]="Yes"),1,0)</f>
        <v>0</v>
      </c>
      <c r="Z153" s="9">
        <f>IF(AND(Bases[[#This Row],[Plan]]="Core",Bases[[#This Row],[Auto Renewal]]="No"),1,0)</f>
        <v>0</v>
      </c>
      <c r="AA153" s="9">
        <f>+Bases[[#This Row],[CLIENTS From Simple Subscription Auto Renewal NO]]+Bases[[#This Row],[CLIENTS From Simple Subscription Auto Renewal YES]]</f>
        <v>0</v>
      </c>
      <c r="AB153" s="9">
        <f>IF(AND(Bases[[#This Row],[Plan]]="Standard",Bases[[#This Row],[Auto Renewal]]="Yes"),1,0)</f>
        <v>1</v>
      </c>
      <c r="AC153" s="9">
        <f>IF(AND(Bases[[#This Row],[Plan]]="Standard",Bases[[#This Row],[Auto Renewal]]="No"),1,0)</f>
        <v>0</v>
      </c>
      <c r="AD153" s="9">
        <f>+Bases[[#This Row],[CLIENTS From STANDARD (MINECRAFT) Auto Renewal NO]]+Bases[[#This Row],[CLIENTS From STANDARD (MINECRAFT) Auto Renewal YES]]</f>
        <v>1</v>
      </c>
      <c r="AE153" s="9">
        <f>IF(AND(Bases[[#This Row],[Plan]]="Ultimate",Bases[[#This Row],[Auto Renewal]]="Yes"),1,0)</f>
        <v>0</v>
      </c>
      <c r="AF153" s="9">
        <f>IF(AND(Bases[[#This Row],[Plan]]="Ultimate",Bases[[#This Row],[Auto Renewal]]="No"),1,0)</f>
        <v>0</v>
      </c>
      <c r="AG153" s="9">
        <f>+Bases[[#This Row],[CLIENTS From ULTIMATE (MINECRAFT) Auto Renewal NO]]+Bases[[#This Row],[CLIENTS From ULTIMATE (MINECRAFT) Auto Renewal YES]]</f>
        <v>0</v>
      </c>
      <c r="AH153" s="9">
        <f>+Bases[[#This Row],[Total CLIENTS From ULTIMATE (MINECRAFT) Auto Renewal YES + NO]]+Bases[[#This Row],[Total CLIENTS From STANDARD (MINECRAFT) Auto Renewal YES + NO]]</f>
        <v>1</v>
      </c>
      <c r="AI153" s="9">
        <f>IF(AND(Bases[[#This Row],[Plan]]="Ultimate",Bases[[#This Row],[Auto Renewal]]="Yes"),1,0)</f>
        <v>0</v>
      </c>
      <c r="AJ153" s="9">
        <f>IF(AND(Bases[[#This Row],[Plan]]="Ultimate",Bases[[#This Row],[Auto Renewal]]="No"),1,0)</f>
        <v>0</v>
      </c>
      <c r="AK153" s="9">
        <f>+Bases[[#This Row],[CLIENTS From ULTIMATE (EA) Auto Renewal YES]]+Bases[[#This Row],[CLIENTS From ULTIMATE (EA) Auto Renewal NO]]</f>
        <v>0</v>
      </c>
      <c r="AL153" s="7">
        <f>+IF(Bases[[#This Row],[Auto Renewal]]="Yes",Bases[[#This Row],[Subscription Price]],0)</f>
        <v>10</v>
      </c>
      <c r="AM153" s="7">
        <f>+IF(Bases[[#This Row],[Auto Renewal]]="No",Bases[[#This Row],[Subscription Price]],0)</f>
        <v>0</v>
      </c>
      <c r="AN153" s="7">
        <f>+Bases[[#This Row],[Sales From All Subscriptions Auto Renewal NO]]+Bases[[#This Row],[Sales From All Subscriptions Auto Renewal YES]]</f>
        <v>10</v>
      </c>
      <c r="AO153" s="7">
        <f>IF(AND(Bases[[#This Row],[Plan]]="Core",Bases[[#This Row],[Auto Renewal]]="Yes"),Bases[[#This Row],[Subscription Price]],0)</f>
        <v>0</v>
      </c>
      <c r="AP153" s="7">
        <f>IF(AND(Bases[[#This Row],[Plan]]="Core",Bases[[#This Row],[Auto Renewal]]="No"),Bases[[#This Row],[Subscription Price]],0)</f>
        <v>0</v>
      </c>
      <c r="AQ153" s="7">
        <f>+Bases[[#This Row],[Sales From Simple Subscription Auto Renewal YES]]+Bases[[#This Row],[Sales From Simple Subscription Auto Renewal NO]]</f>
        <v>0</v>
      </c>
      <c r="AR153" s="7">
        <f>IF(AND(Bases[[#This Row],[Plan]]="Standard",Bases[[#This Row],[Auto Renewal]]="Yes"),Bases[[#This Row],[Minecraft Season Pass Price]],0)</f>
        <v>20</v>
      </c>
      <c r="AS153" s="7">
        <f>IF(AND(Bases[[#This Row],[Plan]]="Standard",Bases[[#This Row],[Auto Renewal]]="No"),Bases[[#This Row],[Minecraft Season Pass Price]],0)</f>
        <v>0</v>
      </c>
      <c r="AT153" s="7">
        <f>+Bases[[#This Row],[Sales From STANDARD (MINECRAFT) Auto Renewal YES]]+Bases[[#This Row],[Sales From STANDARD (MINECRAFT) Auto Renewal NO]]</f>
        <v>20</v>
      </c>
      <c r="AU153" s="7">
        <f>IF(AND(Bases[[#This Row],[Plan]]="Ultimate",Bases[[#This Row],[Auto Renewal]]="Yes"),Bases[[#This Row],[Minecraft Season Pass Price]],0)</f>
        <v>0</v>
      </c>
      <c r="AV153" s="7">
        <f>IF(AND(Bases[[#This Row],[Plan]]="Ultimate",Bases[[#This Row],[Auto Renewal]]="No"),Bases[[#This Row],[Minecraft Season Pass Price]],0)</f>
        <v>0</v>
      </c>
      <c r="AW153" s="7">
        <f>+Bases[[#This Row],[Sales From ULTIMATE (MINECRAFT) Auto Renewal YES]]+Bases[[#This Row],[Sales From ULTIMATE (MINECRAFT) Auto Renewal NO]]</f>
        <v>0</v>
      </c>
      <c r="AX153" s="7">
        <f>+Bases[[#This Row],[Total Sales From ULTIMATE (MINECRAFT) Auto Renewal YES + NO]]+Bases[[#This Row],[Total Sales From STANDARD (MINECRAFT) Auto Renewal YES + NO]]</f>
        <v>20</v>
      </c>
      <c r="AY153" s="7">
        <f>IF(AND(Bases[[#This Row],[Plan]]="Ultimate",Bases[[#This Row],[Auto Renewal]]="Yes"),Bases[[#This Row],[EA Play Season Pass
Price]],0)</f>
        <v>0</v>
      </c>
      <c r="AZ153" s="7">
        <f>IF(AND(Bases[[#This Row],[Plan]]="Ultimate",Bases[[#This Row],[Auto Renewal]]="No"),Bases[[#This Row],[EA Play Season Pass
Price]],0)</f>
        <v>0</v>
      </c>
      <c r="BA153" s="7">
        <f>+Bases[[#This Row],[Sales From ULTIMATE (EA) Auto Renewal YES]]+Bases[[#This Row],[Sales From ULTIMATE (EA) Auto Renewal NO]]</f>
        <v>0</v>
      </c>
      <c r="BB153" s="7">
        <f>IF(Bases[[#This Row],[Potential Clients Standard - Renew: Yes]]=1,25,0)</f>
        <v>0</v>
      </c>
      <c r="BC153" s="9">
        <f>IF(AND(Bases[[#This Row],[Auto Renewal]]="Yes",Bases[[#This Row],[Plan]]="Core"),1,0)</f>
        <v>0</v>
      </c>
      <c r="BD153" s="7">
        <f>IF(Bases[[#This Row],[Potential Clients Standard - Renew: NO]]=1,25,0)</f>
        <v>0</v>
      </c>
      <c r="BE153" s="9">
        <f>IF(AND(Bases[[#This Row],[Auto Renewal]]="No",Bases[[#This Row],[Plan]]="Core"),1,0)</f>
        <v>0</v>
      </c>
      <c r="BF153" s="7">
        <f>IF(Bases[[#This Row],[Potential Clients Ultimate - Renew: Yes]]=1,35,0)</f>
        <v>35</v>
      </c>
      <c r="BG153" s="9">
        <f>IF(AND(Bases[[#This Row],[Auto Renewal]]="Yes",Bases[[#This Row],[Plan]]="Standard"),1,0)</f>
        <v>1</v>
      </c>
      <c r="BH153" s="7">
        <f>IF(Bases[[#This Row],[Potential Clients Ultimate - Renew: NO]]=1,35,0)</f>
        <v>0</v>
      </c>
      <c r="BI153" s="9">
        <f>IF(AND(Bases[[#This Row],[Auto Renewal]]="No",Bases[[#This Row],[Plan]]="Standard"),1,0)</f>
        <v>0</v>
      </c>
      <c r="BJ153" s="7">
        <f>+Bases[[#This Row],[Potential Sales Standard - Renew: Yes]]+Bases[[#This Row],[Potential Sales Ultimate - Renew: Yes]]</f>
        <v>35</v>
      </c>
      <c r="BK153" s="9">
        <f>+Bases[[#This Row],[Potential Clients Standard - Renew: Yes]]+Bases[[#This Row],[Potential Clients Standard - Renew: NO]]</f>
        <v>0</v>
      </c>
      <c r="BL153" s="7">
        <f>+Bases[[#This Row],[Potential Sales Standard - Renew: NO]]+Bases[[#This Row],[Potential Sales Ultimate - Renew: NO]]</f>
        <v>0</v>
      </c>
      <c r="BM153" s="9">
        <f>+Bases[[#This Row],[Potential Clients Ultimate - Renew: Yes]]+Bases[[#This Row],[Potential Clients Ultimate - Renew: NO]]</f>
        <v>1</v>
      </c>
    </row>
    <row r="154" spans="1:65" ht="16.5" customHeight="1" x14ac:dyDescent="0.25">
      <c r="A154" s="1">
        <v>3381</v>
      </c>
      <c r="B154" s="1" t="s">
        <v>167</v>
      </c>
      <c r="C154" s="1" t="s">
        <v>11</v>
      </c>
      <c r="D154" s="2">
        <v>45498</v>
      </c>
      <c r="E154" s="1" t="s">
        <v>12</v>
      </c>
      <c r="F154" s="7">
        <v>5</v>
      </c>
      <c r="G154" s="1" t="s">
        <v>9</v>
      </c>
      <c r="H154" s="1" t="s">
        <v>12</v>
      </c>
      <c r="I154" s="7" t="s">
        <v>302</v>
      </c>
      <c r="J154" s="1" t="s">
        <v>12</v>
      </c>
      <c r="K154" s="7">
        <v>0</v>
      </c>
      <c r="L154" s="7">
        <v>1</v>
      </c>
      <c r="M154" s="7">
        <v>4</v>
      </c>
      <c r="N154" s="6">
        <v>2024</v>
      </c>
      <c r="O154" s="3" t="s">
        <v>321</v>
      </c>
      <c r="P154" s="5">
        <v>4</v>
      </c>
      <c r="Q154" s="3" t="s">
        <v>316</v>
      </c>
      <c r="R154" s="7">
        <v>-1</v>
      </c>
      <c r="S154" s="9">
        <v>1</v>
      </c>
      <c r="T154" s="9">
        <v>0</v>
      </c>
      <c r="U154" s="9">
        <v>1</v>
      </c>
      <c r="V154" s="9">
        <f>+IF(Bases[[#This Row],[Auto Renewal]]="Yes",1,0)</f>
        <v>0</v>
      </c>
      <c r="W154" s="9">
        <f>+IF(Bases[[#This Row],[Auto Renewal]]="No",1,0)</f>
        <v>1</v>
      </c>
      <c r="X154" s="9">
        <f>+Bases[[#This Row],[CLIENTS From All Subscriptions Auto Renewal YES]]+Bases[[#This Row],[CLIENTS From All Subscriptions Auto Renewal NO]]</f>
        <v>1</v>
      </c>
      <c r="Y154" s="9">
        <f>IF(AND(Bases[[#This Row],[Plan]]="Core",Bases[[#This Row],[Auto Renewal]]="Yes"),1,0)</f>
        <v>0</v>
      </c>
      <c r="Z154" s="9">
        <f>IF(AND(Bases[[#This Row],[Plan]]="Core",Bases[[#This Row],[Auto Renewal]]="No"),1,0)</f>
        <v>1</v>
      </c>
      <c r="AA154" s="9">
        <f>+Bases[[#This Row],[CLIENTS From Simple Subscription Auto Renewal NO]]+Bases[[#This Row],[CLIENTS From Simple Subscription Auto Renewal YES]]</f>
        <v>1</v>
      </c>
      <c r="AB154" s="9">
        <f>IF(AND(Bases[[#This Row],[Plan]]="Standard",Bases[[#This Row],[Auto Renewal]]="Yes"),1,0)</f>
        <v>0</v>
      </c>
      <c r="AC154" s="9">
        <f>IF(AND(Bases[[#This Row],[Plan]]="Standard",Bases[[#This Row],[Auto Renewal]]="No"),1,0)</f>
        <v>0</v>
      </c>
      <c r="AD154" s="9">
        <f>+Bases[[#This Row],[CLIENTS From STANDARD (MINECRAFT) Auto Renewal NO]]+Bases[[#This Row],[CLIENTS From STANDARD (MINECRAFT) Auto Renewal YES]]</f>
        <v>0</v>
      </c>
      <c r="AE154" s="9">
        <f>IF(AND(Bases[[#This Row],[Plan]]="Ultimate",Bases[[#This Row],[Auto Renewal]]="Yes"),1,0)</f>
        <v>0</v>
      </c>
      <c r="AF154" s="9">
        <f>IF(AND(Bases[[#This Row],[Plan]]="Ultimate",Bases[[#This Row],[Auto Renewal]]="No"),1,0)</f>
        <v>0</v>
      </c>
      <c r="AG154" s="9">
        <f>+Bases[[#This Row],[CLIENTS From ULTIMATE (MINECRAFT) Auto Renewal NO]]+Bases[[#This Row],[CLIENTS From ULTIMATE (MINECRAFT) Auto Renewal YES]]</f>
        <v>0</v>
      </c>
      <c r="AH154" s="9">
        <f>+Bases[[#This Row],[Total CLIENTS From ULTIMATE (MINECRAFT) Auto Renewal YES + NO]]+Bases[[#This Row],[Total CLIENTS From STANDARD (MINECRAFT) Auto Renewal YES + NO]]</f>
        <v>0</v>
      </c>
      <c r="AI154" s="9">
        <f>IF(AND(Bases[[#This Row],[Plan]]="Ultimate",Bases[[#This Row],[Auto Renewal]]="Yes"),1,0)</f>
        <v>0</v>
      </c>
      <c r="AJ154" s="9">
        <f>IF(AND(Bases[[#This Row],[Plan]]="Ultimate",Bases[[#This Row],[Auto Renewal]]="No"),1,0)</f>
        <v>0</v>
      </c>
      <c r="AK154" s="9">
        <f>+Bases[[#This Row],[CLIENTS From ULTIMATE (EA) Auto Renewal YES]]+Bases[[#This Row],[CLIENTS From ULTIMATE (EA) Auto Renewal NO]]</f>
        <v>0</v>
      </c>
      <c r="AL154" s="7">
        <f>+IF(Bases[[#This Row],[Auto Renewal]]="Yes",Bases[[#This Row],[Subscription Price]],0)</f>
        <v>0</v>
      </c>
      <c r="AM154" s="7">
        <f>+IF(Bases[[#This Row],[Auto Renewal]]="No",Bases[[#This Row],[Subscription Price]],0)</f>
        <v>5</v>
      </c>
      <c r="AN154" s="7">
        <f>+Bases[[#This Row],[Sales From All Subscriptions Auto Renewal NO]]+Bases[[#This Row],[Sales From All Subscriptions Auto Renewal YES]]</f>
        <v>5</v>
      </c>
      <c r="AO154" s="7">
        <f>IF(AND(Bases[[#This Row],[Plan]]="Core",Bases[[#This Row],[Auto Renewal]]="Yes"),Bases[[#This Row],[Subscription Price]],0)</f>
        <v>0</v>
      </c>
      <c r="AP154" s="7">
        <f>IF(AND(Bases[[#This Row],[Plan]]="Core",Bases[[#This Row],[Auto Renewal]]="No"),Bases[[#This Row],[Subscription Price]],0)</f>
        <v>5</v>
      </c>
      <c r="AQ154" s="7">
        <f>+Bases[[#This Row],[Sales From Simple Subscription Auto Renewal YES]]+Bases[[#This Row],[Sales From Simple Subscription Auto Renewal NO]]</f>
        <v>5</v>
      </c>
      <c r="AR154" s="7">
        <f>IF(AND(Bases[[#This Row],[Plan]]="Standard",Bases[[#This Row],[Auto Renewal]]="Yes"),Bases[[#This Row],[Minecraft Season Pass Price]],0)</f>
        <v>0</v>
      </c>
      <c r="AS154" s="7">
        <f>IF(AND(Bases[[#This Row],[Plan]]="Standard",Bases[[#This Row],[Auto Renewal]]="No"),Bases[[#This Row],[Minecraft Season Pass Price]],0)</f>
        <v>0</v>
      </c>
      <c r="AT154" s="7">
        <f>+Bases[[#This Row],[Sales From STANDARD (MINECRAFT) Auto Renewal YES]]+Bases[[#This Row],[Sales From STANDARD (MINECRAFT) Auto Renewal NO]]</f>
        <v>0</v>
      </c>
      <c r="AU154" s="7">
        <f>IF(AND(Bases[[#This Row],[Plan]]="Ultimate",Bases[[#This Row],[Auto Renewal]]="Yes"),Bases[[#This Row],[Minecraft Season Pass Price]],0)</f>
        <v>0</v>
      </c>
      <c r="AV154" s="7">
        <f>IF(AND(Bases[[#This Row],[Plan]]="Ultimate",Bases[[#This Row],[Auto Renewal]]="No"),Bases[[#This Row],[Minecraft Season Pass Price]],0)</f>
        <v>0</v>
      </c>
      <c r="AW154" s="7">
        <f>+Bases[[#This Row],[Sales From ULTIMATE (MINECRAFT) Auto Renewal YES]]+Bases[[#This Row],[Sales From ULTIMATE (MINECRAFT) Auto Renewal NO]]</f>
        <v>0</v>
      </c>
      <c r="AX154" s="7">
        <f>+Bases[[#This Row],[Total Sales From ULTIMATE (MINECRAFT) Auto Renewal YES + NO]]+Bases[[#This Row],[Total Sales From STANDARD (MINECRAFT) Auto Renewal YES + NO]]</f>
        <v>0</v>
      </c>
      <c r="AY154" s="7">
        <f>IF(AND(Bases[[#This Row],[Plan]]="Ultimate",Bases[[#This Row],[Auto Renewal]]="Yes"),Bases[[#This Row],[EA Play Season Pass
Price]],0)</f>
        <v>0</v>
      </c>
      <c r="AZ154" s="7">
        <f>IF(AND(Bases[[#This Row],[Plan]]="Ultimate",Bases[[#This Row],[Auto Renewal]]="No"),Bases[[#This Row],[EA Play Season Pass
Price]],0)</f>
        <v>0</v>
      </c>
      <c r="BA154" s="7">
        <f>+Bases[[#This Row],[Sales From ULTIMATE (EA) Auto Renewal YES]]+Bases[[#This Row],[Sales From ULTIMATE (EA) Auto Renewal NO]]</f>
        <v>0</v>
      </c>
      <c r="BB154" s="7">
        <f>IF(Bases[[#This Row],[Potential Clients Standard - Renew: Yes]]=1,25,0)</f>
        <v>0</v>
      </c>
      <c r="BC154" s="9">
        <f>IF(AND(Bases[[#This Row],[Auto Renewal]]="Yes",Bases[[#This Row],[Plan]]="Core"),1,0)</f>
        <v>0</v>
      </c>
      <c r="BD154" s="7">
        <f>IF(Bases[[#This Row],[Potential Clients Standard - Renew: NO]]=1,25,0)</f>
        <v>25</v>
      </c>
      <c r="BE154" s="9">
        <f>IF(AND(Bases[[#This Row],[Auto Renewal]]="No",Bases[[#This Row],[Plan]]="Core"),1,0)</f>
        <v>1</v>
      </c>
      <c r="BF154" s="7">
        <f>IF(Bases[[#This Row],[Potential Clients Ultimate - Renew: Yes]]=1,35,0)</f>
        <v>0</v>
      </c>
      <c r="BG154" s="9">
        <f>IF(AND(Bases[[#This Row],[Auto Renewal]]="Yes",Bases[[#This Row],[Plan]]="Standard"),1,0)</f>
        <v>0</v>
      </c>
      <c r="BH154" s="7">
        <f>IF(Bases[[#This Row],[Potential Clients Ultimate - Renew: NO]]=1,35,0)</f>
        <v>0</v>
      </c>
      <c r="BI154" s="9">
        <f>IF(AND(Bases[[#This Row],[Auto Renewal]]="No",Bases[[#This Row],[Plan]]="Standard"),1,0)</f>
        <v>0</v>
      </c>
      <c r="BJ154" s="7">
        <f>+Bases[[#This Row],[Potential Sales Standard - Renew: Yes]]+Bases[[#This Row],[Potential Sales Ultimate - Renew: Yes]]</f>
        <v>0</v>
      </c>
      <c r="BK154" s="9">
        <f>+Bases[[#This Row],[Potential Clients Standard - Renew: Yes]]+Bases[[#This Row],[Potential Clients Standard - Renew: NO]]</f>
        <v>1</v>
      </c>
      <c r="BL154" s="7">
        <f>+Bases[[#This Row],[Potential Sales Standard - Renew: NO]]+Bases[[#This Row],[Potential Sales Ultimate - Renew: NO]]</f>
        <v>25</v>
      </c>
      <c r="BM154" s="9">
        <f>+Bases[[#This Row],[Potential Clients Ultimate - Renew: Yes]]+Bases[[#This Row],[Potential Clients Ultimate - Renew: NO]]</f>
        <v>0</v>
      </c>
    </row>
    <row r="155" spans="1:65" ht="16.5" customHeight="1" x14ac:dyDescent="0.25">
      <c r="A155" s="1">
        <v>3382</v>
      </c>
      <c r="B155" s="1" t="s">
        <v>168</v>
      </c>
      <c r="C155" s="1" t="s">
        <v>7</v>
      </c>
      <c r="D155" s="2">
        <v>45499</v>
      </c>
      <c r="E155" s="1" t="s">
        <v>8</v>
      </c>
      <c r="F155" s="7">
        <v>15</v>
      </c>
      <c r="G155" s="1" t="s">
        <v>16</v>
      </c>
      <c r="H155" s="1" t="s">
        <v>8</v>
      </c>
      <c r="I155" s="7">
        <v>30</v>
      </c>
      <c r="J155" s="1" t="s">
        <v>8</v>
      </c>
      <c r="K155" s="7">
        <v>20</v>
      </c>
      <c r="L155" s="7">
        <v>7</v>
      </c>
      <c r="M155" s="7">
        <v>58</v>
      </c>
      <c r="N155" s="6">
        <v>2024</v>
      </c>
      <c r="O155" s="3" t="s">
        <v>321</v>
      </c>
      <c r="P155" s="5">
        <v>4</v>
      </c>
      <c r="Q155" s="3" t="s">
        <v>317</v>
      </c>
      <c r="R155" s="7">
        <v>-7</v>
      </c>
      <c r="S155" s="9">
        <v>1</v>
      </c>
      <c r="T155" s="9">
        <v>1</v>
      </c>
      <c r="U155" s="9">
        <v>0</v>
      </c>
      <c r="V155" s="9">
        <f>+IF(Bases[[#This Row],[Auto Renewal]]="Yes",1,0)</f>
        <v>1</v>
      </c>
      <c r="W155" s="9">
        <f>+IF(Bases[[#This Row],[Auto Renewal]]="No",1,0)</f>
        <v>0</v>
      </c>
      <c r="X155" s="9">
        <f>+Bases[[#This Row],[CLIENTS From All Subscriptions Auto Renewal YES]]+Bases[[#This Row],[CLIENTS From All Subscriptions Auto Renewal NO]]</f>
        <v>1</v>
      </c>
      <c r="Y155" s="9">
        <f>IF(AND(Bases[[#This Row],[Plan]]="Core",Bases[[#This Row],[Auto Renewal]]="Yes"),1,0)</f>
        <v>0</v>
      </c>
      <c r="Z155" s="9">
        <f>IF(AND(Bases[[#This Row],[Plan]]="Core",Bases[[#This Row],[Auto Renewal]]="No"),1,0)</f>
        <v>0</v>
      </c>
      <c r="AA155" s="9">
        <f>+Bases[[#This Row],[CLIENTS From Simple Subscription Auto Renewal NO]]+Bases[[#This Row],[CLIENTS From Simple Subscription Auto Renewal YES]]</f>
        <v>0</v>
      </c>
      <c r="AB155" s="9">
        <f>IF(AND(Bases[[#This Row],[Plan]]="Standard",Bases[[#This Row],[Auto Renewal]]="Yes"),1,0)</f>
        <v>0</v>
      </c>
      <c r="AC155" s="9">
        <f>IF(AND(Bases[[#This Row],[Plan]]="Standard",Bases[[#This Row],[Auto Renewal]]="No"),1,0)</f>
        <v>0</v>
      </c>
      <c r="AD155" s="9">
        <f>+Bases[[#This Row],[CLIENTS From STANDARD (MINECRAFT) Auto Renewal NO]]+Bases[[#This Row],[CLIENTS From STANDARD (MINECRAFT) Auto Renewal YES]]</f>
        <v>0</v>
      </c>
      <c r="AE155" s="9">
        <f>IF(AND(Bases[[#This Row],[Plan]]="Ultimate",Bases[[#This Row],[Auto Renewal]]="Yes"),1,0)</f>
        <v>1</v>
      </c>
      <c r="AF155" s="9">
        <f>IF(AND(Bases[[#This Row],[Plan]]="Ultimate",Bases[[#This Row],[Auto Renewal]]="No"),1,0)</f>
        <v>0</v>
      </c>
      <c r="AG155" s="9">
        <f>+Bases[[#This Row],[CLIENTS From ULTIMATE (MINECRAFT) Auto Renewal NO]]+Bases[[#This Row],[CLIENTS From ULTIMATE (MINECRAFT) Auto Renewal YES]]</f>
        <v>1</v>
      </c>
      <c r="AH155" s="9">
        <f>+Bases[[#This Row],[Total CLIENTS From ULTIMATE (MINECRAFT) Auto Renewal YES + NO]]+Bases[[#This Row],[Total CLIENTS From STANDARD (MINECRAFT) Auto Renewal YES + NO]]</f>
        <v>1</v>
      </c>
      <c r="AI155" s="9">
        <f>IF(AND(Bases[[#This Row],[Plan]]="Ultimate",Bases[[#This Row],[Auto Renewal]]="Yes"),1,0)</f>
        <v>1</v>
      </c>
      <c r="AJ155" s="9">
        <f>IF(AND(Bases[[#This Row],[Plan]]="Ultimate",Bases[[#This Row],[Auto Renewal]]="No"),1,0)</f>
        <v>0</v>
      </c>
      <c r="AK155" s="9">
        <f>+Bases[[#This Row],[CLIENTS From ULTIMATE (EA) Auto Renewal YES]]+Bases[[#This Row],[CLIENTS From ULTIMATE (EA) Auto Renewal NO]]</f>
        <v>1</v>
      </c>
      <c r="AL155" s="7">
        <f>+IF(Bases[[#This Row],[Auto Renewal]]="Yes",Bases[[#This Row],[Subscription Price]],0)</f>
        <v>15</v>
      </c>
      <c r="AM155" s="7">
        <f>+IF(Bases[[#This Row],[Auto Renewal]]="No",Bases[[#This Row],[Subscription Price]],0)</f>
        <v>0</v>
      </c>
      <c r="AN155" s="7">
        <f>+Bases[[#This Row],[Sales From All Subscriptions Auto Renewal NO]]+Bases[[#This Row],[Sales From All Subscriptions Auto Renewal YES]]</f>
        <v>15</v>
      </c>
      <c r="AO155" s="7">
        <f>IF(AND(Bases[[#This Row],[Plan]]="Core",Bases[[#This Row],[Auto Renewal]]="Yes"),Bases[[#This Row],[Subscription Price]],0)</f>
        <v>0</v>
      </c>
      <c r="AP155" s="7">
        <f>IF(AND(Bases[[#This Row],[Plan]]="Core",Bases[[#This Row],[Auto Renewal]]="No"),Bases[[#This Row],[Subscription Price]],0)</f>
        <v>0</v>
      </c>
      <c r="AQ155" s="7">
        <f>+Bases[[#This Row],[Sales From Simple Subscription Auto Renewal YES]]+Bases[[#This Row],[Sales From Simple Subscription Auto Renewal NO]]</f>
        <v>0</v>
      </c>
      <c r="AR155" s="7">
        <f>IF(AND(Bases[[#This Row],[Plan]]="Standard",Bases[[#This Row],[Auto Renewal]]="Yes"),Bases[[#This Row],[Minecraft Season Pass Price]],0)</f>
        <v>0</v>
      </c>
      <c r="AS155" s="7">
        <f>IF(AND(Bases[[#This Row],[Plan]]="Standard",Bases[[#This Row],[Auto Renewal]]="No"),Bases[[#This Row],[Minecraft Season Pass Price]],0)</f>
        <v>0</v>
      </c>
      <c r="AT155" s="7">
        <f>+Bases[[#This Row],[Sales From STANDARD (MINECRAFT) Auto Renewal YES]]+Bases[[#This Row],[Sales From STANDARD (MINECRAFT) Auto Renewal NO]]</f>
        <v>0</v>
      </c>
      <c r="AU155" s="7">
        <f>IF(AND(Bases[[#This Row],[Plan]]="Ultimate",Bases[[#This Row],[Auto Renewal]]="Yes"),Bases[[#This Row],[Minecraft Season Pass Price]],0)</f>
        <v>20</v>
      </c>
      <c r="AV155" s="7">
        <f>IF(AND(Bases[[#This Row],[Plan]]="Ultimate",Bases[[#This Row],[Auto Renewal]]="No"),Bases[[#This Row],[Minecraft Season Pass Price]],0)</f>
        <v>0</v>
      </c>
      <c r="AW155" s="7">
        <f>+Bases[[#This Row],[Sales From ULTIMATE (MINECRAFT) Auto Renewal YES]]+Bases[[#This Row],[Sales From ULTIMATE (MINECRAFT) Auto Renewal NO]]</f>
        <v>20</v>
      </c>
      <c r="AX155" s="7">
        <f>+Bases[[#This Row],[Total Sales From ULTIMATE (MINECRAFT) Auto Renewal YES + NO]]+Bases[[#This Row],[Total Sales From STANDARD (MINECRAFT) Auto Renewal YES + NO]]</f>
        <v>20</v>
      </c>
      <c r="AY155" s="7">
        <f>IF(AND(Bases[[#This Row],[Plan]]="Ultimate",Bases[[#This Row],[Auto Renewal]]="Yes"),Bases[[#This Row],[EA Play Season Pass
Price]],0)</f>
        <v>30</v>
      </c>
      <c r="AZ155" s="7">
        <f>IF(AND(Bases[[#This Row],[Plan]]="Ultimate",Bases[[#This Row],[Auto Renewal]]="No"),Bases[[#This Row],[EA Play Season Pass
Price]],0)</f>
        <v>0</v>
      </c>
      <c r="BA155" s="7">
        <f>+Bases[[#This Row],[Sales From ULTIMATE (EA) Auto Renewal YES]]+Bases[[#This Row],[Sales From ULTIMATE (EA) Auto Renewal NO]]</f>
        <v>30</v>
      </c>
      <c r="BB155" s="7">
        <f>IF(Bases[[#This Row],[Potential Clients Standard - Renew: Yes]]=1,25,0)</f>
        <v>0</v>
      </c>
      <c r="BC155" s="9">
        <f>IF(AND(Bases[[#This Row],[Auto Renewal]]="Yes",Bases[[#This Row],[Plan]]="Core"),1,0)</f>
        <v>0</v>
      </c>
      <c r="BD155" s="7">
        <f>IF(Bases[[#This Row],[Potential Clients Standard - Renew: NO]]=1,25,0)</f>
        <v>0</v>
      </c>
      <c r="BE155" s="9">
        <f>IF(AND(Bases[[#This Row],[Auto Renewal]]="No",Bases[[#This Row],[Plan]]="Core"),1,0)</f>
        <v>0</v>
      </c>
      <c r="BF155" s="7">
        <f>IF(Bases[[#This Row],[Potential Clients Ultimate - Renew: Yes]]=1,35,0)</f>
        <v>0</v>
      </c>
      <c r="BG155" s="9">
        <f>IF(AND(Bases[[#This Row],[Auto Renewal]]="Yes",Bases[[#This Row],[Plan]]="Standard"),1,0)</f>
        <v>0</v>
      </c>
      <c r="BH155" s="7">
        <f>IF(Bases[[#This Row],[Potential Clients Ultimate - Renew: NO]]=1,35,0)</f>
        <v>0</v>
      </c>
      <c r="BI155" s="9">
        <f>IF(AND(Bases[[#This Row],[Auto Renewal]]="No",Bases[[#This Row],[Plan]]="Standard"),1,0)</f>
        <v>0</v>
      </c>
      <c r="BJ155" s="7">
        <f>+Bases[[#This Row],[Potential Sales Standard - Renew: Yes]]+Bases[[#This Row],[Potential Sales Ultimate - Renew: Yes]]</f>
        <v>0</v>
      </c>
      <c r="BK155" s="9">
        <f>+Bases[[#This Row],[Potential Clients Standard - Renew: Yes]]+Bases[[#This Row],[Potential Clients Standard - Renew: NO]]</f>
        <v>0</v>
      </c>
      <c r="BL155" s="7">
        <f>+Bases[[#This Row],[Potential Sales Standard - Renew: NO]]+Bases[[#This Row],[Potential Sales Ultimate - Renew: NO]]</f>
        <v>0</v>
      </c>
      <c r="BM155" s="9">
        <f>+Bases[[#This Row],[Potential Clients Ultimate - Renew: Yes]]+Bases[[#This Row],[Potential Clients Ultimate - Renew: NO]]</f>
        <v>0</v>
      </c>
    </row>
    <row r="156" spans="1:65" ht="16.5" customHeight="1" x14ac:dyDescent="0.25">
      <c r="A156" s="1">
        <v>3383</v>
      </c>
      <c r="B156" s="1" t="s">
        <v>169</v>
      </c>
      <c r="C156" s="1" t="s">
        <v>15</v>
      </c>
      <c r="D156" s="2">
        <v>45500</v>
      </c>
      <c r="E156" s="1" t="s">
        <v>12</v>
      </c>
      <c r="F156" s="7">
        <v>10</v>
      </c>
      <c r="G156" s="1" t="s">
        <v>9</v>
      </c>
      <c r="H156" s="1" t="s">
        <v>12</v>
      </c>
      <c r="I156" s="7" t="s">
        <v>302</v>
      </c>
      <c r="J156" s="1" t="s">
        <v>8</v>
      </c>
      <c r="K156" s="7">
        <v>20</v>
      </c>
      <c r="L156" s="7">
        <v>10</v>
      </c>
      <c r="M156" s="7">
        <v>20</v>
      </c>
      <c r="N156" s="6">
        <v>2024</v>
      </c>
      <c r="O156" s="3" t="s">
        <v>321</v>
      </c>
      <c r="P156" s="5">
        <v>4</v>
      </c>
      <c r="Q156" s="3" t="s">
        <v>311</v>
      </c>
      <c r="R156" s="7">
        <v>-10</v>
      </c>
      <c r="S156" s="9">
        <v>1</v>
      </c>
      <c r="T156" s="9">
        <v>0</v>
      </c>
      <c r="U156" s="9">
        <v>1</v>
      </c>
      <c r="V156" s="9">
        <f>+IF(Bases[[#This Row],[Auto Renewal]]="Yes",1,0)</f>
        <v>0</v>
      </c>
      <c r="W156" s="9">
        <f>+IF(Bases[[#This Row],[Auto Renewal]]="No",1,0)</f>
        <v>1</v>
      </c>
      <c r="X156" s="9">
        <f>+Bases[[#This Row],[CLIENTS From All Subscriptions Auto Renewal YES]]+Bases[[#This Row],[CLIENTS From All Subscriptions Auto Renewal NO]]</f>
        <v>1</v>
      </c>
      <c r="Y156" s="9">
        <f>IF(AND(Bases[[#This Row],[Plan]]="Core",Bases[[#This Row],[Auto Renewal]]="Yes"),1,0)</f>
        <v>0</v>
      </c>
      <c r="Z156" s="9">
        <f>IF(AND(Bases[[#This Row],[Plan]]="Core",Bases[[#This Row],[Auto Renewal]]="No"),1,0)</f>
        <v>0</v>
      </c>
      <c r="AA156" s="9">
        <f>+Bases[[#This Row],[CLIENTS From Simple Subscription Auto Renewal NO]]+Bases[[#This Row],[CLIENTS From Simple Subscription Auto Renewal YES]]</f>
        <v>0</v>
      </c>
      <c r="AB156" s="9">
        <f>IF(AND(Bases[[#This Row],[Plan]]="Standard",Bases[[#This Row],[Auto Renewal]]="Yes"),1,0)</f>
        <v>0</v>
      </c>
      <c r="AC156" s="9">
        <f>IF(AND(Bases[[#This Row],[Plan]]="Standard",Bases[[#This Row],[Auto Renewal]]="No"),1,0)</f>
        <v>1</v>
      </c>
      <c r="AD156" s="9">
        <f>+Bases[[#This Row],[CLIENTS From STANDARD (MINECRAFT) Auto Renewal NO]]+Bases[[#This Row],[CLIENTS From STANDARD (MINECRAFT) Auto Renewal YES]]</f>
        <v>1</v>
      </c>
      <c r="AE156" s="9">
        <f>IF(AND(Bases[[#This Row],[Plan]]="Ultimate",Bases[[#This Row],[Auto Renewal]]="Yes"),1,0)</f>
        <v>0</v>
      </c>
      <c r="AF156" s="9">
        <f>IF(AND(Bases[[#This Row],[Plan]]="Ultimate",Bases[[#This Row],[Auto Renewal]]="No"),1,0)</f>
        <v>0</v>
      </c>
      <c r="AG156" s="9">
        <f>+Bases[[#This Row],[CLIENTS From ULTIMATE (MINECRAFT) Auto Renewal NO]]+Bases[[#This Row],[CLIENTS From ULTIMATE (MINECRAFT) Auto Renewal YES]]</f>
        <v>0</v>
      </c>
      <c r="AH156" s="9">
        <f>+Bases[[#This Row],[Total CLIENTS From ULTIMATE (MINECRAFT) Auto Renewal YES + NO]]+Bases[[#This Row],[Total CLIENTS From STANDARD (MINECRAFT) Auto Renewal YES + NO]]</f>
        <v>1</v>
      </c>
      <c r="AI156" s="9">
        <f>IF(AND(Bases[[#This Row],[Plan]]="Ultimate",Bases[[#This Row],[Auto Renewal]]="Yes"),1,0)</f>
        <v>0</v>
      </c>
      <c r="AJ156" s="9">
        <f>IF(AND(Bases[[#This Row],[Plan]]="Ultimate",Bases[[#This Row],[Auto Renewal]]="No"),1,0)</f>
        <v>0</v>
      </c>
      <c r="AK156" s="9">
        <f>+Bases[[#This Row],[CLIENTS From ULTIMATE (EA) Auto Renewal YES]]+Bases[[#This Row],[CLIENTS From ULTIMATE (EA) Auto Renewal NO]]</f>
        <v>0</v>
      </c>
      <c r="AL156" s="7">
        <f>+IF(Bases[[#This Row],[Auto Renewal]]="Yes",Bases[[#This Row],[Subscription Price]],0)</f>
        <v>0</v>
      </c>
      <c r="AM156" s="7">
        <f>+IF(Bases[[#This Row],[Auto Renewal]]="No",Bases[[#This Row],[Subscription Price]],0)</f>
        <v>10</v>
      </c>
      <c r="AN156" s="7">
        <f>+Bases[[#This Row],[Sales From All Subscriptions Auto Renewal NO]]+Bases[[#This Row],[Sales From All Subscriptions Auto Renewal YES]]</f>
        <v>10</v>
      </c>
      <c r="AO156" s="7">
        <f>IF(AND(Bases[[#This Row],[Plan]]="Core",Bases[[#This Row],[Auto Renewal]]="Yes"),Bases[[#This Row],[Subscription Price]],0)</f>
        <v>0</v>
      </c>
      <c r="AP156" s="7">
        <f>IF(AND(Bases[[#This Row],[Plan]]="Core",Bases[[#This Row],[Auto Renewal]]="No"),Bases[[#This Row],[Subscription Price]],0)</f>
        <v>0</v>
      </c>
      <c r="AQ156" s="7">
        <f>+Bases[[#This Row],[Sales From Simple Subscription Auto Renewal YES]]+Bases[[#This Row],[Sales From Simple Subscription Auto Renewal NO]]</f>
        <v>0</v>
      </c>
      <c r="AR156" s="7">
        <f>IF(AND(Bases[[#This Row],[Plan]]="Standard",Bases[[#This Row],[Auto Renewal]]="Yes"),Bases[[#This Row],[Minecraft Season Pass Price]],0)</f>
        <v>0</v>
      </c>
      <c r="AS156" s="7">
        <f>IF(AND(Bases[[#This Row],[Plan]]="Standard",Bases[[#This Row],[Auto Renewal]]="No"),Bases[[#This Row],[Minecraft Season Pass Price]],0)</f>
        <v>20</v>
      </c>
      <c r="AT156" s="7">
        <f>+Bases[[#This Row],[Sales From STANDARD (MINECRAFT) Auto Renewal YES]]+Bases[[#This Row],[Sales From STANDARD (MINECRAFT) Auto Renewal NO]]</f>
        <v>20</v>
      </c>
      <c r="AU156" s="7">
        <f>IF(AND(Bases[[#This Row],[Plan]]="Ultimate",Bases[[#This Row],[Auto Renewal]]="Yes"),Bases[[#This Row],[Minecraft Season Pass Price]],0)</f>
        <v>0</v>
      </c>
      <c r="AV156" s="7">
        <f>IF(AND(Bases[[#This Row],[Plan]]="Ultimate",Bases[[#This Row],[Auto Renewal]]="No"),Bases[[#This Row],[Minecraft Season Pass Price]],0)</f>
        <v>0</v>
      </c>
      <c r="AW156" s="7">
        <f>+Bases[[#This Row],[Sales From ULTIMATE (MINECRAFT) Auto Renewal YES]]+Bases[[#This Row],[Sales From ULTIMATE (MINECRAFT) Auto Renewal NO]]</f>
        <v>0</v>
      </c>
      <c r="AX156" s="7">
        <f>+Bases[[#This Row],[Total Sales From ULTIMATE (MINECRAFT) Auto Renewal YES + NO]]+Bases[[#This Row],[Total Sales From STANDARD (MINECRAFT) Auto Renewal YES + NO]]</f>
        <v>20</v>
      </c>
      <c r="AY156" s="7">
        <f>IF(AND(Bases[[#This Row],[Plan]]="Ultimate",Bases[[#This Row],[Auto Renewal]]="Yes"),Bases[[#This Row],[EA Play Season Pass
Price]],0)</f>
        <v>0</v>
      </c>
      <c r="AZ156" s="7">
        <f>IF(AND(Bases[[#This Row],[Plan]]="Ultimate",Bases[[#This Row],[Auto Renewal]]="No"),Bases[[#This Row],[EA Play Season Pass
Price]],0)</f>
        <v>0</v>
      </c>
      <c r="BA156" s="7">
        <f>+Bases[[#This Row],[Sales From ULTIMATE (EA) Auto Renewal YES]]+Bases[[#This Row],[Sales From ULTIMATE (EA) Auto Renewal NO]]</f>
        <v>0</v>
      </c>
      <c r="BB156" s="7">
        <f>IF(Bases[[#This Row],[Potential Clients Standard - Renew: Yes]]=1,25,0)</f>
        <v>0</v>
      </c>
      <c r="BC156" s="9">
        <f>IF(AND(Bases[[#This Row],[Auto Renewal]]="Yes",Bases[[#This Row],[Plan]]="Core"),1,0)</f>
        <v>0</v>
      </c>
      <c r="BD156" s="7">
        <f>IF(Bases[[#This Row],[Potential Clients Standard - Renew: NO]]=1,25,0)</f>
        <v>0</v>
      </c>
      <c r="BE156" s="9">
        <f>IF(AND(Bases[[#This Row],[Auto Renewal]]="No",Bases[[#This Row],[Plan]]="Core"),1,0)</f>
        <v>0</v>
      </c>
      <c r="BF156" s="7">
        <f>IF(Bases[[#This Row],[Potential Clients Ultimate - Renew: Yes]]=1,35,0)</f>
        <v>0</v>
      </c>
      <c r="BG156" s="9">
        <f>IF(AND(Bases[[#This Row],[Auto Renewal]]="Yes",Bases[[#This Row],[Plan]]="Standard"),1,0)</f>
        <v>0</v>
      </c>
      <c r="BH156" s="7">
        <f>IF(Bases[[#This Row],[Potential Clients Ultimate - Renew: NO]]=1,35,0)</f>
        <v>35</v>
      </c>
      <c r="BI156" s="9">
        <f>IF(AND(Bases[[#This Row],[Auto Renewal]]="No",Bases[[#This Row],[Plan]]="Standard"),1,0)</f>
        <v>1</v>
      </c>
      <c r="BJ156" s="7">
        <f>+Bases[[#This Row],[Potential Sales Standard - Renew: Yes]]+Bases[[#This Row],[Potential Sales Ultimate - Renew: Yes]]</f>
        <v>0</v>
      </c>
      <c r="BK156" s="9">
        <f>+Bases[[#This Row],[Potential Clients Standard - Renew: Yes]]+Bases[[#This Row],[Potential Clients Standard - Renew: NO]]</f>
        <v>0</v>
      </c>
      <c r="BL156" s="7">
        <f>+Bases[[#This Row],[Potential Sales Standard - Renew: NO]]+Bases[[#This Row],[Potential Sales Ultimate - Renew: NO]]</f>
        <v>35</v>
      </c>
      <c r="BM156" s="9">
        <f>+Bases[[#This Row],[Potential Clients Ultimate - Renew: Yes]]+Bases[[#This Row],[Potential Clients Ultimate - Renew: NO]]</f>
        <v>1</v>
      </c>
    </row>
    <row r="157" spans="1:65" ht="16.5" customHeight="1" x14ac:dyDescent="0.25">
      <c r="A157" s="1">
        <v>3384</v>
      </c>
      <c r="B157" s="1" t="s">
        <v>170</v>
      </c>
      <c r="C157" s="1" t="s">
        <v>11</v>
      </c>
      <c r="D157" s="2">
        <v>45501</v>
      </c>
      <c r="E157" s="1" t="s">
        <v>8</v>
      </c>
      <c r="F157" s="7">
        <v>5</v>
      </c>
      <c r="G157" s="1" t="s">
        <v>13</v>
      </c>
      <c r="H157" s="1" t="s">
        <v>12</v>
      </c>
      <c r="I157" s="7" t="s">
        <v>302</v>
      </c>
      <c r="J157" s="1" t="s">
        <v>12</v>
      </c>
      <c r="K157" s="7">
        <v>0</v>
      </c>
      <c r="L157" s="7">
        <v>0</v>
      </c>
      <c r="M157" s="7">
        <v>5</v>
      </c>
      <c r="N157" s="6">
        <v>2024</v>
      </c>
      <c r="O157" s="3" t="s">
        <v>321</v>
      </c>
      <c r="P157" s="5">
        <v>5</v>
      </c>
      <c r="Q157" s="3" t="s">
        <v>314</v>
      </c>
      <c r="R157" s="7">
        <v>0</v>
      </c>
      <c r="S157" s="9">
        <v>1</v>
      </c>
      <c r="T157" s="9">
        <v>1</v>
      </c>
      <c r="U157" s="9">
        <v>0</v>
      </c>
      <c r="V157" s="9">
        <f>+IF(Bases[[#This Row],[Auto Renewal]]="Yes",1,0)</f>
        <v>1</v>
      </c>
      <c r="W157" s="9">
        <f>+IF(Bases[[#This Row],[Auto Renewal]]="No",1,0)</f>
        <v>0</v>
      </c>
      <c r="X157" s="9">
        <f>+Bases[[#This Row],[CLIENTS From All Subscriptions Auto Renewal YES]]+Bases[[#This Row],[CLIENTS From All Subscriptions Auto Renewal NO]]</f>
        <v>1</v>
      </c>
      <c r="Y157" s="9">
        <f>IF(AND(Bases[[#This Row],[Plan]]="Core",Bases[[#This Row],[Auto Renewal]]="Yes"),1,0)</f>
        <v>1</v>
      </c>
      <c r="Z157" s="9">
        <f>IF(AND(Bases[[#This Row],[Plan]]="Core",Bases[[#This Row],[Auto Renewal]]="No"),1,0)</f>
        <v>0</v>
      </c>
      <c r="AA157" s="9">
        <f>+Bases[[#This Row],[CLIENTS From Simple Subscription Auto Renewal NO]]+Bases[[#This Row],[CLIENTS From Simple Subscription Auto Renewal YES]]</f>
        <v>1</v>
      </c>
      <c r="AB157" s="9">
        <f>IF(AND(Bases[[#This Row],[Plan]]="Standard",Bases[[#This Row],[Auto Renewal]]="Yes"),1,0)</f>
        <v>0</v>
      </c>
      <c r="AC157" s="9">
        <f>IF(AND(Bases[[#This Row],[Plan]]="Standard",Bases[[#This Row],[Auto Renewal]]="No"),1,0)</f>
        <v>0</v>
      </c>
      <c r="AD157" s="9">
        <f>+Bases[[#This Row],[CLIENTS From STANDARD (MINECRAFT) Auto Renewal NO]]+Bases[[#This Row],[CLIENTS From STANDARD (MINECRAFT) Auto Renewal YES]]</f>
        <v>0</v>
      </c>
      <c r="AE157" s="9">
        <f>IF(AND(Bases[[#This Row],[Plan]]="Ultimate",Bases[[#This Row],[Auto Renewal]]="Yes"),1,0)</f>
        <v>0</v>
      </c>
      <c r="AF157" s="9">
        <f>IF(AND(Bases[[#This Row],[Plan]]="Ultimate",Bases[[#This Row],[Auto Renewal]]="No"),1,0)</f>
        <v>0</v>
      </c>
      <c r="AG157" s="9">
        <f>+Bases[[#This Row],[CLIENTS From ULTIMATE (MINECRAFT) Auto Renewal NO]]+Bases[[#This Row],[CLIENTS From ULTIMATE (MINECRAFT) Auto Renewal YES]]</f>
        <v>0</v>
      </c>
      <c r="AH157" s="9">
        <f>+Bases[[#This Row],[Total CLIENTS From ULTIMATE (MINECRAFT) Auto Renewal YES + NO]]+Bases[[#This Row],[Total CLIENTS From STANDARD (MINECRAFT) Auto Renewal YES + NO]]</f>
        <v>0</v>
      </c>
      <c r="AI157" s="9">
        <f>IF(AND(Bases[[#This Row],[Plan]]="Ultimate",Bases[[#This Row],[Auto Renewal]]="Yes"),1,0)</f>
        <v>0</v>
      </c>
      <c r="AJ157" s="9">
        <f>IF(AND(Bases[[#This Row],[Plan]]="Ultimate",Bases[[#This Row],[Auto Renewal]]="No"),1,0)</f>
        <v>0</v>
      </c>
      <c r="AK157" s="9">
        <f>+Bases[[#This Row],[CLIENTS From ULTIMATE (EA) Auto Renewal YES]]+Bases[[#This Row],[CLIENTS From ULTIMATE (EA) Auto Renewal NO]]</f>
        <v>0</v>
      </c>
      <c r="AL157" s="7">
        <f>+IF(Bases[[#This Row],[Auto Renewal]]="Yes",Bases[[#This Row],[Subscription Price]],0)</f>
        <v>5</v>
      </c>
      <c r="AM157" s="7">
        <f>+IF(Bases[[#This Row],[Auto Renewal]]="No",Bases[[#This Row],[Subscription Price]],0)</f>
        <v>0</v>
      </c>
      <c r="AN157" s="7">
        <f>+Bases[[#This Row],[Sales From All Subscriptions Auto Renewal NO]]+Bases[[#This Row],[Sales From All Subscriptions Auto Renewal YES]]</f>
        <v>5</v>
      </c>
      <c r="AO157" s="7">
        <f>IF(AND(Bases[[#This Row],[Plan]]="Core",Bases[[#This Row],[Auto Renewal]]="Yes"),Bases[[#This Row],[Subscription Price]],0)</f>
        <v>5</v>
      </c>
      <c r="AP157" s="7">
        <f>IF(AND(Bases[[#This Row],[Plan]]="Core",Bases[[#This Row],[Auto Renewal]]="No"),Bases[[#This Row],[Subscription Price]],0)</f>
        <v>0</v>
      </c>
      <c r="AQ157" s="7">
        <f>+Bases[[#This Row],[Sales From Simple Subscription Auto Renewal YES]]+Bases[[#This Row],[Sales From Simple Subscription Auto Renewal NO]]</f>
        <v>5</v>
      </c>
      <c r="AR157" s="7">
        <f>IF(AND(Bases[[#This Row],[Plan]]="Standard",Bases[[#This Row],[Auto Renewal]]="Yes"),Bases[[#This Row],[Minecraft Season Pass Price]],0)</f>
        <v>0</v>
      </c>
      <c r="AS157" s="7">
        <f>IF(AND(Bases[[#This Row],[Plan]]="Standard",Bases[[#This Row],[Auto Renewal]]="No"),Bases[[#This Row],[Minecraft Season Pass Price]],0)</f>
        <v>0</v>
      </c>
      <c r="AT157" s="7">
        <f>+Bases[[#This Row],[Sales From STANDARD (MINECRAFT) Auto Renewal YES]]+Bases[[#This Row],[Sales From STANDARD (MINECRAFT) Auto Renewal NO]]</f>
        <v>0</v>
      </c>
      <c r="AU157" s="7">
        <f>IF(AND(Bases[[#This Row],[Plan]]="Ultimate",Bases[[#This Row],[Auto Renewal]]="Yes"),Bases[[#This Row],[Minecraft Season Pass Price]],0)</f>
        <v>0</v>
      </c>
      <c r="AV157" s="7">
        <f>IF(AND(Bases[[#This Row],[Plan]]="Ultimate",Bases[[#This Row],[Auto Renewal]]="No"),Bases[[#This Row],[Minecraft Season Pass Price]],0)</f>
        <v>0</v>
      </c>
      <c r="AW157" s="7">
        <f>+Bases[[#This Row],[Sales From ULTIMATE (MINECRAFT) Auto Renewal YES]]+Bases[[#This Row],[Sales From ULTIMATE (MINECRAFT) Auto Renewal NO]]</f>
        <v>0</v>
      </c>
      <c r="AX157" s="7">
        <f>+Bases[[#This Row],[Total Sales From ULTIMATE (MINECRAFT) Auto Renewal YES + NO]]+Bases[[#This Row],[Total Sales From STANDARD (MINECRAFT) Auto Renewal YES + NO]]</f>
        <v>0</v>
      </c>
      <c r="AY157" s="7">
        <f>IF(AND(Bases[[#This Row],[Plan]]="Ultimate",Bases[[#This Row],[Auto Renewal]]="Yes"),Bases[[#This Row],[EA Play Season Pass
Price]],0)</f>
        <v>0</v>
      </c>
      <c r="AZ157" s="7">
        <f>IF(AND(Bases[[#This Row],[Plan]]="Ultimate",Bases[[#This Row],[Auto Renewal]]="No"),Bases[[#This Row],[EA Play Season Pass
Price]],0)</f>
        <v>0</v>
      </c>
      <c r="BA157" s="7">
        <f>+Bases[[#This Row],[Sales From ULTIMATE (EA) Auto Renewal YES]]+Bases[[#This Row],[Sales From ULTIMATE (EA) Auto Renewal NO]]</f>
        <v>0</v>
      </c>
      <c r="BB157" s="7">
        <f>IF(Bases[[#This Row],[Potential Clients Standard - Renew: Yes]]=1,25,0)</f>
        <v>25</v>
      </c>
      <c r="BC157" s="9">
        <f>IF(AND(Bases[[#This Row],[Auto Renewal]]="Yes",Bases[[#This Row],[Plan]]="Core"),1,0)</f>
        <v>1</v>
      </c>
      <c r="BD157" s="7">
        <f>IF(Bases[[#This Row],[Potential Clients Standard - Renew: NO]]=1,25,0)</f>
        <v>0</v>
      </c>
      <c r="BE157" s="9">
        <f>IF(AND(Bases[[#This Row],[Auto Renewal]]="No",Bases[[#This Row],[Plan]]="Core"),1,0)</f>
        <v>0</v>
      </c>
      <c r="BF157" s="7">
        <f>IF(Bases[[#This Row],[Potential Clients Ultimate - Renew: Yes]]=1,35,0)</f>
        <v>0</v>
      </c>
      <c r="BG157" s="9">
        <f>IF(AND(Bases[[#This Row],[Auto Renewal]]="Yes",Bases[[#This Row],[Plan]]="Standard"),1,0)</f>
        <v>0</v>
      </c>
      <c r="BH157" s="7">
        <f>IF(Bases[[#This Row],[Potential Clients Ultimate - Renew: NO]]=1,35,0)</f>
        <v>0</v>
      </c>
      <c r="BI157" s="9">
        <f>IF(AND(Bases[[#This Row],[Auto Renewal]]="No",Bases[[#This Row],[Plan]]="Standard"),1,0)</f>
        <v>0</v>
      </c>
      <c r="BJ157" s="7">
        <f>+Bases[[#This Row],[Potential Sales Standard - Renew: Yes]]+Bases[[#This Row],[Potential Sales Ultimate - Renew: Yes]]</f>
        <v>25</v>
      </c>
      <c r="BK157" s="9">
        <f>+Bases[[#This Row],[Potential Clients Standard - Renew: Yes]]+Bases[[#This Row],[Potential Clients Standard - Renew: NO]]</f>
        <v>1</v>
      </c>
      <c r="BL157" s="7">
        <f>+Bases[[#This Row],[Potential Sales Standard - Renew: NO]]+Bases[[#This Row],[Potential Sales Ultimate - Renew: NO]]</f>
        <v>0</v>
      </c>
      <c r="BM157" s="9">
        <f>+Bases[[#This Row],[Potential Clients Ultimate - Renew: Yes]]+Bases[[#This Row],[Potential Clients Ultimate - Renew: NO]]</f>
        <v>0</v>
      </c>
    </row>
    <row r="158" spans="1:65" ht="16.5" customHeight="1" x14ac:dyDescent="0.25">
      <c r="A158" s="1">
        <v>3385</v>
      </c>
      <c r="B158" s="1" t="s">
        <v>171</v>
      </c>
      <c r="C158" s="1" t="s">
        <v>7</v>
      </c>
      <c r="D158" s="2">
        <v>45502</v>
      </c>
      <c r="E158" s="1" t="s">
        <v>12</v>
      </c>
      <c r="F158" s="7">
        <v>15</v>
      </c>
      <c r="G158" s="1" t="s">
        <v>9</v>
      </c>
      <c r="H158" s="1" t="s">
        <v>8</v>
      </c>
      <c r="I158" s="7">
        <v>30</v>
      </c>
      <c r="J158" s="1" t="s">
        <v>8</v>
      </c>
      <c r="K158" s="7">
        <v>20</v>
      </c>
      <c r="L158" s="7">
        <v>20</v>
      </c>
      <c r="M158" s="7">
        <v>45</v>
      </c>
      <c r="N158" s="6">
        <v>2024</v>
      </c>
      <c r="O158" s="3" t="s">
        <v>321</v>
      </c>
      <c r="P158" s="5">
        <v>5</v>
      </c>
      <c r="Q158" s="3" t="s">
        <v>309</v>
      </c>
      <c r="R158" s="7">
        <v>-20</v>
      </c>
      <c r="S158" s="9">
        <v>1</v>
      </c>
      <c r="T158" s="9">
        <v>0</v>
      </c>
      <c r="U158" s="9">
        <v>1</v>
      </c>
      <c r="V158" s="9">
        <f>+IF(Bases[[#This Row],[Auto Renewal]]="Yes",1,0)</f>
        <v>0</v>
      </c>
      <c r="W158" s="9">
        <f>+IF(Bases[[#This Row],[Auto Renewal]]="No",1,0)</f>
        <v>1</v>
      </c>
      <c r="X158" s="9">
        <f>+Bases[[#This Row],[CLIENTS From All Subscriptions Auto Renewal YES]]+Bases[[#This Row],[CLIENTS From All Subscriptions Auto Renewal NO]]</f>
        <v>1</v>
      </c>
      <c r="Y158" s="9">
        <f>IF(AND(Bases[[#This Row],[Plan]]="Core",Bases[[#This Row],[Auto Renewal]]="Yes"),1,0)</f>
        <v>0</v>
      </c>
      <c r="Z158" s="9">
        <f>IF(AND(Bases[[#This Row],[Plan]]="Core",Bases[[#This Row],[Auto Renewal]]="No"),1,0)</f>
        <v>0</v>
      </c>
      <c r="AA158" s="9">
        <f>+Bases[[#This Row],[CLIENTS From Simple Subscription Auto Renewal NO]]+Bases[[#This Row],[CLIENTS From Simple Subscription Auto Renewal YES]]</f>
        <v>0</v>
      </c>
      <c r="AB158" s="9">
        <f>IF(AND(Bases[[#This Row],[Plan]]="Standard",Bases[[#This Row],[Auto Renewal]]="Yes"),1,0)</f>
        <v>0</v>
      </c>
      <c r="AC158" s="9">
        <f>IF(AND(Bases[[#This Row],[Plan]]="Standard",Bases[[#This Row],[Auto Renewal]]="No"),1,0)</f>
        <v>0</v>
      </c>
      <c r="AD158" s="9">
        <f>+Bases[[#This Row],[CLIENTS From STANDARD (MINECRAFT) Auto Renewal NO]]+Bases[[#This Row],[CLIENTS From STANDARD (MINECRAFT) Auto Renewal YES]]</f>
        <v>0</v>
      </c>
      <c r="AE158" s="9">
        <f>IF(AND(Bases[[#This Row],[Plan]]="Ultimate",Bases[[#This Row],[Auto Renewal]]="Yes"),1,0)</f>
        <v>0</v>
      </c>
      <c r="AF158" s="9">
        <f>IF(AND(Bases[[#This Row],[Plan]]="Ultimate",Bases[[#This Row],[Auto Renewal]]="No"),1,0)</f>
        <v>1</v>
      </c>
      <c r="AG158" s="9">
        <f>+Bases[[#This Row],[CLIENTS From ULTIMATE (MINECRAFT) Auto Renewal NO]]+Bases[[#This Row],[CLIENTS From ULTIMATE (MINECRAFT) Auto Renewal YES]]</f>
        <v>1</v>
      </c>
      <c r="AH158" s="9">
        <f>+Bases[[#This Row],[Total CLIENTS From ULTIMATE (MINECRAFT) Auto Renewal YES + NO]]+Bases[[#This Row],[Total CLIENTS From STANDARD (MINECRAFT) Auto Renewal YES + NO]]</f>
        <v>1</v>
      </c>
      <c r="AI158" s="9">
        <f>IF(AND(Bases[[#This Row],[Plan]]="Ultimate",Bases[[#This Row],[Auto Renewal]]="Yes"),1,0)</f>
        <v>0</v>
      </c>
      <c r="AJ158" s="9">
        <f>IF(AND(Bases[[#This Row],[Plan]]="Ultimate",Bases[[#This Row],[Auto Renewal]]="No"),1,0)</f>
        <v>1</v>
      </c>
      <c r="AK158" s="9">
        <f>+Bases[[#This Row],[CLIENTS From ULTIMATE (EA) Auto Renewal YES]]+Bases[[#This Row],[CLIENTS From ULTIMATE (EA) Auto Renewal NO]]</f>
        <v>1</v>
      </c>
      <c r="AL158" s="7">
        <f>+IF(Bases[[#This Row],[Auto Renewal]]="Yes",Bases[[#This Row],[Subscription Price]],0)</f>
        <v>0</v>
      </c>
      <c r="AM158" s="7">
        <f>+IF(Bases[[#This Row],[Auto Renewal]]="No",Bases[[#This Row],[Subscription Price]],0)</f>
        <v>15</v>
      </c>
      <c r="AN158" s="7">
        <f>+Bases[[#This Row],[Sales From All Subscriptions Auto Renewal NO]]+Bases[[#This Row],[Sales From All Subscriptions Auto Renewal YES]]</f>
        <v>15</v>
      </c>
      <c r="AO158" s="7">
        <f>IF(AND(Bases[[#This Row],[Plan]]="Core",Bases[[#This Row],[Auto Renewal]]="Yes"),Bases[[#This Row],[Subscription Price]],0)</f>
        <v>0</v>
      </c>
      <c r="AP158" s="7">
        <f>IF(AND(Bases[[#This Row],[Plan]]="Core",Bases[[#This Row],[Auto Renewal]]="No"),Bases[[#This Row],[Subscription Price]],0)</f>
        <v>0</v>
      </c>
      <c r="AQ158" s="7">
        <f>+Bases[[#This Row],[Sales From Simple Subscription Auto Renewal YES]]+Bases[[#This Row],[Sales From Simple Subscription Auto Renewal NO]]</f>
        <v>0</v>
      </c>
      <c r="AR158" s="7">
        <f>IF(AND(Bases[[#This Row],[Plan]]="Standard",Bases[[#This Row],[Auto Renewal]]="Yes"),Bases[[#This Row],[Minecraft Season Pass Price]],0)</f>
        <v>0</v>
      </c>
      <c r="AS158" s="7">
        <f>IF(AND(Bases[[#This Row],[Plan]]="Standard",Bases[[#This Row],[Auto Renewal]]="No"),Bases[[#This Row],[Minecraft Season Pass Price]],0)</f>
        <v>0</v>
      </c>
      <c r="AT158" s="7">
        <f>+Bases[[#This Row],[Sales From STANDARD (MINECRAFT) Auto Renewal YES]]+Bases[[#This Row],[Sales From STANDARD (MINECRAFT) Auto Renewal NO]]</f>
        <v>0</v>
      </c>
      <c r="AU158" s="7">
        <f>IF(AND(Bases[[#This Row],[Plan]]="Ultimate",Bases[[#This Row],[Auto Renewal]]="Yes"),Bases[[#This Row],[Minecraft Season Pass Price]],0)</f>
        <v>0</v>
      </c>
      <c r="AV158" s="7">
        <f>IF(AND(Bases[[#This Row],[Plan]]="Ultimate",Bases[[#This Row],[Auto Renewal]]="No"),Bases[[#This Row],[Minecraft Season Pass Price]],0)</f>
        <v>20</v>
      </c>
      <c r="AW158" s="7">
        <f>+Bases[[#This Row],[Sales From ULTIMATE (MINECRAFT) Auto Renewal YES]]+Bases[[#This Row],[Sales From ULTIMATE (MINECRAFT) Auto Renewal NO]]</f>
        <v>20</v>
      </c>
      <c r="AX158" s="7">
        <f>+Bases[[#This Row],[Total Sales From ULTIMATE (MINECRAFT) Auto Renewal YES + NO]]+Bases[[#This Row],[Total Sales From STANDARD (MINECRAFT) Auto Renewal YES + NO]]</f>
        <v>20</v>
      </c>
      <c r="AY158" s="7">
        <f>IF(AND(Bases[[#This Row],[Plan]]="Ultimate",Bases[[#This Row],[Auto Renewal]]="Yes"),Bases[[#This Row],[EA Play Season Pass
Price]],0)</f>
        <v>0</v>
      </c>
      <c r="AZ158" s="7">
        <f>IF(AND(Bases[[#This Row],[Plan]]="Ultimate",Bases[[#This Row],[Auto Renewal]]="No"),Bases[[#This Row],[EA Play Season Pass
Price]],0)</f>
        <v>30</v>
      </c>
      <c r="BA158" s="7">
        <f>+Bases[[#This Row],[Sales From ULTIMATE (EA) Auto Renewal YES]]+Bases[[#This Row],[Sales From ULTIMATE (EA) Auto Renewal NO]]</f>
        <v>30</v>
      </c>
      <c r="BB158" s="7">
        <f>IF(Bases[[#This Row],[Potential Clients Standard - Renew: Yes]]=1,25,0)</f>
        <v>0</v>
      </c>
      <c r="BC158" s="9">
        <f>IF(AND(Bases[[#This Row],[Auto Renewal]]="Yes",Bases[[#This Row],[Plan]]="Core"),1,0)</f>
        <v>0</v>
      </c>
      <c r="BD158" s="7">
        <f>IF(Bases[[#This Row],[Potential Clients Standard - Renew: NO]]=1,25,0)</f>
        <v>0</v>
      </c>
      <c r="BE158" s="9">
        <f>IF(AND(Bases[[#This Row],[Auto Renewal]]="No",Bases[[#This Row],[Plan]]="Core"),1,0)</f>
        <v>0</v>
      </c>
      <c r="BF158" s="7">
        <f>IF(Bases[[#This Row],[Potential Clients Ultimate - Renew: Yes]]=1,35,0)</f>
        <v>0</v>
      </c>
      <c r="BG158" s="9">
        <f>IF(AND(Bases[[#This Row],[Auto Renewal]]="Yes",Bases[[#This Row],[Plan]]="Standard"),1,0)</f>
        <v>0</v>
      </c>
      <c r="BH158" s="7">
        <f>IF(Bases[[#This Row],[Potential Clients Ultimate - Renew: NO]]=1,35,0)</f>
        <v>0</v>
      </c>
      <c r="BI158" s="9">
        <f>IF(AND(Bases[[#This Row],[Auto Renewal]]="No",Bases[[#This Row],[Plan]]="Standard"),1,0)</f>
        <v>0</v>
      </c>
      <c r="BJ158" s="7">
        <f>+Bases[[#This Row],[Potential Sales Standard - Renew: Yes]]+Bases[[#This Row],[Potential Sales Ultimate - Renew: Yes]]</f>
        <v>0</v>
      </c>
      <c r="BK158" s="9">
        <f>+Bases[[#This Row],[Potential Clients Standard - Renew: Yes]]+Bases[[#This Row],[Potential Clients Standard - Renew: NO]]</f>
        <v>0</v>
      </c>
      <c r="BL158" s="7">
        <f>+Bases[[#This Row],[Potential Sales Standard - Renew: NO]]+Bases[[#This Row],[Potential Sales Ultimate - Renew: NO]]</f>
        <v>0</v>
      </c>
      <c r="BM158" s="9">
        <f>+Bases[[#This Row],[Potential Clients Ultimate - Renew: Yes]]+Bases[[#This Row],[Potential Clients Ultimate - Renew: NO]]</f>
        <v>0</v>
      </c>
    </row>
    <row r="159" spans="1:65" ht="16.5" customHeight="1" x14ac:dyDescent="0.25">
      <c r="A159" s="1">
        <v>3386</v>
      </c>
      <c r="B159" s="1" t="s">
        <v>172</v>
      </c>
      <c r="C159" s="1" t="s">
        <v>15</v>
      </c>
      <c r="D159" s="2">
        <v>45503</v>
      </c>
      <c r="E159" s="1" t="s">
        <v>8</v>
      </c>
      <c r="F159" s="7">
        <v>10</v>
      </c>
      <c r="G159" s="1" t="s">
        <v>16</v>
      </c>
      <c r="H159" s="1" t="s">
        <v>12</v>
      </c>
      <c r="I159" s="7" t="s">
        <v>302</v>
      </c>
      <c r="J159" s="1" t="s">
        <v>8</v>
      </c>
      <c r="K159" s="7">
        <v>20</v>
      </c>
      <c r="L159" s="7">
        <v>15</v>
      </c>
      <c r="M159" s="7">
        <v>15</v>
      </c>
      <c r="N159" s="6">
        <v>2024</v>
      </c>
      <c r="O159" s="3" t="s">
        <v>321</v>
      </c>
      <c r="P159" s="5">
        <v>5</v>
      </c>
      <c r="Q159" s="3" t="s">
        <v>312</v>
      </c>
      <c r="R159" s="7">
        <v>-15</v>
      </c>
      <c r="S159" s="9">
        <v>1</v>
      </c>
      <c r="T159" s="9">
        <v>1</v>
      </c>
      <c r="U159" s="9">
        <v>0</v>
      </c>
      <c r="V159" s="9">
        <f>+IF(Bases[[#This Row],[Auto Renewal]]="Yes",1,0)</f>
        <v>1</v>
      </c>
      <c r="W159" s="9">
        <f>+IF(Bases[[#This Row],[Auto Renewal]]="No",1,0)</f>
        <v>0</v>
      </c>
      <c r="X159" s="9">
        <f>+Bases[[#This Row],[CLIENTS From All Subscriptions Auto Renewal YES]]+Bases[[#This Row],[CLIENTS From All Subscriptions Auto Renewal NO]]</f>
        <v>1</v>
      </c>
      <c r="Y159" s="9">
        <f>IF(AND(Bases[[#This Row],[Plan]]="Core",Bases[[#This Row],[Auto Renewal]]="Yes"),1,0)</f>
        <v>0</v>
      </c>
      <c r="Z159" s="9">
        <f>IF(AND(Bases[[#This Row],[Plan]]="Core",Bases[[#This Row],[Auto Renewal]]="No"),1,0)</f>
        <v>0</v>
      </c>
      <c r="AA159" s="9">
        <f>+Bases[[#This Row],[CLIENTS From Simple Subscription Auto Renewal NO]]+Bases[[#This Row],[CLIENTS From Simple Subscription Auto Renewal YES]]</f>
        <v>0</v>
      </c>
      <c r="AB159" s="9">
        <f>IF(AND(Bases[[#This Row],[Plan]]="Standard",Bases[[#This Row],[Auto Renewal]]="Yes"),1,0)</f>
        <v>1</v>
      </c>
      <c r="AC159" s="9">
        <f>IF(AND(Bases[[#This Row],[Plan]]="Standard",Bases[[#This Row],[Auto Renewal]]="No"),1,0)</f>
        <v>0</v>
      </c>
      <c r="AD159" s="9">
        <f>+Bases[[#This Row],[CLIENTS From STANDARD (MINECRAFT) Auto Renewal NO]]+Bases[[#This Row],[CLIENTS From STANDARD (MINECRAFT) Auto Renewal YES]]</f>
        <v>1</v>
      </c>
      <c r="AE159" s="9">
        <f>IF(AND(Bases[[#This Row],[Plan]]="Ultimate",Bases[[#This Row],[Auto Renewal]]="Yes"),1,0)</f>
        <v>0</v>
      </c>
      <c r="AF159" s="9">
        <f>IF(AND(Bases[[#This Row],[Plan]]="Ultimate",Bases[[#This Row],[Auto Renewal]]="No"),1,0)</f>
        <v>0</v>
      </c>
      <c r="AG159" s="9">
        <f>+Bases[[#This Row],[CLIENTS From ULTIMATE (MINECRAFT) Auto Renewal NO]]+Bases[[#This Row],[CLIENTS From ULTIMATE (MINECRAFT) Auto Renewal YES]]</f>
        <v>0</v>
      </c>
      <c r="AH159" s="9">
        <f>+Bases[[#This Row],[Total CLIENTS From ULTIMATE (MINECRAFT) Auto Renewal YES + NO]]+Bases[[#This Row],[Total CLIENTS From STANDARD (MINECRAFT) Auto Renewal YES + NO]]</f>
        <v>1</v>
      </c>
      <c r="AI159" s="9">
        <f>IF(AND(Bases[[#This Row],[Plan]]="Ultimate",Bases[[#This Row],[Auto Renewal]]="Yes"),1,0)</f>
        <v>0</v>
      </c>
      <c r="AJ159" s="9">
        <f>IF(AND(Bases[[#This Row],[Plan]]="Ultimate",Bases[[#This Row],[Auto Renewal]]="No"),1,0)</f>
        <v>0</v>
      </c>
      <c r="AK159" s="9">
        <f>+Bases[[#This Row],[CLIENTS From ULTIMATE (EA) Auto Renewal YES]]+Bases[[#This Row],[CLIENTS From ULTIMATE (EA) Auto Renewal NO]]</f>
        <v>0</v>
      </c>
      <c r="AL159" s="7">
        <f>+IF(Bases[[#This Row],[Auto Renewal]]="Yes",Bases[[#This Row],[Subscription Price]],0)</f>
        <v>10</v>
      </c>
      <c r="AM159" s="7">
        <f>+IF(Bases[[#This Row],[Auto Renewal]]="No",Bases[[#This Row],[Subscription Price]],0)</f>
        <v>0</v>
      </c>
      <c r="AN159" s="7">
        <f>+Bases[[#This Row],[Sales From All Subscriptions Auto Renewal NO]]+Bases[[#This Row],[Sales From All Subscriptions Auto Renewal YES]]</f>
        <v>10</v>
      </c>
      <c r="AO159" s="7">
        <f>IF(AND(Bases[[#This Row],[Plan]]="Core",Bases[[#This Row],[Auto Renewal]]="Yes"),Bases[[#This Row],[Subscription Price]],0)</f>
        <v>0</v>
      </c>
      <c r="AP159" s="7">
        <f>IF(AND(Bases[[#This Row],[Plan]]="Core",Bases[[#This Row],[Auto Renewal]]="No"),Bases[[#This Row],[Subscription Price]],0)</f>
        <v>0</v>
      </c>
      <c r="AQ159" s="7">
        <f>+Bases[[#This Row],[Sales From Simple Subscription Auto Renewal YES]]+Bases[[#This Row],[Sales From Simple Subscription Auto Renewal NO]]</f>
        <v>0</v>
      </c>
      <c r="AR159" s="7">
        <f>IF(AND(Bases[[#This Row],[Plan]]="Standard",Bases[[#This Row],[Auto Renewal]]="Yes"),Bases[[#This Row],[Minecraft Season Pass Price]],0)</f>
        <v>20</v>
      </c>
      <c r="AS159" s="7">
        <f>IF(AND(Bases[[#This Row],[Plan]]="Standard",Bases[[#This Row],[Auto Renewal]]="No"),Bases[[#This Row],[Minecraft Season Pass Price]],0)</f>
        <v>0</v>
      </c>
      <c r="AT159" s="7">
        <f>+Bases[[#This Row],[Sales From STANDARD (MINECRAFT) Auto Renewal YES]]+Bases[[#This Row],[Sales From STANDARD (MINECRAFT) Auto Renewal NO]]</f>
        <v>20</v>
      </c>
      <c r="AU159" s="7">
        <f>IF(AND(Bases[[#This Row],[Plan]]="Ultimate",Bases[[#This Row],[Auto Renewal]]="Yes"),Bases[[#This Row],[Minecraft Season Pass Price]],0)</f>
        <v>0</v>
      </c>
      <c r="AV159" s="7">
        <f>IF(AND(Bases[[#This Row],[Plan]]="Ultimate",Bases[[#This Row],[Auto Renewal]]="No"),Bases[[#This Row],[Minecraft Season Pass Price]],0)</f>
        <v>0</v>
      </c>
      <c r="AW159" s="7">
        <f>+Bases[[#This Row],[Sales From ULTIMATE (MINECRAFT) Auto Renewal YES]]+Bases[[#This Row],[Sales From ULTIMATE (MINECRAFT) Auto Renewal NO]]</f>
        <v>0</v>
      </c>
      <c r="AX159" s="7">
        <f>+Bases[[#This Row],[Total Sales From ULTIMATE (MINECRAFT) Auto Renewal YES + NO]]+Bases[[#This Row],[Total Sales From STANDARD (MINECRAFT) Auto Renewal YES + NO]]</f>
        <v>20</v>
      </c>
      <c r="AY159" s="7">
        <f>IF(AND(Bases[[#This Row],[Plan]]="Ultimate",Bases[[#This Row],[Auto Renewal]]="Yes"),Bases[[#This Row],[EA Play Season Pass
Price]],0)</f>
        <v>0</v>
      </c>
      <c r="AZ159" s="7">
        <f>IF(AND(Bases[[#This Row],[Plan]]="Ultimate",Bases[[#This Row],[Auto Renewal]]="No"),Bases[[#This Row],[EA Play Season Pass
Price]],0)</f>
        <v>0</v>
      </c>
      <c r="BA159" s="7">
        <f>+Bases[[#This Row],[Sales From ULTIMATE (EA) Auto Renewal YES]]+Bases[[#This Row],[Sales From ULTIMATE (EA) Auto Renewal NO]]</f>
        <v>0</v>
      </c>
      <c r="BB159" s="7">
        <f>IF(Bases[[#This Row],[Potential Clients Standard - Renew: Yes]]=1,25,0)</f>
        <v>0</v>
      </c>
      <c r="BC159" s="9">
        <f>IF(AND(Bases[[#This Row],[Auto Renewal]]="Yes",Bases[[#This Row],[Plan]]="Core"),1,0)</f>
        <v>0</v>
      </c>
      <c r="BD159" s="7">
        <f>IF(Bases[[#This Row],[Potential Clients Standard - Renew: NO]]=1,25,0)</f>
        <v>0</v>
      </c>
      <c r="BE159" s="9">
        <f>IF(AND(Bases[[#This Row],[Auto Renewal]]="No",Bases[[#This Row],[Plan]]="Core"),1,0)</f>
        <v>0</v>
      </c>
      <c r="BF159" s="7">
        <f>IF(Bases[[#This Row],[Potential Clients Ultimate - Renew: Yes]]=1,35,0)</f>
        <v>35</v>
      </c>
      <c r="BG159" s="9">
        <f>IF(AND(Bases[[#This Row],[Auto Renewal]]="Yes",Bases[[#This Row],[Plan]]="Standard"),1,0)</f>
        <v>1</v>
      </c>
      <c r="BH159" s="7">
        <f>IF(Bases[[#This Row],[Potential Clients Ultimate - Renew: NO]]=1,35,0)</f>
        <v>0</v>
      </c>
      <c r="BI159" s="9">
        <f>IF(AND(Bases[[#This Row],[Auto Renewal]]="No",Bases[[#This Row],[Plan]]="Standard"),1,0)</f>
        <v>0</v>
      </c>
      <c r="BJ159" s="7">
        <f>+Bases[[#This Row],[Potential Sales Standard - Renew: Yes]]+Bases[[#This Row],[Potential Sales Ultimate - Renew: Yes]]</f>
        <v>35</v>
      </c>
      <c r="BK159" s="9">
        <f>+Bases[[#This Row],[Potential Clients Standard - Renew: Yes]]+Bases[[#This Row],[Potential Clients Standard - Renew: NO]]</f>
        <v>0</v>
      </c>
      <c r="BL159" s="7">
        <f>+Bases[[#This Row],[Potential Sales Standard - Renew: NO]]+Bases[[#This Row],[Potential Sales Ultimate - Renew: NO]]</f>
        <v>0</v>
      </c>
      <c r="BM159" s="9">
        <f>+Bases[[#This Row],[Potential Clients Ultimate - Renew: Yes]]+Bases[[#This Row],[Potential Clients Ultimate - Renew: NO]]</f>
        <v>1</v>
      </c>
    </row>
    <row r="160" spans="1:65" ht="16.5" customHeight="1" x14ac:dyDescent="0.25">
      <c r="A160" s="1">
        <v>3387</v>
      </c>
      <c r="B160" s="1" t="s">
        <v>173</v>
      </c>
      <c r="C160" s="1" t="s">
        <v>11</v>
      </c>
      <c r="D160" s="2">
        <v>45504</v>
      </c>
      <c r="E160" s="1" t="s">
        <v>12</v>
      </c>
      <c r="F160" s="7">
        <v>5</v>
      </c>
      <c r="G160" s="1" t="s">
        <v>9</v>
      </c>
      <c r="H160" s="1" t="s">
        <v>12</v>
      </c>
      <c r="I160" s="7" t="s">
        <v>302</v>
      </c>
      <c r="J160" s="1" t="s">
        <v>12</v>
      </c>
      <c r="K160" s="7">
        <v>0</v>
      </c>
      <c r="L160" s="7">
        <v>1</v>
      </c>
      <c r="M160" s="7">
        <v>4</v>
      </c>
      <c r="N160" s="6">
        <v>2024</v>
      </c>
      <c r="O160" s="3" t="s">
        <v>321</v>
      </c>
      <c r="P160" s="5">
        <v>5</v>
      </c>
      <c r="Q160" s="3" t="s">
        <v>315</v>
      </c>
      <c r="R160" s="7">
        <v>-1</v>
      </c>
      <c r="S160" s="9">
        <v>1</v>
      </c>
      <c r="T160" s="9">
        <v>0</v>
      </c>
      <c r="U160" s="9">
        <v>1</v>
      </c>
      <c r="V160" s="9">
        <f>+IF(Bases[[#This Row],[Auto Renewal]]="Yes",1,0)</f>
        <v>0</v>
      </c>
      <c r="W160" s="9">
        <f>+IF(Bases[[#This Row],[Auto Renewal]]="No",1,0)</f>
        <v>1</v>
      </c>
      <c r="X160" s="9">
        <f>+Bases[[#This Row],[CLIENTS From All Subscriptions Auto Renewal YES]]+Bases[[#This Row],[CLIENTS From All Subscriptions Auto Renewal NO]]</f>
        <v>1</v>
      </c>
      <c r="Y160" s="9">
        <f>IF(AND(Bases[[#This Row],[Plan]]="Core",Bases[[#This Row],[Auto Renewal]]="Yes"),1,0)</f>
        <v>0</v>
      </c>
      <c r="Z160" s="9">
        <f>IF(AND(Bases[[#This Row],[Plan]]="Core",Bases[[#This Row],[Auto Renewal]]="No"),1,0)</f>
        <v>1</v>
      </c>
      <c r="AA160" s="9">
        <f>+Bases[[#This Row],[CLIENTS From Simple Subscription Auto Renewal NO]]+Bases[[#This Row],[CLIENTS From Simple Subscription Auto Renewal YES]]</f>
        <v>1</v>
      </c>
      <c r="AB160" s="9">
        <f>IF(AND(Bases[[#This Row],[Plan]]="Standard",Bases[[#This Row],[Auto Renewal]]="Yes"),1,0)</f>
        <v>0</v>
      </c>
      <c r="AC160" s="9">
        <f>IF(AND(Bases[[#This Row],[Plan]]="Standard",Bases[[#This Row],[Auto Renewal]]="No"),1,0)</f>
        <v>0</v>
      </c>
      <c r="AD160" s="9">
        <f>+Bases[[#This Row],[CLIENTS From STANDARD (MINECRAFT) Auto Renewal NO]]+Bases[[#This Row],[CLIENTS From STANDARD (MINECRAFT) Auto Renewal YES]]</f>
        <v>0</v>
      </c>
      <c r="AE160" s="9">
        <f>IF(AND(Bases[[#This Row],[Plan]]="Ultimate",Bases[[#This Row],[Auto Renewal]]="Yes"),1,0)</f>
        <v>0</v>
      </c>
      <c r="AF160" s="9">
        <f>IF(AND(Bases[[#This Row],[Plan]]="Ultimate",Bases[[#This Row],[Auto Renewal]]="No"),1,0)</f>
        <v>0</v>
      </c>
      <c r="AG160" s="9">
        <f>+Bases[[#This Row],[CLIENTS From ULTIMATE (MINECRAFT) Auto Renewal NO]]+Bases[[#This Row],[CLIENTS From ULTIMATE (MINECRAFT) Auto Renewal YES]]</f>
        <v>0</v>
      </c>
      <c r="AH160" s="9">
        <f>+Bases[[#This Row],[Total CLIENTS From ULTIMATE (MINECRAFT) Auto Renewal YES + NO]]+Bases[[#This Row],[Total CLIENTS From STANDARD (MINECRAFT) Auto Renewal YES + NO]]</f>
        <v>0</v>
      </c>
      <c r="AI160" s="9">
        <f>IF(AND(Bases[[#This Row],[Plan]]="Ultimate",Bases[[#This Row],[Auto Renewal]]="Yes"),1,0)</f>
        <v>0</v>
      </c>
      <c r="AJ160" s="9">
        <f>IF(AND(Bases[[#This Row],[Plan]]="Ultimate",Bases[[#This Row],[Auto Renewal]]="No"),1,0)</f>
        <v>0</v>
      </c>
      <c r="AK160" s="9">
        <f>+Bases[[#This Row],[CLIENTS From ULTIMATE (EA) Auto Renewal YES]]+Bases[[#This Row],[CLIENTS From ULTIMATE (EA) Auto Renewal NO]]</f>
        <v>0</v>
      </c>
      <c r="AL160" s="7">
        <f>+IF(Bases[[#This Row],[Auto Renewal]]="Yes",Bases[[#This Row],[Subscription Price]],0)</f>
        <v>0</v>
      </c>
      <c r="AM160" s="7">
        <f>+IF(Bases[[#This Row],[Auto Renewal]]="No",Bases[[#This Row],[Subscription Price]],0)</f>
        <v>5</v>
      </c>
      <c r="AN160" s="7">
        <f>+Bases[[#This Row],[Sales From All Subscriptions Auto Renewal NO]]+Bases[[#This Row],[Sales From All Subscriptions Auto Renewal YES]]</f>
        <v>5</v>
      </c>
      <c r="AO160" s="7">
        <f>IF(AND(Bases[[#This Row],[Plan]]="Core",Bases[[#This Row],[Auto Renewal]]="Yes"),Bases[[#This Row],[Subscription Price]],0)</f>
        <v>0</v>
      </c>
      <c r="AP160" s="7">
        <f>IF(AND(Bases[[#This Row],[Plan]]="Core",Bases[[#This Row],[Auto Renewal]]="No"),Bases[[#This Row],[Subscription Price]],0)</f>
        <v>5</v>
      </c>
      <c r="AQ160" s="7">
        <f>+Bases[[#This Row],[Sales From Simple Subscription Auto Renewal YES]]+Bases[[#This Row],[Sales From Simple Subscription Auto Renewal NO]]</f>
        <v>5</v>
      </c>
      <c r="AR160" s="7">
        <f>IF(AND(Bases[[#This Row],[Plan]]="Standard",Bases[[#This Row],[Auto Renewal]]="Yes"),Bases[[#This Row],[Minecraft Season Pass Price]],0)</f>
        <v>0</v>
      </c>
      <c r="AS160" s="7">
        <f>IF(AND(Bases[[#This Row],[Plan]]="Standard",Bases[[#This Row],[Auto Renewal]]="No"),Bases[[#This Row],[Minecraft Season Pass Price]],0)</f>
        <v>0</v>
      </c>
      <c r="AT160" s="7">
        <f>+Bases[[#This Row],[Sales From STANDARD (MINECRAFT) Auto Renewal YES]]+Bases[[#This Row],[Sales From STANDARD (MINECRAFT) Auto Renewal NO]]</f>
        <v>0</v>
      </c>
      <c r="AU160" s="7">
        <f>IF(AND(Bases[[#This Row],[Plan]]="Ultimate",Bases[[#This Row],[Auto Renewal]]="Yes"),Bases[[#This Row],[Minecraft Season Pass Price]],0)</f>
        <v>0</v>
      </c>
      <c r="AV160" s="7">
        <f>IF(AND(Bases[[#This Row],[Plan]]="Ultimate",Bases[[#This Row],[Auto Renewal]]="No"),Bases[[#This Row],[Minecraft Season Pass Price]],0)</f>
        <v>0</v>
      </c>
      <c r="AW160" s="7">
        <f>+Bases[[#This Row],[Sales From ULTIMATE (MINECRAFT) Auto Renewal YES]]+Bases[[#This Row],[Sales From ULTIMATE (MINECRAFT) Auto Renewal NO]]</f>
        <v>0</v>
      </c>
      <c r="AX160" s="7">
        <f>+Bases[[#This Row],[Total Sales From ULTIMATE (MINECRAFT) Auto Renewal YES + NO]]+Bases[[#This Row],[Total Sales From STANDARD (MINECRAFT) Auto Renewal YES + NO]]</f>
        <v>0</v>
      </c>
      <c r="AY160" s="7">
        <f>IF(AND(Bases[[#This Row],[Plan]]="Ultimate",Bases[[#This Row],[Auto Renewal]]="Yes"),Bases[[#This Row],[EA Play Season Pass
Price]],0)</f>
        <v>0</v>
      </c>
      <c r="AZ160" s="7">
        <f>IF(AND(Bases[[#This Row],[Plan]]="Ultimate",Bases[[#This Row],[Auto Renewal]]="No"),Bases[[#This Row],[EA Play Season Pass
Price]],0)</f>
        <v>0</v>
      </c>
      <c r="BA160" s="7">
        <f>+Bases[[#This Row],[Sales From ULTIMATE (EA) Auto Renewal YES]]+Bases[[#This Row],[Sales From ULTIMATE (EA) Auto Renewal NO]]</f>
        <v>0</v>
      </c>
      <c r="BB160" s="7">
        <f>IF(Bases[[#This Row],[Potential Clients Standard - Renew: Yes]]=1,25,0)</f>
        <v>0</v>
      </c>
      <c r="BC160" s="9">
        <f>IF(AND(Bases[[#This Row],[Auto Renewal]]="Yes",Bases[[#This Row],[Plan]]="Core"),1,0)</f>
        <v>0</v>
      </c>
      <c r="BD160" s="7">
        <f>IF(Bases[[#This Row],[Potential Clients Standard - Renew: NO]]=1,25,0)</f>
        <v>25</v>
      </c>
      <c r="BE160" s="9">
        <f>IF(AND(Bases[[#This Row],[Auto Renewal]]="No",Bases[[#This Row],[Plan]]="Core"),1,0)</f>
        <v>1</v>
      </c>
      <c r="BF160" s="7">
        <f>IF(Bases[[#This Row],[Potential Clients Ultimate - Renew: Yes]]=1,35,0)</f>
        <v>0</v>
      </c>
      <c r="BG160" s="9">
        <f>IF(AND(Bases[[#This Row],[Auto Renewal]]="Yes",Bases[[#This Row],[Plan]]="Standard"),1,0)</f>
        <v>0</v>
      </c>
      <c r="BH160" s="7">
        <f>IF(Bases[[#This Row],[Potential Clients Ultimate - Renew: NO]]=1,35,0)</f>
        <v>0</v>
      </c>
      <c r="BI160" s="9">
        <f>IF(AND(Bases[[#This Row],[Auto Renewal]]="No",Bases[[#This Row],[Plan]]="Standard"),1,0)</f>
        <v>0</v>
      </c>
      <c r="BJ160" s="7">
        <f>+Bases[[#This Row],[Potential Sales Standard - Renew: Yes]]+Bases[[#This Row],[Potential Sales Ultimate - Renew: Yes]]</f>
        <v>0</v>
      </c>
      <c r="BK160" s="9">
        <f>+Bases[[#This Row],[Potential Clients Standard - Renew: Yes]]+Bases[[#This Row],[Potential Clients Standard - Renew: NO]]</f>
        <v>1</v>
      </c>
      <c r="BL160" s="7">
        <f>+Bases[[#This Row],[Potential Sales Standard - Renew: NO]]+Bases[[#This Row],[Potential Sales Ultimate - Renew: NO]]</f>
        <v>25</v>
      </c>
      <c r="BM160" s="9">
        <f>+Bases[[#This Row],[Potential Clients Ultimate - Renew: Yes]]+Bases[[#This Row],[Potential Clients Ultimate - Renew: NO]]</f>
        <v>0</v>
      </c>
    </row>
    <row r="161" spans="1:65" ht="16.5" customHeight="1" x14ac:dyDescent="0.25">
      <c r="A161" s="1">
        <v>3388</v>
      </c>
      <c r="B161" s="1" t="s">
        <v>174</v>
      </c>
      <c r="C161" s="1" t="s">
        <v>7</v>
      </c>
      <c r="D161" s="2">
        <v>45505</v>
      </c>
      <c r="E161" s="1" t="s">
        <v>8</v>
      </c>
      <c r="F161" s="7">
        <v>15</v>
      </c>
      <c r="G161" s="1" t="s">
        <v>13</v>
      </c>
      <c r="H161" s="1" t="s">
        <v>8</v>
      </c>
      <c r="I161" s="7">
        <v>30</v>
      </c>
      <c r="J161" s="1" t="s">
        <v>8</v>
      </c>
      <c r="K161" s="7">
        <v>20</v>
      </c>
      <c r="L161" s="7">
        <v>3</v>
      </c>
      <c r="M161" s="7">
        <v>62</v>
      </c>
      <c r="N161" s="6">
        <v>2024</v>
      </c>
      <c r="O161" s="3" t="s">
        <v>322</v>
      </c>
      <c r="P161" s="5">
        <v>1</v>
      </c>
      <c r="Q161" s="3" t="s">
        <v>316</v>
      </c>
      <c r="R161" s="7">
        <v>-3</v>
      </c>
      <c r="S161" s="9">
        <v>1</v>
      </c>
      <c r="T161" s="9">
        <v>1</v>
      </c>
      <c r="U161" s="9">
        <v>0</v>
      </c>
      <c r="V161" s="9">
        <f>+IF(Bases[[#This Row],[Auto Renewal]]="Yes",1,0)</f>
        <v>1</v>
      </c>
      <c r="W161" s="9">
        <f>+IF(Bases[[#This Row],[Auto Renewal]]="No",1,0)</f>
        <v>0</v>
      </c>
      <c r="X161" s="9">
        <f>+Bases[[#This Row],[CLIENTS From All Subscriptions Auto Renewal YES]]+Bases[[#This Row],[CLIENTS From All Subscriptions Auto Renewal NO]]</f>
        <v>1</v>
      </c>
      <c r="Y161" s="9">
        <f>IF(AND(Bases[[#This Row],[Plan]]="Core",Bases[[#This Row],[Auto Renewal]]="Yes"),1,0)</f>
        <v>0</v>
      </c>
      <c r="Z161" s="9">
        <f>IF(AND(Bases[[#This Row],[Plan]]="Core",Bases[[#This Row],[Auto Renewal]]="No"),1,0)</f>
        <v>0</v>
      </c>
      <c r="AA161" s="9">
        <f>+Bases[[#This Row],[CLIENTS From Simple Subscription Auto Renewal NO]]+Bases[[#This Row],[CLIENTS From Simple Subscription Auto Renewal YES]]</f>
        <v>0</v>
      </c>
      <c r="AB161" s="9">
        <f>IF(AND(Bases[[#This Row],[Plan]]="Standard",Bases[[#This Row],[Auto Renewal]]="Yes"),1,0)</f>
        <v>0</v>
      </c>
      <c r="AC161" s="9">
        <f>IF(AND(Bases[[#This Row],[Plan]]="Standard",Bases[[#This Row],[Auto Renewal]]="No"),1,0)</f>
        <v>0</v>
      </c>
      <c r="AD161" s="9">
        <f>+Bases[[#This Row],[CLIENTS From STANDARD (MINECRAFT) Auto Renewal NO]]+Bases[[#This Row],[CLIENTS From STANDARD (MINECRAFT) Auto Renewal YES]]</f>
        <v>0</v>
      </c>
      <c r="AE161" s="9">
        <f>IF(AND(Bases[[#This Row],[Plan]]="Ultimate",Bases[[#This Row],[Auto Renewal]]="Yes"),1,0)</f>
        <v>1</v>
      </c>
      <c r="AF161" s="9">
        <f>IF(AND(Bases[[#This Row],[Plan]]="Ultimate",Bases[[#This Row],[Auto Renewal]]="No"),1,0)</f>
        <v>0</v>
      </c>
      <c r="AG161" s="9">
        <f>+Bases[[#This Row],[CLIENTS From ULTIMATE (MINECRAFT) Auto Renewal NO]]+Bases[[#This Row],[CLIENTS From ULTIMATE (MINECRAFT) Auto Renewal YES]]</f>
        <v>1</v>
      </c>
      <c r="AH161" s="9">
        <f>+Bases[[#This Row],[Total CLIENTS From ULTIMATE (MINECRAFT) Auto Renewal YES + NO]]+Bases[[#This Row],[Total CLIENTS From STANDARD (MINECRAFT) Auto Renewal YES + NO]]</f>
        <v>1</v>
      </c>
      <c r="AI161" s="9">
        <f>IF(AND(Bases[[#This Row],[Plan]]="Ultimate",Bases[[#This Row],[Auto Renewal]]="Yes"),1,0)</f>
        <v>1</v>
      </c>
      <c r="AJ161" s="9">
        <f>IF(AND(Bases[[#This Row],[Plan]]="Ultimate",Bases[[#This Row],[Auto Renewal]]="No"),1,0)</f>
        <v>0</v>
      </c>
      <c r="AK161" s="9">
        <f>+Bases[[#This Row],[CLIENTS From ULTIMATE (EA) Auto Renewal YES]]+Bases[[#This Row],[CLIENTS From ULTIMATE (EA) Auto Renewal NO]]</f>
        <v>1</v>
      </c>
      <c r="AL161" s="7">
        <f>+IF(Bases[[#This Row],[Auto Renewal]]="Yes",Bases[[#This Row],[Subscription Price]],0)</f>
        <v>15</v>
      </c>
      <c r="AM161" s="7">
        <f>+IF(Bases[[#This Row],[Auto Renewal]]="No",Bases[[#This Row],[Subscription Price]],0)</f>
        <v>0</v>
      </c>
      <c r="AN161" s="7">
        <f>+Bases[[#This Row],[Sales From All Subscriptions Auto Renewal NO]]+Bases[[#This Row],[Sales From All Subscriptions Auto Renewal YES]]</f>
        <v>15</v>
      </c>
      <c r="AO161" s="7">
        <f>IF(AND(Bases[[#This Row],[Plan]]="Core",Bases[[#This Row],[Auto Renewal]]="Yes"),Bases[[#This Row],[Subscription Price]],0)</f>
        <v>0</v>
      </c>
      <c r="AP161" s="7">
        <f>IF(AND(Bases[[#This Row],[Plan]]="Core",Bases[[#This Row],[Auto Renewal]]="No"),Bases[[#This Row],[Subscription Price]],0)</f>
        <v>0</v>
      </c>
      <c r="AQ161" s="7">
        <f>+Bases[[#This Row],[Sales From Simple Subscription Auto Renewal YES]]+Bases[[#This Row],[Sales From Simple Subscription Auto Renewal NO]]</f>
        <v>0</v>
      </c>
      <c r="AR161" s="7">
        <f>IF(AND(Bases[[#This Row],[Plan]]="Standard",Bases[[#This Row],[Auto Renewal]]="Yes"),Bases[[#This Row],[Minecraft Season Pass Price]],0)</f>
        <v>0</v>
      </c>
      <c r="AS161" s="7">
        <f>IF(AND(Bases[[#This Row],[Plan]]="Standard",Bases[[#This Row],[Auto Renewal]]="No"),Bases[[#This Row],[Minecraft Season Pass Price]],0)</f>
        <v>0</v>
      </c>
      <c r="AT161" s="7">
        <f>+Bases[[#This Row],[Sales From STANDARD (MINECRAFT) Auto Renewal YES]]+Bases[[#This Row],[Sales From STANDARD (MINECRAFT) Auto Renewal NO]]</f>
        <v>0</v>
      </c>
      <c r="AU161" s="7">
        <f>IF(AND(Bases[[#This Row],[Plan]]="Ultimate",Bases[[#This Row],[Auto Renewal]]="Yes"),Bases[[#This Row],[Minecraft Season Pass Price]],0)</f>
        <v>20</v>
      </c>
      <c r="AV161" s="7">
        <f>IF(AND(Bases[[#This Row],[Plan]]="Ultimate",Bases[[#This Row],[Auto Renewal]]="No"),Bases[[#This Row],[Minecraft Season Pass Price]],0)</f>
        <v>0</v>
      </c>
      <c r="AW161" s="7">
        <f>+Bases[[#This Row],[Sales From ULTIMATE (MINECRAFT) Auto Renewal YES]]+Bases[[#This Row],[Sales From ULTIMATE (MINECRAFT) Auto Renewal NO]]</f>
        <v>20</v>
      </c>
      <c r="AX161" s="7">
        <f>+Bases[[#This Row],[Total Sales From ULTIMATE (MINECRAFT) Auto Renewal YES + NO]]+Bases[[#This Row],[Total Sales From STANDARD (MINECRAFT) Auto Renewal YES + NO]]</f>
        <v>20</v>
      </c>
      <c r="AY161" s="7">
        <f>IF(AND(Bases[[#This Row],[Plan]]="Ultimate",Bases[[#This Row],[Auto Renewal]]="Yes"),Bases[[#This Row],[EA Play Season Pass
Price]],0)</f>
        <v>30</v>
      </c>
      <c r="AZ161" s="7">
        <f>IF(AND(Bases[[#This Row],[Plan]]="Ultimate",Bases[[#This Row],[Auto Renewal]]="No"),Bases[[#This Row],[EA Play Season Pass
Price]],0)</f>
        <v>0</v>
      </c>
      <c r="BA161" s="7">
        <f>+Bases[[#This Row],[Sales From ULTIMATE (EA) Auto Renewal YES]]+Bases[[#This Row],[Sales From ULTIMATE (EA) Auto Renewal NO]]</f>
        <v>30</v>
      </c>
      <c r="BB161" s="7">
        <f>IF(Bases[[#This Row],[Potential Clients Standard - Renew: Yes]]=1,25,0)</f>
        <v>0</v>
      </c>
      <c r="BC161" s="9">
        <f>IF(AND(Bases[[#This Row],[Auto Renewal]]="Yes",Bases[[#This Row],[Plan]]="Core"),1,0)</f>
        <v>0</v>
      </c>
      <c r="BD161" s="7">
        <f>IF(Bases[[#This Row],[Potential Clients Standard - Renew: NO]]=1,25,0)</f>
        <v>0</v>
      </c>
      <c r="BE161" s="9">
        <f>IF(AND(Bases[[#This Row],[Auto Renewal]]="No",Bases[[#This Row],[Plan]]="Core"),1,0)</f>
        <v>0</v>
      </c>
      <c r="BF161" s="7">
        <f>IF(Bases[[#This Row],[Potential Clients Ultimate - Renew: Yes]]=1,35,0)</f>
        <v>0</v>
      </c>
      <c r="BG161" s="9">
        <f>IF(AND(Bases[[#This Row],[Auto Renewal]]="Yes",Bases[[#This Row],[Plan]]="Standard"),1,0)</f>
        <v>0</v>
      </c>
      <c r="BH161" s="7">
        <f>IF(Bases[[#This Row],[Potential Clients Ultimate - Renew: NO]]=1,35,0)</f>
        <v>0</v>
      </c>
      <c r="BI161" s="9">
        <f>IF(AND(Bases[[#This Row],[Auto Renewal]]="No",Bases[[#This Row],[Plan]]="Standard"),1,0)</f>
        <v>0</v>
      </c>
      <c r="BJ161" s="7">
        <f>+Bases[[#This Row],[Potential Sales Standard - Renew: Yes]]+Bases[[#This Row],[Potential Sales Ultimate - Renew: Yes]]</f>
        <v>0</v>
      </c>
      <c r="BK161" s="9">
        <f>+Bases[[#This Row],[Potential Clients Standard - Renew: Yes]]+Bases[[#This Row],[Potential Clients Standard - Renew: NO]]</f>
        <v>0</v>
      </c>
      <c r="BL161" s="7">
        <f>+Bases[[#This Row],[Potential Sales Standard - Renew: NO]]+Bases[[#This Row],[Potential Sales Ultimate - Renew: NO]]</f>
        <v>0</v>
      </c>
      <c r="BM161" s="9">
        <f>+Bases[[#This Row],[Potential Clients Ultimate - Renew: Yes]]+Bases[[#This Row],[Potential Clients Ultimate - Renew: NO]]</f>
        <v>0</v>
      </c>
    </row>
    <row r="162" spans="1:65" ht="16.5" customHeight="1" x14ac:dyDescent="0.25">
      <c r="A162" s="1">
        <v>3389</v>
      </c>
      <c r="B162" s="1" t="s">
        <v>175</v>
      </c>
      <c r="C162" s="1" t="s">
        <v>15</v>
      </c>
      <c r="D162" s="2">
        <v>45506</v>
      </c>
      <c r="E162" s="1" t="s">
        <v>12</v>
      </c>
      <c r="F162" s="7">
        <v>10</v>
      </c>
      <c r="G162" s="1" t="s">
        <v>9</v>
      </c>
      <c r="H162" s="1" t="s">
        <v>12</v>
      </c>
      <c r="I162" s="7" t="s">
        <v>302</v>
      </c>
      <c r="J162" s="1" t="s">
        <v>8</v>
      </c>
      <c r="K162" s="7">
        <v>20</v>
      </c>
      <c r="L162" s="7">
        <v>10</v>
      </c>
      <c r="M162" s="7">
        <v>20</v>
      </c>
      <c r="N162" s="6">
        <v>2024</v>
      </c>
      <c r="O162" s="3" t="s">
        <v>322</v>
      </c>
      <c r="P162" s="5">
        <v>1</v>
      </c>
      <c r="Q162" s="3" t="s">
        <v>317</v>
      </c>
      <c r="R162" s="7">
        <v>-10</v>
      </c>
      <c r="S162" s="9">
        <v>1</v>
      </c>
      <c r="T162" s="9">
        <v>0</v>
      </c>
      <c r="U162" s="9">
        <v>1</v>
      </c>
      <c r="V162" s="9">
        <f>+IF(Bases[[#This Row],[Auto Renewal]]="Yes",1,0)</f>
        <v>0</v>
      </c>
      <c r="W162" s="9">
        <f>+IF(Bases[[#This Row],[Auto Renewal]]="No",1,0)</f>
        <v>1</v>
      </c>
      <c r="X162" s="9">
        <f>+Bases[[#This Row],[CLIENTS From All Subscriptions Auto Renewal YES]]+Bases[[#This Row],[CLIENTS From All Subscriptions Auto Renewal NO]]</f>
        <v>1</v>
      </c>
      <c r="Y162" s="9">
        <f>IF(AND(Bases[[#This Row],[Plan]]="Core",Bases[[#This Row],[Auto Renewal]]="Yes"),1,0)</f>
        <v>0</v>
      </c>
      <c r="Z162" s="9">
        <f>IF(AND(Bases[[#This Row],[Plan]]="Core",Bases[[#This Row],[Auto Renewal]]="No"),1,0)</f>
        <v>0</v>
      </c>
      <c r="AA162" s="9">
        <f>+Bases[[#This Row],[CLIENTS From Simple Subscription Auto Renewal NO]]+Bases[[#This Row],[CLIENTS From Simple Subscription Auto Renewal YES]]</f>
        <v>0</v>
      </c>
      <c r="AB162" s="9">
        <f>IF(AND(Bases[[#This Row],[Plan]]="Standard",Bases[[#This Row],[Auto Renewal]]="Yes"),1,0)</f>
        <v>0</v>
      </c>
      <c r="AC162" s="9">
        <f>IF(AND(Bases[[#This Row],[Plan]]="Standard",Bases[[#This Row],[Auto Renewal]]="No"),1,0)</f>
        <v>1</v>
      </c>
      <c r="AD162" s="9">
        <f>+Bases[[#This Row],[CLIENTS From STANDARD (MINECRAFT) Auto Renewal NO]]+Bases[[#This Row],[CLIENTS From STANDARD (MINECRAFT) Auto Renewal YES]]</f>
        <v>1</v>
      </c>
      <c r="AE162" s="9">
        <f>IF(AND(Bases[[#This Row],[Plan]]="Ultimate",Bases[[#This Row],[Auto Renewal]]="Yes"),1,0)</f>
        <v>0</v>
      </c>
      <c r="AF162" s="9">
        <f>IF(AND(Bases[[#This Row],[Plan]]="Ultimate",Bases[[#This Row],[Auto Renewal]]="No"),1,0)</f>
        <v>0</v>
      </c>
      <c r="AG162" s="9">
        <f>+Bases[[#This Row],[CLIENTS From ULTIMATE (MINECRAFT) Auto Renewal NO]]+Bases[[#This Row],[CLIENTS From ULTIMATE (MINECRAFT) Auto Renewal YES]]</f>
        <v>0</v>
      </c>
      <c r="AH162" s="9">
        <f>+Bases[[#This Row],[Total CLIENTS From ULTIMATE (MINECRAFT) Auto Renewal YES + NO]]+Bases[[#This Row],[Total CLIENTS From STANDARD (MINECRAFT) Auto Renewal YES + NO]]</f>
        <v>1</v>
      </c>
      <c r="AI162" s="9">
        <f>IF(AND(Bases[[#This Row],[Plan]]="Ultimate",Bases[[#This Row],[Auto Renewal]]="Yes"),1,0)</f>
        <v>0</v>
      </c>
      <c r="AJ162" s="9">
        <f>IF(AND(Bases[[#This Row],[Plan]]="Ultimate",Bases[[#This Row],[Auto Renewal]]="No"),1,0)</f>
        <v>0</v>
      </c>
      <c r="AK162" s="9">
        <f>+Bases[[#This Row],[CLIENTS From ULTIMATE (EA) Auto Renewal YES]]+Bases[[#This Row],[CLIENTS From ULTIMATE (EA) Auto Renewal NO]]</f>
        <v>0</v>
      </c>
      <c r="AL162" s="7">
        <f>+IF(Bases[[#This Row],[Auto Renewal]]="Yes",Bases[[#This Row],[Subscription Price]],0)</f>
        <v>0</v>
      </c>
      <c r="AM162" s="7">
        <f>+IF(Bases[[#This Row],[Auto Renewal]]="No",Bases[[#This Row],[Subscription Price]],0)</f>
        <v>10</v>
      </c>
      <c r="AN162" s="7">
        <f>+Bases[[#This Row],[Sales From All Subscriptions Auto Renewal NO]]+Bases[[#This Row],[Sales From All Subscriptions Auto Renewal YES]]</f>
        <v>10</v>
      </c>
      <c r="AO162" s="7">
        <f>IF(AND(Bases[[#This Row],[Plan]]="Core",Bases[[#This Row],[Auto Renewal]]="Yes"),Bases[[#This Row],[Subscription Price]],0)</f>
        <v>0</v>
      </c>
      <c r="AP162" s="7">
        <f>IF(AND(Bases[[#This Row],[Plan]]="Core",Bases[[#This Row],[Auto Renewal]]="No"),Bases[[#This Row],[Subscription Price]],0)</f>
        <v>0</v>
      </c>
      <c r="AQ162" s="7">
        <f>+Bases[[#This Row],[Sales From Simple Subscription Auto Renewal YES]]+Bases[[#This Row],[Sales From Simple Subscription Auto Renewal NO]]</f>
        <v>0</v>
      </c>
      <c r="AR162" s="7">
        <f>IF(AND(Bases[[#This Row],[Plan]]="Standard",Bases[[#This Row],[Auto Renewal]]="Yes"),Bases[[#This Row],[Minecraft Season Pass Price]],0)</f>
        <v>0</v>
      </c>
      <c r="AS162" s="7">
        <f>IF(AND(Bases[[#This Row],[Plan]]="Standard",Bases[[#This Row],[Auto Renewal]]="No"),Bases[[#This Row],[Minecraft Season Pass Price]],0)</f>
        <v>20</v>
      </c>
      <c r="AT162" s="7">
        <f>+Bases[[#This Row],[Sales From STANDARD (MINECRAFT) Auto Renewal YES]]+Bases[[#This Row],[Sales From STANDARD (MINECRAFT) Auto Renewal NO]]</f>
        <v>20</v>
      </c>
      <c r="AU162" s="7">
        <f>IF(AND(Bases[[#This Row],[Plan]]="Ultimate",Bases[[#This Row],[Auto Renewal]]="Yes"),Bases[[#This Row],[Minecraft Season Pass Price]],0)</f>
        <v>0</v>
      </c>
      <c r="AV162" s="7">
        <f>IF(AND(Bases[[#This Row],[Plan]]="Ultimate",Bases[[#This Row],[Auto Renewal]]="No"),Bases[[#This Row],[Minecraft Season Pass Price]],0)</f>
        <v>0</v>
      </c>
      <c r="AW162" s="7">
        <f>+Bases[[#This Row],[Sales From ULTIMATE (MINECRAFT) Auto Renewal YES]]+Bases[[#This Row],[Sales From ULTIMATE (MINECRAFT) Auto Renewal NO]]</f>
        <v>0</v>
      </c>
      <c r="AX162" s="7">
        <f>+Bases[[#This Row],[Total Sales From ULTIMATE (MINECRAFT) Auto Renewal YES + NO]]+Bases[[#This Row],[Total Sales From STANDARD (MINECRAFT) Auto Renewal YES + NO]]</f>
        <v>20</v>
      </c>
      <c r="AY162" s="7">
        <f>IF(AND(Bases[[#This Row],[Plan]]="Ultimate",Bases[[#This Row],[Auto Renewal]]="Yes"),Bases[[#This Row],[EA Play Season Pass
Price]],0)</f>
        <v>0</v>
      </c>
      <c r="AZ162" s="7">
        <f>IF(AND(Bases[[#This Row],[Plan]]="Ultimate",Bases[[#This Row],[Auto Renewal]]="No"),Bases[[#This Row],[EA Play Season Pass
Price]],0)</f>
        <v>0</v>
      </c>
      <c r="BA162" s="7">
        <f>+Bases[[#This Row],[Sales From ULTIMATE (EA) Auto Renewal YES]]+Bases[[#This Row],[Sales From ULTIMATE (EA) Auto Renewal NO]]</f>
        <v>0</v>
      </c>
      <c r="BB162" s="7">
        <f>IF(Bases[[#This Row],[Potential Clients Standard - Renew: Yes]]=1,25,0)</f>
        <v>0</v>
      </c>
      <c r="BC162" s="9">
        <f>IF(AND(Bases[[#This Row],[Auto Renewal]]="Yes",Bases[[#This Row],[Plan]]="Core"),1,0)</f>
        <v>0</v>
      </c>
      <c r="BD162" s="7">
        <f>IF(Bases[[#This Row],[Potential Clients Standard - Renew: NO]]=1,25,0)</f>
        <v>0</v>
      </c>
      <c r="BE162" s="9">
        <f>IF(AND(Bases[[#This Row],[Auto Renewal]]="No",Bases[[#This Row],[Plan]]="Core"),1,0)</f>
        <v>0</v>
      </c>
      <c r="BF162" s="7">
        <f>IF(Bases[[#This Row],[Potential Clients Ultimate - Renew: Yes]]=1,35,0)</f>
        <v>0</v>
      </c>
      <c r="BG162" s="9">
        <f>IF(AND(Bases[[#This Row],[Auto Renewal]]="Yes",Bases[[#This Row],[Plan]]="Standard"),1,0)</f>
        <v>0</v>
      </c>
      <c r="BH162" s="7">
        <f>IF(Bases[[#This Row],[Potential Clients Ultimate - Renew: NO]]=1,35,0)</f>
        <v>35</v>
      </c>
      <c r="BI162" s="9">
        <f>IF(AND(Bases[[#This Row],[Auto Renewal]]="No",Bases[[#This Row],[Plan]]="Standard"),1,0)</f>
        <v>1</v>
      </c>
      <c r="BJ162" s="7">
        <f>+Bases[[#This Row],[Potential Sales Standard - Renew: Yes]]+Bases[[#This Row],[Potential Sales Ultimate - Renew: Yes]]</f>
        <v>0</v>
      </c>
      <c r="BK162" s="9">
        <f>+Bases[[#This Row],[Potential Clients Standard - Renew: Yes]]+Bases[[#This Row],[Potential Clients Standard - Renew: NO]]</f>
        <v>0</v>
      </c>
      <c r="BL162" s="7">
        <f>+Bases[[#This Row],[Potential Sales Standard - Renew: NO]]+Bases[[#This Row],[Potential Sales Ultimate - Renew: NO]]</f>
        <v>35</v>
      </c>
      <c r="BM162" s="9">
        <f>+Bases[[#This Row],[Potential Clients Ultimate - Renew: Yes]]+Bases[[#This Row],[Potential Clients Ultimate - Renew: NO]]</f>
        <v>1</v>
      </c>
    </row>
    <row r="163" spans="1:65" ht="16.5" customHeight="1" x14ac:dyDescent="0.25">
      <c r="A163" s="1">
        <v>3390</v>
      </c>
      <c r="B163" s="1" t="s">
        <v>176</v>
      </c>
      <c r="C163" s="1" t="s">
        <v>11</v>
      </c>
      <c r="D163" s="2">
        <v>45507</v>
      </c>
      <c r="E163" s="1" t="s">
        <v>8</v>
      </c>
      <c r="F163" s="7">
        <v>5</v>
      </c>
      <c r="G163" s="1" t="s">
        <v>16</v>
      </c>
      <c r="H163" s="1" t="s">
        <v>12</v>
      </c>
      <c r="I163" s="7" t="s">
        <v>302</v>
      </c>
      <c r="J163" s="1" t="s">
        <v>12</v>
      </c>
      <c r="K163" s="7">
        <v>0</v>
      </c>
      <c r="L163" s="7">
        <v>0</v>
      </c>
      <c r="M163" s="7">
        <v>5</v>
      </c>
      <c r="N163" s="6">
        <v>2024</v>
      </c>
      <c r="O163" s="3" t="s">
        <v>322</v>
      </c>
      <c r="P163" s="5">
        <v>1</v>
      </c>
      <c r="Q163" s="3" t="s">
        <v>311</v>
      </c>
      <c r="R163" s="7">
        <v>0</v>
      </c>
      <c r="S163" s="9">
        <v>1</v>
      </c>
      <c r="T163" s="9">
        <v>1</v>
      </c>
      <c r="U163" s="9">
        <v>0</v>
      </c>
      <c r="V163" s="9">
        <f>+IF(Bases[[#This Row],[Auto Renewal]]="Yes",1,0)</f>
        <v>1</v>
      </c>
      <c r="W163" s="9">
        <f>+IF(Bases[[#This Row],[Auto Renewal]]="No",1,0)</f>
        <v>0</v>
      </c>
      <c r="X163" s="9">
        <f>+Bases[[#This Row],[CLIENTS From All Subscriptions Auto Renewal YES]]+Bases[[#This Row],[CLIENTS From All Subscriptions Auto Renewal NO]]</f>
        <v>1</v>
      </c>
      <c r="Y163" s="9">
        <f>IF(AND(Bases[[#This Row],[Plan]]="Core",Bases[[#This Row],[Auto Renewal]]="Yes"),1,0)</f>
        <v>1</v>
      </c>
      <c r="Z163" s="9">
        <f>IF(AND(Bases[[#This Row],[Plan]]="Core",Bases[[#This Row],[Auto Renewal]]="No"),1,0)</f>
        <v>0</v>
      </c>
      <c r="AA163" s="9">
        <f>+Bases[[#This Row],[CLIENTS From Simple Subscription Auto Renewal NO]]+Bases[[#This Row],[CLIENTS From Simple Subscription Auto Renewal YES]]</f>
        <v>1</v>
      </c>
      <c r="AB163" s="9">
        <f>IF(AND(Bases[[#This Row],[Plan]]="Standard",Bases[[#This Row],[Auto Renewal]]="Yes"),1,0)</f>
        <v>0</v>
      </c>
      <c r="AC163" s="9">
        <f>IF(AND(Bases[[#This Row],[Plan]]="Standard",Bases[[#This Row],[Auto Renewal]]="No"),1,0)</f>
        <v>0</v>
      </c>
      <c r="AD163" s="9">
        <f>+Bases[[#This Row],[CLIENTS From STANDARD (MINECRAFT) Auto Renewal NO]]+Bases[[#This Row],[CLIENTS From STANDARD (MINECRAFT) Auto Renewal YES]]</f>
        <v>0</v>
      </c>
      <c r="AE163" s="9">
        <f>IF(AND(Bases[[#This Row],[Plan]]="Ultimate",Bases[[#This Row],[Auto Renewal]]="Yes"),1,0)</f>
        <v>0</v>
      </c>
      <c r="AF163" s="9">
        <f>IF(AND(Bases[[#This Row],[Plan]]="Ultimate",Bases[[#This Row],[Auto Renewal]]="No"),1,0)</f>
        <v>0</v>
      </c>
      <c r="AG163" s="9">
        <f>+Bases[[#This Row],[CLIENTS From ULTIMATE (MINECRAFT) Auto Renewal NO]]+Bases[[#This Row],[CLIENTS From ULTIMATE (MINECRAFT) Auto Renewal YES]]</f>
        <v>0</v>
      </c>
      <c r="AH163" s="9">
        <f>+Bases[[#This Row],[Total CLIENTS From ULTIMATE (MINECRAFT) Auto Renewal YES + NO]]+Bases[[#This Row],[Total CLIENTS From STANDARD (MINECRAFT) Auto Renewal YES + NO]]</f>
        <v>0</v>
      </c>
      <c r="AI163" s="9">
        <f>IF(AND(Bases[[#This Row],[Plan]]="Ultimate",Bases[[#This Row],[Auto Renewal]]="Yes"),1,0)</f>
        <v>0</v>
      </c>
      <c r="AJ163" s="9">
        <f>IF(AND(Bases[[#This Row],[Plan]]="Ultimate",Bases[[#This Row],[Auto Renewal]]="No"),1,0)</f>
        <v>0</v>
      </c>
      <c r="AK163" s="9">
        <f>+Bases[[#This Row],[CLIENTS From ULTIMATE (EA) Auto Renewal YES]]+Bases[[#This Row],[CLIENTS From ULTIMATE (EA) Auto Renewal NO]]</f>
        <v>0</v>
      </c>
      <c r="AL163" s="7">
        <f>+IF(Bases[[#This Row],[Auto Renewal]]="Yes",Bases[[#This Row],[Subscription Price]],0)</f>
        <v>5</v>
      </c>
      <c r="AM163" s="7">
        <f>+IF(Bases[[#This Row],[Auto Renewal]]="No",Bases[[#This Row],[Subscription Price]],0)</f>
        <v>0</v>
      </c>
      <c r="AN163" s="7">
        <f>+Bases[[#This Row],[Sales From All Subscriptions Auto Renewal NO]]+Bases[[#This Row],[Sales From All Subscriptions Auto Renewal YES]]</f>
        <v>5</v>
      </c>
      <c r="AO163" s="7">
        <f>IF(AND(Bases[[#This Row],[Plan]]="Core",Bases[[#This Row],[Auto Renewal]]="Yes"),Bases[[#This Row],[Subscription Price]],0)</f>
        <v>5</v>
      </c>
      <c r="AP163" s="7">
        <f>IF(AND(Bases[[#This Row],[Plan]]="Core",Bases[[#This Row],[Auto Renewal]]="No"),Bases[[#This Row],[Subscription Price]],0)</f>
        <v>0</v>
      </c>
      <c r="AQ163" s="7">
        <f>+Bases[[#This Row],[Sales From Simple Subscription Auto Renewal YES]]+Bases[[#This Row],[Sales From Simple Subscription Auto Renewal NO]]</f>
        <v>5</v>
      </c>
      <c r="AR163" s="7">
        <f>IF(AND(Bases[[#This Row],[Plan]]="Standard",Bases[[#This Row],[Auto Renewal]]="Yes"),Bases[[#This Row],[Minecraft Season Pass Price]],0)</f>
        <v>0</v>
      </c>
      <c r="AS163" s="7">
        <f>IF(AND(Bases[[#This Row],[Plan]]="Standard",Bases[[#This Row],[Auto Renewal]]="No"),Bases[[#This Row],[Minecraft Season Pass Price]],0)</f>
        <v>0</v>
      </c>
      <c r="AT163" s="7">
        <f>+Bases[[#This Row],[Sales From STANDARD (MINECRAFT) Auto Renewal YES]]+Bases[[#This Row],[Sales From STANDARD (MINECRAFT) Auto Renewal NO]]</f>
        <v>0</v>
      </c>
      <c r="AU163" s="7">
        <f>IF(AND(Bases[[#This Row],[Plan]]="Ultimate",Bases[[#This Row],[Auto Renewal]]="Yes"),Bases[[#This Row],[Minecraft Season Pass Price]],0)</f>
        <v>0</v>
      </c>
      <c r="AV163" s="7">
        <f>IF(AND(Bases[[#This Row],[Plan]]="Ultimate",Bases[[#This Row],[Auto Renewal]]="No"),Bases[[#This Row],[Minecraft Season Pass Price]],0)</f>
        <v>0</v>
      </c>
      <c r="AW163" s="7">
        <f>+Bases[[#This Row],[Sales From ULTIMATE (MINECRAFT) Auto Renewal YES]]+Bases[[#This Row],[Sales From ULTIMATE (MINECRAFT) Auto Renewal NO]]</f>
        <v>0</v>
      </c>
      <c r="AX163" s="7">
        <f>+Bases[[#This Row],[Total Sales From ULTIMATE (MINECRAFT) Auto Renewal YES + NO]]+Bases[[#This Row],[Total Sales From STANDARD (MINECRAFT) Auto Renewal YES + NO]]</f>
        <v>0</v>
      </c>
      <c r="AY163" s="7">
        <f>IF(AND(Bases[[#This Row],[Plan]]="Ultimate",Bases[[#This Row],[Auto Renewal]]="Yes"),Bases[[#This Row],[EA Play Season Pass
Price]],0)</f>
        <v>0</v>
      </c>
      <c r="AZ163" s="7">
        <f>IF(AND(Bases[[#This Row],[Plan]]="Ultimate",Bases[[#This Row],[Auto Renewal]]="No"),Bases[[#This Row],[EA Play Season Pass
Price]],0)</f>
        <v>0</v>
      </c>
      <c r="BA163" s="7">
        <f>+Bases[[#This Row],[Sales From ULTIMATE (EA) Auto Renewal YES]]+Bases[[#This Row],[Sales From ULTIMATE (EA) Auto Renewal NO]]</f>
        <v>0</v>
      </c>
      <c r="BB163" s="7">
        <f>IF(Bases[[#This Row],[Potential Clients Standard - Renew: Yes]]=1,25,0)</f>
        <v>25</v>
      </c>
      <c r="BC163" s="9">
        <f>IF(AND(Bases[[#This Row],[Auto Renewal]]="Yes",Bases[[#This Row],[Plan]]="Core"),1,0)</f>
        <v>1</v>
      </c>
      <c r="BD163" s="7">
        <f>IF(Bases[[#This Row],[Potential Clients Standard - Renew: NO]]=1,25,0)</f>
        <v>0</v>
      </c>
      <c r="BE163" s="9">
        <f>IF(AND(Bases[[#This Row],[Auto Renewal]]="No",Bases[[#This Row],[Plan]]="Core"),1,0)</f>
        <v>0</v>
      </c>
      <c r="BF163" s="7">
        <f>IF(Bases[[#This Row],[Potential Clients Ultimate - Renew: Yes]]=1,35,0)</f>
        <v>0</v>
      </c>
      <c r="BG163" s="9">
        <f>IF(AND(Bases[[#This Row],[Auto Renewal]]="Yes",Bases[[#This Row],[Plan]]="Standard"),1,0)</f>
        <v>0</v>
      </c>
      <c r="BH163" s="7">
        <f>IF(Bases[[#This Row],[Potential Clients Ultimate - Renew: NO]]=1,35,0)</f>
        <v>0</v>
      </c>
      <c r="BI163" s="9">
        <f>IF(AND(Bases[[#This Row],[Auto Renewal]]="No",Bases[[#This Row],[Plan]]="Standard"),1,0)</f>
        <v>0</v>
      </c>
      <c r="BJ163" s="7">
        <f>+Bases[[#This Row],[Potential Sales Standard - Renew: Yes]]+Bases[[#This Row],[Potential Sales Ultimate - Renew: Yes]]</f>
        <v>25</v>
      </c>
      <c r="BK163" s="9">
        <f>+Bases[[#This Row],[Potential Clients Standard - Renew: Yes]]+Bases[[#This Row],[Potential Clients Standard - Renew: NO]]</f>
        <v>1</v>
      </c>
      <c r="BL163" s="7">
        <f>+Bases[[#This Row],[Potential Sales Standard - Renew: NO]]+Bases[[#This Row],[Potential Sales Ultimate - Renew: NO]]</f>
        <v>0</v>
      </c>
      <c r="BM163" s="9">
        <f>+Bases[[#This Row],[Potential Clients Ultimate - Renew: Yes]]+Bases[[#This Row],[Potential Clients Ultimate - Renew: NO]]</f>
        <v>0</v>
      </c>
    </row>
    <row r="164" spans="1:65" ht="16.5" customHeight="1" x14ac:dyDescent="0.25">
      <c r="A164" s="1">
        <v>3391</v>
      </c>
      <c r="B164" s="1" t="s">
        <v>76</v>
      </c>
      <c r="C164" s="1" t="s">
        <v>7</v>
      </c>
      <c r="D164" s="2">
        <v>45508</v>
      </c>
      <c r="E164" s="1" t="s">
        <v>12</v>
      </c>
      <c r="F164" s="7">
        <v>15</v>
      </c>
      <c r="G164" s="1" t="s">
        <v>9</v>
      </c>
      <c r="H164" s="1" t="s">
        <v>8</v>
      </c>
      <c r="I164" s="7">
        <v>30</v>
      </c>
      <c r="J164" s="1" t="s">
        <v>8</v>
      </c>
      <c r="K164" s="7">
        <v>20</v>
      </c>
      <c r="L164" s="7">
        <v>15</v>
      </c>
      <c r="M164" s="7">
        <v>50</v>
      </c>
      <c r="N164" s="6">
        <v>2024</v>
      </c>
      <c r="O164" s="3" t="s">
        <v>322</v>
      </c>
      <c r="P164" s="5">
        <v>2</v>
      </c>
      <c r="Q164" s="3" t="s">
        <v>314</v>
      </c>
      <c r="R164" s="7">
        <v>-15</v>
      </c>
      <c r="S164" s="9">
        <v>1</v>
      </c>
      <c r="T164" s="9">
        <v>0</v>
      </c>
      <c r="U164" s="9">
        <v>1</v>
      </c>
      <c r="V164" s="9">
        <f>+IF(Bases[[#This Row],[Auto Renewal]]="Yes",1,0)</f>
        <v>0</v>
      </c>
      <c r="W164" s="9">
        <f>+IF(Bases[[#This Row],[Auto Renewal]]="No",1,0)</f>
        <v>1</v>
      </c>
      <c r="X164" s="9">
        <f>+Bases[[#This Row],[CLIENTS From All Subscriptions Auto Renewal YES]]+Bases[[#This Row],[CLIENTS From All Subscriptions Auto Renewal NO]]</f>
        <v>1</v>
      </c>
      <c r="Y164" s="9">
        <f>IF(AND(Bases[[#This Row],[Plan]]="Core",Bases[[#This Row],[Auto Renewal]]="Yes"),1,0)</f>
        <v>0</v>
      </c>
      <c r="Z164" s="9">
        <f>IF(AND(Bases[[#This Row],[Plan]]="Core",Bases[[#This Row],[Auto Renewal]]="No"),1,0)</f>
        <v>0</v>
      </c>
      <c r="AA164" s="9">
        <f>+Bases[[#This Row],[CLIENTS From Simple Subscription Auto Renewal NO]]+Bases[[#This Row],[CLIENTS From Simple Subscription Auto Renewal YES]]</f>
        <v>0</v>
      </c>
      <c r="AB164" s="9">
        <f>IF(AND(Bases[[#This Row],[Plan]]="Standard",Bases[[#This Row],[Auto Renewal]]="Yes"),1,0)</f>
        <v>0</v>
      </c>
      <c r="AC164" s="9">
        <f>IF(AND(Bases[[#This Row],[Plan]]="Standard",Bases[[#This Row],[Auto Renewal]]="No"),1,0)</f>
        <v>0</v>
      </c>
      <c r="AD164" s="9">
        <f>+Bases[[#This Row],[CLIENTS From STANDARD (MINECRAFT) Auto Renewal NO]]+Bases[[#This Row],[CLIENTS From STANDARD (MINECRAFT) Auto Renewal YES]]</f>
        <v>0</v>
      </c>
      <c r="AE164" s="9">
        <f>IF(AND(Bases[[#This Row],[Plan]]="Ultimate",Bases[[#This Row],[Auto Renewal]]="Yes"),1,0)</f>
        <v>0</v>
      </c>
      <c r="AF164" s="9">
        <f>IF(AND(Bases[[#This Row],[Plan]]="Ultimate",Bases[[#This Row],[Auto Renewal]]="No"),1,0)</f>
        <v>1</v>
      </c>
      <c r="AG164" s="9">
        <f>+Bases[[#This Row],[CLIENTS From ULTIMATE (MINECRAFT) Auto Renewal NO]]+Bases[[#This Row],[CLIENTS From ULTIMATE (MINECRAFT) Auto Renewal YES]]</f>
        <v>1</v>
      </c>
      <c r="AH164" s="9">
        <f>+Bases[[#This Row],[Total CLIENTS From ULTIMATE (MINECRAFT) Auto Renewal YES + NO]]+Bases[[#This Row],[Total CLIENTS From STANDARD (MINECRAFT) Auto Renewal YES + NO]]</f>
        <v>1</v>
      </c>
      <c r="AI164" s="9">
        <f>IF(AND(Bases[[#This Row],[Plan]]="Ultimate",Bases[[#This Row],[Auto Renewal]]="Yes"),1,0)</f>
        <v>0</v>
      </c>
      <c r="AJ164" s="9">
        <f>IF(AND(Bases[[#This Row],[Plan]]="Ultimate",Bases[[#This Row],[Auto Renewal]]="No"),1,0)</f>
        <v>1</v>
      </c>
      <c r="AK164" s="9">
        <f>+Bases[[#This Row],[CLIENTS From ULTIMATE (EA) Auto Renewal YES]]+Bases[[#This Row],[CLIENTS From ULTIMATE (EA) Auto Renewal NO]]</f>
        <v>1</v>
      </c>
      <c r="AL164" s="7">
        <f>+IF(Bases[[#This Row],[Auto Renewal]]="Yes",Bases[[#This Row],[Subscription Price]],0)</f>
        <v>0</v>
      </c>
      <c r="AM164" s="7">
        <f>+IF(Bases[[#This Row],[Auto Renewal]]="No",Bases[[#This Row],[Subscription Price]],0)</f>
        <v>15</v>
      </c>
      <c r="AN164" s="7">
        <f>+Bases[[#This Row],[Sales From All Subscriptions Auto Renewal NO]]+Bases[[#This Row],[Sales From All Subscriptions Auto Renewal YES]]</f>
        <v>15</v>
      </c>
      <c r="AO164" s="7">
        <f>IF(AND(Bases[[#This Row],[Plan]]="Core",Bases[[#This Row],[Auto Renewal]]="Yes"),Bases[[#This Row],[Subscription Price]],0)</f>
        <v>0</v>
      </c>
      <c r="AP164" s="7">
        <f>IF(AND(Bases[[#This Row],[Plan]]="Core",Bases[[#This Row],[Auto Renewal]]="No"),Bases[[#This Row],[Subscription Price]],0)</f>
        <v>0</v>
      </c>
      <c r="AQ164" s="7">
        <f>+Bases[[#This Row],[Sales From Simple Subscription Auto Renewal YES]]+Bases[[#This Row],[Sales From Simple Subscription Auto Renewal NO]]</f>
        <v>0</v>
      </c>
      <c r="AR164" s="7">
        <f>IF(AND(Bases[[#This Row],[Plan]]="Standard",Bases[[#This Row],[Auto Renewal]]="Yes"),Bases[[#This Row],[Minecraft Season Pass Price]],0)</f>
        <v>0</v>
      </c>
      <c r="AS164" s="7">
        <f>IF(AND(Bases[[#This Row],[Plan]]="Standard",Bases[[#This Row],[Auto Renewal]]="No"),Bases[[#This Row],[Minecraft Season Pass Price]],0)</f>
        <v>0</v>
      </c>
      <c r="AT164" s="7">
        <f>+Bases[[#This Row],[Sales From STANDARD (MINECRAFT) Auto Renewal YES]]+Bases[[#This Row],[Sales From STANDARD (MINECRAFT) Auto Renewal NO]]</f>
        <v>0</v>
      </c>
      <c r="AU164" s="7">
        <f>IF(AND(Bases[[#This Row],[Plan]]="Ultimate",Bases[[#This Row],[Auto Renewal]]="Yes"),Bases[[#This Row],[Minecraft Season Pass Price]],0)</f>
        <v>0</v>
      </c>
      <c r="AV164" s="7">
        <f>IF(AND(Bases[[#This Row],[Plan]]="Ultimate",Bases[[#This Row],[Auto Renewal]]="No"),Bases[[#This Row],[Minecraft Season Pass Price]],0)</f>
        <v>20</v>
      </c>
      <c r="AW164" s="7">
        <f>+Bases[[#This Row],[Sales From ULTIMATE (MINECRAFT) Auto Renewal YES]]+Bases[[#This Row],[Sales From ULTIMATE (MINECRAFT) Auto Renewal NO]]</f>
        <v>20</v>
      </c>
      <c r="AX164" s="7">
        <f>+Bases[[#This Row],[Total Sales From ULTIMATE (MINECRAFT) Auto Renewal YES + NO]]+Bases[[#This Row],[Total Sales From STANDARD (MINECRAFT) Auto Renewal YES + NO]]</f>
        <v>20</v>
      </c>
      <c r="AY164" s="7">
        <f>IF(AND(Bases[[#This Row],[Plan]]="Ultimate",Bases[[#This Row],[Auto Renewal]]="Yes"),Bases[[#This Row],[EA Play Season Pass
Price]],0)</f>
        <v>0</v>
      </c>
      <c r="AZ164" s="7">
        <f>IF(AND(Bases[[#This Row],[Plan]]="Ultimate",Bases[[#This Row],[Auto Renewal]]="No"),Bases[[#This Row],[EA Play Season Pass
Price]],0)</f>
        <v>30</v>
      </c>
      <c r="BA164" s="7">
        <f>+Bases[[#This Row],[Sales From ULTIMATE (EA) Auto Renewal YES]]+Bases[[#This Row],[Sales From ULTIMATE (EA) Auto Renewal NO]]</f>
        <v>30</v>
      </c>
      <c r="BB164" s="7">
        <f>IF(Bases[[#This Row],[Potential Clients Standard - Renew: Yes]]=1,25,0)</f>
        <v>0</v>
      </c>
      <c r="BC164" s="9">
        <f>IF(AND(Bases[[#This Row],[Auto Renewal]]="Yes",Bases[[#This Row],[Plan]]="Core"),1,0)</f>
        <v>0</v>
      </c>
      <c r="BD164" s="7">
        <f>IF(Bases[[#This Row],[Potential Clients Standard - Renew: NO]]=1,25,0)</f>
        <v>0</v>
      </c>
      <c r="BE164" s="9">
        <f>IF(AND(Bases[[#This Row],[Auto Renewal]]="No",Bases[[#This Row],[Plan]]="Core"),1,0)</f>
        <v>0</v>
      </c>
      <c r="BF164" s="7">
        <f>IF(Bases[[#This Row],[Potential Clients Ultimate - Renew: Yes]]=1,35,0)</f>
        <v>0</v>
      </c>
      <c r="BG164" s="9">
        <f>IF(AND(Bases[[#This Row],[Auto Renewal]]="Yes",Bases[[#This Row],[Plan]]="Standard"),1,0)</f>
        <v>0</v>
      </c>
      <c r="BH164" s="7">
        <f>IF(Bases[[#This Row],[Potential Clients Ultimate - Renew: NO]]=1,35,0)</f>
        <v>0</v>
      </c>
      <c r="BI164" s="9">
        <f>IF(AND(Bases[[#This Row],[Auto Renewal]]="No",Bases[[#This Row],[Plan]]="Standard"),1,0)</f>
        <v>0</v>
      </c>
      <c r="BJ164" s="7">
        <f>+Bases[[#This Row],[Potential Sales Standard - Renew: Yes]]+Bases[[#This Row],[Potential Sales Ultimate - Renew: Yes]]</f>
        <v>0</v>
      </c>
      <c r="BK164" s="9">
        <f>+Bases[[#This Row],[Potential Clients Standard - Renew: Yes]]+Bases[[#This Row],[Potential Clients Standard - Renew: NO]]</f>
        <v>0</v>
      </c>
      <c r="BL164" s="7">
        <f>+Bases[[#This Row],[Potential Sales Standard - Renew: NO]]+Bases[[#This Row],[Potential Sales Ultimate - Renew: NO]]</f>
        <v>0</v>
      </c>
      <c r="BM164" s="9">
        <f>+Bases[[#This Row],[Potential Clients Ultimate - Renew: Yes]]+Bases[[#This Row],[Potential Clients Ultimate - Renew: NO]]</f>
        <v>0</v>
      </c>
    </row>
    <row r="165" spans="1:65" ht="16.5" customHeight="1" x14ac:dyDescent="0.25">
      <c r="A165" s="1">
        <v>3392</v>
      </c>
      <c r="B165" s="1" t="s">
        <v>177</v>
      </c>
      <c r="C165" s="1" t="s">
        <v>15</v>
      </c>
      <c r="D165" s="2">
        <v>45509</v>
      </c>
      <c r="E165" s="1" t="s">
        <v>8</v>
      </c>
      <c r="F165" s="7">
        <v>10</v>
      </c>
      <c r="G165" s="1" t="s">
        <v>13</v>
      </c>
      <c r="H165" s="1" t="s">
        <v>12</v>
      </c>
      <c r="I165" s="7" t="s">
        <v>302</v>
      </c>
      <c r="J165" s="1" t="s">
        <v>8</v>
      </c>
      <c r="K165" s="7">
        <v>20</v>
      </c>
      <c r="L165" s="7">
        <v>15</v>
      </c>
      <c r="M165" s="7">
        <v>15</v>
      </c>
      <c r="N165" s="6">
        <v>2024</v>
      </c>
      <c r="O165" s="3" t="s">
        <v>322</v>
      </c>
      <c r="P165" s="5">
        <v>2</v>
      </c>
      <c r="Q165" s="3" t="s">
        <v>309</v>
      </c>
      <c r="R165" s="7">
        <v>-15</v>
      </c>
      <c r="S165" s="9">
        <v>1</v>
      </c>
      <c r="T165" s="9">
        <v>1</v>
      </c>
      <c r="U165" s="9">
        <v>0</v>
      </c>
      <c r="V165" s="9">
        <f>+IF(Bases[[#This Row],[Auto Renewal]]="Yes",1,0)</f>
        <v>1</v>
      </c>
      <c r="W165" s="9">
        <f>+IF(Bases[[#This Row],[Auto Renewal]]="No",1,0)</f>
        <v>0</v>
      </c>
      <c r="X165" s="9">
        <f>+Bases[[#This Row],[CLIENTS From All Subscriptions Auto Renewal YES]]+Bases[[#This Row],[CLIENTS From All Subscriptions Auto Renewal NO]]</f>
        <v>1</v>
      </c>
      <c r="Y165" s="9">
        <f>IF(AND(Bases[[#This Row],[Plan]]="Core",Bases[[#This Row],[Auto Renewal]]="Yes"),1,0)</f>
        <v>0</v>
      </c>
      <c r="Z165" s="9">
        <f>IF(AND(Bases[[#This Row],[Plan]]="Core",Bases[[#This Row],[Auto Renewal]]="No"),1,0)</f>
        <v>0</v>
      </c>
      <c r="AA165" s="9">
        <f>+Bases[[#This Row],[CLIENTS From Simple Subscription Auto Renewal NO]]+Bases[[#This Row],[CLIENTS From Simple Subscription Auto Renewal YES]]</f>
        <v>0</v>
      </c>
      <c r="AB165" s="9">
        <f>IF(AND(Bases[[#This Row],[Plan]]="Standard",Bases[[#This Row],[Auto Renewal]]="Yes"),1,0)</f>
        <v>1</v>
      </c>
      <c r="AC165" s="9">
        <f>IF(AND(Bases[[#This Row],[Plan]]="Standard",Bases[[#This Row],[Auto Renewal]]="No"),1,0)</f>
        <v>0</v>
      </c>
      <c r="AD165" s="9">
        <f>+Bases[[#This Row],[CLIENTS From STANDARD (MINECRAFT) Auto Renewal NO]]+Bases[[#This Row],[CLIENTS From STANDARD (MINECRAFT) Auto Renewal YES]]</f>
        <v>1</v>
      </c>
      <c r="AE165" s="9">
        <f>IF(AND(Bases[[#This Row],[Plan]]="Ultimate",Bases[[#This Row],[Auto Renewal]]="Yes"),1,0)</f>
        <v>0</v>
      </c>
      <c r="AF165" s="9">
        <f>IF(AND(Bases[[#This Row],[Plan]]="Ultimate",Bases[[#This Row],[Auto Renewal]]="No"),1,0)</f>
        <v>0</v>
      </c>
      <c r="AG165" s="9">
        <f>+Bases[[#This Row],[CLIENTS From ULTIMATE (MINECRAFT) Auto Renewal NO]]+Bases[[#This Row],[CLIENTS From ULTIMATE (MINECRAFT) Auto Renewal YES]]</f>
        <v>0</v>
      </c>
      <c r="AH165" s="9">
        <f>+Bases[[#This Row],[Total CLIENTS From ULTIMATE (MINECRAFT) Auto Renewal YES + NO]]+Bases[[#This Row],[Total CLIENTS From STANDARD (MINECRAFT) Auto Renewal YES + NO]]</f>
        <v>1</v>
      </c>
      <c r="AI165" s="9">
        <f>IF(AND(Bases[[#This Row],[Plan]]="Ultimate",Bases[[#This Row],[Auto Renewal]]="Yes"),1,0)</f>
        <v>0</v>
      </c>
      <c r="AJ165" s="9">
        <f>IF(AND(Bases[[#This Row],[Plan]]="Ultimate",Bases[[#This Row],[Auto Renewal]]="No"),1,0)</f>
        <v>0</v>
      </c>
      <c r="AK165" s="9">
        <f>+Bases[[#This Row],[CLIENTS From ULTIMATE (EA) Auto Renewal YES]]+Bases[[#This Row],[CLIENTS From ULTIMATE (EA) Auto Renewal NO]]</f>
        <v>0</v>
      </c>
      <c r="AL165" s="7">
        <f>+IF(Bases[[#This Row],[Auto Renewal]]="Yes",Bases[[#This Row],[Subscription Price]],0)</f>
        <v>10</v>
      </c>
      <c r="AM165" s="7">
        <f>+IF(Bases[[#This Row],[Auto Renewal]]="No",Bases[[#This Row],[Subscription Price]],0)</f>
        <v>0</v>
      </c>
      <c r="AN165" s="7">
        <f>+Bases[[#This Row],[Sales From All Subscriptions Auto Renewal NO]]+Bases[[#This Row],[Sales From All Subscriptions Auto Renewal YES]]</f>
        <v>10</v>
      </c>
      <c r="AO165" s="7">
        <f>IF(AND(Bases[[#This Row],[Plan]]="Core",Bases[[#This Row],[Auto Renewal]]="Yes"),Bases[[#This Row],[Subscription Price]],0)</f>
        <v>0</v>
      </c>
      <c r="AP165" s="7">
        <f>IF(AND(Bases[[#This Row],[Plan]]="Core",Bases[[#This Row],[Auto Renewal]]="No"),Bases[[#This Row],[Subscription Price]],0)</f>
        <v>0</v>
      </c>
      <c r="AQ165" s="7">
        <f>+Bases[[#This Row],[Sales From Simple Subscription Auto Renewal YES]]+Bases[[#This Row],[Sales From Simple Subscription Auto Renewal NO]]</f>
        <v>0</v>
      </c>
      <c r="AR165" s="7">
        <f>IF(AND(Bases[[#This Row],[Plan]]="Standard",Bases[[#This Row],[Auto Renewal]]="Yes"),Bases[[#This Row],[Minecraft Season Pass Price]],0)</f>
        <v>20</v>
      </c>
      <c r="AS165" s="7">
        <f>IF(AND(Bases[[#This Row],[Plan]]="Standard",Bases[[#This Row],[Auto Renewal]]="No"),Bases[[#This Row],[Minecraft Season Pass Price]],0)</f>
        <v>0</v>
      </c>
      <c r="AT165" s="7">
        <f>+Bases[[#This Row],[Sales From STANDARD (MINECRAFT) Auto Renewal YES]]+Bases[[#This Row],[Sales From STANDARD (MINECRAFT) Auto Renewal NO]]</f>
        <v>20</v>
      </c>
      <c r="AU165" s="7">
        <f>IF(AND(Bases[[#This Row],[Plan]]="Ultimate",Bases[[#This Row],[Auto Renewal]]="Yes"),Bases[[#This Row],[Minecraft Season Pass Price]],0)</f>
        <v>0</v>
      </c>
      <c r="AV165" s="7">
        <f>IF(AND(Bases[[#This Row],[Plan]]="Ultimate",Bases[[#This Row],[Auto Renewal]]="No"),Bases[[#This Row],[Minecraft Season Pass Price]],0)</f>
        <v>0</v>
      </c>
      <c r="AW165" s="7">
        <f>+Bases[[#This Row],[Sales From ULTIMATE (MINECRAFT) Auto Renewal YES]]+Bases[[#This Row],[Sales From ULTIMATE (MINECRAFT) Auto Renewal NO]]</f>
        <v>0</v>
      </c>
      <c r="AX165" s="7">
        <f>+Bases[[#This Row],[Total Sales From ULTIMATE (MINECRAFT) Auto Renewal YES + NO]]+Bases[[#This Row],[Total Sales From STANDARD (MINECRAFT) Auto Renewal YES + NO]]</f>
        <v>20</v>
      </c>
      <c r="AY165" s="7">
        <f>IF(AND(Bases[[#This Row],[Plan]]="Ultimate",Bases[[#This Row],[Auto Renewal]]="Yes"),Bases[[#This Row],[EA Play Season Pass
Price]],0)</f>
        <v>0</v>
      </c>
      <c r="AZ165" s="7">
        <f>IF(AND(Bases[[#This Row],[Plan]]="Ultimate",Bases[[#This Row],[Auto Renewal]]="No"),Bases[[#This Row],[EA Play Season Pass
Price]],0)</f>
        <v>0</v>
      </c>
      <c r="BA165" s="7">
        <f>+Bases[[#This Row],[Sales From ULTIMATE (EA) Auto Renewal YES]]+Bases[[#This Row],[Sales From ULTIMATE (EA) Auto Renewal NO]]</f>
        <v>0</v>
      </c>
      <c r="BB165" s="7">
        <f>IF(Bases[[#This Row],[Potential Clients Standard - Renew: Yes]]=1,25,0)</f>
        <v>0</v>
      </c>
      <c r="BC165" s="9">
        <f>IF(AND(Bases[[#This Row],[Auto Renewal]]="Yes",Bases[[#This Row],[Plan]]="Core"),1,0)</f>
        <v>0</v>
      </c>
      <c r="BD165" s="7">
        <f>IF(Bases[[#This Row],[Potential Clients Standard - Renew: NO]]=1,25,0)</f>
        <v>0</v>
      </c>
      <c r="BE165" s="9">
        <f>IF(AND(Bases[[#This Row],[Auto Renewal]]="No",Bases[[#This Row],[Plan]]="Core"),1,0)</f>
        <v>0</v>
      </c>
      <c r="BF165" s="7">
        <f>IF(Bases[[#This Row],[Potential Clients Ultimate - Renew: Yes]]=1,35,0)</f>
        <v>35</v>
      </c>
      <c r="BG165" s="9">
        <f>IF(AND(Bases[[#This Row],[Auto Renewal]]="Yes",Bases[[#This Row],[Plan]]="Standard"),1,0)</f>
        <v>1</v>
      </c>
      <c r="BH165" s="7">
        <f>IF(Bases[[#This Row],[Potential Clients Ultimate - Renew: NO]]=1,35,0)</f>
        <v>0</v>
      </c>
      <c r="BI165" s="9">
        <f>IF(AND(Bases[[#This Row],[Auto Renewal]]="No",Bases[[#This Row],[Plan]]="Standard"),1,0)</f>
        <v>0</v>
      </c>
      <c r="BJ165" s="7">
        <f>+Bases[[#This Row],[Potential Sales Standard - Renew: Yes]]+Bases[[#This Row],[Potential Sales Ultimate - Renew: Yes]]</f>
        <v>35</v>
      </c>
      <c r="BK165" s="9">
        <f>+Bases[[#This Row],[Potential Clients Standard - Renew: Yes]]+Bases[[#This Row],[Potential Clients Standard - Renew: NO]]</f>
        <v>0</v>
      </c>
      <c r="BL165" s="7">
        <f>+Bases[[#This Row],[Potential Sales Standard - Renew: NO]]+Bases[[#This Row],[Potential Sales Ultimate - Renew: NO]]</f>
        <v>0</v>
      </c>
      <c r="BM165" s="9">
        <f>+Bases[[#This Row],[Potential Clients Ultimate - Renew: Yes]]+Bases[[#This Row],[Potential Clients Ultimate - Renew: NO]]</f>
        <v>1</v>
      </c>
    </row>
    <row r="166" spans="1:65" ht="16.5" customHeight="1" x14ac:dyDescent="0.25">
      <c r="A166" s="1">
        <v>3393</v>
      </c>
      <c r="B166" s="1" t="s">
        <v>178</v>
      </c>
      <c r="C166" s="1" t="s">
        <v>11</v>
      </c>
      <c r="D166" s="2">
        <v>45510</v>
      </c>
      <c r="E166" s="1" t="s">
        <v>12</v>
      </c>
      <c r="F166" s="7">
        <v>5</v>
      </c>
      <c r="G166" s="1" t="s">
        <v>9</v>
      </c>
      <c r="H166" s="1" t="s">
        <v>12</v>
      </c>
      <c r="I166" s="7" t="s">
        <v>302</v>
      </c>
      <c r="J166" s="1" t="s">
        <v>12</v>
      </c>
      <c r="K166" s="7">
        <v>0</v>
      </c>
      <c r="L166" s="7">
        <v>1</v>
      </c>
      <c r="M166" s="7">
        <v>4</v>
      </c>
      <c r="N166" s="6">
        <v>2024</v>
      </c>
      <c r="O166" s="3" t="s">
        <v>322</v>
      </c>
      <c r="P166" s="5">
        <v>2</v>
      </c>
      <c r="Q166" s="3" t="s">
        <v>312</v>
      </c>
      <c r="R166" s="7">
        <v>-1</v>
      </c>
      <c r="S166" s="9">
        <v>1</v>
      </c>
      <c r="T166" s="9">
        <v>0</v>
      </c>
      <c r="U166" s="9">
        <v>1</v>
      </c>
      <c r="V166" s="9">
        <f>+IF(Bases[[#This Row],[Auto Renewal]]="Yes",1,0)</f>
        <v>0</v>
      </c>
      <c r="W166" s="9">
        <f>+IF(Bases[[#This Row],[Auto Renewal]]="No",1,0)</f>
        <v>1</v>
      </c>
      <c r="X166" s="9">
        <f>+Bases[[#This Row],[CLIENTS From All Subscriptions Auto Renewal YES]]+Bases[[#This Row],[CLIENTS From All Subscriptions Auto Renewal NO]]</f>
        <v>1</v>
      </c>
      <c r="Y166" s="9">
        <f>IF(AND(Bases[[#This Row],[Plan]]="Core",Bases[[#This Row],[Auto Renewal]]="Yes"),1,0)</f>
        <v>0</v>
      </c>
      <c r="Z166" s="9">
        <f>IF(AND(Bases[[#This Row],[Plan]]="Core",Bases[[#This Row],[Auto Renewal]]="No"),1,0)</f>
        <v>1</v>
      </c>
      <c r="AA166" s="9">
        <f>+Bases[[#This Row],[CLIENTS From Simple Subscription Auto Renewal NO]]+Bases[[#This Row],[CLIENTS From Simple Subscription Auto Renewal YES]]</f>
        <v>1</v>
      </c>
      <c r="AB166" s="9">
        <f>IF(AND(Bases[[#This Row],[Plan]]="Standard",Bases[[#This Row],[Auto Renewal]]="Yes"),1,0)</f>
        <v>0</v>
      </c>
      <c r="AC166" s="9">
        <f>IF(AND(Bases[[#This Row],[Plan]]="Standard",Bases[[#This Row],[Auto Renewal]]="No"),1,0)</f>
        <v>0</v>
      </c>
      <c r="AD166" s="9">
        <f>+Bases[[#This Row],[CLIENTS From STANDARD (MINECRAFT) Auto Renewal NO]]+Bases[[#This Row],[CLIENTS From STANDARD (MINECRAFT) Auto Renewal YES]]</f>
        <v>0</v>
      </c>
      <c r="AE166" s="9">
        <f>IF(AND(Bases[[#This Row],[Plan]]="Ultimate",Bases[[#This Row],[Auto Renewal]]="Yes"),1,0)</f>
        <v>0</v>
      </c>
      <c r="AF166" s="9">
        <f>IF(AND(Bases[[#This Row],[Plan]]="Ultimate",Bases[[#This Row],[Auto Renewal]]="No"),1,0)</f>
        <v>0</v>
      </c>
      <c r="AG166" s="9">
        <f>+Bases[[#This Row],[CLIENTS From ULTIMATE (MINECRAFT) Auto Renewal NO]]+Bases[[#This Row],[CLIENTS From ULTIMATE (MINECRAFT) Auto Renewal YES]]</f>
        <v>0</v>
      </c>
      <c r="AH166" s="9">
        <f>+Bases[[#This Row],[Total CLIENTS From ULTIMATE (MINECRAFT) Auto Renewal YES + NO]]+Bases[[#This Row],[Total CLIENTS From STANDARD (MINECRAFT) Auto Renewal YES + NO]]</f>
        <v>0</v>
      </c>
      <c r="AI166" s="9">
        <f>IF(AND(Bases[[#This Row],[Plan]]="Ultimate",Bases[[#This Row],[Auto Renewal]]="Yes"),1,0)</f>
        <v>0</v>
      </c>
      <c r="AJ166" s="9">
        <f>IF(AND(Bases[[#This Row],[Plan]]="Ultimate",Bases[[#This Row],[Auto Renewal]]="No"),1,0)</f>
        <v>0</v>
      </c>
      <c r="AK166" s="9">
        <f>+Bases[[#This Row],[CLIENTS From ULTIMATE (EA) Auto Renewal YES]]+Bases[[#This Row],[CLIENTS From ULTIMATE (EA) Auto Renewal NO]]</f>
        <v>0</v>
      </c>
      <c r="AL166" s="7">
        <f>+IF(Bases[[#This Row],[Auto Renewal]]="Yes",Bases[[#This Row],[Subscription Price]],0)</f>
        <v>0</v>
      </c>
      <c r="AM166" s="7">
        <f>+IF(Bases[[#This Row],[Auto Renewal]]="No",Bases[[#This Row],[Subscription Price]],0)</f>
        <v>5</v>
      </c>
      <c r="AN166" s="7">
        <f>+Bases[[#This Row],[Sales From All Subscriptions Auto Renewal NO]]+Bases[[#This Row],[Sales From All Subscriptions Auto Renewal YES]]</f>
        <v>5</v>
      </c>
      <c r="AO166" s="7">
        <f>IF(AND(Bases[[#This Row],[Plan]]="Core",Bases[[#This Row],[Auto Renewal]]="Yes"),Bases[[#This Row],[Subscription Price]],0)</f>
        <v>0</v>
      </c>
      <c r="AP166" s="7">
        <f>IF(AND(Bases[[#This Row],[Plan]]="Core",Bases[[#This Row],[Auto Renewal]]="No"),Bases[[#This Row],[Subscription Price]],0)</f>
        <v>5</v>
      </c>
      <c r="AQ166" s="7">
        <f>+Bases[[#This Row],[Sales From Simple Subscription Auto Renewal YES]]+Bases[[#This Row],[Sales From Simple Subscription Auto Renewal NO]]</f>
        <v>5</v>
      </c>
      <c r="AR166" s="7">
        <f>IF(AND(Bases[[#This Row],[Plan]]="Standard",Bases[[#This Row],[Auto Renewal]]="Yes"),Bases[[#This Row],[Minecraft Season Pass Price]],0)</f>
        <v>0</v>
      </c>
      <c r="AS166" s="7">
        <f>IF(AND(Bases[[#This Row],[Plan]]="Standard",Bases[[#This Row],[Auto Renewal]]="No"),Bases[[#This Row],[Minecraft Season Pass Price]],0)</f>
        <v>0</v>
      </c>
      <c r="AT166" s="7">
        <f>+Bases[[#This Row],[Sales From STANDARD (MINECRAFT) Auto Renewal YES]]+Bases[[#This Row],[Sales From STANDARD (MINECRAFT) Auto Renewal NO]]</f>
        <v>0</v>
      </c>
      <c r="AU166" s="7">
        <f>IF(AND(Bases[[#This Row],[Plan]]="Ultimate",Bases[[#This Row],[Auto Renewal]]="Yes"),Bases[[#This Row],[Minecraft Season Pass Price]],0)</f>
        <v>0</v>
      </c>
      <c r="AV166" s="7">
        <f>IF(AND(Bases[[#This Row],[Plan]]="Ultimate",Bases[[#This Row],[Auto Renewal]]="No"),Bases[[#This Row],[Minecraft Season Pass Price]],0)</f>
        <v>0</v>
      </c>
      <c r="AW166" s="7">
        <f>+Bases[[#This Row],[Sales From ULTIMATE (MINECRAFT) Auto Renewal YES]]+Bases[[#This Row],[Sales From ULTIMATE (MINECRAFT) Auto Renewal NO]]</f>
        <v>0</v>
      </c>
      <c r="AX166" s="7">
        <f>+Bases[[#This Row],[Total Sales From ULTIMATE (MINECRAFT) Auto Renewal YES + NO]]+Bases[[#This Row],[Total Sales From STANDARD (MINECRAFT) Auto Renewal YES + NO]]</f>
        <v>0</v>
      </c>
      <c r="AY166" s="7">
        <f>IF(AND(Bases[[#This Row],[Plan]]="Ultimate",Bases[[#This Row],[Auto Renewal]]="Yes"),Bases[[#This Row],[EA Play Season Pass
Price]],0)</f>
        <v>0</v>
      </c>
      <c r="AZ166" s="7">
        <f>IF(AND(Bases[[#This Row],[Plan]]="Ultimate",Bases[[#This Row],[Auto Renewal]]="No"),Bases[[#This Row],[EA Play Season Pass
Price]],0)</f>
        <v>0</v>
      </c>
      <c r="BA166" s="7">
        <f>+Bases[[#This Row],[Sales From ULTIMATE (EA) Auto Renewal YES]]+Bases[[#This Row],[Sales From ULTIMATE (EA) Auto Renewal NO]]</f>
        <v>0</v>
      </c>
      <c r="BB166" s="7">
        <f>IF(Bases[[#This Row],[Potential Clients Standard - Renew: Yes]]=1,25,0)</f>
        <v>0</v>
      </c>
      <c r="BC166" s="9">
        <f>IF(AND(Bases[[#This Row],[Auto Renewal]]="Yes",Bases[[#This Row],[Plan]]="Core"),1,0)</f>
        <v>0</v>
      </c>
      <c r="BD166" s="7">
        <f>IF(Bases[[#This Row],[Potential Clients Standard - Renew: NO]]=1,25,0)</f>
        <v>25</v>
      </c>
      <c r="BE166" s="9">
        <f>IF(AND(Bases[[#This Row],[Auto Renewal]]="No",Bases[[#This Row],[Plan]]="Core"),1,0)</f>
        <v>1</v>
      </c>
      <c r="BF166" s="7">
        <f>IF(Bases[[#This Row],[Potential Clients Ultimate - Renew: Yes]]=1,35,0)</f>
        <v>0</v>
      </c>
      <c r="BG166" s="9">
        <f>IF(AND(Bases[[#This Row],[Auto Renewal]]="Yes",Bases[[#This Row],[Plan]]="Standard"),1,0)</f>
        <v>0</v>
      </c>
      <c r="BH166" s="7">
        <f>IF(Bases[[#This Row],[Potential Clients Ultimate - Renew: NO]]=1,35,0)</f>
        <v>0</v>
      </c>
      <c r="BI166" s="9">
        <f>IF(AND(Bases[[#This Row],[Auto Renewal]]="No",Bases[[#This Row],[Plan]]="Standard"),1,0)</f>
        <v>0</v>
      </c>
      <c r="BJ166" s="7">
        <f>+Bases[[#This Row],[Potential Sales Standard - Renew: Yes]]+Bases[[#This Row],[Potential Sales Ultimate - Renew: Yes]]</f>
        <v>0</v>
      </c>
      <c r="BK166" s="9">
        <f>+Bases[[#This Row],[Potential Clients Standard - Renew: Yes]]+Bases[[#This Row],[Potential Clients Standard - Renew: NO]]</f>
        <v>1</v>
      </c>
      <c r="BL166" s="7">
        <f>+Bases[[#This Row],[Potential Sales Standard - Renew: NO]]+Bases[[#This Row],[Potential Sales Ultimate - Renew: NO]]</f>
        <v>25</v>
      </c>
      <c r="BM166" s="9">
        <f>+Bases[[#This Row],[Potential Clients Ultimate - Renew: Yes]]+Bases[[#This Row],[Potential Clients Ultimate - Renew: NO]]</f>
        <v>0</v>
      </c>
    </row>
    <row r="167" spans="1:65" ht="16.5" customHeight="1" x14ac:dyDescent="0.25">
      <c r="A167" s="1">
        <v>3394</v>
      </c>
      <c r="B167" s="1" t="s">
        <v>179</v>
      </c>
      <c r="C167" s="1" t="s">
        <v>7</v>
      </c>
      <c r="D167" s="2">
        <v>45511</v>
      </c>
      <c r="E167" s="1" t="s">
        <v>8</v>
      </c>
      <c r="F167" s="7">
        <v>15</v>
      </c>
      <c r="G167" s="1" t="s">
        <v>16</v>
      </c>
      <c r="H167" s="1" t="s">
        <v>8</v>
      </c>
      <c r="I167" s="7">
        <v>30</v>
      </c>
      <c r="J167" s="1" t="s">
        <v>8</v>
      </c>
      <c r="K167" s="7">
        <v>20</v>
      </c>
      <c r="L167" s="7">
        <v>7</v>
      </c>
      <c r="M167" s="7">
        <v>58</v>
      </c>
      <c r="N167" s="6">
        <v>2024</v>
      </c>
      <c r="O167" s="3" t="s">
        <v>322</v>
      </c>
      <c r="P167" s="5">
        <v>2</v>
      </c>
      <c r="Q167" s="3" t="s">
        <v>315</v>
      </c>
      <c r="R167" s="7">
        <v>-7</v>
      </c>
      <c r="S167" s="9">
        <v>1</v>
      </c>
      <c r="T167" s="9">
        <v>1</v>
      </c>
      <c r="U167" s="9">
        <v>0</v>
      </c>
      <c r="V167" s="9">
        <f>+IF(Bases[[#This Row],[Auto Renewal]]="Yes",1,0)</f>
        <v>1</v>
      </c>
      <c r="W167" s="9">
        <f>+IF(Bases[[#This Row],[Auto Renewal]]="No",1,0)</f>
        <v>0</v>
      </c>
      <c r="X167" s="9">
        <f>+Bases[[#This Row],[CLIENTS From All Subscriptions Auto Renewal YES]]+Bases[[#This Row],[CLIENTS From All Subscriptions Auto Renewal NO]]</f>
        <v>1</v>
      </c>
      <c r="Y167" s="9">
        <f>IF(AND(Bases[[#This Row],[Plan]]="Core",Bases[[#This Row],[Auto Renewal]]="Yes"),1,0)</f>
        <v>0</v>
      </c>
      <c r="Z167" s="9">
        <f>IF(AND(Bases[[#This Row],[Plan]]="Core",Bases[[#This Row],[Auto Renewal]]="No"),1,0)</f>
        <v>0</v>
      </c>
      <c r="AA167" s="9">
        <f>+Bases[[#This Row],[CLIENTS From Simple Subscription Auto Renewal NO]]+Bases[[#This Row],[CLIENTS From Simple Subscription Auto Renewal YES]]</f>
        <v>0</v>
      </c>
      <c r="AB167" s="9">
        <f>IF(AND(Bases[[#This Row],[Plan]]="Standard",Bases[[#This Row],[Auto Renewal]]="Yes"),1,0)</f>
        <v>0</v>
      </c>
      <c r="AC167" s="9">
        <f>IF(AND(Bases[[#This Row],[Plan]]="Standard",Bases[[#This Row],[Auto Renewal]]="No"),1,0)</f>
        <v>0</v>
      </c>
      <c r="AD167" s="9">
        <f>+Bases[[#This Row],[CLIENTS From STANDARD (MINECRAFT) Auto Renewal NO]]+Bases[[#This Row],[CLIENTS From STANDARD (MINECRAFT) Auto Renewal YES]]</f>
        <v>0</v>
      </c>
      <c r="AE167" s="9">
        <f>IF(AND(Bases[[#This Row],[Plan]]="Ultimate",Bases[[#This Row],[Auto Renewal]]="Yes"),1,0)</f>
        <v>1</v>
      </c>
      <c r="AF167" s="9">
        <f>IF(AND(Bases[[#This Row],[Plan]]="Ultimate",Bases[[#This Row],[Auto Renewal]]="No"),1,0)</f>
        <v>0</v>
      </c>
      <c r="AG167" s="9">
        <f>+Bases[[#This Row],[CLIENTS From ULTIMATE (MINECRAFT) Auto Renewal NO]]+Bases[[#This Row],[CLIENTS From ULTIMATE (MINECRAFT) Auto Renewal YES]]</f>
        <v>1</v>
      </c>
      <c r="AH167" s="9">
        <f>+Bases[[#This Row],[Total CLIENTS From ULTIMATE (MINECRAFT) Auto Renewal YES + NO]]+Bases[[#This Row],[Total CLIENTS From STANDARD (MINECRAFT) Auto Renewal YES + NO]]</f>
        <v>1</v>
      </c>
      <c r="AI167" s="9">
        <f>IF(AND(Bases[[#This Row],[Plan]]="Ultimate",Bases[[#This Row],[Auto Renewal]]="Yes"),1,0)</f>
        <v>1</v>
      </c>
      <c r="AJ167" s="9">
        <f>IF(AND(Bases[[#This Row],[Plan]]="Ultimate",Bases[[#This Row],[Auto Renewal]]="No"),1,0)</f>
        <v>0</v>
      </c>
      <c r="AK167" s="9">
        <f>+Bases[[#This Row],[CLIENTS From ULTIMATE (EA) Auto Renewal YES]]+Bases[[#This Row],[CLIENTS From ULTIMATE (EA) Auto Renewal NO]]</f>
        <v>1</v>
      </c>
      <c r="AL167" s="7">
        <f>+IF(Bases[[#This Row],[Auto Renewal]]="Yes",Bases[[#This Row],[Subscription Price]],0)</f>
        <v>15</v>
      </c>
      <c r="AM167" s="7">
        <f>+IF(Bases[[#This Row],[Auto Renewal]]="No",Bases[[#This Row],[Subscription Price]],0)</f>
        <v>0</v>
      </c>
      <c r="AN167" s="7">
        <f>+Bases[[#This Row],[Sales From All Subscriptions Auto Renewal NO]]+Bases[[#This Row],[Sales From All Subscriptions Auto Renewal YES]]</f>
        <v>15</v>
      </c>
      <c r="AO167" s="7">
        <f>IF(AND(Bases[[#This Row],[Plan]]="Core",Bases[[#This Row],[Auto Renewal]]="Yes"),Bases[[#This Row],[Subscription Price]],0)</f>
        <v>0</v>
      </c>
      <c r="AP167" s="7">
        <f>IF(AND(Bases[[#This Row],[Plan]]="Core",Bases[[#This Row],[Auto Renewal]]="No"),Bases[[#This Row],[Subscription Price]],0)</f>
        <v>0</v>
      </c>
      <c r="AQ167" s="7">
        <f>+Bases[[#This Row],[Sales From Simple Subscription Auto Renewal YES]]+Bases[[#This Row],[Sales From Simple Subscription Auto Renewal NO]]</f>
        <v>0</v>
      </c>
      <c r="AR167" s="7">
        <f>IF(AND(Bases[[#This Row],[Plan]]="Standard",Bases[[#This Row],[Auto Renewal]]="Yes"),Bases[[#This Row],[Minecraft Season Pass Price]],0)</f>
        <v>0</v>
      </c>
      <c r="AS167" s="7">
        <f>IF(AND(Bases[[#This Row],[Plan]]="Standard",Bases[[#This Row],[Auto Renewal]]="No"),Bases[[#This Row],[Minecraft Season Pass Price]],0)</f>
        <v>0</v>
      </c>
      <c r="AT167" s="7">
        <f>+Bases[[#This Row],[Sales From STANDARD (MINECRAFT) Auto Renewal YES]]+Bases[[#This Row],[Sales From STANDARD (MINECRAFT) Auto Renewal NO]]</f>
        <v>0</v>
      </c>
      <c r="AU167" s="7">
        <f>IF(AND(Bases[[#This Row],[Plan]]="Ultimate",Bases[[#This Row],[Auto Renewal]]="Yes"),Bases[[#This Row],[Minecraft Season Pass Price]],0)</f>
        <v>20</v>
      </c>
      <c r="AV167" s="7">
        <f>IF(AND(Bases[[#This Row],[Plan]]="Ultimate",Bases[[#This Row],[Auto Renewal]]="No"),Bases[[#This Row],[Minecraft Season Pass Price]],0)</f>
        <v>0</v>
      </c>
      <c r="AW167" s="7">
        <f>+Bases[[#This Row],[Sales From ULTIMATE (MINECRAFT) Auto Renewal YES]]+Bases[[#This Row],[Sales From ULTIMATE (MINECRAFT) Auto Renewal NO]]</f>
        <v>20</v>
      </c>
      <c r="AX167" s="7">
        <f>+Bases[[#This Row],[Total Sales From ULTIMATE (MINECRAFT) Auto Renewal YES + NO]]+Bases[[#This Row],[Total Sales From STANDARD (MINECRAFT) Auto Renewal YES + NO]]</f>
        <v>20</v>
      </c>
      <c r="AY167" s="7">
        <f>IF(AND(Bases[[#This Row],[Plan]]="Ultimate",Bases[[#This Row],[Auto Renewal]]="Yes"),Bases[[#This Row],[EA Play Season Pass
Price]],0)</f>
        <v>30</v>
      </c>
      <c r="AZ167" s="7">
        <f>IF(AND(Bases[[#This Row],[Plan]]="Ultimate",Bases[[#This Row],[Auto Renewal]]="No"),Bases[[#This Row],[EA Play Season Pass
Price]],0)</f>
        <v>0</v>
      </c>
      <c r="BA167" s="7">
        <f>+Bases[[#This Row],[Sales From ULTIMATE (EA) Auto Renewal YES]]+Bases[[#This Row],[Sales From ULTIMATE (EA) Auto Renewal NO]]</f>
        <v>30</v>
      </c>
      <c r="BB167" s="7">
        <f>IF(Bases[[#This Row],[Potential Clients Standard - Renew: Yes]]=1,25,0)</f>
        <v>0</v>
      </c>
      <c r="BC167" s="9">
        <f>IF(AND(Bases[[#This Row],[Auto Renewal]]="Yes",Bases[[#This Row],[Plan]]="Core"),1,0)</f>
        <v>0</v>
      </c>
      <c r="BD167" s="7">
        <f>IF(Bases[[#This Row],[Potential Clients Standard - Renew: NO]]=1,25,0)</f>
        <v>0</v>
      </c>
      <c r="BE167" s="9">
        <f>IF(AND(Bases[[#This Row],[Auto Renewal]]="No",Bases[[#This Row],[Plan]]="Core"),1,0)</f>
        <v>0</v>
      </c>
      <c r="BF167" s="7">
        <f>IF(Bases[[#This Row],[Potential Clients Ultimate - Renew: Yes]]=1,35,0)</f>
        <v>0</v>
      </c>
      <c r="BG167" s="9">
        <f>IF(AND(Bases[[#This Row],[Auto Renewal]]="Yes",Bases[[#This Row],[Plan]]="Standard"),1,0)</f>
        <v>0</v>
      </c>
      <c r="BH167" s="7">
        <f>IF(Bases[[#This Row],[Potential Clients Ultimate - Renew: NO]]=1,35,0)</f>
        <v>0</v>
      </c>
      <c r="BI167" s="9">
        <f>IF(AND(Bases[[#This Row],[Auto Renewal]]="No",Bases[[#This Row],[Plan]]="Standard"),1,0)</f>
        <v>0</v>
      </c>
      <c r="BJ167" s="7">
        <f>+Bases[[#This Row],[Potential Sales Standard - Renew: Yes]]+Bases[[#This Row],[Potential Sales Ultimate - Renew: Yes]]</f>
        <v>0</v>
      </c>
      <c r="BK167" s="9">
        <f>+Bases[[#This Row],[Potential Clients Standard - Renew: Yes]]+Bases[[#This Row],[Potential Clients Standard - Renew: NO]]</f>
        <v>0</v>
      </c>
      <c r="BL167" s="7">
        <f>+Bases[[#This Row],[Potential Sales Standard - Renew: NO]]+Bases[[#This Row],[Potential Sales Ultimate - Renew: NO]]</f>
        <v>0</v>
      </c>
      <c r="BM167" s="9">
        <f>+Bases[[#This Row],[Potential Clients Ultimate - Renew: Yes]]+Bases[[#This Row],[Potential Clients Ultimate - Renew: NO]]</f>
        <v>0</v>
      </c>
    </row>
    <row r="168" spans="1:65" ht="16.5" customHeight="1" x14ac:dyDescent="0.25">
      <c r="A168" s="1">
        <v>3395</v>
      </c>
      <c r="B168" s="1" t="s">
        <v>180</v>
      </c>
      <c r="C168" s="1" t="s">
        <v>15</v>
      </c>
      <c r="D168" s="2">
        <v>45512</v>
      </c>
      <c r="E168" s="1" t="s">
        <v>12</v>
      </c>
      <c r="F168" s="7">
        <v>10</v>
      </c>
      <c r="G168" s="1" t="s">
        <v>9</v>
      </c>
      <c r="H168" s="1" t="s">
        <v>12</v>
      </c>
      <c r="I168" s="7" t="s">
        <v>302</v>
      </c>
      <c r="J168" s="1" t="s">
        <v>8</v>
      </c>
      <c r="K168" s="7">
        <v>20</v>
      </c>
      <c r="L168" s="7">
        <v>10</v>
      </c>
      <c r="M168" s="7">
        <v>20</v>
      </c>
      <c r="N168" s="6">
        <v>2024</v>
      </c>
      <c r="O168" s="3" t="s">
        <v>322</v>
      </c>
      <c r="P168" s="5">
        <v>2</v>
      </c>
      <c r="Q168" s="3" t="s">
        <v>316</v>
      </c>
      <c r="R168" s="7">
        <v>-10</v>
      </c>
      <c r="S168" s="9">
        <v>1</v>
      </c>
      <c r="T168" s="9">
        <v>0</v>
      </c>
      <c r="U168" s="9">
        <v>1</v>
      </c>
      <c r="V168" s="9">
        <f>+IF(Bases[[#This Row],[Auto Renewal]]="Yes",1,0)</f>
        <v>0</v>
      </c>
      <c r="W168" s="9">
        <f>+IF(Bases[[#This Row],[Auto Renewal]]="No",1,0)</f>
        <v>1</v>
      </c>
      <c r="X168" s="9">
        <f>+Bases[[#This Row],[CLIENTS From All Subscriptions Auto Renewal YES]]+Bases[[#This Row],[CLIENTS From All Subscriptions Auto Renewal NO]]</f>
        <v>1</v>
      </c>
      <c r="Y168" s="9">
        <f>IF(AND(Bases[[#This Row],[Plan]]="Core",Bases[[#This Row],[Auto Renewal]]="Yes"),1,0)</f>
        <v>0</v>
      </c>
      <c r="Z168" s="9">
        <f>IF(AND(Bases[[#This Row],[Plan]]="Core",Bases[[#This Row],[Auto Renewal]]="No"),1,0)</f>
        <v>0</v>
      </c>
      <c r="AA168" s="9">
        <f>+Bases[[#This Row],[CLIENTS From Simple Subscription Auto Renewal NO]]+Bases[[#This Row],[CLIENTS From Simple Subscription Auto Renewal YES]]</f>
        <v>0</v>
      </c>
      <c r="AB168" s="9">
        <f>IF(AND(Bases[[#This Row],[Plan]]="Standard",Bases[[#This Row],[Auto Renewal]]="Yes"),1,0)</f>
        <v>0</v>
      </c>
      <c r="AC168" s="9">
        <f>IF(AND(Bases[[#This Row],[Plan]]="Standard",Bases[[#This Row],[Auto Renewal]]="No"),1,0)</f>
        <v>1</v>
      </c>
      <c r="AD168" s="9">
        <f>+Bases[[#This Row],[CLIENTS From STANDARD (MINECRAFT) Auto Renewal NO]]+Bases[[#This Row],[CLIENTS From STANDARD (MINECRAFT) Auto Renewal YES]]</f>
        <v>1</v>
      </c>
      <c r="AE168" s="9">
        <f>IF(AND(Bases[[#This Row],[Plan]]="Ultimate",Bases[[#This Row],[Auto Renewal]]="Yes"),1,0)</f>
        <v>0</v>
      </c>
      <c r="AF168" s="9">
        <f>IF(AND(Bases[[#This Row],[Plan]]="Ultimate",Bases[[#This Row],[Auto Renewal]]="No"),1,0)</f>
        <v>0</v>
      </c>
      <c r="AG168" s="9">
        <f>+Bases[[#This Row],[CLIENTS From ULTIMATE (MINECRAFT) Auto Renewal NO]]+Bases[[#This Row],[CLIENTS From ULTIMATE (MINECRAFT) Auto Renewal YES]]</f>
        <v>0</v>
      </c>
      <c r="AH168" s="9">
        <f>+Bases[[#This Row],[Total CLIENTS From ULTIMATE (MINECRAFT) Auto Renewal YES + NO]]+Bases[[#This Row],[Total CLIENTS From STANDARD (MINECRAFT) Auto Renewal YES + NO]]</f>
        <v>1</v>
      </c>
      <c r="AI168" s="9">
        <f>IF(AND(Bases[[#This Row],[Plan]]="Ultimate",Bases[[#This Row],[Auto Renewal]]="Yes"),1,0)</f>
        <v>0</v>
      </c>
      <c r="AJ168" s="9">
        <f>IF(AND(Bases[[#This Row],[Plan]]="Ultimate",Bases[[#This Row],[Auto Renewal]]="No"),1,0)</f>
        <v>0</v>
      </c>
      <c r="AK168" s="9">
        <f>+Bases[[#This Row],[CLIENTS From ULTIMATE (EA) Auto Renewal YES]]+Bases[[#This Row],[CLIENTS From ULTIMATE (EA) Auto Renewal NO]]</f>
        <v>0</v>
      </c>
      <c r="AL168" s="7">
        <f>+IF(Bases[[#This Row],[Auto Renewal]]="Yes",Bases[[#This Row],[Subscription Price]],0)</f>
        <v>0</v>
      </c>
      <c r="AM168" s="7">
        <f>+IF(Bases[[#This Row],[Auto Renewal]]="No",Bases[[#This Row],[Subscription Price]],0)</f>
        <v>10</v>
      </c>
      <c r="AN168" s="7">
        <f>+Bases[[#This Row],[Sales From All Subscriptions Auto Renewal NO]]+Bases[[#This Row],[Sales From All Subscriptions Auto Renewal YES]]</f>
        <v>10</v>
      </c>
      <c r="AO168" s="7">
        <f>IF(AND(Bases[[#This Row],[Plan]]="Core",Bases[[#This Row],[Auto Renewal]]="Yes"),Bases[[#This Row],[Subscription Price]],0)</f>
        <v>0</v>
      </c>
      <c r="AP168" s="7">
        <f>IF(AND(Bases[[#This Row],[Plan]]="Core",Bases[[#This Row],[Auto Renewal]]="No"),Bases[[#This Row],[Subscription Price]],0)</f>
        <v>0</v>
      </c>
      <c r="AQ168" s="7">
        <f>+Bases[[#This Row],[Sales From Simple Subscription Auto Renewal YES]]+Bases[[#This Row],[Sales From Simple Subscription Auto Renewal NO]]</f>
        <v>0</v>
      </c>
      <c r="AR168" s="7">
        <f>IF(AND(Bases[[#This Row],[Plan]]="Standard",Bases[[#This Row],[Auto Renewal]]="Yes"),Bases[[#This Row],[Minecraft Season Pass Price]],0)</f>
        <v>0</v>
      </c>
      <c r="AS168" s="7">
        <f>IF(AND(Bases[[#This Row],[Plan]]="Standard",Bases[[#This Row],[Auto Renewal]]="No"),Bases[[#This Row],[Minecraft Season Pass Price]],0)</f>
        <v>20</v>
      </c>
      <c r="AT168" s="7">
        <f>+Bases[[#This Row],[Sales From STANDARD (MINECRAFT) Auto Renewal YES]]+Bases[[#This Row],[Sales From STANDARD (MINECRAFT) Auto Renewal NO]]</f>
        <v>20</v>
      </c>
      <c r="AU168" s="7">
        <f>IF(AND(Bases[[#This Row],[Plan]]="Ultimate",Bases[[#This Row],[Auto Renewal]]="Yes"),Bases[[#This Row],[Minecraft Season Pass Price]],0)</f>
        <v>0</v>
      </c>
      <c r="AV168" s="7">
        <f>IF(AND(Bases[[#This Row],[Plan]]="Ultimate",Bases[[#This Row],[Auto Renewal]]="No"),Bases[[#This Row],[Minecraft Season Pass Price]],0)</f>
        <v>0</v>
      </c>
      <c r="AW168" s="7">
        <f>+Bases[[#This Row],[Sales From ULTIMATE (MINECRAFT) Auto Renewal YES]]+Bases[[#This Row],[Sales From ULTIMATE (MINECRAFT) Auto Renewal NO]]</f>
        <v>0</v>
      </c>
      <c r="AX168" s="7">
        <f>+Bases[[#This Row],[Total Sales From ULTIMATE (MINECRAFT) Auto Renewal YES + NO]]+Bases[[#This Row],[Total Sales From STANDARD (MINECRAFT) Auto Renewal YES + NO]]</f>
        <v>20</v>
      </c>
      <c r="AY168" s="7">
        <f>IF(AND(Bases[[#This Row],[Plan]]="Ultimate",Bases[[#This Row],[Auto Renewal]]="Yes"),Bases[[#This Row],[EA Play Season Pass
Price]],0)</f>
        <v>0</v>
      </c>
      <c r="AZ168" s="7">
        <f>IF(AND(Bases[[#This Row],[Plan]]="Ultimate",Bases[[#This Row],[Auto Renewal]]="No"),Bases[[#This Row],[EA Play Season Pass
Price]],0)</f>
        <v>0</v>
      </c>
      <c r="BA168" s="7">
        <f>+Bases[[#This Row],[Sales From ULTIMATE (EA) Auto Renewal YES]]+Bases[[#This Row],[Sales From ULTIMATE (EA) Auto Renewal NO]]</f>
        <v>0</v>
      </c>
      <c r="BB168" s="7">
        <f>IF(Bases[[#This Row],[Potential Clients Standard - Renew: Yes]]=1,25,0)</f>
        <v>0</v>
      </c>
      <c r="BC168" s="9">
        <f>IF(AND(Bases[[#This Row],[Auto Renewal]]="Yes",Bases[[#This Row],[Plan]]="Core"),1,0)</f>
        <v>0</v>
      </c>
      <c r="BD168" s="7">
        <f>IF(Bases[[#This Row],[Potential Clients Standard - Renew: NO]]=1,25,0)</f>
        <v>0</v>
      </c>
      <c r="BE168" s="9">
        <f>IF(AND(Bases[[#This Row],[Auto Renewal]]="No",Bases[[#This Row],[Plan]]="Core"),1,0)</f>
        <v>0</v>
      </c>
      <c r="BF168" s="7">
        <f>IF(Bases[[#This Row],[Potential Clients Ultimate - Renew: Yes]]=1,35,0)</f>
        <v>0</v>
      </c>
      <c r="BG168" s="9">
        <f>IF(AND(Bases[[#This Row],[Auto Renewal]]="Yes",Bases[[#This Row],[Plan]]="Standard"),1,0)</f>
        <v>0</v>
      </c>
      <c r="BH168" s="7">
        <f>IF(Bases[[#This Row],[Potential Clients Ultimate - Renew: NO]]=1,35,0)</f>
        <v>35</v>
      </c>
      <c r="BI168" s="9">
        <f>IF(AND(Bases[[#This Row],[Auto Renewal]]="No",Bases[[#This Row],[Plan]]="Standard"),1,0)</f>
        <v>1</v>
      </c>
      <c r="BJ168" s="7">
        <f>+Bases[[#This Row],[Potential Sales Standard - Renew: Yes]]+Bases[[#This Row],[Potential Sales Ultimate - Renew: Yes]]</f>
        <v>0</v>
      </c>
      <c r="BK168" s="9">
        <f>+Bases[[#This Row],[Potential Clients Standard - Renew: Yes]]+Bases[[#This Row],[Potential Clients Standard - Renew: NO]]</f>
        <v>0</v>
      </c>
      <c r="BL168" s="7">
        <f>+Bases[[#This Row],[Potential Sales Standard - Renew: NO]]+Bases[[#This Row],[Potential Sales Ultimate - Renew: NO]]</f>
        <v>35</v>
      </c>
      <c r="BM168" s="9">
        <f>+Bases[[#This Row],[Potential Clients Ultimate - Renew: Yes]]+Bases[[#This Row],[Potential Clients Ultimate - Renew: NO]]</f>
        <v>1</v>
      </c>
    </row>
    <row r="169" spans="1:65" ht="16.5" customHeight="1" x14ac:dyDescent="0.25">
      <c r="A169" s="1">
        <v>3396</v>
      </c>
      <c r="B169" s="1" t="s">
        <v>181</v>
      </c>
      <c r="C169" s="1" t="s">
        <v>11</v>
      </c>
      <c r="D169" s="2">
        <v>45513</v>
      </c>
      <c r="E169" s="1" t="s">
        <v>8</v>
      </c>
      <c r="F169" s="7">
        <v>5</v>
      </c>
      <c r="G169" s="1" t="s">
        <v>13</v>
      </c>
      <c r="H169" s="1" t="s">
        <v>12</v>
      </c>
      <c r="I169" s="7" t="s">
        <v>302</v>
      </c>
      <c r="J169" s="1" t="s">
        <v>12</v>
      </c>
      <c r="K169" s="7">
        <v>0</v>
      </c>
      <c r="L169" s="7">
        <v>0</v>
      </c>
      <c r="M169" s="7">
        <v>5</v>
      </c>
      <c r="N169" s="6">
        <v>2024</v>
      </c>
      <c r="O169" s="3" t="s">
        <v>322</v>
      </c>
      <c r="P169" s="5">
        <v>2</v>
      </c>
      <c r="Q169" s="3" t="s">
        <v>317</v>
      </c>
      <c r="R169" s="7">
        <v>0</v>
      </c>
      <c r="S169" s="9">
        <v>1</v>
      </c>
      <c r="T169" s="9">
        <v>1</v>
      </c>
      <c r="U169" s="9">
        <v>0</v>
      </c>
      <c r="V169" s="9">
        <f>+IF(Bases[[#This Row],[Auto Renewal]]="Yes",1,0)</f>
        <v>1</v>
      </c>
      <c r="W169" s="9">
        <f>+IF(Bases[[#This Row],[Auto Renewal]]="No",1,0)</f>
        <v>0</v>
      </c>
      <c r="X169" s="9">
        <f>+Bases[[#This Row],[CLIENTS From All Subscriptions Auto Renewal YES]]+Bases[[#This Row],[CLIENTS From All Subscriptions Auto Renewal NO]]</f>
        <v>1</v>
      </c>
      <c r="Y169" s="9">
        <f>IF(AND(Bases[[#This Row],[Plan]]="Core",Bases[[#This Row],[Auto Renewal]]="Yes"),1,0)</f>
        <v>1</v>
      </c>
      <c r="Z169" s="9">
        <f>IF(AND(Bases[[#This Row],[Plan]]="Core",Bases[[#This Row],[Auto Renewal]]="No"),1,0)</f>
        <v>0</v>
      </c>
      <c r="AA169" s="9">
        <f>+Bases[[#This Row],[CLIENTS From Simple Subscription Auto Renewal NO]]+Bases[[#This Row],[CLIENTS From Simple Subscription Auto Renewal YES]]</f>
        <v>1</v>
      </c>
      <c r="AB169" s="9">
        <f>IF(AND(Bases[[#This Row],[Plan]]="Standard",Bases[[#This Row],[Auto Renewal]]="Yes"),1,0)</f>
        <v>0</v>
      </c>
      <c r="AC169" s="9">
        <f>IF(AND(Bases[[#This Row],[Plan]]="Standard",Bases[[#This Row],[Auto Renewal]]="No"),1,0)</f>
        <v>0</v>
      </c>
      <c r="AD169" s="9">
        <f>+Bases[[#This Row],[CLIENTS From STANDARD (MINECRAFT) Auto Renewal NO]]+Bases[[#This Row],[CLIENTS From STANDARD (MINECRAFT) Auto Renewal YES]]</f>
        <v>0</v>
      </c>
      <c r="AE169" s="9">
        <f>IF(AND(Bases[[#This Row],[Plan]]="Ultimate",Bases[[#This Row],[Auto Renewal]]="Yes"),1,0)</f>
        <v>0</v>
      </c>
      <c r="AF169" s="9">
        <f>IF(AND(Bases[[#This Row],[Plan]]="Ultimate",Bases[[#This Row],[Auto Renewal]]="No"),1,0)</f>
        <v>0</v>
      </c>
      <c r="AG169" s="9">
        <f>+Bases[[#This Row],[CLIENTS From ULTIMATE (MINECRAFT) Auto Renewal NO]]+Bases[[#This Row],[CLIENTS From ULTIMATE (MINECRAFT) Auto Renewal YES]]</f>
        <v>0</v>
      </c>
      <c r="AH169" s="9">
        <f>+Bases[[#This Row],[Total CLIENTS From ULTIMATE (MINECRAFT) Auto Renewal YES + NO]]+Bases[[#This Row],[Total CLIENTS From STANDARD (MINECRAFT) Auto Renewal YES + NO]]</f>
        <v>0</v>
      </c>
      <c r="AI169" s="9">
        <f>IF(AND(Bases[[#This Row],[Plan]]="Ultimate",Bases[[#This Row],[Auto Renewal]]="Yes"),1,0)</f>
        <v>0</v>
      </c>
      <c r="AJ169" s="9">
        <f>IF(AND(Bases[[#This Row],[Plan]]="Ultimate",Bases[[#This Row],[Auto Renewal]]="No"),1,0)</f>
        <v>0</v>
      </c>
      <c r="AK169" s="9">
        <f>+Bases[[#This Row],[CLIENTS From ULTIMATE (EA) Auto Renewal YES]]+Bases[[#This Row],[CLIENTS From ULTIMATE (EA) Auto Renewal NO]]</f>
        <v>0</v>
      </c>
      <c r="AL169" s="7">
        <f>+IF(Bases[[#This Row],[Auto Renewal]]="Yes",Bases[[#This Row],[Subscription Price]],0)</f>
        <v>5</v>
      </c>
      <c r="AM169" s="7">
        <f>+IF(Bases[[#This Row],[Auto Renewal]]="No",Bases[[#This Row],[Subscription Price]],0)</f>
        <v>0</v>
      </c>
      <c r="AN169" s="7">
        <f>+Bases[[#This Row],[Sales From All Subscriptions Auto Renewal NO]]+Bases[[#This Row],[Sales From All Subscriptions Auto Renewal YES]]</f>
        <v>5</v>
      </c>
      <c r="AO169" s="7">
        <f>IF(AND(Bases[[#This Row],[Plan]]="Core",Bases[[#This Row],[Auto Renewal]]="Yes"),Bases[[#This Row],[Subscription Price]],0)</f>
        <v>5</v>
      </c>
      <c r="AP169" s="7">
        <f>IF(AND(Bases[[#This Row],[Plan]]="Core",Bases[[#This Row],[Auto Renewal]]="No"),Bases[[#This Row],[Subscription Price]],0)</f>
        <v>0</v>
      </c>
      <c r="AQ169" s="7">
        <f>+Bases[[#This Row],[Sales From Simple Subscription Auto Renewal YES]]+Bases[[#This Row],[Sales From Simple Subscription Auto Renewal NO]]</f>
        <v>5</v>
      </c>
      <c r="AR169" s="7">
        <f>IF(AND(Bases[[#This Row],[Plan]]="Standard",Bases[[#This Row],[Auto Renewal]]="Yes"),Bases[[#This Row],[Minecraft Season Pass Price]],0)</f>
        <v>0</v>
      </c>
      <c r="AS169" s="7">
        <f>IF(AND(Bases[[#This Row],[Plan]]="Standard",Bases[[#This Row],[Auto Renewal]]="No"),Bases[[#This Row],[Minecraft Season Pass Price]],0)</f>
        <v>0</v>
      </c>
      <c r="AT169" s="7">
        <f>+Bases[[#This Row],[Sales From STANDARD (MINECRAFT) Auto Renewal YES]]+Bases[[#This Row],[Sales From STANDARD (MINECRAFT) Auto Renewal NO]]</f>
        <v>0</v>
      </c>
      <c r="AU169" s="7">
        <f>IF(AND(Bases[[#This Row],[Plan]]="Ultimate",Bases[[#This Row],[Auto Renewal]]="Yes"),Bases[[#This Row],[Minecraft Season Pass Price]],0)</f>
        <v>0</v>
      </c>
      <c r="AV169" s="7">
        <f>IF(AND(Bases[[#This Row],[Plan]]="Ultimate",Bases[[#This Row],[Auto Renewal]]="No"),Bases[[#This Row],[Minecraft Season Pass Price]],0)</f>
        <v>0</v>
      </c>
      <c r="AW169" s="7">
        <f>+Bases[[#This Row],[Sales From ULTIMATE (MINECRAFT) Auto Renewal YES]]+Bases[[#This Row],[Sales From ULTIMATE (MINECRAFT) Auto Renewal NO]]</f>
        <v>0</v>
      </c>
      <c r="AX169" s="7">
        <f>+Bases[[#This Row],[Total Sales From ULTIMATE (MINECRAFT) Auto Renewal YES + NO]]+Bases[[#This Row],[Total Sales From STANDARD (MINECRAFT) Auto Renewal YES + NO]]</f>
        <v>0</v>
      </c>
      <c r="AY169" s="7">
        <f>IF(AND(Bases[[#This Row],[Plan]]="Ultimate",Bases[[#This Row],[Auto Renewal]]="Yes"),Bases[[#This Row],[EA Play Season Pass
Price]],0)</f>
        <v>0</v>
      </c>
      <c r="AZ169" s="7">
        <f>IF(AND(Bases[[#This Row],[Plan]]="Ultimate",Bases[[#This Row],[Auto Renewal]]="No"),Bases[[#This Row],[EA Play Season Pass
Price]],0)</f>
        <v>0</v>
      </c>
      <c r="BA169" s="7">
        <f>+Bases[[#This Row],[Sales From ULTIMATE (EA) Auto Renewal YES]]+Bases[[#This Row],[Sales From ULTIMATE (EA) Auto Renewal NO]]</f>
        <v>0</v>
      </c>
      <c r="BB169" s="7">
        <f>IF(Bases[[#This Row],[Potential Clients Standard - Renew: Yes]]=1,25,0)</f>
        <v>25</v>
      </c>
      <c r="BC169" s="9">
        <f>IF(AND(Bases[[#This Row],[Auto Renewal]]="Yes",Bases[[#This Row],[Plan]]="Core"),1,0)</f>
        <v>1</v>
      </c>
      <c r="BD169" s="7">
        <f>IF(Bases[[#This Row],[Potential Clients Standard - Renew: NO]]=1,25,0)</f>
        <v>0</v>
      </c>
      <c r="BE169" s="9">
        <f>IF(AND(Bases[[#This Row],[Auto Renewal]]="No",Bases[[#This Row],[Plan]]="Core"),1,0)</f>
        <v>0</v>
      </c>
      <c r="BF169" s="7">
        <f>IF(Bases[[#This Row],[Potential Clients Ultimate - Renew: Yes]]=1,35,0)</f>
        <v>0</v>
      </c>
      <c r="BG169" s="9">
        <f>IF(AND(Bases[[#This Row],[Auto Renewal]]="Yes",Bases[[#This Row],[Plan]]="Standard"),1,0)</f>
        <v>0</v>
      </c>
      <c r="BH169" s="7">
        <f>IF(Bases[[#This Row],[Potential Clients Ultimate - Renew: NO]]=1,35,0)</f>
        <v>0</v>
      </c>
      <c r="BI169" s="9">
        <f>IF(AND(Bases[[#This Row],[Auto Renewal]]="No",Bases[[#This Row],[Plan]]="Standard"),1,0)</f>
        <v>0</v>
      </c>
      <c r="BJ169" s="7">
        <f>+Bases[[#This Row],[Potential Sales Standard - Renew: Yes]]+Bases[[#This Row],[Potential Sales Ultimate - Renew: Yes]]</f>
        <v>25</v>
      </c>
      <c r="BK169" s="9">
        <f>+Bases[[#This Row],[Potential Clients Standard - Renew: Yes]]+Bases[[#This Row],[Potential Clients Standard - Renew: NO]]</f>
        <v>1</v>
      </c>
      <c r="BL169" s="7">
        <f>+Bases[[#This Row],[Potential Sales Standard - Renew: NO]]+Bases[[#This Row],[Potential Sales Ultimate - Renew: NO]]</f>
        <v>0</v>
      </c>
      <c r="BM169" s="9">
        <f>+Bases[[#This Row],[Potential Clients Ultimate - Renew: Yes]]+Bases[[#This Row],[Potential Clients Ultimate - Renew: NO]]</f>
        <v>0</v>
      </c>
    </row>
    <row r="170" spans="1:65" ht="16.5" customHeight="1" x14ac:dyDescent="0.25">
      <c r="A170" s="1">
        <v>3397</v>
      </c>
      <c r="B170" s="1" t="s">
        <v>108</v>
      </c>
      <c r="C170" s="1" t="s">
        <v>7</v>
      </c>
      <c r="D170" s="2">
        <v>45514</v>
      </c>
      <c r="E170" s="1" t="s">
        <v>12</v>
      </c>
      <c r="F170" s="7">
        <v>15</v>
      </c>
      <c r="G170" s="1" t="s">
        <v>9</v>
      </c>
      <c r="H170" s="1" t="s">
        <v>8</v>
      </c>
      <c r="I170" s="7">
        <v>30</v>
      </c>
      <c r="J170" s="1" t="s">
        <v>8</v>
      </c>
      <c r="K170" s="7">
        <v>20</v>
      </c>
      <c r="L170" s="7">
        <v>20</v>
      </c>
      <c r="M170" s="7">
        <v>45</v>
      </c>
      <c r="N170" s="6">
        <v>2024</v>
      </c>
      <c r="O170" s="3" t="s">
        <v>322</v>
      </c>
      <c r="P170" s="5">
        <v>2</v>
      </c>
      <c r="Q170" s="3" t="s">
        <v>311</v>
      </c>
      <c r="R170" s="7">
        <v>-20</v>
      </c>
      <c r="S170" s="9">
        <v>1</v>
      </c>
      <c r="T170" s="9">
        <v>0</v>
      </c>
      <c r="U170" s="9">
        <v>1</v>
      </c>
      <c r="V170" s="9">
        <f>+IF(Bases[[#This Row],[Auto Renewal]]="Yes",1,0)</f>
        <v>0</v>
      </c>
      <c r="W170" s="9">
        <f>+IF(Bases[[#This Row],[Auto Renewal]]="No",1,0)</f>
        <v>1</v>
      </c>
      <c r="X170" s="9">
        <f>+Bases[[#This Row],[CLIENTS From All Subscriptions Auto Renewal YES]]+Bases[[#This Row],[CLIENTS From All Subscriptions Auto Renewal NO]]</f>
        <v>1</v>
      </c>
      <c r="Y170" s="9">
        <f>IF(AND(Bases[[#This Row],[Plan]]="Core",Bases[[#This Row],[Auto Renewal]]="Yes"),1,0)</f>
        <v>0</v>
      </c>
      <c r="Z170" s="9">
        <f>IF(AND(Bases[[#This Row],[Plan]]="Core",Bases[[#This Row],[Auto Renewal]]="No"),1,0)</f>
        <v>0</v>
      </c>
      <c r="AA170" s="9">
        <f>+Bases[[#This Row],[CLIENTS From Simple Subscription Auto Renewal NO]]+Bases[[#This Row],[CLIENTS From Simple Subscription Auto Renewal YES]]</f>
        <v>0</v>
      </c>
      <c r="AB170" s="9">
        <f>IF(AND(Bases[[#This Row],[Plan]]="Standard",Bases[[#This Row],[Auto Renewal]]="Yes"),1,0)</f>
        <v>0</v>
      </c>
      <c r="AC170" s="9">
        <f>IF(AND(Bases[[#This Row],[Plan]]="Standard",Bases[[#This Row],[Auto Renewal]]="No"),1,0)</f>
        <v>0</v>
      </c>
      <c r="AD170" s="9">
        <f>+Bases[[#This Row],[CLIENTS From STANDARD (MINECRAFT) Auto Renewal NO]]+Bases[[#This Row],[CLIENTS From STANDARD (MINECRAFT) Auto Renewal YES]]</f>
        <v>0</v>
      </c>
      <c r="AE170" s="9">
        <f>IF(AND(Bases[[#This Row],[Plan]]="Ultimate",Bases[[#This Row],[Auto Renewal]]="Yes"),1,0)</f>
        <v>0</v>
      </c>
      <c r="AF170" s="9">
        <f>IF(AND(Bases[[#This Row],[Plan]]="Ultimate",Bases[[#This Row],[Auto Renewal]]="No"),1,0)</f>
        <v>1</v>
      </c>
      <c r="AG170" s="9">
        <f>+Bases[[#This Row],[CLIENTS From ULTIMATE (MINECRAFT) Auto Renewal NO]]+Bases[[#This Row],[CLIENTS From ULTIMATE (MINECRAFT) Auto Renewal YES]]</f>
        <v>1</v>
      </c>
      <c r="AH170" s="9">
        <f>+Bases[[#This Row],[Total CLIENTS From ULTIMATE (MINECRAFT) Auto Renewal YES + NO]]+Bases[[#This Row],[Total CLIENTS From STANDARD (MINECRAFT) Auto Renewal YES + NO]]</f>
        <v>1</v>
      </c>
      <c r="AI170" s="9">
        <f>IF(AND(Bases[[#This Row],[Plan]]="Ultimate",Bases[[#This Row],[Auto Renewal]]="Yes"),1,0)</f>
        <v>0</v>
      </c>
      <c r="AJ170" s="9">
        <f>IF(AND(Bases[[#This Row],[Plan]]="Ultimate",Bases[[#This Row],[Auto Renewal]]="No"),1,0)</f>
        <v>1</v>
      </c>
      <c r="AK170" s="9">
        <f>+Bases[[#This Row],[CLIENTS From ULTIMATE (EA) Auto Renewal YES]]+Bases[[#This Row],[CLIENTS From ULTIMATE (EA) Auto Renewal NO]]</f>
        <v>1</v>
      </c>
      <c r="AL170" s="7">
        <f>+IF(Bases[[#This Row],[Auto Renewal]]="Yes",Bases[[#This Row],[Subscription Price]],0)</f>
        <v>0</v>
      </c>
      <c r="AM170" s="7">
        <f>+IF(Bases[[#This Row],[Auto Renewal]]="No",Bases[[#This Row],[Subscription Price]],0)</f>
        <v>15</v>
      </c>
      <c r="AN170" s="7">
        <f>+Bases[[#This Row],[Sales From All Subscriptions Auto Renewal NO]]+Bases[[#This Row],[Sales From All Subscriptions Auto Renewal YES]]</f>
        <v>15</v>
      </c>
      <c r="AO170" s="7">
        <f>IF(AND(Bases[[#This Row],[Plan]]="Core",Bases[[#This Row],[Auto Renewal]]="Yes"),Bases[[#This Row],[Subscription Price]],0)</f>
        <v>0</v>
      </c>
      <c r="AP170" s="7">
        <f>IF(AND(Bases[[#This Row],[Plan]]="Core",Bases[[#This Row],[Auto Renewal]]="No"),Bases[[#This Row],[Subscription Price]],0)</f>
        <v>0</v>
      </c>
      <c r="AQ170" s="7">
        <f>+Bases[[#This Row],[Sales From Simple Subscription Auto Renewal YES]]+Bases[[#This Row],[Sales From Simple Subscription Auto Renewal NO]]</f>
        <v>0</v>
      </c>
      <c r="AR170" s="7">
        <f>IF(AND(Bases[[#This Row],[Plan]]="Standard",Bases[[#This Row],[Auto Renewal]]="Yes"),Bases[[#This Row],[Minecraft Season Pass Price]],0)</f>
        <v>0</v>
      </c>
      <c r="AS170" s="7">
        <f>IF(AND(Bases[[#This Row],[Plan]]="Standard",Bases[[#This Row],[Auto Renewal]]="No"),Bases[[#This Row],[Minecraft Season Pass Price]],0)</f>
        <v>0</v>
      </c>
      <c r="AT170" s="7">
        <f>+Bases[[#This Row],[Sales From STANDARD (MINECRAFT) Auto Renewal YES]]+Bases[[#This Row],[Sales From STANDARD (MINECRAFT) Auto Renewal NO]]</f>
        <v>0</v>
      </c>
      <c r="AU170" s="7">
        <f>IF(AND(Bases[[#This Row],[Plan]]="Ultimate",Bases[[#This Row],[Auto Renewal]]="Yes"),Bases[[#This Row],[Minecraft Season Pass Price]],0)</f>
        <v>0</v>
      </c>
      <c r="AV170" s="7">
        <f>IF(AND(Bases[[#This Row],[Plan]]="Ultimate",Bases[[#This Row],[Auto Renewal]]="No"),Bases[[#This Row],[Minecraft Season Pass Price]],0)</f>
        <v>20</v>
      </c>
      <c r="AW170" s="7">
        <f>+Bases[[#This Row],[Sales From ULTIMATE (MINECRAFT) Auto Renewal YES]]+Bases[[#This Row],[Sales From ULTIMATE (MINECRAFT) Auto Renewal NO]]</f>
        <v>20</v>
      </c>
      <c r="AX170" s="7">
        <f>+Bases[[#This Row],[Total Sales From ULTIMATE (MINECRAFT) Auto Renewal YES + NO]]+Bases[[#This Row],[Total Sales From STANDARD (MINECRAFT) Auto Renewal YES + NO]]</f>
        <v>20</v>
      </c>
      <c r="AY170" s="7">
        <f>IF(AND(Bases[[#This Row],[Plan]]="Ultimate",Bases[[#This Row],[Auto Renewal]]="Yes"),Bases[[#This Row],[EA Play Season Pass
Price]],0)</f>
        <v>0</v>
      </c>
      <c r="AZ170" s="7">
        <f>IF(AND(Bases[[#This Row],[Plan]]="Ultimate",Bases[[#This Row],[Auto Renewal]]="No"),Bases[[#This Row],[EA Play Season Pass
Price]],0)</f>
        <v>30</v>
      </c>
      <c r="BA170" s="7">
        <f>+Bases[[#This Row],[Sales From ULTIMATE (EA) Auto Renewal YES]]+Bases[[#This Row],[Sales From ULTIMATE (EA) Auto Renewal NO]]</f>
        <v>30</v>
      </c>
      <c r="BB170" s="7">
        <f>IF(Bases[[#This Row],[Potential Clients Standard - Renew: Yes]]=1,25,0)</f>
        <v>0</v>
      </c>
      <c r="BC170" s="9">
        <f>IF(AND(Bases[[#This Row],[Auto Renewal]]="Yes",Bases[[#This Row],[Plan]]="Core"),1,0)</f>
        <v>0</v>
      </c>
      <c r="BD170" s="7">
        <f>IF(Bases[[#This Row],[Potential Clients Standard - Renew: NO]]=1,25,0)</f>
        <v>0</v>
      </c>
      <c r="BE170" s="9">
        <f>IF(AND(Bases[[#This Row],[Auto Renewal]]="No",Bases[[#This Row],[Plan]]="Core"),1,0)</f>
        <v>0</v>
      </c>
      <c r="BF170" s="7">
        <f>IF(Bases[[#This Row],[Potential Clients Ultimate - Renew: Yes]]=1,35,0)</f>
        <v>0</v>
      </c>
      <c r="BG170" s="9">
        <f>IF(AND(Bases[[#This Row],[Auto Renewal]]="Yes",Bases[[#This Row],[Plan]]="Standard"),1,0)</f>
        <v>0</v>
      </c>
      <c r="BH170" s="7">
        <f>IF(Bases[[#This Row],[Potential Clients Ultimate - Renew: NO]]=1,35,0)</f>
        <v>0</v>
      </c>
      <c r="BI170" s="9">
        <f>IF(AND(Bases[[#This Row],[Auto Renewal]]="No",Bases[[#This Row],[Plan]]="Standard"),1,0)</f>
        <v>0</v>
      </c>
      <c r="BJ170" s="7">
        <f>+Bases[[#This Row],[Potential Sales Standard - Renew: Yes]]+Bases[[#This Row],[Potential Sales Ultimate - Renew: Yes]]</f>
        <v>0</v>
      </c>
      <c r="BK170" s="9">
        <f>+Bases[[#This Row],[Potential Clients Standard - Renew: Yes]]+Bases[[#This Row],[Potential Clients Standard - Renew: NO]]</f>
        <v>0</v>
      </c>
      <c r="BL170" s="7">
        <f>+Bases[[#This Row],[Potential Sales Standard - Renew: NO]]+Bases[[#This Row],[Potential Sales Ultimate - Renew: NO]]</f>
        <v>0</v>
      </c>
      <c r="BM170" s="9">
        <f>+Bases[[#This Row],[Potential Clients Ultimate - Renew: Yes]]+Bases[[#This Row],[Potential Clients Ultimate - Renew: NO]]</f>
        <v>0</v>
      </c>
    </row>
    <row r="171" spans="1:65" ht="16.5" customHeight="1" x14ac:dyDescent="0.25">
      <c r="A171" s="1">
        <v>3398</v>
      </c>
      <c r="B171" s="1" t="s">
        <v>182</v>
      </c>
      <c r="C171" s="1" t="s">
        <v>15</v>
      </c>
      <c r="D171" s="2">
        <v>45515</v>
      </c>
      <c r="E171" s="1" t="s">
        <v>8</v>
      </c>
      <c r="F171" s="7">
        <v>10</v>
      </c>
      <c r="G171" s="1" t="s">
        <v>16</v>
      </c>
      <c r="H171" s="1" t="s">
        <v>12</v>
      </c>
      <c r="I171" s="7" t="s">
        <v>302</v>
      </c>
      <c r="J171" s="1" t="s">
        <v>8</v>
      </c>
      <c r="K171" s="7">
        <v>20</v>
      </c>
      <c r="L171" s="7">
        <v>15</v>
      </c>
      <c r="M171" s="7">
        <v>15</v>
      </c>
      <c r="N171" s="6">
        <v>2024</v>
      </c>
      <c r="O171" s="3" t="s">
        <v>322</v>
      </c>
      <c r="P171" s="5">
        <v>3</v>
      </c>
      <c r="Q171" s="3" t="s">
        <v>314</v>
      </c>
      <c r="R171" s="7">
        <v>-15</v>
      </c>
      <c r="S171" s="9">
        <v>1</v>
      </c>
      <c r="T171" s="9">
        <v>1</v>
      </c>
      <c r="U171" s="9">
        <v>0</v>
      </c>
      <c r="V171" s="9">
        <f>+IF(Bases[[#This Row],[Auto Renewal]]="Yes",1,0)</f>
        <v>1</v>
      </c>
      <c r="W171" s="9">
        <f>+IF(Bases[[#This Row],[Auto Renewal]]="No",1,0)</f>
        <v>0</v>
      </c>
      <c r="X171" s="9">
        <f>+Bases[[#This Row],[CLIENTS From All Subscriptions Auto Renewal YES]]+Bases[[#This Row],[CLIENTS From All Subscriptions Auto Renewal NO]]</f>
        <v>1</v>
      </c>
      <c r="Y171" s="9">
        <f>IF(AND(Bases[[#This Row],[Plan]]="Core",Bases[[#This Row],[Auto Renewal]]="Yes"),1,0)</f>
        <v>0</v>
      </c>
      <c r="Z171" s="9">
        <f>IF(AND(Bases[[#This Row],[Plan]]="Core",Bases[[#This Row],[Auto Renewal]]="No"),1,0)</f>
        <v>0</v>
      </c>
      <c r="AA171" s="9">
        <f>+Bases[[#This Row],[CLIENTS From Simple Subscription Auto Renewal NO]]+Bases[[#This Row],[CLIENTS From Simple Subscription Auto Renewal YES]]</f>
        <v>0</v>
      </c>
      <c r="AB171" s="9">
        <f>IF(AND(Bases[[#This Row],[Plan]]="Standard",Bases[[#This Row],[Auto Renewal]]="Yes"),1,0)</f>
        <v>1</v>
      </c>
      <c r="AC171" s="9">
        <f>IF(AND(Bases[[#This Row],[Plan]]="Standard",Bases[[#This Row],[Auto Renewal]]="No"),1,0)</f>
        <v>0</v>
      </c>
      <c r="AD171" s="9">
        <f>+Bases[[#This Row],[CLIENTS From STANDARD (MINECRAFT) Auto Renewal NO]]+Bases[[#This Row],[CLIENTS From STANDARD (MINECRAFT) Auto Renewal YES]]</f>
        <v>1</v>
      </c>
      <c r="AE171" s="9">
        <f>IF(AND(Bases[[#This Row],[Plan]]="Ultimate",Bases[[#This Row],[Auto Renewal]]="Yes"),1,0)</f>
        <v>0</v>
      </c>
      <c r="AF171" s="9">
        <f>IF(AND(Bases[[#This Row],[Plan]]="Ultimate",Bases[[#This Row],[Auto Renewal]]="No"),1,0)</f>
        <v>0</v>
      </c>
      <c r="AG171" s="9">
        <f>+Bases[[#This Row],[CLIENTS From ULTIMATE (MINECRAFT) Auto Renewal NO]]+Bases[[#This Row],[CLIENTS From ULTIMATE (MINECRAFT) Auto Renewal YES]]</f>
        <v>0</v>
      </c>
      <c r="AH171" s="9">
        <f>+Bases[[#This Row],[Total CLIENTS From ULTIMATE (MINECRAFT) Auto Renewal YES + NO]]+Bases[[#This Row],[Total CLIENTS From STANDARD (MINECRAFT) Auto Renewal YES + NO]]</f>
        <v>1</v>
      </c>
      <c r="AI171" s="9">
        <f>IF(AND(Bases[[#This Row],[Plan]]="Ultimate",Bases[[#This Row],[Auto Renewal]]="Yes"),1,0)</f>
        <v>0</v>
      </c>
      <c r="AJ171" s="9">
        <f>IF(AND(Bases[[#This Row],[Plan]]="Ultimate",Bases[[#This Row],[Auto Renewal]]="No"),1,0)</f>
        <v>0</v>
      </c>
      <c r="AK171" s="9">
        <f>+Bases[[#This Row],[CLIENTS From ULTIMATE (EA) Auto Renewal YES]]+Bases[[#This Row],[CLIENTS From ULTIMATE (EA) Auto Renewal NO]]</f>
        <v>0</v>
      </c>
      <c r="AL171" s="7">
        <f>+IF(Bases[[#This Row],[Auto Renewal]]="Yes",Bases[[#This Row],[Subscription Price]],0)</f>
        <v>10</v>
      </c>
      <c r="AM171" s="7">
        <f>+IF(Bases[[#This Row],[Auto Renewal]]="No",Bases[[#This Row],[Subscription Price]],0)</f>
        <v>0</v>
      </c>
      <c r="AN171" s="7">
        <f>+Bases[[#This Row],[Sales From All Subscriptions Auto Renewal NO]]+Bases[[#This Row],[Sales From All Subscriptions Auto Renewal YES]]</f>
        <v>10</v>
      </c>
      <c r="AO171" s="7">
        <f>IF(AND(Bases[[#This Row],[Plan]]="Core",Bases[[#This Row],[Auto Renewal]]="Yes"),Bases[[#This Row],[Subscription Price]],0)</f>
        <v>0</v>
      </c>
      <c r="AP171" s="7">
        <f>IF(AND(Bases[[#This Row],[Plan]]="Core",Bases[[#This Row],[Auto Renewal]]="No"),Bases[[#This Row],[Subscription Price]],0)</f>
        <v>0</v>
      </c>
      <c r="AQ171" s="7">
        <f>+Bases[[#This Row],[Sales From Simple Subscription Auto Renewal YES]]+Bases[[#This Row],[Sales From Simple Subscription Auto Renewal NO]]</f>
        <v>0</v>
      </c>
      <c r="AR171" s="7">
        <f>IF(AND(Bases[[#This Row],[Plan]]="Standard",Bases[[#This Row],[Auto Renewal]]="Yes"),Bases[[#This Row],[Minecraft Season Pass Price]],0)</f>
        <v>20</v>
      </c>
      <c r="AS171" s="7">
        <f>IF(AND(Bases[[#This Row],[Plan]]="Standard",Bases[[#This Row],[Auto Renewal]]="No"),Bases[[#This Row],[Minecraft Season Pass Price]],0)</f>
        <v>0</v>
      </c>
      <c r="AT171" s="7">
        <f>+Bases[[#This Row],[Sales From STANDARD (MINECRAFT) Auto Renewal YES]]+Bases[[#This Row],[Sales From STANDARD (MINECRAFT) Auto Renewal NO]]</f>
        <v>20</v>
      </c>
      <c r="AU171" s="7">
        <f>IF(AND(Bases[[#This Row],[Plan]]="Ultimate",Bases[[#This Row],[Auto Renewal]]="Yes"),Bases[[#This Row],[Minecraft Season Pass Price]],0)</f>
        <v>0</v>
      </c>
      <c r="AV171" s="7">
        <f>IF(AND(Bases[[#This Row],[Plan]]="Ultimate",Bases[[#This Row],[Auto Renewal]]="No"),Bases[[#This Row],[Minecraft Season Pass Price]],0)</f>
        <v>0</v>
      </c>
      <c r="AW171" s="7">
        <f>+Bases[[#This Row],[Sales From ULTIMATE (MINECRAFT) Auto Renewal YES]]+Bases[[#This Row],[Sales From ULTIMATE (MINECRAFT) Auto Renewal NO]]</f>
        <v>0</v>
      </c>
      <c r="AX171" s="7">
        <f>+Bases[[#This Row],[Total Sales From ULTIMATE (MINECRAFT) Auto Renewal YES + NO]]+Bases[[#This Row],[Total Sales From STANDARD (MINECRAFT) Auto Renewal YES + NO]]</f>
        <v>20</v>
      </c>
      <c r="AY171" s="7">
        <f>IF(AND(Bases[[#This Row],[Plan]]="Ultimate",Bases[[#This Row],[Auto Renewal]]="Yes"),Bases[[#This Row],[EA Play Season Pass
Price]],0)</f>
        <v>0</v>
      </c>
      <c r="AZ171" s="7">
        <f>IF(AND(Bases[[#This Row],[Plan]]="Ultimate",Bases[[#This Row],[Auto Renewal]]="No"),Bases[[#This Row],[EA Play Season Pass
Price]],0)</f>
        <v>0</v>
      </c>
      <c r="BA171" s="7">
        <f>+Bases[[#This Row],[Sales From ULTIMATE (EA) Auto Renewal YES]]+Bases[[#This Row],[Sales From ULTIMATE (EA) Auto Renewal NO]]</f>
        <v>0</v>
      </c>
      <c r="BB171" s="7">
        <f>IF(Bases[[#This Row],[Potential Clients Standard - Renew: Yes]]=1,25,0)</f>
        <v>0</v>
      </c>
      <c r="BC171" s="9">
        <f>IF(AND(Bases[[#This Row],[Auto Renewal]]="Yes",Bases[[#This Row],[Plan]]="Core"),1,0)</f>
        <v>0</v>
      </c>
      <c r="BD171" s="7">
        <f>IF(Bases[[#This Row],[Potential Clients Standard - Renew: NO]]=1,25,0)</f>
        <v>0</v>
      </c>
      <c r="BE171" s="9">
        <f>IF(AND(Bases[[#This Row],[Auto Renewal]]="No",Bases[[#This Row],[Plan]]="Core"),1,0)</f>
        <v>0</v>
      </c>
      <c r="BF171" s="7">
        <f>IF(Bases[[#This Row],[Potential Clients Ultimate - Renew: Yes]]=1,35,0)</f>
        <v>35</v>
      </c>
      <c r="BG171" s="9">
        <f>IF(AND(Bases[[#This Row],[Auto Renewal]]="Yes",Bases[[#This Row],[Plan]]="Standard"),1,0)</f>
        <v>1</v>
      </c>
      <c r="BH171" s="7">
        <f>IF(Bases[[#This Row],[Potential Clients Ultimate - Renew: NO]]=1,35,0)</f>
        <v>0</v>
      </c>
      <c r="BI171" s="9">
        <f>IF(AND(Bases[[#This Row],[Auto Renewal]]="No",Bases[[#This Row],[Plan]]="Standard"),1,0)</f>
        <v>0</v>
      </c>
      <c r="BJ171" s="7">
        <f>+Bases[[#This Row],[Potential Sales Standard - Renew: Yes]]+Bases[[#This Row],[Potential Sales Ultimate - Renew: Yes]]</f>
        <v>35</v>
      </c>
      <c r="BK171" s="9">
        <f>+Bases[[#This Row],[Potential Clients Standard - Renew: Yes]]+Bases[[#This Row],[Potential Clients Standard - Renew: NO]]</f>
        <v>0</v>
      </c>
      <c r="BL171" s="7">
        <f>+Bases[[#This Row],[Potential Sales Standard - Renew: NO]]+Bases[[#This Row],[Potential Sales Ultimate - Renew: NO]]</f>
        <v>0</v>
      </c>
      <c r="BM171" s="9">
        <f>+Bases[[#This Row],[Potential Clients Ultimate - Renew: Yes]]+Bases[[#This Row],[Potential Clients Ultimate - Renew: NO]]</f>
        <v>1</v>
      </c>
    </row>
    <row r="172" spans="1:65" ht="16.5" customHeight="1" x14ac:dyDescent="0.25">
      <c r="A172" s="1">
        <v>3399</v>
      </c>
      <c r="B172" s="1" t="s">
        <v>183</v>
      </c>
      <c r="C172" s="1" t="s">
        <v>11</v>
      </c>
      <c r="D172" s="2">
        <v>45516</v>
      </c>
      <c r="E172" s="1" t="s">
        <v>12</v>
      </c>
      <c r="F172" s="7">
        <v>5</v>
      </c>
      <c r="G172" s="1" t="s">
        <v>9</v>
      </c>
      <c r="H172" s="1" t="s">
        <v>12</v>
      </c>
      <c r="I172" s="7" t="s">
        <v>302</v>
      </c>
      <c r="J172" s="1" t="s">
        <v>12</v>
      </c>
      <c r="K172" s="7">
        <v>0</v>
      </c>
      <c r="L172" s="7">
        <v>1</v>
      </c>
      <c r="M172" s="7">
        <v>4</v>
      </c>
      <c r="N172" s="6">
        <v>2024</v>
      </c>
      <c r="O172" s="3" t="s">
        <v>322</v>
      </c>
      <c r="P172" s="5">
        <v>3</v>
      </c>
      <c r="Q172" s="3" t="s">
        <v>309</v>
      </c>
      <c r="R172" s="7">
        <v>-1</v>
      </c>
      <c r="S172" s="9">
        <v>1</v>
      </c>
      <c r="T172" s="9">
        <v>0</v>
      </c>
      <c r="U172" s="9">
        <v>1</v>
      </c>
      <c r="V172" s="9">
        <f>+IF(Bases[[#This Row],[Auto Renewal]]="Yes",1,0)</f>
        <v>0</v>
      </c>
      <c r="W172" s="9">
        <f>+IF(Bases[[#This Row],[Auto Renewal]]="No",1,0)</f>
        <v>1</v>
      </c>
      <c r="X172" s="9">
        <f>+Bases[[#This Row],[CLIENTS From All Subscriptions Auto Renewal YES]]+Bases[[#This Row],[CLIENTS From All Subscriptions Auto Renewal NO]]</f>
        <v>1</v>
      </c>
      <c r="Y172" s="9">
        <f>IF(AND(Bases[[#This Row],[Plan]]="Core",Bases[[#This Row],[Auto Renewal]]="Yes"),1,0)</f>
        <v>0</v>
      </c>
      <c r="Z172" s="9">
        <f>IF(AND(Bases[[#This Row],[Plan]]="Core",Bases[[#This Row],[Auto Renewal]]="No"),1,0)</f>
        <v>1</v>
      </c>
      <c r="AA172" s="9">
        <f>+Bases[[#This Row],[CLIENTS From Simple Subscription Auto Renewal NO]]+Bases[[#This Row],[CLIENTS From Simple Subscription Auto Renewal YES]]</f>
        <v>1</v>
      </c>
      <c r="AB172" s="9">
        <f>IF(AND(Bases[[#This Row],[Plan]]="Standard",Bases[[#This Row],[Auto Renewal]]="Yes"),1,0)</f>
        <v>0</v>
      </c>
      <c r="AC172" s="9">
        <f>IF(AND(Bases[[#This Row],[Plan]]="Standard",Bases[[#This Row],[Auto Renewal]]="No"),1,0)</f>
        <v>0</v>
      </c>
      <c r="AD172" s="9">
        <f>+Bases[[#This Row],[CLIENTS From STANDARD (MINECRAFT) Auto Renewal NO]]+Bases[[#This Row],[CLIENTS From STANDARD (MINECRAFT) Auto Renewal YES]]</f>
        <v>0</v>
      </c>
      <c r="AE172" s="9">
        <f>IF(AND(Bases[[#This Row],[Plan]]="Ultimate",Bases[[#This Row],[Auto Renewal]]="Yes"),1,0)</f>
        <v>0</v>
      </c>
      <c r="AF172" s="9">
        <f>IF(AND(Bases[[#This Row],[Plan]]="Ultimate",Bases[[#This Row],[Auto Renewal]]="No"),1,0)</f>
        <v>0</v>
      </c>
      <c r="AG172" s="9">
        <f>+Bases[[#This Row],[CLIENTS From ULTIMATE (MINECRAFT) Auto Renewal NO]]+Bases[[#This Row],[CLIENTS From ULTIMATE (MINECRAFT) Auto Renewal YES]]</f>
        <v>0</v>
      </c>
      <c r="AH172" s="9">
        <f>+Bases[[#This Row],[Total CLIENTS From ULTIMATE (MINECRAFT) Auto Renewal YES + NO]]+Bases[[#This Row],[Total CLIENTS From STANDARD (MINECRAFT) Auto Renewal YES + NO]]</f>
        <v>0</v>
      </c>
      <c r="AI172" s="9">
        <f>IF(AND(Bases[[#This Row],[Plan]]="Ultimate",Bases[[#This Row],[Auto Renewal]]="Yes"),1,0)</f>
        <v>0</v>
      </c>
      <c r="AJ172" s="9">
        <f>IF(AND(Bases[[#This Row],[Plan]]="Ultimate",Bases[[#This Row],[Auto Renewal]]="No"),1,0)</f>
        <v>0</v>
      </c>
      <c r="AK172" s="9">
        <f>+Bases[[#This Row],[CLIENTS From ULTIMATE (EA) Auto Renewal YES]]+Bases[[#This Row],[CLIENTS From ULTIMATE (EA) Auto Renewal NO]]</f>
        <v>0</v>
      </c>
      <c r="AL172" s="7">
        <f>+IF(Bases[[#This Row],[Auto Renewal]]="Yes",Bases[[#This Row],[Subscription Price]],0)</f>
        <v>0</v>
      </c>
      <c r="AM172" s="7">
        <f>+IF(Bases[[#This Row],[Auto Renewal]]="No",Bases[[#This Row],[Subscription Price]],0)</f>
        <v>5</v>
      </c>
      <c r="AN172" s="7">
        <f>+Bases[[#This Row],[Sales From All Subscriptions Auto Renewal NO]]+Bases[[#This Row],[Sales From All Subscriptions Auto Renewal YES]]</f>
        <v>5</v>
      </c>
      <c r="AO172" s="7">
        <f>IF(AND(Bases[[#This Row],[Plan]]="Core",Bases[[#This Row],[Auto Renewal]]="Yes"),Bases[[#This Row],[Subscription Price]],0)</f>
        <v>0</v>
      </c>
      <c r="AP172" s="7">
        <f>IF(AND(Bases[[#This Row],[Plan]]="Core",Bases[[#This Row],[Auto Renewal]]="No"),Bases[[#This Row],[Subscription Price]],0)</f>
        <v>5</v>
      </c>
      <c r="AQ172" s="7">
        <f>+Bases[[#This Row],[Sales From Simple Subscription Auto Renewal YES]]+Bases[[#This Row],[Sales From Simple Subscription Auto Renewal NO]]</f>
        <v>5</v>
      </c>
      <c r="AR172" s="7">
        <f>IF(AND(Bases[[#This Row],[Plan]]="Standard",Bases[[#This Row],[Auto Renewal]]="Yes"),Bases[[#This Row],[Minecraft Season Pass Price]],0)</f>
        <v>0</v>
      </c>
      <c r="AS172" s="7">
        <f>IF(AND(Bases[[#This Row],[Plan]]="Standard",Bases[[#This Row],[Auto Renewal]]="No"),Bases[[#This Row],[Minecraft Season Pass Price]],0)</f>
        <v>0</v>
      </c>
      <c r="AT172" s="7">
        <f>+Bases[[#This Row],[Sales From STANDARD (MINECRAFT) Auto Renewal YES]]+Bases[[#This Row],[Sales From STANDARD (MINECRAFT) Auto Renewal NO]]</f>
        <v>0</v>
      </c>
      <c r="AU172" s="7">
        <f>IF(AND(Bases[[#This Row],[Plan]]="Ultimate",Bases[[#This Row],[Auto Renewal]]="Yes"),Bases[[#This Row],[Minecraft Season Pass Price]],0)</f>
        <v>0</v>
      </c>
      <c r="AV172" s="7">
        <f>IF(AND(Bases[[#This Row],[Plan]]="Ultimate",Bases[[#This Row],[Auto Renewal]]="No"),Bases[[#This Row],[Minecraft Season Pass Price]],0)</f>
        <v>0</v>
      </c>
      <c r="AW172" s="7">
        <f>+Bases[[#This Row],[Sales From ULTIMATE (MINECRAFT) Auto Renewal YES]]+Bases[[#This Row],[Sales From ULTIMATE (MINECRAFT) Auto Renewal NO]]</f>
        <v>0</v>
      </c>
      <c r="AX172" s="7">
        <f>+Bases[[#This Row],[Total Sales From ULTIMATE (MINECRAFT) Auto Renewal YES + NO]]+Bases[[#This Row],[Total Sales From STANDARD (MINECRAFT) Auto Renewal YES + NO]]</f>
        <v>0</v>
      </c>
      <c r="AY172" s="7">
        <f>IF(AND(Bases[[#This Row],[Plan]]="Ultimate",Bases[[#This Row],[Auto Renewal]]="Yes"),Bases[[#This Row],[EA Play Season Pass
Price]],0)</f>
        <v>0</v>
      </c>
      <c r="AZ172" s="7">
        <f>IF(AND(Bases[[#This Row],[Plan]]="Ultimate",Bases[[#This Row],[Auto Renewal]]="No"),Bases[[#This Row],[EA Play Season Pass
Price]],0)</f>
        <v>0</v>
      </c>
      <c r="BA172" s="7">
        <f>+Bases[[#This Row],[Sales From ULTIMATE (EA) Auto Renewal YES]]+Bases[[#This Row],[Sales From ULTIMATE (EA) Auto Renewal NO]]</f>
        <v>0</v>
      </c>
      <c r="BB172" s="7">
        <f>IF(Bases[[#This Row],[Potential Clients Standard - Renew: Yes]]=1,25,0)</f>
        <v>0</v>
      </c>
      <c r="BC172" s="9">
        <f>IF(AND(Bases[[#This Row],[Auto Renewal]]="Yes",Bases[[#This Row],[Plan]]="Core"),1,0)</f>
        <v>0</v>
      </c>
      <c r="BD172" s="7">
        <f>IF(Bases[[#This Row],[Potential Clients Standard - Renew: NO]]=1,25,0)</f>
        <v>25</v>
      </c>
      <c r="BE172" s="9">
        <f>IF(AND(Bases[[#This Row],[Auto Renewal]]="No",Bases[[#This Row],[Plan]]="Core"),1,0)</f>
        <v>1</v>
      </c>
      <c r="BF172" s="7">
        <f>IF(Bases[[#This Row],[Potential Clients Ultimate - Renew: Yes]]=1,35,0)</f>
        <v>0</v>
      </c>
      <c r="BG172" s="9">
        <f>IF(AND(Bases[[#This Row],[Auto Renewal]]="Yes",Bases[[#This Row],[Plan]]="Standard"),1,0)</f>
        <v>0</v>
      </c>
      <c r="BH172" s="7">
        <f>IF(Bases[[#This Row],[Potential Clients Ultimate - Renew: NO]]=1,35,0)</f>
        <v>0</v>
      </c>
      <c r="BI172" s="9">
        <f>IF(AND(Bases[[#This Row],[Auto Renewal]]="No",Bases[[#This Row],[Plan]]="Standard"),1,0)</f>
        <v>0</v>
      </c>
      <c r="BJ172" s="7">
        <f>+Bases[[#This Row],[Potential Sales Standard - Renew: Yes]]+Bases[[#This Row],[Potential Sales Ultimate - Renew: Yes]]</f>
        <v>0</v>
      </c>
      <c r="BK172" s="9">
        <f>+Bases[[#This Row],[Potential Clients Standard - Renew: Yes]]+Bases[[#This Row],[Potential Clients Standard - Renew: NO]]</f>
        <v>1</v>
      </c>
      <c r="BL172" s="7">
        <f>+Bases[[#This Row],[Potential Sales Standard - Renew: NO]]+Bases[[#This Row],[Potential Sales Ultimate - Renew: NO]]</f>
        <v>25</v>
      </c>
      <c r="BM172" s="9">
        <f>+Bases[[#This Row],[Potential Clients Ultimate - Renew: Yes]]+Bases[[#This Row],[Potential Clients Ultimate - Renew: NO]]</f>
        <v>0</v>
      </c>
    </row>
    <row r="173" spans="1:65" ht="16.5" customHeight="1" x14ac:dyDescent="0.25">
      <c r="A173" s="1">
        <v>3400</v>
      </c>
      <c r="B173" s="1" t="s">
        <v>184</v>
      </c>
      <c r="C173" s="1" t="s">
        <v>7</v>
      </c>
      <c r="D173" s="2">
        <v>45517</v>
      </c>
      <c r="E173" s="1" t="s">
        <v>8</v>
      </c>
      <c r="F173" s="7">
        <v>15</v>
      </c>
      <c r="G173" s="1" t="s">
        <v>13</v>
      </c>
      <c r="H173" s="1" t="s">
        <v>8</v>
      </c>
      <c r="I173" s="7">
        <v>30</v>
      </c>
      <c r="J173" s="1" t="s">
        <v>8</v>
      </c>
      <c r="K173" s="7">
        <v>20</v>
      </c>
      <c r="L173" s="7">
        <v>5</v>
      </c>
      <c r="M173" s="7">
        <v>60</v>
      </c>
      <c r="N173" s="6">
        <v>2024</v>
      </c>
      <c r="O173" s="3" t="s">
        <v>322</v>
      </c>
      <c r="P173" s="5">
        <v>3</v>
      </c>
      <c r="Q173" s="3" t="s">
        <v>312</v>
      </c>
      <c r="R173" s="7">
        <v>-5</v>
      </c>
      <c r="S173" s="9">
        <v>1</v>
      </c>
      <c r="T173" s="9">
        <v>1</v>
      </c>
      <c r="U173" s="9">
        <v>0</v>
      </c>
      <c r="V173" s="9">
        <f>+IF(Bases[[#This Row],[Auto Renewal]]="Yes",1,0)</f>
        <v>1</v>
      </c>
      <c r="W173" s="9">
        <f>+IF(Bases[[#This Row],[Auto Renewal]]="No",1,0)</f>
        <v>0</v>
      </c>
      <c r="X173" s="9">
        <f>+Bases[[#This Row],[CLIENTS From All Subscriptions Auto Renewal YES]]+Bases[[#This Row],[CLIENTS From All Subscriptions Auto Renewal NO]]</f>
        <v>1</v>
      </c>
      <c r="Y173" s="9">
        <f>IF(AND(Bases[[#This Row],[Plan]]="Core",Bases[[#This Row],[Auto Renewal]]="Yes"),1,0)</f>
        <v>0</v>
      </c>
      <c r="Z173" s="9">
        <f>IF(AND(Bases[[#This Row],[Plan]]="Core",Bases[[#This Row],[Auto Renewal]]="No"),1,0)</f>
        <v>0</v>
      </c>
      <c r="AA173" s="9">
        <f>+Bases[[#This Row],[CLIENTS From Simple Subscription Auto Renewal NO]]+Bases[[#This Row],[CLIENTS From Simple Subscription Auto Renewal YES]]</f>
        <v>0</v>
      </c>
      <c r="AB173" s="9">
        <f>IF(AND(Bases[[#This Row],[Plan]]="Standard",Bases[[#This Row],[Auto Renewal]]="Yes"),1,0)</f>
        <v>0</v>
      </c>
      <c r="AC173" s="9">
        <f>IF(AND(Bases[[#This Row],[Plan]]="Standard",Bases[[#This Row],[Auto Renewal]]="No"),1,0)</f>
        <v>0</v>
      </c>
      <c r="AD173" s="9">
        <f>+Bases[[#This Row],[CLIENTS From STANDARD (MINECRAFT) Auto Renewal NO]]+Bases[[#This Row],[CLIENTS From STANDARD (MINECRAFT) Auto Renewal YES]]</f>
        <v>0</v>
      </c>
      <c r="AE173" s="9">
        <f>IF(AND(Bases[[#This Row],[Plan]]="Ultimate",Bases[[#This Row],[Auto Renewal]]="Yes"),1,0)</f>
        <v>1</v>
      </c>
      <c r="AF173" s="9">
        <f>IF(AND(Bases[[#This Row],[Plan]]="Ultimate",Bases[[#This Row],[Auto Renewal]]="No"),1,0)</f>
        <v>0</v>
      </c>
      <c r="AG173" s="9">
        <f>+Bases[[#This Row],[CLIENTS From ULTIMATE (MINECRAFT) Auto Renewal NO]]+Bases[[#This Row],[CLIENTS From ULTIMATE (MINECRAFT) Auto Renewal YES]]</f>
        <v>1</v>
      </c>
      <c r="AH173" s="9">
        <f>+Bases[[#This Row],[Total CLIENTS From ULTIMATE (MINECRAFT) Auto Renewal YES + NO]]+Bases[[#This Row],[Total CLIENTS From STANDARD (MINECRAFT) Auto Renewal YES + NO]]</f>
        <v>1</v>
      </c>
      <c r="AI173" s="9">
        <f>IF(AND(Bases[[#This Row],[Plan]]="Ultimate",Bases[[#This Row],[Auto Renewal]]="Yes"),1,0)</f>
        <v>1</v>
      </c>
      <c r="AJ173" s="9">
        <f>IF(AND(Bases[[#This Row],[Plan]]="Ultimate",Bases[[#This Row],[Auto Renewal]]="No"),1,0)</f>
        <v>0</v>
      </c>
      <c r="AK173" s="9">
        <f>+Bases[[#This Row],[CLIENTS From ULTIMATE (EA) Auto Renewal YES]]+Bases[[#This Row],[CLIENTS From ULTIMATE (EA) Auto Renewal NO]]</f>
        <v>1</v>
      </c>
      <c r="AL173" s="7">
        <f>+IF(Bases[[#This Row],[Auto Renewal]]="Yes",Bases[[#This Row],[Subscription Price]],0)</f>
        <v>15</v>
      </c>
      <c r="AM173" s="7">
        <f>+IF(Bases[[#This Row],[Auto Renewal]]="No",Bases[[#This Row],[Subscription Price]],0)</f>
        <v>0</v>
      </c>
      <c r="AN173" s="7">
        <f>+Bases[[#This Row],[Sales From All Subscriptions Auto Renewal NO]]+Bases[[#This Row],[Sales From All Subscriptions Auto Renewal YES]]</f>
        <v>15</v>
      </c>
      <c r="AO173" s="7">
        <f>IF(AND(Bases[[#This Row],[Plan]]="Core",Bases[[#This Row],[Auto Renewal]]="Yes"),Bases[[#This Row],[Subscription Price]],0)</f>
        <v>0</v>
      </c>
      <c r="AP173" s="7">
        <f>IF(AND(Bases[[#This Row],[Plan]]="Core",Bases[[#This Row],[Auto Renewal]]="No"),Bases[[#This Row],[Subscription Price]],0)</f>
        <v>0</v>
      </c>
      <c r="AQ173" s="7">
        <f>+Bases[[#This Row],[Sales From Simple Subscription Auto Renewal YES]]+Bases[[#This Row],[Sales From Simple Subscription Auto Renewal NO]]</f>
        <v>0</v>
      </c>
      <c r="AR173" s="7">
        <f>IF(AND(Bases[[#This Row],[Plan]]="Standard",Bases[[#This Row],[Auto Renewal]]="Yes"),Bases[[#This Row],[Minecraft Season Pass Price]],0)</f>
        <v>0</v>
      </c>
      <c r="AS173" s="7">
        <f>IF(AND(Bases[[#This Row],[Plan]]="Standard",Bases[[#This Row],[Auto Renewal]]="No"),Bases[[#This Row],[Minecraft Season Pass Price]],0)</f>
        <v>0</v>
      </c>
      <c r="AT173" s="7">
        <f>+Bases[[#This Row],[Sales From STANDARD (MINECRAFT) Auto Renewal YES]]+Bases[[#This Row],[Sales From STANDARD (MINECRAFT) Auto Renewal NO]]</f>
        <v>0</v>
      </c>
      <c r="AU173" s="7">
        <f>IF(AND(Bases[[#This Row],[Plan]]="Ultimate",Bases[[#This Row],[Auto Renewal]]="Yes"),Bases[[#This Row],[Minecraft Season Pass Price]],0)</f>
        <v>20</v>
      </c>
      <c r="AV173" s="7">
        <f>IF(AND(Bases[[#This Row],[Plan]]="Ultimate",Bases[[#This Row],[Auto Renewal]]="No"),Bases[[#This Row],[Minecraft Season Pass Price]],0)</f>
        <v>0</v>
      </c>
      <c r="AW173" s="7">
        <f>+Bases[[#This Row],[Sales From ULTIMATE (MINECRAFT) Auto Renewal YES]]+Bases[[#This Row],[Sales From ULTIMATE (MINECRAFT) Auto Renewal NO]]</f>
        <v>20</v>
      </c>
      <c r="AX173" s="7">
        <f>+Bases[[#This Row],[Total Sales From ULTIMATE (MINECRAFT) Auto Renewal YES + NO]]+Bases[[#This Row],[Total Sales From STANDARD (MINECRAFT) Auto Renewal YES + NO]]</f>
        <v>20</v>
      </c>
      <c r="AY173" s="7">
        <f>IF(AND(Bases[[#This Row],[Plan]]="Ultimate",Bases[[#This Row],[Auto Renewal]]="Yes"),Bases[[#This Row],[EA Play Season Pass
Price]],0)</f>
        <v>30</v>
      </c>
      <c r="AZ173" s="7">
        <f>IF(AND(Bases[[#This Row],[Plan]]="Ultimate",Bases[[#This Row],[Auto Renewal]]="No"),Bases[[#This Row],[EA Play Season Pass
Price]],0)</f>
        <v>0</v>
      </c>
      <c r="BA173" s="7">
        <f>+Bases[[#This Row],[Sales From ULTIMATE (EA) Auto Renewal YES]]+Bases[[#This Row],[Sales From ULTIMATE (EA) Auto Renewal NO]]</f>
        <v>30</v>
      </c>
      <c r="BB173" s="7">
        <f>IF(Bases[[#This Row],[Potential Clients Standard - Renew: Yes]]=1,25,0)</f>
        <v>0</v>
      </c>
      <c r="BC173" s="9">
        <f>IF(AND(Bases[[#This Row],[Auto Renewal]]="Yes",Bases[[#This Row],[Plan]]="Core"),1,0)</f>
        <v>0</v>
      </c>
      <c r="BD173" s="7">
        <f>IF(Bases[[#This Row],[Potential Clients Standard - Renew: NO]]=1,25,0)</f>
        <v>0</v>
      </c>
      <c r="BE173" s="9">
        <f>IF(AND(Bases[[#This Row],[Auto Renewal]]="No",Bases[[#This Row],[Plan]]="Core"),1,0)</f>
        <v>0</v>
      </c>
      <c r="BF173" s="7">
        <f>IF(Bases[[#This Row],[Potential Clients Ultimate - Renew: Yes]]=1,35,0)</f>
        <v>0</v>
      </c>
      <c r="BG173" s="9">
        <f>IF(AND(Bases[[#This Row],[Auto Renewal]]="Yes",Bases[[#This Row],[Plan]]="Standard"),1,0)</f>
        <v>0</v>
      </c>
      <c r="BH173" s="7">
        <f>IF(Bases[[#This Row],[Potential Clients Ultimate - Renew: NO]]=1,35,0)</f>
        <v>0</v>
      </c>
      <c r="BI173" s="9">
        <f>IF(AND(Bases[[#This Row],[Auto Renewal]]="No",Bases[[#This Row],[Plan]]="Standard"),1,0)</f>
        <v>0</v>
      </c>
      <c r="BJ173" s="7">
        <f>+Bases[[#This Row],[Potential Sales Standard - Renew: Yes]]+Bases[[#This Row],[Potential Sales Ultimate - Renew: Yes]]</f>
        <v>0</v>
      </c>
      <c r="BK173" s="9">
        <f>+Bases[[#This Row],[Potential Clients Standard - Renew: Yes]]+Bases[[#This Row],[Potential Clients Standard - Renew: NO]]</f>
        <v>0</v>
      </c>
      <c r="BL173" s="7">
        <f>+Bases[[#This Row],[Potential Sales Standard - Renew: NO]]+Bases[[#This Row],[Potential Sales Ultimate - Renew: NO]]</f>
        <v>0</v>
      </c>
      <c r="BM173" s="9">
        <f>+Bases[[#This Row],[Potential Clients Ultimate - Renew: Yes]]+Bases[[#This Row],[Potential Clients Ultimate - Renew: NO]]</f>
        <v>0</v>
      </c>
    </row>
    <row r="174" spans="1:65" ht="16.5" customHeight="1" x14ac:dyDescent="0.25">
      <c r="A174" s="1">
        <v>3401</v>
      </c>
      <c r="B174" s="1" t="s">
        <v>185</v>
      </c>
      <c r="C174" s="1" t="s">
        <v>15</v>
      </c>
      <c r="D174" s="2">
        <v>45518</v>
      </c>
      <c r="E174" s="1" t="s">
        <v>12</v>
      </c>
      <c r="F174" s="7">
        <v>10</v>
      </c>
      <c r="G174" s="1" t="s">
        <v>9</v>
      </c>
      <c r="H174" s="1" t="s">
        <v>12</v>
      </c>
      <c r="I174" s="7" t="s">
        <v>302</v>
      </c>
      <c r="J174" s="1" t="s">
        <v>8</v>
      </c>
      <c r="K174" s="7">
        <v>20</v>
      </c>
      <c r="L174" s="7">
        <v>10</v>
      </c>
      <c r="M174" s="7">
        <v>20</v>
      </c>
      <c r="N174" s="6">
        <v>2024</v>
      </c>
      <c r="O174" s="3" t="s">
        <v>322</v>
      </c>
      <c r="P174" s="5">
        <v>3</v>
      </c>
      <c r="Q174" s="3" t="s">
        <v>315</v>
      </c>
      <c r="R174" s="7">
        <v>-10</v>
      </c>
      <c r="S174" s="9">
        <v>1</v>
      </c>
      <c r="T174" s="9">
        <v>0</v>
      </c>
      <c r="U174" s="9">
        <v>1</v>
      </c>
      <c r="V174" s="9">
        <f>+IF(Bases[[#This Row],[Auto Renewal]]="Yes",1,0)</f>
        <v>0</v>
      </c>
      <c r="W174" s="9">
        <f>+IF(Bases[[#This Row],[Auto Renewal]]="No",1,0)</f>
        <v>1</v>
      </c>
      <c r="X174" s="9">
        <f>+Bases[[#This Row],[CLIENTS From All Subscriptions Auto Renewal YES]]+Bases[[#This Row],[CLIENTS From All Subscriptions Auto Renewal NO]]</f>
        <v>1</v>
      </c>
      <c r="Y174" s="9">
        <f>IF(AND(Bases[[#This Row],[Plan]]="Core",Bases[[#This Row],[Auto Renewal]]="Yes"),1,0)</f>
        <v>0</v>
      </c>
      <c r="Z174" s="9">
        <f>IF(AND(Bases[[#This Row],[Plan]]="Core",Bases[[#This Row],[Auto Renewal]]="No"),1,0)</f>
        <v>0</v>
      </c>
      <c r="AA174" s="9">
        <f>+Bases[[#This Row],[CLIENTS From Simple Subscription Auto Renewal NO]]+Bases[[#This Row],[CLIENTS From Simple Subscription Auto Renewal YES]]</f>
        <v>0</v>
      </c>
      <c r="AB174" s="9">
        <f>IF(AND(Bases[[#This Row],[Plan]]="Standard",Bases[[#This Row],[Auto Renewal]]="Yes"),1,0)</f>
        <v>0</v>
      </c>
      <c r="AC174" s="9">
        <f>IF(AND(Bases[[#This Row],[Plan]]="Standard",Bases[[#This Row],[Auto Renewal]]="No"),1,0)</f>
        <v>1</v>
      </c>
      <c r="AD174" s="9">
        <f>+Bases[[#This Row],[CLIENTS From STANDARD (MINECRAFT) Auto Renewal NO]]+Bases[[#This Row],[CLIENTS From STANDARD (MINECRAFT) Auto Renewal YES]]</f>
        <v>1</v>
      </c>
      <c r="AE174" s="9">
        <f>IF(AND(Bases[[#This Row],[Plan]]="Ultimate",Bases[[#This Row],[Auto Renewal]]="Yes"),1,0)</f>
        <v>0</v>
      </c>
      <c r="AF174" s="9">
        <f>IF(AND(Bases[[#This Row],[Plan]]="Ultimate",Bases[[#This Row],[Auto Renewal]]="No"),1,0)</f>
        <v>0</v>
      </c>
      <c r="AG174" s="9">
        <f>+Bases[[#This Row],[CLIENTS From ULTIMATE (MINECRAFT) Auto Renewal NO]]+Bases[[#This Row],[CLIENTS From ULTIMATE (MINECRAFT) Auto Renewal YES]]</f>
        <v>0</v>
      </c>
      <c r="AH174" s="9">
        <f>+Bases[[#This Row],[Total CLIENTS From ULTIMATE (MINECRAFT) Auto Renewal YES + NO]]+Bases[[#This Row],[Total CLIENTS From STANDARD (MINECRAFT) Auto Renewal YES + NO]]</f>
        <v>1</v>
      </c>
      <c r="AI174" s="9">
        <f>IF(AND(Bases[[#This Row],[Plan]]="Ultimate",Bases[[#This Row],[Auto Renewal]]="Yes"),1,0)</f>
        <v>0</v>
      </c>
      <c r="AJ174" s="9">
        <f>IF(AND(Bases[[#This Row],[Plan]]="Ultimate",Bases[[#This Row],[Auto Renewal]]="No"),1,0)</f>
        <v>0</v>
      </c>
      <c r="AK174" s="9">
        <f>+Bases[[#This Row],[CLIENTS From ULTIMATE (EA) Auto Renewal YES]]+Bases[[#This Row],[CLIENTS From ULTIMATE (EA) Auto Renewal NO]]</f>
        <v>0</v>
      </c>
      <c r="AL174" s="7">
        <f>+IF(Bases[[#This Row],[Auto Renewal]]="Yes",Bases[[#This Row],[Subscription Price]],0)</f>
        <v>0</v>
      </c>
      <c r="AM174" s="7">
        <f>+IF(Bases[[#This Row],[Auto Renewal]]="No",Bases[[#This Row],[Subscription Price]],0)</f>
        <v>10</v>
      </c>
      <c r="AN174" s="7">
        <f>+Bases[[#This Row],[Sales From All Subscriptions Auto Renewal NO]]+Bases[[#This Row],[Sales From All Subscriptions Auto Renewal YES]]</f>
        <v>10</v>
      </c>
      <c r="AO174" s="7">
        <f>IF(AND(Bases[[#This Row],[Plan]]="Core",Bases[[#This Row],[Auto Renewal]]="Yes"),Bases[[#This Row],[Subscription Price]],0)</f>
        <v>0</v>
      </c>
      <c r="AP174" s="7">
        <f>IF(AND(Bases[[#This Row],[Plan]]="Core",Bases[[#This Row],[Auto Renewal]]="No"),Bases[[#This Row],[Subscription Price]],0)</f>
        <v>0</v>
      </c>
      <c r="AQ174" s="7">
        <f>+Bases[[#This Row],[Sales From Simple Subscription Auto Renewal YES]]+Bases[[#This Row],[Sales From Simple Subscription Auto Renewal NO]]</f>
        <v>0</v>
      </c>
      <c r="AR174" s="7">
        <f>IF(AND(Bases[[#This Row],[Plan]]="Standard",Bases[[#This Row],[Auto Renewal]]="Yes"),Bases[[#This Row],[Minecraft Season Pass Price]],0)</f>
        <v>0</v>
      </c>
      <c r="AS174" s="7">
        <f>IF(AND(Bases[[#This Row],[Plan]]="Standard",Bases[[#This Row],[Auto Renewal]]="No"),Bases[[#This Row],[Minecraft Season Pass Price]],0)</f>
        <v>20</v>
      </c>
      <c r="AT174" s="7">
        <f>+Bases[[#This Row],[Sales From STANDARD (MINECRAFT) Auto Renewal YES]]+Bases[[#This Row],[Sales From STANDARD (MINECRAFT) Auto Renewal NO]]</f>
        <v>20</v>
      </c>
      <c r="AU174" s="7">
        <f>IF(AND(Bases[[#This Row],[Plan]]="Ultimate",Bases[[#This Row],[Auto Renewal]]="Yes"),Bases[[#This Row],[Minecraft Season Pass Price]],0)</f>
        <v>0</v>
      </c>
      <c r="AV174" s="7">
        <f>IF(AND(Bases[[#This Row],[Plan]]="Ultimate",Bases[[#This Row],[Auto Renewal]]="No"),Bases[[#This Row],[Minecraft Season Pass Price]],0)</f>
        <v>0</v>
      </c>
      <c r="AW174" s="7">
        <f>+Bases[[#This Row],[Sales From ULTIMATE (MINECRAFT) Auto Renewal YES]]+Bases[[#This Row],[Sales From ULTIMATE (MINECRAFT) Auto Renewal NO]]</f>
        <v>0</v>
      </c>
      <c r="AX174" s="7">
        <f>+Bases[[#This Row],[Total Sales From ULTIMATE (MINECRAFT) Auto Renewal YES + NO]]+Bases[[#This Row],[Total Sales From STANDARD (MINECRAFT) Auto Renewal YES + NO]]</f>
        <v>20</v>
      </c>
      <c r="AY174" s="7">
        <f>IF(AND(Bases[[#This Row],[Plan]]="Ultimate",Bases[[#This Row],[Auto Renewal]]="Yes"),Bases[[#This Row],[EA Play Season Pass
Price]],0)</f>
        <v>0</v>
      </c>
      <c r="AZ174" s="7">
        <f>IF(AND(Bases[[#This Row],[Plan]]="Ultimate",Bases[[#This Row],[Auto Renewal]]="No"),Bases[[#This Row],[EA Play Season Pass
Price]],0)</f>
        <v>0</v>
      </c>
      <c r="BA174" s="7">
        <f>+Bases[[#This Row],[Sales From ULTIMATE (EA) Auto Renewal YES]]+Bases[[#This Row],[Sales From ULTIMATE (EA) Auto Renewal NO]]</f>
        <v>0</v>
      </c>
      <c r="BB174" s="7">
        <f>IF(Bases[[#This Row],[Potential Clients Standard - Renew: Yes]]=1,25,0)</f>
        <v>0</v>
      </c>
      <c r="BC174" s="9">
        <f>IF(AND(Bases[[#This Row],[Auto Renewal]]="Yes",Bases[[#This Row],[Plan]]="Core"),1,0)</f>
        <v>0</v>
      </c>
      <c r="BD174" s="7">
        <f>IF(Bases[[#This Row],[Potential Clients Standard - Renew: NO]]=1,25,0)</f>
        <v>0</v>
      </c>
      <c r="BE174" s="9">
        <f>IF(AND(Bases[[#This Row],[Auto Renewal]]="No",Bases[[#This Row],[Plan]]="Core"),1,0)</f>
        <v>0</v>
      </c>
      <c r="BF174" s="7">
        <f>IF(Bases[[#This Row],[Potential Clients Ultimate - Renew: Yes]]=1,35,0)</f>
        <v>0</v>
      </c>
      <c r="BG174" s="9">
        <f>IF(AND(Bases[[#This Row],[Auto Renewal]]="Yes",Bases[[#This Row],[Plan]]="Standard"),1,0)</f>
        <v>0</v>
      </c>
      <c r="BH174" s="7">
        <f>IF(Bases[[#This Row],[Potential Clients Ultimate - Renew: NO]]=1,35,0)</f>
        <v>35</v>
      </c>
      <c r="BI174" s="9">
        <f>IF(AND(Bases[[#This Row],[Auto Renewal]]="No",Bases[[#This Row],[Plan]]="Standard"),1,0)</f>
        <v>1</v>
      </c>
      <c r="BJ174" s="7">
        <f>+Bases[[#This Row],[Potential Sales Standard - Renew: Yes]]+Bases[[#This Row],[Potential Sales Ultimate - Renew: Yes]]</f>
        <v>0</v>
      </c>
      <c r="BK174" s="9">
        <f>+Bases[[#This Row],[Potential Clients Standard - Renew: Yes]]+Bases[[#This Row],[Potential Clients Standard - Renew: NO]]</f>
        <v>0</v>
      </c>
      <c r="BL174" s="7">
        <f>+Bases[[#This Row],[Potential Sales Standard - Renew: NO]]+Bases[[#This Row],[Potential Sales Ultimate - Renew: NO]]</f>
        <v>35</v>
      </c>
      <c r="BM174" s="9">
        <f>+Bases[[#This Row],[Potential Clients Ultimate - Renew: Yes]]+Bases[[#This Row],[Potential Clients Ultimate - Renew: NO]]</f>
        <v>1</v>
      </c>
    </row>
    <row r="175" spans="1:65" ht="16.5" customHeight="1" x14ac:dyDescent="0.25">
      <c r="A175" s="1">
        <v>3402</v>
      </c>
      <c r="B175" s="1" t="s">
        <v>186</v>
      </c>
      <c r="C175" s="1" t="s">
        <v>11</v>
      </c>
      <c r="D175" s="2">
        <v>45519</v>
      </c>
      <c r="E175" s="1" t="s">
        <v>8</v>
      </c>
      <c r="F175" s="7">
        <v>5</v>
      </c>
      <c r="G175" s="1" t="s">
        <v>16</v>
      </c>
      <c r="H175" s="1" t="s">
        <v>12</v>
      </c>
      <c r="I175" s="7" t="s">
        <v>302</v>
      </c>
      <c r="J175" s="1" t="s">
        <v>12</v>
      </c>
      <c r="K175" s="7">
        <v>0</v>
      </c>
      <c r="L175" s="7">
        <v>0</v>
      </c>
      <c r="M175" s="7">
        <v>5</v>
      </c>
      <c r="N175" s="6">
        <v>2024</v>
      </c>
      <c r="O175" s="3" t="s">
        <v>322</v>
      </c>
      <c r="P175" s="5">
        <v>3</v>
      </c>
      <c r="Q175" s="3" t="s">
        <v>316</v>
      </c>
      <c r="R175" s="7">
        <v>0</v>
      </c>
      <c r="S175" s="9">
        <v>1</v>
      </c>
      <c r="T175" s="9">
        <v>1</v>
      </c>
      <c r="U175" s="9">
        <v>0</v>
      </c>
      <c r="V175" s="9">
        <f>+IF(Bases[[#This Row],[Auto Renewal]]="Yes",1,0)</f>
        <v>1</v>
      </c>
      <c r="W175" s="9">
        <f>+IF(Bases[[#This Row],[Auto Renewal]]="No",1,0)</f>
        <v>0</v>
      </c>
      <c r="X175" s="9">
        <f>+Bases[[#This Row],[CLIENTS From All Subscriptions Auto Renewal YES]]+Bases[[#This Row],[CLIENTS From All Subscriptions Auto Renewal NO]]</f>
        <v>1</v>
      </c>
      <c r="Y175" s="9">
        <f>IF(AND(Bases[[#This Row],[Plan]]="Core",Bases[[#This Row],[Auto Renewal]]="Yes"),1,0)</f>
        <v>1</v>
      </c>
      <c r="Z175" s="9">
        <f>IF(AND(Bases[[#This Row],[Plan]]="Core",Bases[[#This Row],[Auto Renewal]]="No"),1,0)</f>
        <v>0</v>
      </c>
      <c r="AA175" s="9">
        <f>+Bases[[#This Row],[CLIENTS From Simple Subscription Auto Renewal NO]]+Bases[[#This Row],[CLIENTS From Simple Subscription Auto Renewal YES]]</f>
        <v>1</v>
      </c>
      <c r="AB175" s="9">
        <f>IF(AND(Bases[[#This Row],[Plan]]="Standard",Bases[[#This Row],[Auto Renewal]]="Yes"),1,0)</f>
        <v>0</v>
      </c>
      <c r="AC175" s="9">
        <f>IF(AND(Bases[[#This Row],[Plan]]="Standard",Bases[[#This Row],[Auto Renewal]]="No"),1,0)</f>
        <v>0</v>
      </c>
      <c r="AD175" s="9">
        <f>+Bases[[#This Row],[CLIENTS From STANDARD (MINECRAFT) Auto Renewal NO]]+Bases[[#This Row],[CLIENTS From STANDARD (MINECRAFT) Auto Renewal YES]]</f>
        <v>0</v>
      </c>
      <c r="AE175" s="9">
        <f>IF(AND(Bases[[#This Row],[Plan]]="Ultimate",Bases[[#This Row],[Auto Renewal]]="Yes"),1,0)</f>
        <v>0</v>
      </c>
      <c r="AF175" s="9">
        <f>IF(AND(Bases[[#This Row],[Plan]]="Ultimate",Bases[[#This Row],[Auto Renewal]]="No"),1,0)</f>
        <v>0</v>
      </c>
      <c r="AG175" s="9">
        <f>+Bases[[#This Row],[CLIENTS From ULTIMATE (MINECRAFT) Auto Renewal NO]]+Bases[[#This Row],[CLIENTS From ULTIMATE (MINECRAFT) Auto Renewal YES]]</f>
        <v>0</v>
      </c>
      <c r="AH175" s="9">
        <f>+Bases[[#This Row],[Total CLIENTS From ULTIMATE (MINECRAFT) Auto Renewal YES + NO]]+Bases[[#This Row],[Total CLIENTS From STANDARD (MINECRAFT) Auto Renewal YES + NO]]</f>
        <v>0</v>
      </c>
      <c r="AI175" s="9">
        <f>IF(AND(Bases[[#This Row],[Plan]]="Ultimate",Bases[[#This Row],[Auto Renewal]]="Yes"),1,0)</f>
        <v>0</v>
      </c>
      <c r="AJ175" s="9">
        <f>IF(AND(Bases[[#This Row],[Plan]]="Ultimate",Bases[[#This Row],[Auto Renewal]]="No"),1,0)</f>
        <v>0</v>
      </c>
      <c r="AK175" s="9">
        <f>+Bases[[#This Row],[CLIENTS From ULTIMATE (EA) Auto Renewal YES]]+Bases[[#This Row],[CLIENTS From ULTIMATE (EA) Auto Renewal NO]]</f>
        <v>0</v>
      </c>
      <c r="AL175" s="7">
        <f>+IF(Bases[[#This Row],[Auto Renewal]]="Yes",Bases[[#This Row],[Subscription Price]],0)</f>
        <v>5</v>
      </c>
      <c r="AM175" s="7">
        <f>+IF(Bases[[#This Row],[Auto Renewal]]="No",Bases[[#This Row],[Subscription Price]],0)</f>
        <v>0</v>
      </c>
      <c r="AN175" s="7">
        <f>+Bases[[#This Row],[Sales From All Subscriptions Auto Renewal NO]]+Bases[[#This Row],[Sales From All Subscriptions Auto Renewal YES]]</f>
        <v>5</v>
      </c>
      <c r="AO175" s="7">
        <f>IF(AND(Bases[[#This Row],[Plan]]="Core",Bases[[#This Row],[Auto Renewal]]="Yes"),Bases[[#This Row],[Subscription Price]],0)</f>
        <v>5</v>
      </c>
      <c r="AP175" s="7">
        <f>IF(AND(Bases[[#This Row],[Plan]]="Core",Bases[[#This Row],[Auto Renewal]]="No"),Bases[[#This Row],[Subscription Price]],0)</f>
        <v>0</v>
      </c>
      <c r="AQ175" s="7">
        <f>+Bases[[#This Row],[Sales From Simple Subscription Auto Renewal YES]]+Bases[[#This Row],[Sales From Simple Subscription Auto Renewal NO]]</f>
        <v>5</v>
      </c>
      <c r="AR175" s="7">
        <f>IF(AND(Bases[[#This Row],[Plan]]="Standard",Bases[[#This Row],[Auto Renewal]]="Yes"),Bases[[#This Row],[Minecraft Season Pass Price]],0)</f>
        <v>0</v>
      </c>
      <c r="AS175" s="7">
        <f>IF(AND(Bases[[#This Row],[Plan]]="Standard",Bases[[#This Row],[Auto Renewal]]="No"),Bases[[#This Row],[Minecraft Season Pass Price]],0)</f>
        <v>0</v>
      </c>
      <c r="AT175" s="7">
        <f>+Bases[[#This Row],[Sales From STANDARD (MINECRAFT) Auto Renewal YES]]+Bases[[#This Row],[Sales From STANDARD (MINECRAFT) Auto Renewal NO]]</f>
        <v>0</v>
      </c>
      <c r="AU175" s="7">
        <f>IF(AND(Bases[[#This Row],[Plan]]="Ultimate",Bases[[#This Row],[Auto Renewal]]="Yes"),Bases[[#This Row],[Minecraft Season Pass Price]],0)</f>
        <v>0</v>
      </c>
      <c r="AV175" s="7">
        <f>IF(AND(Bases[[#This Row],[Plan]]="Ultimate",Bases[[#This Row],[Auto Renewal]]="No"),Bases[[#This Row],[Minecraft Season Pass Price]],0)</f>
        <v>0</v>
      </c>
      <c r="AW175" s="7">
        <f>+Bases[[#This Row],[Sales From ULTIMATE (MINECRAFT) Auto Renewal YES]]+Bases[[#This Row],[Sales From ULTIMATE (MINECRAFT) Auto Renewal NO]]</f>
        <v>0</v>
      </c>
      <c r="AX175" s="7">
        <f>+Bases[[#This Row],[Total Sales From ULTIMATE (MINECRAFT) Auto Renewal YES + NO]]+Bases[[#This Row],[Total Sales From STANDARD (MINECRAFT) Auto Renewal YES + NO]]</f>
        <v>0</v>
      </c>
      <c r="AY175" s="7">
        <f>IF(AND(Bases[[#This Row],[Plan]]="Ultimate",Bases[[#This Row],[Auto Renewal]]="Yes"),Bases[[#This Row],[EA Play Season Pass
Price]],0)</f>
        <v>0</v>
      </c>
      <c r="AZ175" s="7">
        <f>IF(AND(Bases[[#This Row],[Plan]]="Ultimate",Bases[[#This Row],[Auto Renewal]]="No"),Bases[[#This Row],[EA Play Season Pass
Price]],0)</f>
        <v>0</v>
      </c>
      <c r="BA175" s="7">
        <f>+Bases[[#This Row],[Sales From ULTIMATE (EA) Auto Renewal YES]]+Bases[[#This Row],[Sales From ULTIMATE (EA) Auto Renewal NO]]</f>
        <v>0</v>
      </c>
      <c r="BB175" s="7">
        <f>IF(Bases[[#This Row],[Potential Clients Standard - Renew: Yes]]=1,25,0)</f>
        <v>25</v>
      </c>
      <c r="BC175" s="9">
        <f>IF(AND(Bases[[#This Row],[Auto Renewal]]="Yes",Bases[[#This Row],[Plan]]="Core"),1,0)</f>
        <v>1</v>
      </c>
      <c r="BD175" s="7">
        <f>IF(Bases[[#This Row],[Potential Clients Standard - Renew: NO]]=1,25,0)</f>
        <v>0</v>
      </c>
      <c r="BE175" s="9">
        <f>IF(AND(Bases[[#This Row],[Auto Renewal]]="No",Bases[[#This Row],[Plan]]="Core"),1,0)</f>
        <v>0</v>
      </c>
      <c r="BF175" s="7">
        <f>IF(Bases[[#This Row],[Potential Clients Ultimate - Renew: Yes]]=1,35,0)</f>
        <v>0</v>
      </c>
      <c r="BG175" s="9">
        <f>IF(AND(Bases[[#This Row],[Auto Renewal]]="Yes",Bases[[#This Row],[Plan]]="Standard"),1,0)</f>
        <v>0</v>
      </c>
      <c r="BH175" s="7">
        <f>IF(Bases[[#This Row],[Potential Clients Ultimate - Renew: NO]]=1,35,0)</f>
        <v>0</v>
      </c>
      <c r="BI175" s="9">
        <f>IF(AND(Bases[[#This Row],[Auto Renewal]]="No",Bases[[#This Row],[Plan]]="Standard"),1,0)</f>
        <v>0</v>
      </c>
      <c r="BJ175" s="7">
        <f>+Bases[[#This Row],[Potential Sales Standard - Renew: Yes]]+Bases[[#This Row],[Potential Sales Ultimate - Renew: Yes]]</f>
        <v>25</v>
      </c>
      <c r="BK175" s="9">
        <f>+Bases[[#This Row],[Potential Clients Standard - Renew: Yes]]+Bases[[#This Row],[Potential Clients Standard - Renew: NO]]</f>
        <v>1</v>
      </c>
      <c r="BL175" s="7">
        <f>+Bases[[#This Row],[Potential Sales Standard - Renew: NO]]+Bases[[#This Row],[Potential Sales Ultimate - Renew: NO]]</f>
        <v>0</v>
      </c>
      <c r="BM175" s="9">
        <f>+Bases[[#This Row],[Potential Clients Ultimate - Renew: Yes]]+Bases[[#This Row],[Potential Clients Ultimate - Renew: NO]]</f>
        <v>0</v>
      </c>
    </row>
    <row r="176" spans="1:65" ht="16.5" customHeight="1" x14ac:dyDescent="0.25">
      <c r="A176" s="1">
        <v>3403</v>
      </c>
      <c r="B176" s="1" t="s">
        <v>187</v>
      </c>
      <c r="C176" s="1" t="s">
        <v>7</v>
      </c>
      <c r="D176" s="2">
        <v>45520</v>
      </c>
      <c r="E176" s="1" t="s">
        <v>12</v>
      </c>
      <c r="F176" s="7">
        <v>15</v>
      </c>
      <c r="G176" s="1" t="s">
        <v>9</v>
      </c>
      <c r="H176" s="1" t="s">
        <v>8</v>
      </c>
      <c r="I176" s="7">
        <v>30</v>
      </c>
      <c r="J176" s="1" t="s">
        <v>8</v>
      </c>
      <c r="K176" s="7">
        <v>20</v>
      </c>
      <c r="L176" s="7">
        <v>3</v>
      </c>
      <c r="M176" s="7">
        <v>62</v>
      </c>
      <c r="N176" s="6">
        <v>2024</v>
      </c>
      <c r="O176" s="3" t="s">
        <v>322</v>
      </c>
      <c r="P176" s="5">
        <v>3</v>
      </c>
      <c r="Q176" s="3" t="s">
        <v>317</v>
      </c>
      <c r="R176" s="7">
        <v>-3</v>
      </c>
      <c r="S176" s="9">
        <v>1</v>
      </c>
      <c r="T176" s="9">
        <v>0</v>
      </c>
      <c r="U176" s="9">
        <v>1</v>
      </c>
      <c r="V176" s="9">
        <f>+IF(Bases[[#This Row],[Auto Renewal]]="Yes",1,0)</f>
        <v>0</v>
      </c>
      <c r="W176" s="9">
        <f>+IF(Bases[[#This Row],[Auto Renewal]]="No",1,0)</f>
        <v>1</v>
      </c>
      <c r="X176" s="9">
        <f>+Bases[[#This Row],[CLIENTS From All Subscriptions Auto Renewal YES]]+Bases[[#This Row],[CLIENTS From All Subscriptions Auto Renewal NO]]</f>
        <v>1</v>
      </c>
      <c r="Y176" s="9">
        <f>IF(AND(Bases[[#This Row],[Plan]]="Core",Bases[[#This Row],[Auto Renewal]]="Yes"),1,0)</f>
        <v>0</v>
      </c>
      <c r="Z176" s="9">
        <f>IF(AND(Bases[[#This Row],[Plan]]="Core",Bases[[#This Row],[Auto Renewal]]="No"),1,0)</f>
        <v>0</v>
      </c>
      <c r="AA176" s="9">
        <f>+Bases[[#This Row],[CLIENTS From Simple Subscription Auto Renewal NO]]+Bases[[#This Row],[CLIENTS From Simple Subscription Auto Renewal YES]]</f>
        <v>0</v>
      </c>
      <c r="AB176" s="9">
        <f>IF(AND(Bases[[#This Row],[Plan]]="Standard",Bases[[#This Row],[Auto Renewal]]="Yes"),1,0)</f>
        <v>0</v>
      </c>
      <c r="AC176" s="9">
        <f>IF(AND(Bases[[#This Row],[Plan]]="Standard",Bases[[#This Row],[Auto Renewal]]="No"),1,0)</f>
        <v>0</v>
      </c>
      <c r="AD176" s="9">
        <f>+Bases[[#This Row],[CLIENTS From STANDARD (MINECRAFT) Auto Renewal NO]]+Bases[[#This Row],[CLIENTS From STANDARD (MINECRAFT) Auto Renewal YES]]</f>
        <v>0</v>
      </c>
      <c r="AE176" s="9">
        <f>IF(AND(Bases[[#This Row],[Plan]]="Ultimate",Bases[[#This Row],[Auto Renewal]]="Yes"),1,0)</f>
        <v>0</v>
      </c>
      <c r="AF176" s="9">
        <f>IF(AND(Bases[[#This Row],[Plan]]="Ultimate",Bases[[#This Row],[Auto Renewal]]="No"),1,0)</f>
        <v>1</v>
      </c>
      <c r="AG176" s="9">
        <f>+Bases[[#This Row],[CLIENTS From ULTIMATE (MINECRAFT) Auto Renewal NO]]+Bases[[#This Row],[CLIENTS From ULTIMATE (MINECRAFT) Auto Renewal YES]]</f>
        <v>1</v>
      </c>
      <c r="AH176" s="9">
        <f>+Bases[[#This Row],[Total CLIENTS From ULTIMATE (MINECRAFT) Auto Renewal YES + NO]]+Bases[[#This Row],[Total CLIENTS From STANDARD (MINECRAFT) Auto Renewal YES + NO]]</f>
        <v>1</v>
      </c>
      <c r="AI176" s="9">
        <f>IF(AND(Bases[[#This Row],[Plan]]="Ultimate",Bases[[#This Row],[Auto Renewal]]="Yes"),1,0)</f>
        <v>0</v>
      </c>
      <c r="AJ176" s="9">
        <f>IF(AND(Bases[[#This Row],[Plan]]="Ultimate",Bases[[#This Row],[Auto Renewal]]="No"),1,0)</f>
        <v>1</v>
      </c>
      <c r="AK176" s="9">
        <f>+Bases[[#This Row],[CLIENTS From ULTIMATE (EA) Auto Renewal YES]]+Bases[[#This Row],[CLIENTS From ULTIMATE (EA) Auto Renewal NO]]</f>
        <v>1</v>
      </c>
      <c r="AL176" s="7">
        <f>+IF(Bases[[#This Row],[Auto Renewal]]="Yes",Bases[[#This Row],[Subscription Price]],0)</f>
        <v>0</v>
      </c>
      <c r="AM176" s="7">
        <f>+IF(Bases[[#This Row],[Auto Renewal]]="No",Bases[[#This Row],[Subscription Price]],0)</f>
        <v>15</v>
      </c>
      <c r="AN176" s="7">
        <f>+Bases[[#This Row],[Sales From All Subscriptions Auto Renewal NO]]+Bases[[#This Row],[Sales From All Subscriptions Auto Renewal YES]]</f>
        <v>15</v>
      </c>
      <c r="AO176" s="7">
        <f>IF(AND(Bases[[#This Row],[Plan]]="Core",Bases[[#This Row],[Auto Renewal]]="Yes"),Bases[[#This Row],[Subscription Price]],0)</f>
        <v>0</v>
      </c>
      <c r="AP176" s="7">
        <f>IF(AND(Bases[[#This Row],[Plan]]="Core",Bases[[#This Row],[Auto Renewal]]="No"),Bases[[#This Row],[Subscription Price]],0)</f>
        <v>0</v>
      </c>
      <c r="AQ176" s="7">
        <f>+Bases[[#This Row],[Sales From Simple Subscription Auto Renewal YES]]+Bases[[#This Row],[Sales From Simple Subscription Auto Renewal NO]]</f>
        <v>0</v>
      </c>
      <c r="AR176" s="7">
        <f>IF(AND(Bases[[#This Row],[Plan]]="Standard",Bases[[#This Row],[Auto Renewal]]="Yes"),Bases[[#This Row],[Minecraft Season Pass Price]],0)</f>
        <v>0</v>
      </c>
      <c r="AS176" s="7">
        <f>IF(AND(Bases[[#This Row],[Plan]]="Standard",Bases[[#This Row],[Auto Renewal]]="No"),Bases[[#This Row],[Minecraft Season Pass Price]],0)</f>
        <v>0</v>
      </c>
      <c r="AT176" s="7">
        <f>+Bases[[#This Row],[Sales From STANDARD (MINECRAFT) Auto Renewal YES]]+Bases[[#This Row],[Sales From STANDARD (MINECRAFT) Auto Renewal NO]]</f>
        <v>0</v>
      </c>
      <c r="AU176" s="7">
        <f>IF(AND(Bases[[#This Row],[Plan]]="Ultimate",Bases[[#This Row],[Auto Renewal]]="Yes"),Bases[[#This Row],[Minecraft Season Pass Price]],0)</f>
        <v>0</v>
      </c>
      <c r="AV176" s="7">
        <f>IF(AND(Bases[[#This Row],[Plan]]="Ultimate",Bases[[#This Row],[Auto Renewal]]="No"),Bases[[#This Row],[Minecraft Season Pass Price]],0)</f>
        <v>20</v>
      </c>
      <c r="AW176" s="7">
        <f>+Bases[[#This Row],[Sales From ULTIMATE (MINECRAFT) Auto Renewal YES]]+Bases[[#This Row],[Sales From ULTIMATE (MINECRAFT) Auto Renewal NO]]</f>
        <v>20</v>
      </c>
      <c r="AX176" s="7">
        <f>+Bases[[#This Row],[Total Sales From ULTIMATE (MINECRAFT) Auto Renewal YES + NO]]+Bases[[#This Row],[Total Sales From STANDARD (MINECRAFT) Auto Renewal YES + NO]]</f>
        <v>20</v>
      </c>
      <c r="AY176" s="7">
        <f>IF(AND(Bases[[#This Row],[Plan]]="Ultimate",Bases[[#This Row],[Auto Renewal]]="Yes"),Bases[[#This Row],[EA Play Season Pass
Price]],0)</f>
        <v>0</v>
      </c>
      <c r="AZ176" s="7">
        <f>IF(AND(Bases[[#This Row],[Plan]]="Ultimate",Bases[[#This Row],[Auto Renewal]]="No"),Bases[[#This Row],[EA Play Season Pass
Price]],0)</f>
        <v>30</v>
      </c>
      <c r="BA176" s="7">
        <f>+Bases[[#This Row],[Sales From ULTIMATE (EA) Auto Renewal YES]]+Bases[[#This Row],[Sales From ULTIMATE (EA) Auto Renewal NO]]</f>
        <v>30</v>
      </c>
      <c r="BB176" s="7">
        <f>IF(Bases[[#This Row],[Potential Clients Standard - Renew: Yes]]=1,25,0)</f>
        <v>0</v>
      </c>
      <c r="BC176" s="9">
        <f>IF(AND(Bases[[#This Row],[Auto Renewal]]="Yes",Bases[[#This Row],[Plan]]="Core"),1,0)</f>
        <v>0</v>
      </c>
      <c r="BD176" s="7">
        <f>IF(Bases[[#This Row],[Potential Clients Standard - Renew: NO]]=1,25,0)</f>
        <v>0</v>
      </c>
      <c r="BE176" s="9">
        <f>IF(AND(Bases[[#This Row],[Auto Renewal]]="No",Bases[[#This Row],[Plan]]="Core"),1,0)</f>
        <v>0</v>
      </c>
      <c r="BF176" s="7">
        <f>IF(Bases[[#This Row],[Potential Clients Ultimate - Renew: Yes]]=1,35,0)</f>
        <v>0</v>
      </c>
      <c r="BG176" s="9">
        <f>IF(AND(Bases[[#This Row],[Auto Renewal]]="Yes",Bases[[#This Row],[Plan]]="Standard"),1,0)</f>
        <v>0</v>
      </c>
      <c r="BH176" s="7">
        <f>IF(Bases[[#This Row],[Potential Clients Ultimate - Renew: NO]]=1,35,0)</f>
        <v>0</v>
      </c>
      <c r="BI176" s="9">
        <f>IF(AND(Bases[[#This Row],[Auto Renewal]]="No",Bases[[#This Row],[Plan]]="Standard"),1,0)</f>
        <v>0</v>
      </c>
      <c r="BJ176" s="7">
        <f>+Bases[[#This Row],[Potential Sales Standard - Renew: Yes]]+Bases[[#This Row],[Potential Sales Ultimate - Renew: Yes]]</f>
        <v>0</v>
      </c>
      <c r="BK176" s="9">
        <f>+Bases[[#This Row],[Potential Clients Standard - Renew: Yes]]+Bases[[#This Row],[Potential Clients Standard - Renew: NO]]</f>
        <v>0</v>
      </c>
      <c r="BL176" s="7">
        <f>+Bases[[#This Row],[Potential Sales Standard - Renew: NO]]+Bases[[#This Row],[Potential Sales Ultimate - Renew: NO]]</f>
        <v>0</v>
      </c>
      <c r="BM176" s="9">
        <f>+Bases[[#This Row],[Potential Clients Ultimate - Renew: Yes]]+Bases[[#This Row],[Potential Clients Ultimate - Renew: NO]]</f>
        <v>0</v>
      </c>
    </row>
    <row r="177" spans="1:65" ht="16.5" customHeight="1" x14ac:dyDescent="0.25">
      <c r="A177" s="1">
        <v>3404</v>
      </c>
      <c r="B177" s="1" t="s">
        <v>188</v>
      </c>
      <c r="C177" s="1" t="s">
        <v>15</v>
      </c>
      <c r="D177" s="2">
        <v>45521</v>
      </c>
      <c r="E177" s="1" t="s">
        <v>8</v>
      </c>
      <c r="F177" s="7">
        <v>10</v>
      </c>
      <c r="G177" s="1" t="s">
        <v>13</v>
      </c>
      <c r="H177" s="1" t="s">
        <v>12</v>
      </c>
      <c r="I177" s="7" t="s">
        <v>302</v>
      </c>
      <c r="J177" s="1" t="s">
        <v>8</v>
      </c>
      <c r="K177" s="7">
        <v>20</v>
      </c>
      <c r="L177" s="7">
        <v>15</v>
      </c>
      <c r="M177" s="7">
        <v>15</v>
      </c>
      <c r="N177" s="6">
        <v>2024</v>
      </c>
      <c r="O177" s="3" t="s">
        <v>322</v>
      </c>
      <c r="P177" s="5">
        <v>3</v>
      </c>
      <c r="Q177" s="3" t="s">
        <v>311</v>
      </c>
      <c r="R177" s="7">
        <v>-15</v>
      </c>
      <c r="S177" s="9">
        <v>1</v>
      </c>
      <c r="T177" s="9">
        <v>1</v>
      </c>
      <c r="U177" s="9">
        <v>0</v>
      </c>
      <c r="V177" s="9">
        <f>+IF(Bases[[#This Row],[Auto Renewal]]="Yes",1,0)</f>
        <v>1</v>
      </c>
      <c r="W177" s="9">
        <f>+IF(Bases[[#This Row],[Auto Renewal]]="No",1,0)</f>
        <v>0</v>
      </c>
      <c r="X177" s="9">
        <f>+Bases[[#This Row],[CLIENTS From All Subscriptions Auto Renewal YES]]+Bases[[#This Row],[CLIENTS From All Subscriptions Auto Renewal NO]]</f>
        <v>1</v>
      </c>
      <c r="Y177" s="9">
        <f>IF(AND(Bases[[#This Row],[Plan]]="Core",Bases[[#This Row],[Auto Renewal]]="Yes"),1,0)</f>
        <v>0</v>
      </c>
      <c r="Z177" s="9">
        <f>IF(AND(Bases[[#This Row],[Plan]]="Core",Bases[[#This Row],[Auto Renewal]]="No"),1,0)</f>
        <v>0</v>
      </c>
      <c r="AA177" s="9">
        <f>+Bases[[#This Row],[CLIENTS From Simple Subscription Auto Renewal NO]]+Bases[[#This Row],[CLIENTS From Simple Subscription Auto Renewal YES]]</f>
        <v>0</v>
      </c>
      <c r="AB177" s="9">
        <f>IF(AND(Bases[[#This Row],[Plan]]="Standard",Bases[[#This Row],[Auto Renewal]]="Yes"),1,0)</f>
        <v>1</v>
      </c>
      <c r="AC177" s="9">
        <f>IF(AND(Bases[[#This Row],[Plan]]="Standard",Bases[[#This Row],[Auto Renewal]]="No"),1,0)</f>
        <v>0</v>
      </c>
      <c r="AD177" s="9">
        <f>+Bases[[#This Row],[CLIENTS From STANDARD (MINECRAFT) Auto Renewal NO]]+Bases[[#This Row],[CLIENTS From STANDARD (MINECRAFT) Auto Renewal YES]]</f>
        <v>1</v>
      </c>
      <c r="AE177" s="9">
        <f>IF(AND(Bases[[#This Row],[Plan]]="Ultimate",Bases[[#This Row],[Auto Renewal]]="Yes"),1,0)</f>
        <v>0</v>
      </c>
      <c r="AF177" s="9">
        <f>IF(AND(Bases[[#This Row],[Plan]]="Ultimate",Bases[[#This Row],[Auto Renewal]]="No"),1,0)</f>
        <v>0</v>
      </c>
      <c r="AG177" s="9">
        <f>+Bases[[#This Row],[CLIENTS From ULTIMATE (MINECRAFT) Auto Renewal NO]]+Bases[[#This Row],[CLIENTS From ULTIMATE (MINECRAFT) Auto Renewal YES]]</f>
        <v>0</v>
      </c>
      <c r="AH177" s="9">
        <f>+Bases[[#This Row],[Total CLIENTS From ULTIMATE (MINECRAFT) Auto Renewal YES + NO]]+Bases[[#This Row],[Total CLIENTS From STANDARD (MINECRAFT) Auto Renewal YES + NO]]</f>
        <v>1</v>
      </c>
      <c r="AI177" s="9">
        <f>IF(AND(Bases[[#This Row],[Plan]]="Ultimate",Bases[[#This Row],[Auto Renewal]]="Yes"),1,0)</f>
        <v>0</v>
      </c>
      <c r="AJ177" s="9">
        <f>IF(AND(Bases[[#This Row],[Plan]]="Ultimate",Bases[[#This Row],[Auto Renewal]]="No"),1,0)</f>
        <v>0</v>
      </c>
      <c r="AK177" s="9">
        <f>+Bases[[#This Row],[CLIENTS From ULTIMATE (EA) Auto Renewal YES]]+Bases[[#This Row],[CLIENTS From ULTIMATE (EA) Auto Renewal NO]]</f>
        <v>0</v>
      </c>
      <c r="AL177" s="7">
        <f>+IF(Bases[[#This Row],[Auto Renewal]]="Yes",Bases[[#This Row],[Subscription Price]],0)</f>
        <v>10</v>
      </c>
      <c r="AM177" s="7">
        <f>+IF(Bases[[#This Row],[Auto Renewal]]="No",Bases[[#This Row],[Subscription Price]],0)</f>
        <v>0</v>
      </c>
      <c r="AN177" s="7">
        <f>+Bases[[#This Row],[Sales From All Subscriptions Auto Renewal NO]]+Bases[[#This Row],[Sales From All Subscriptions Auto Renewal YES]]</f>
        <v>10</v>
      </c>
      <c r="AO177" s="7">
        <f>IF(AND(Bases[[#This Row],[Plan]]="Core",Bases[[#This Row],[Auto Renewal]]="Yes"),Bases[[#This Row],[Subscription Price]],0)</f>
        <v>0</v>
      </c>
      <c r="AP177" s="7">
        <f>IF(AND(Bases[[#This Row],[Plan]]="Core",Bases[[#This Row],[Auto Renewal]]="No"),Bases[[#This Row],[Subscription Price]],0)</f>
        <v>0</v>
      </c>
      <c r="AQ177" s="7">
        <f>+Bases[[#This Row],[Sales From Simple Subscription Auto Renewal YES]]+Bases[[#This Row],[Sales From Simple Subscription Auto Renewal NO]]</f>
        <v>0</v>
      </c>
      <c r="AR177" s="7">
        <f>IF(AND(Bases[[#This Row],[Plan]]="Standard",Bases[[#This Row],[Auto Renewal]]="Yes"),Bases[[#This Row],[Minecraft Season Pass Price]],0)</f>
        <v>20</v>
      </c>
      <c r="AS177" s="7">
        <f>IF(AND(Bases[[#This Row],[Plan]]="Standard",Bases[[#This Row],[Auto Renewal]]="No"),Bases[[#This Row],[Minecraft Season Pass Price]],0)</f>
        <v>0</v>
      </c>
      <c r="AT177" s="7">
        <f>+Bases[[#This Row],[Sales From STANDARD (MINECRAFT) Auto Renewal YES]]+Bases[[#This Row],[Sales From STANDARD (MINECRAFT) Auto Renewal NO]]</f>
        <v>20</v>
      </c>
      <c r="AU177" s="7">
        <f>IF(AND(Bases[[#This Row],[Plan]]="Ultimate",Bases[[#This Row],[Auto Renewal]]="Yes"),Bases[[#This Row],[Minecraft Season Pass Price]],0)</f>
        <v>0</v>
      </c>
      <c r="AV177" s="7">
        <f>IF(AND(Bases[[#This Row],[Plan]]="Ultimate",Bases[[#This Row],[Auto Renewal]]="No"),Bases[[#This Row],[Minecraft Season Pass Price]],0)</f>
        <v>0</v>
      </c>
      <c r="AW177" s="7">
        <f>+Bases[[#This Row],[Sales From ULTIMATE (MINECRAFT) Auto Renewal YES]]+Bases[[#This Row],[Sales From ULTIMATE (MINECRAFT) Auto Renewal NO]]</f>
        <v>0</v>
      </c>
      <c r="AX177" s="7">
        <f>+Bases[[#This Row],[Total Sales From ULTIMATE (MINECRAFT) Auto Renewal YES + NO]]+Bases[[#This Row],[Total Sales From STANDARD (MINECRAFT) Auto Renewal YES + NO]]</f>
        <v>20</v>
      </c>
      <c r="AY177" s="7">
        <f>IF(AND(Bases[[#This Row],[Plan]]="Ultimate",Bases[[#This Row],[Auto Renewal]]="Yes"),Bases[[#This Row],[EA Play Season Pass
Price]],0)</f>
        <v>0</v>
      </c>
      <c r="AZ177" s="7">
        <f>IF(AND(Bases[[#This Row],[Plan]]="Ultimate",Bases[[#This Row],[Auto Renewal]]="No"),Bases[[#This Row],[EA Play Season Pass
Price]],0)</f>
        <v>0</v>
      </c>
      <c r="BA177" s="7">
        <f>+Bases[[#This Row],[Sales From ULTIMATE (EA) Auto Renewal YES]]+Bases[[#This Row],[Sales From ULTIMATE (EA) Auto Renewal NO]]</f>
        <v>0</v>
      </c>
      <c r="BB177" s="7">
        <f>IF(Bases[[#This Row],[Potential Clients Standard - Renew: Yes]]=1,25,0)</f>
        <v>0</v>
      </c>
      <c r="BC177" s="9">
        <f>IF(AND(Bases[[#This Row],[Auto Renewal]]="Yes",Bases[[#This Row],[Plan]]="Core"),1,0)</f>
        <v>0</v>
      </c>
      <c r="BD177" s="7">
        <f>IF(Bases[[#This Row],[Potential Clients Standard - Renew: NO]]=1,25,0)</f>
        <v>0</v>
      </c>
      <c r="BE177" s="9">
        <f>IF(AND(Bases[[#This Row],[Auto Renewal]]="No",Bases[[#This Row],[Plan]]="Core"),1,0)</f>
        <v>0</v>
      </c>
      <c r="BF177" s="7">
        <f>IF(Bases[[#This Row],[Potential Clients Ultimate - Renew: Yes]]=1,35,0)</f>
        <v>35</v>
      </c>
      <c r="BG177" s="9">
        <f>IF(AND(Bases[[#This Row],[Auto Renewal]]="Yes",Bases[[#This Row],[Plan]]="Standard"),1,0)</f>
        <v>1</v>
      </c>
      <c r="BH177" s="7">
        <f>IF(Bases[[#This Row],[Potential Clients Ultimate - Renew: NO]]=1,35,0)</f>
        <v>0</v>
      </c>
      <c r="BI177" s="9">
        <f>IF(AND(Bases[[#This Row],[Auto Renewal]]="No",Bases[[#This Row],[Plan]]="Standard"),1,0)</f>
        <v>0</v>
      </c>
      <c r="BJ177" s="7">
        <f>+Bases[[#This Row],[Potential Sales Standard - Renew: Yes]]+Bases[[#This Row],[Potential Sales Ultimate - Renew: Yes]]</f>
        <v>35</v>
      </c>
      <c r="BK177" s="9">
        <f>+Bases[[#This Row],[Potential Clients Standard - Renew: Yes]]+Bases[[#This Row],[Potential Clients Standard - Renew: NO]]</f>
        <v>0</v>
      </c>
      <c r="BL177" s="7">
        <f>+Bases[[#This Row],[Potential Sales Standard - Renew: NO]]+Bases[[#This Row],[Potential Sales Ultimate - Renew: NO]]</f>
        <v>0</v>
      </c>
      <c r="BM177" s="9">
        <f>+Bases[[#This Row],[Potential Clients Ultimate - Renew: Yes]]+Bases[[#This Row],[Potential Clients Ultimate - Renew: NO]]</f>
        <v>1</v>
      </c>
    </row>
    <row r="178" spans="1:65" ht="16.5" customHeight="1" x14ac:dyDescent="0.25">
      <c r="A178" s="1">
        <v>3405</v>
      </c>
      <c r="B178" s="1" t="s">
        <v>189</v>
      </c>
      <c r="C178" s="1" t="s">
        <v>11</v>
      </c>
      <c r="D178" s="2">
        <v>45522</v>
      </c>
      <c r="E178" s="1" t="s">
        <v>12</v>
      </c>
      <c r="F178" s="7">
        <v>5</v>
      </c>
      <c r="G178" s="1" t="s">
        <v>9</v>
      </c>
      <c r="H178" s="1" t="s">
        <v>12</v>
      </c>
      <c r="I178" s="7" t="s">
        <v>302</v>
      </c>
      <c r="J178" s="1" t="s">
        <v>12</v>
      </c>
      <c r="K178" s="7">
        <v>0</v>
      </c>
      <c r="L178" s="7">
        <v>1</v>
      </c>
      <c r="M178" s="7">
        <v>4</v>
      </c>
      <c r="N178" s="6">
        <v>2024</v>
      </c>
      <c r="O178" s="3" t="s">
        <v>322</v>
      </c>
      <c r="P178" s="5">
        <v>4</v>
      </c>
      <c r="Q178" s="3" t="s">
        <v>314</v>
      </c>
      <c r="R178" s="7">
        <v>-1</v>
      </c>
      <c r="S178" s="9">
        <v>1</v>
      </c>
      <c r="T178" s="9">
        <v>0</v>
      </c>
      <c r="U178" s="9">
        <v>1</v>
      </c>
      <c r="V178" s="9">
        <f>+IF(Bases[[#This Row],[Auto Renewal]]="Yes",1,0)</f>
        <v>0</v>
      </c>
      <c r="W178" s="9">
        <f>+IF(Bases[[#This Row],[Auto Renewal]]="No",1,0)</f>
        <v>1</v>
      </c>
      <c r="X178" s="9">
        <f>+Bases[[#This Row],[CLIENTS From All Subscriptions Auto Renewal YES]]+Bases[[#This Row],[CLIENTS From All Subscriptions Auto Renewal NO]]</f>
        <v>1</v>
      </c>
      <c r="Y178" s="9">
        <f>IF(AND(Bases[[#This Row],[Plan]]="Core",Bases[[#This Row],[Auto Renewal]]="Yes"),1,0)</f>
        <v>0</v>
      </c>
      <c r="Z178" s="9">
        <f>IF(AND(Bases[[#This Row],[Plan]]="Core",Bases[[#This Row],[Auto Renewal]]="No"),1,0)</f>
        <v>1</v>
      </c>
      <c r="AA178" s="9">
        <f>+Bases[[#This Row],[CLIENTS From Simple Subscription Auto Renewal NO]]+Bases[[#This Row],[CLIENTS From Simple Subscription Auto Renewal YES]]</f>
        <v>1</v>
      </c>
      <c r="AB178" s="9">
        <f>IF(AND(Bases[[#This Row],[Plan]]="Standard",Bases[[#This Row],[Auto Renewal]]="Yes"),1,0)</f>
        <v>0</v>
      </c>
      <c r="AC178" s="9">
        <f>IF(AND(Bases[[#This Row],[Plan]]="Standard",Bases[[#This Row],[Auto Renewal]]="No"),1,0)</f>
        <v>0</v>
      </c>
      <c r="AD178" s="9">
        <f>+Bases[[#This Row],[CLIENTS From STANDARD (MINECRAFT) Auto Renewal NO]]+Bases[[#This Row],[CLIENTS From STANDARD (MINECRAFT) Auto Renewal YES]]</f>
        <v>0</v>
      </c>
      <c r="AE178" s="9">
        <f>IF(AND(Bases[[#This Row],[Plan]]="Ultimate",Bases[[#This Row],[Auto Renewal]]="Yes"),1,0)</f>
        <v>0</v>
      </c>
      <c r="AF178" s="9">
        <f>IF(AND(Bases[[#This Row],[Plan]]="Ultimate",Bases[[#This Row],[Auto Renewal]]="No"),1,0)</f>
        <v>0</v>
      </c>
      <c r="AG178" s="9">
        <f>+Bases[[#This Row],[CLIENTS From ULTIMATE (MINECRAFT) Auto Renewal NO]]+Bases[[#This Row],[CLIENTS From ULTIMATE (MINECRAFT) Auto Renewal YES]]</f>
        <v>0</v>
      </c>
      <c r="AH178" s="9">
        <f>+Bases[[#This Row],[Total CLIENTS From ULTIMATE (MINECRAFT) Auto Renewal YES + NO]]+Bases[[#This Row],[Total CLIENTS From STANDARD (MINECRAFT) Auto Renewal YES + NO]]</f>
        <v>0</v>
      </c>
      <c r="AI178" s="9">
        <f>IF(AND(Bases[[#This Row],[Plan]]="Ultimate",Bases[[#This Row],[Auto Renewal]]="Yes"),1,0)</f>
        <v>0</v>
      </c>
      <c r="AJ178" s="9">
        <f>IF(AND(Bases[[#This Row],[Plan]]="Ultimate",Bases[[#This Row],[Auto Renewal]]="No"),1,0)</f>
        <v>0</v>
      </c>
      <c r="AK178" s="9">
        <f>+Bases[[#This Row],[CLIENTS From ULTIMATE (EA) Auto Renewal YES]]+Bases[[#This Row],[CLIENTS From ULTIMATE (EA) Auto Renewal NO]]</f>
        <v>0</v>
      </c>
      <c r="AL178" s="7">
        <f>+IF(Bases[[#This Row],[Auto Renewal]]="Yes",Bases[[#This Row],[Subscription Price]],0)</f>
        <v>0</v>
      </c>
      <c r="AM178" s="7">
        <f>+IF(Bases[[#This Row],[Auto Renewal]]="No",Bases[[#This Row],[Subscription Price]],0)</f>
        <v>5</v>
      </c>
      <c r="AN178" s="7">
        <f>+Bases[[#This Row],[Sales From All Subscriptions Auto Renewal NO]]+Bases[[#This Row],[Sales From All Subscriptions Auto Renewal YES]]</f>
        <v>5</v>
      </c>
      <c r="AO178" s="7">
        <f>IF(AND(Bases[[#This Row],[Plan]]="Core",Bases[[#This Row],[Auto Renewal]]="Yes"),Bases[[#This Row],[Subscription Price]],0)</f>
        <v>0</v>
      </c>
      <c r="AP178" s="7">
        <f>IF(AND(Bases[[#This Row],[Plan]]="Core",Bases[[#This Row],[Auto Renewal]]="No"),Bases[[#This Row],[Subscription Price]],0)</f>
        <v>5</v>
      </c>
      <c r="AQ178" s="7">
        <f>+Bases[[#This Row],[Sales From Simple Subscription Auto Renewal YES]]+Bases[[#This Row],[Sales From Simple Subscription Auto Renewal NO]]</f>
        <v>5</v>
      </c>
      <c r="AR178" s="7">
        <f>IF(AND(Bases[[#This Row],[Plan]]="Standard",Bases[[#This Row],[Auto Renewal]]="Yes"),Bases[[#This Row],[Minecraft Season Pass Price]],0)</f>
        <v>0</v>
      </c>
      <c r="AS178" s="7">
        <f>IF(AND(Bases[[#This Row],[Plan]]="Standard",Bases[[#This Row],[Auto Renewal]]="No"),Bases[[#This Row],[Minecraft Season Pass Price]],0)</f>
        <v>0</v>
      </c>
      <c r="AT178" s="7">
        <f>+Bases[[#This Row],[Sales From STANDARD (MINECRAFT) Auto Renewal YES]]+Bases[[#This Row],[Sales From STANDARD (MINECRAFT) Auto Renewal NO]]</f>
        <v>0</v>
      </c>
      <c r="AU178" s="7">
        <f>IF(AND(Bases[[#This Row],[Plan]]="Ultimate",Bases[[#This Row],[Auto Renewal]]="Yes"),Bases[[#This Row],[Minecraft Season Pass Price]],0)</f>
        <v>0</v>
      </c>
      <c r="AV178" s="7">
        <f>IF(AND(Bases[[#This Row],[Plan]]="Ultimate",Bases[[#This Row],[Auto Renewal]]="No"),Bases[[#This Row],[Minecraft Season Pass Price]],0)</f>
        <v>0</v>
      </c>
      <c r="AW178" s="7">
        <f>+Bases[[#This Row],[Sales From ULTIMATE (MINECRAFT) Auto Renewal YES]]+Bases[[#This Row],[Sales From ULTIMATE (MINECRAFT) Auto Renewal NO]]</f>
        <v>0</v>
      </c>
      <c r="AX178" s="7">
        <f>+Bases[[#This Row],[Total Sales From ULTIMATE (MINECRAFT) Auto Renewal YES + NO]]+Bases[[#This Row],[Total Sales From STANDARD (MINECRAFT) Auto Renewal YES + NO]]</f>
        <v>0</v>
      </c>
      <c r="AY178" s="7">
        <f>IF(AND(Bases[[#This Row],[Plan]]="Ultimate",Bases[[#This Row],[Auto Renewal]]="Yes"),Bases[[#This Row],[EA Play Season Pass
Price]],0)</f>
        <v>0</v>
      </c>
      <c r="AZ178" s="7">
        <f>IF(AND(Bases[[#This Row],[Plan]]="Ultimate",Bases[[#This Row],[Auto Renewal]]="No"),Bases[[#This Row],[EA Play Season Pass
Price]],0)</f>
        <v>0</v>
      </c>
      <c r="BA178" s="7">
        <f>+Bases[[#This Row],[Sales From ULTIMATE (EA) Auto Renewal YES]]+Bases[[#This Row],[Sales From ULTIMATE (EA) Auto Renewal NO]]</f>
        <v>0</v>
      </c>
      <c r="BB178" s="7">
        <f>IF(Bases[[#This Row],[Potential Clients Standard - Renew: Yes]]=1,25,0)</f>
        <v>0</v>
      </c>
      <c r="BC178" s="9">
        <f>IF(AND(Bases[[#This Row],[Auto Renewal]]="Yes",Bases[[#This Row],[Plan]]="Core"),1,0)</f>
        <v>0</v>
      </c>
      <c r="BD178" s="7">
        <f>IF(Bases[[#This Row],[Potential Clients Standard - Renew: NO]]=1,25,0)</f>
        <v>25</v>
      </c>
      <c r="BE178" s="9">
        <f>IF(AND(Bases[[#This Row],[Auto Renewal]]="No",Bases[[#This Row],[Plan]]="Core"),1,0)</f>
        <v>1</v>
      </c>
      <c r="BF178" s="7">
        <f>IF(Bases[[#This Row],[Potential Clients Ultimate - Renew: Yes]]=1,35,0)</f>
        <v>0</v>
      </c>
      <c r="BG178" s="9">
        <f>IF(AND(Bases[[#This Row],[Auto Renewal]]="Yes",Bases[[#This Row],[Plan]]="Standard"),1,0)</f>
        <v>0</v>
      </c>
      <c r="BH178" s="7">
        <f>IF(Bases[[#This Row],[Potential Clients Ultimate - Renew: NO]]=1,35,0)</f>
        <v>0</v>
      </c>
      <c r="BI178" s="9">
        <f>IF(AND(Bases[[#This Row],[Auto Renewal]]="No",Bases[[#This Row],[Plan]]="Standard"),1,0)</f>
        <v>0</v>
      </c>
      <c r="BJ178" s="7">
        <f>+Bases[[#This Row],[Potential Sales Standard - Renew: Yes]]+Bases[[#This Row],[Potential Sales Ultimate - Renew: Yes]]</f>
        <v>0</v>
      </c>
      <c r="BK178" s="9">
        <f>+Bases[[#This Row],[Potential Clients Standard - Renew: Yes]]+Bases[[#This Row],[Potential Clients Standard - Renew: NO]]</f>
        <v>1</v>
      </c>
      <c r="BL178" s="7">
        <f>+Bases[[#This Row],[Potential Sales Standard - Renew: NO]]+Bases[[#This Row],[Potential Sales Ultimate - Renew: NO]]</f>
        <v>25</v>
      </c>
      <c r="BM178" s="9">
        <f>+Bases[[#This Row],[Potential Clients Ultimate - Renew: Yes]]+Bases[[#This Row],[Potential Clients Ultimate - Renew: NO]]</f>
        <v>0</v>
      </c>
    </row>
    <row r="179" spans="1:65" ht="16.5" customHeight="1" x14ac:dyDescent="0.25">
      <c r="A179" s="1">
        <v>3406</v>
      </c>
      <c r="B179" s="1" t="s">
        <v>190</v>
      </c>
      <c r="C179" s="1" t="s">
        <v>11</v>
      </c>
      <c r="D179" s="2">
        <v>45523</v>
      </c>
      <c r="E179" s="1" t="s">
        <v>8</v>
      </c>
      <c r="F179" s="7">
        <v>5</v>
      </c>
      <c r="G179" s="1" t="s">
        <v>9</v>
      </c>
      <c r="H179" s="1" t="s">
        <v>12</v>
      </c>
      <c r="I179" s="7" t="s">
        <v>302</v>
      </c>
      <c r="J179" s="1" t="s">
        <v>12</v>
      </c>
      <c r="K179" s="7">
        <v>0</v>
      </c>
      <c r="L179" s="7">
        <v>0</v>
      </c>
      <c r="M179" s="7">
        <v>5</v>
      </c>
      <c r="N179" s="6">
        <v>2024</v>
      </c>
      <c r="O179" s="3" t="s">
        <v>322</v>
      </c>
      <c r="P179" s="5">
        <v>4</v>
      </c>
      <c r="Q179" s="3" t="s">
        <v>309</v>
      </c>
      <c r="R179" s="7">
        <v>0</v>
      </c>
      <c r="S179" s="9">
        <v>1</v>
      </c>
      <c r="T179" s="9">
        <v>1</v>
      </c>
      <c r="U179" s="9">
        <v>0</v>
      </c>
      <c r="V179" s="9">
        <f>+IF(Bases[[#This Row],[Auto Renewal]]="Yes",1,0)</f>
        <v>1</v>
      </c>
      <c r="W179" s="9">
        <f>+IF(Bases[[#This Row],[Auto Renewal]]="No",1,0)</f>
        <v>0</v>
      </c>
      <c r="X179" s="9">
        <f>+Bases[[#This Row],[CLIENTS From All Subscriptions Auto Renewal YES]]+Bases[[#This Row],[CLIENTS From All Subscriptions Auto Renewal NO]]</f>
        <v>1</v>
      </c>
      <c r="Y179" s="9">
        <f>IF(AND(Bases[[#This Row],[Plan]]="Core",Bases[[#This Row],[Auto Renewal]]="Yes"),1,0)</f>
        <v>1</v>
      </c>
      <c r="Z179" s="9">
        <f>IF(AND(Bases[[#This Row],[Plan]]="Core",Bases[[#This Row],[Auto Renewal]]="No"),1,0)</f>
        <v>0</v>
      </c>
      <c r="AA179" s="9">
        <f>+Bases[[#This Row],[CLIENTS From Simple Subscription Auto Renewal NO]]+Bases[[#This Row],[CLIENTS From Simple Subscription Auto Renewal YES]]</f>
        <v>1</v>
      </c>
      <c r="AB179" s="9">
        <f>IF(AND(Bases[[#This Row],[Plan]]="Standard",Bases[[#This Row],[Auto Renewal]]="Yes"),1,0)</f>
        <v>0</v>
      </c>
      <c r="AC179" s="9">
        <f>IF(AND(Bases[[#This Row],[Plan]]="Standard",Bases[[#This Row],[Auto Renewal]]="No"),1,0)</f>
        <v>0</v>
      </c>
      <c r="AD179" s="9">
        <f>+Bases[[#This Row],[CLIENTS From STANDARD (MINECRAFT) Auto Renewal NO]]+Bases[[#This Row],[CLIENTS From STANDARD (MINECRAFT) Auto Renewal YES]]</f>
        <v>0</v>
      </c>
      <c r="AE179" s="9">
        <f>IF(AND(Bases[[#This Row],[Plan]]="Ultimate",Bases[[#This Row],[Auto Renewal]]="Yes"),1,0)</f>
        <v>0</v>
      </c>
      <c r="AF179" s="9">
        <f>IF(AND(Bases[[#This Row],[Plan]]="Ultimate",Bases[[#This Row],[Auto Renewal]]="No"),1,0)</f>
        <v>0</v>
      </c>
      <c r="AG179" s="9">
        <f>+Bases[[#This Row],[CLIENTS From ULTIMATE (MINECRAFT) Auto Renewal NO]]+Bases[[#This Row],[CLIENTS From ULTIMATE (MINECRAFT) Auto Renewal YES]]</f>
        <v>0</v>
      </c>
      <c r="AH179" s="9">
        <f>+Bases[[#This Row],[Total CLIENTS From ULTIMATE (MINECRAFT) Auto Renewal YES + NO]]+Bases[[#This Row],[Total CLIENTS From STANDARD (MINECRAFT) Auto Renewal YES + NO]]</f>
        <v>0</v>
      </c>
      <c r="AI179" s="9">
        <f>IF(AND(Bases[[#This Row],[Plan]]="Ultimate",Bases[[#This Row],[Auto Renewal]]="Yes"),1,0)</f>
        <v>0</v>
      </c>
      <c r="AJ179" s="9">
        <f>IF(AND(Bases[[#This Row],[Plan]]="Ultimate",Bases[[#This Row],[Auto Renewal]]="No"),1,0)</f>
        <v>0</v>
      </c>
      <c r="AK179" s="9">
        <f>+Bases[[#This Row],[CLIENTS From ULTIMATE (EA) Auto Renewal YES]]+Bases[[#This Row],[CLIENTS From ULTIMATE (EA) Auto Renewal NO]]</f>
        <v>0</v>
      </c>
      <c r="AL179" s="7">
        <f>+IF(Bases[[#This Row],[Auto Renewal]]="Yes",Bases[[#This Row],[Subscription Price]],0)</f>
        <v>5</v>
      </c>
      <c r="AM179" s="7">
        <f>+IF(Bases[[#This Row],[Auto Renewal]]="No",Bases[[#This Row],[Subscription Price]],0)</f>
        <v>0</v>
      </c>
      <c r="AN179" s="7">
        <f>+Bases[[#This Row],[Sales From All Subscriptions Auto Renewal NO]]+Bases[[#This Row],[Sales From All Subscriptions Auto Renewal YES]]</f>
        <v>5</v>
      </c>
      <c r="AO179" s="7">
        <f>IF(AND(Bases[[#This Row],[Plan]]="Core",Bases[[#This Row],[Auto Renewal]]="Yes"),Bases[[#This Row],[Subscription Price]],0)</f>
        <v>5</v>
      </c>
      <c r="AP179" s="7">
        <f>IF(AND(Bases[[#This Row],[Plan]]="Core",Bases[[#This Row],[Auto Renewal]]="No"),Bases[[#This Row],[Subscription Price]],0)</f>
        <v>0</v>
      </c>
      <c r="AQ179" s="7">
        <f>+Bases[[#This Row],[Sales From Simple Subscription Auto Renewal YES]]+Bases[[#This Row],[Sales From Simple Subscription Auto Renewal NO]]</f>
        <v>5</v>
      </c>
      <c r="AR179" s="7">
        <f>IF(AND(Bases[[#This Row],[Plan]]="Standard",Bases[[#This Row],[Auto Renewal]]="Yes"),Bases[[#This Row],[Minecraft Season Pass Price]],0)</f>
        <v>0</v>
      </c>
      <c r="AS179" s="7">
        <f>IF(AND(Bases[[#This Row],[Plan]]="Standard",Bases[[#This Row],[Auto Renewal]]="No"),Bases[[#This Row],[Minecraft Season Pass Price]],0)</f>
        <v>0</v>
      </c>
      <c r="AT179" s="7">
        <f>+Bases[[#This Row],[Sales From STANDARD (MINECRAFT) Auto Renewal YES]]+Bases[[#This Row],[Sales From STANDARD (MINECRAFT) Auto Renewal NO]]</f>
        <v>0</v>
      </c>
      <c r="AU179" s="7">
        <f>IF(AND(Bases[[#This Row],[Plan]]="Ultimate",Bases[[#This Row],[Auto Renewal]]="Yes"),Bases[[#This Row],[Minecraft Season Pass Price]],0)</f>
        <v>0</v>
      </c>
      <c r="AV179" s="7">
        <f>IF(AND(Bases[[#This Row],[Plan]]="Ultimate",Bases[[#This Row],[Auto Renewal]]="No"),Bases[[#This Row],[Minecraft Season Pass Price]],0)</f>
        <v>0</v>
      </c>
      <c r="AW179" s="7">
        <f>+Bases[[#This Row],[Sales From ULTIMATE (MINECRAFT) Auto Renewal YES]]+Bases[[#This Row],[Sales From ULTIMATE (MINECRAFT) Auto Renewal NO]]</f>
        <v>0</v>
      </c>
      <c r="AX179" s="7">
        <f>+Bases[[#This Row],[Total Sales From ULTIMATE (MINECRAFT) Auto Renewal YES + NO]]+Bases[[#This Row],[Total Sales From STANDARD (MINECRAFT) Auto Renewal YES + NO]]</f>
        <v>0</v>
      </c>
      <c r="AY179" s="7">
        <f>IF(AND(Bases[[#This Row],[Plan]]="Ultimate",Bases[[#This Row],[Auto Renewal]]="Yes"),Bases[[#This Row],[EA Play Season Pass
Price]],0)</f>
        <v>0</v>
      </c>
      <c r="AZ179" s="7">
        <f>IF(AND(Bases[[#This Row],[Plan]]="Ultimate",Bases[[#This Row],[Auto Renewal]]="No"),Bases[[#This Row],[EA Play Season Pass
Price]],0)</f>
        <v>0</v>
      </c>
      <c r="BA179" s="7">
        <f>+Bases[[#This Row],[Sales From ULTIMATE (EA) Auto Renewal YES]]+Bases[[#This Row],[Sales From ULTIMATE (EA) Auto Renewal NO]]</f>
        <v>0</v>
      </c>
      <c r="BB179" s="7">
        <f>IF(Bases[[#This Row],[Potential Clients Standard - Renew: Yes]]=1,25,0)</f>
        <v>25</v>
      </c>
      <c r="BC179" s="9">
        <f>IF(AND(Bases[[#This Row],[Auto Renewal]]="Yes",Bases[[#This Row],[Plan]]="Core"),1,0)</f>
        <v>1</v>
      </c>
      <c r="BD179" s="7">
        <f>IF(Bases[[#This Row],[Potential Clients Standard - Renew: NO]]=1,25,0)</f>
        <v>0</v>
      </c>
      <c r="BE179" s="9">
        <f>IF(AND(Bases[[#This Row],[Auto Renewal]]="No",Bases[[#This Row],[Plan]]="Core"),1,0)</f>
        <v>0</v>
      </c>
      <c r="BF179" s="7">
        <f>IF(Bases[[#This Row],[Potential Clients Ultimate - Renew: Yes]]=1,35,0)</f>
        <v>0</v>
      </c>
      <c r="BG179" s="9">
        <f>IF(AND(Bases[[#This Row],[Auto Renewal]]="Yes",Bases[[#This Row],[Plan]]="Standard"),1,0)</f>
        <v>0</v>
      </c>
      <c r="BH179" s="7">
        <f>IF(Bases[[#This Row],[Potential Clients Ultimate - Renew: NO]]=1,35,0)</f>
        <v>0</v>
      </c>
      <c r="BI179" s="9">
        <f>IF(AND(Bases[[#This Row],[Auto Renewal]]="No",Bases[[#This Row],[Plan]]="Standard"),1,0)</f>
        <v>0</v>
      </c>
      <c r="BJ179" s="7">
        <f>+Bases[[#This Row],[Potential Sales Standard - Renew: Yes]]+Bases[[#This Row],[Potential Sales Ultimate - Renew: Yes]]</f>
        <v>25</v>
      </c>
      <c r="BK179" s="9">
        <f>+Bases[[#This Row],[Potential Clients Standard - Renew: Yes]]+Bases[[#This Row],[Potential Clients Standard - Renew: NO]]</f>
        <v>1</v>
      </c>
      <c r="BL179" s="7">
        <f>+Bases[[#This Row],[Potential Sales Standard - Renew: NO]]+Bases[[#This Row],[Potential Sales Ultimate - Renew: NO]]</f>
        <v>0</v>
      </c>
      <c r="BM179" s="9">
        <f>+Bases[[#This Row],[Potential Clients Ultimate - Renew: Yes]]+Bases[[#This Row],[Potential Clients Ultimate - Renew: NO]]</f>
        <v>0</v>
      </c>
    </row>
    <row r="180" spans="1:65" ht="16.5" customHeight="1" x14ac:dyDescent="0.25">
      <c r="A180" s="1">
        <v>3407</v>
      </c>
      <c r="B180" s="1" t="s">
        <v>191</v>
      </c>
      <c r="C180" s="1" t="s">
        <v>7</v>
      </c>
      <c r="D180" s="2">
        <v>45524</v>
      </c>
      <c r="E180" s="1" t="s">
        <v>12</v>
      </c>
      <c r="F180" s="7">
        <v>15</v>
      </c>
      <c r="G180" s="1" t="s">
        <v>16</v>
      </c>
      <c r="H180" s="1" t="s">
        <v>8</v>
      </c>
      <c r="I180" s="7">
        <v>30</v>
      </c>
      <c r="J180" s="1" t="s">
        <v>8</v>
      </c>
      <c r="K180" s="7">
        <v>20</v>
      </c>
      <c r="L180" s="7">
        <v>7</v>
      </c>
      <c r="M180" s="7">
        <v>58</v>
      </c>
      <c r="N180" s="6">
        <v>2024</v>
      </c>
      <c r="O180" s="3" t="s">
        <v>322</v>
      </c>
      <c r="P180" s="5">
        <v>4</v>
      </c>
      <c r="Q180" s="3" t="s">
        <v>312</v>
      </c>
      <c r="R180" s="7">
        <v>-7</v>
      </c>
      <c r="S180" s="9">
        <v>1</v>
      </c>
      <c r="T180" s="9">
        <v>0</v>
      </c>
      <c r="U180" s="9">
        <v>1</v>
      </c>
      <c r="V180" s="9">
        <f>+IF(Bases[[#This Row],[Auto Renewal]]="Yes",1,0)</f>
        <v>0</v>
      </c>
      <c r="W180" s="9">
        <f>+IF(Bases[[#This Row],[Auto Renewal]]="No",1,0)</f>
        <v>1</v>
      </c>
      <c r="X180" s="9">
        <f>+Bases[[#This Row],[CLIENTS From All Subscriptions Auto Renewal YES]]+Bases[[#This Row],[CLIENTS From All Subscriptions Auto Renewal NO]]</f>
        <v>1</v>
      </c>
      <c r="Y180" s="9">
        <f>IF(AND(Bases[[#This Row],[Plan]]="Core",Bases[[#This Row],[Auto Renewal]]="Yes"),1,0)</f>
        <v>0</v>
      </c>
      <c r="Z180" s="9">
        <f>IF(AND(Bases[[#This Row],[Plan]]="Core",Bases[[#This Row],[Auto Renewal]]="No"),1,0)</f>
        <v>0</v>
      </c>
      <c r="AA180" s="9">
        <f>+Bases[[#This Row],[CLIENTS From Simple Subscription Auto Renewal NO]]+Bases[[#This Row],[CLIENTS From Simple Subscription Auto Renewal YES]]</f>
        <v>0</v>
      </c>
      <c r="AB180" s="9">
        <f>IF(AND(Bases[[#This Row],[Plan]]="Standard",Bases[[#This Row],[Auto Renewal]]="Yes"),1,0)</f>
        <v>0</v>
      </c>
      <c r="AC180" s="9">
        <f>IF(AND(Bases[[#This Row],[Plan]]="Standard",Bases[[#This Row],[Auto Renewal]]="No"),1,0)</f>
        <v>0</v>
      </c>
      <c r="AD180" s="9">
        <f>+Bases[[#This Row],[CLIENTS From STANDARD (MINECRAFT) Auto Renewal NO]]+Bases[[#This Row],[CLIENTS From STANDARD (MINECRAFT) Auto Renewal YES]]</f>
        <v>0</v>
      </c>
      <c r="AE180" s="9">
        <f>IF(AND(Bases[[#This Row],[Plan]]="Ultimate",Bases[[#This Row],[Auto Renewal]]="Yes"),1,0)</f>
        <v>0</v>
      </c>
      <c r="AF180" s="9">
        <f>IF(AND(Bases[[#This Row],[Plan]]="Ultimate",Bases[[#This Row],[Auto Renewal]]="No"),1,0)</f>
        <v>1</v>
      </c>
      <c r="AG180" s="9">
        <f>+Bases[[#This Row],[CLIENTS From ULTIMATE (MINECRAFT) Auto Renewal NO]]+Bases[[#This Row],[CLIENTS From ULTIMATE (MINECRAFT) Auto Renewal YES]]</f>
        <v>1</v>
      </c>
      <c r="AH180" s="9">
        <f>+Bases[[#This Row],[Total CLIENTS From ULTIMATE (MINECRAFT) Auto Renewal YES + NO]]+Bases[[#This Row],[Total CLIENTS From STANDARD (MINECRAFT) Auto Renewal YES + NO]]</f>
        <v>1</v>
      </c>
      <c r="AI180" s="9">
        <f>IF(AND(Bases[[#This Row],[Plan]]="Ultimate",Bases[[#This Row],[Auto Renewal]]="Yes"),1,0)</f>
        <v>0</v>
      </c>
      <c r="AJ180" s="9">
        <f>IF(AND(Bases[[#This Row],[Plan]]="Ultimate",Bases[[#This Row],[Auto Renewal]]="No"),1,0)</f>
        <v>1</v>
      </c>
      <c r="AK180" s="9">
        <f>+Bases[[#This Row],[CLIENTS From ULTIMATE (EA) Auto Renewal YES]]+Bases[[#This Row],[CLIENTS From ULTIMATE (EA) Auto Renewal NO]]</f>
        <v>1</v>
      </c>
      <c r="AL180" s="7">
        <f>+IF(Bases[[#This Row],[Auto Renewal]]="Yes",Bases[[#This Row],[Subscription Price]],0)</f>
        <v>0</v>
      </c>
      <c r="AM180" s="7">
        <f>+IF(Bases[[#This Row],[Auto Renewal]]="No",Bases[[#This Row],[Subscription Price]],0)</f>
        <v>15</v>
      </c>
      <c r="AN180" s="7">
        <f>+Bases[[#This Row],[Sales From All Subscriptions Auto Renewal NO]]+Bases[[#This Row],[Sales From All Subscriptions Auto Renewal YES]]</f>
        <v>15</v>
      </c>
      <c r="AO180" s="7">
        <f>IF(AND(Bases[[#This Row],[Plan]]="Core",Bases[[#This Row],[Auto Renewal]]="Yes"),Bases[[#This Row],[Subscription Price]],0)</f>
        <v>0</v>
      </c>
      <c r="AP180" s="7">
        <f>IF(AND(Bases[[#This Row],[Plan]]="Core",Bases[[#This Row],[Auto Renewal]]="No"),Bases[[#This Row],[Subscription Price]],0)</f>
        <v>0</v>
      </c>
      <c r="AQ180" s="7">
        <f>+Bases[[#This Row],[Sales From Simple Subscription Auto Renewal YES]]+Bases[[#This Row],[Sales From Simple Subscription Auto Renewal NO]]</f>
        <v>0</v>
      </c>
      <c r="AR180" s="7">
        <f>IF(AND(Bases[[#This Row],[Plan]]="Standard",Bases[[#This Row],[Auto Renewal]]="Yes"),Bases[[#This Row],[Minecraft Season Pass Price]],0)</f>
        <v>0</v>
      </c>
      <c r="AS180" s="7">
        <f>IF(AND(Bases[[#This Row],[Plan]]="Standard",Bases[[#This Row],[Auto Renewal]]="No"),Bases[[#This Row],[Minecraft Season Pass Price]],0)</f>
        <v>0</v>
      </c>
      <c r="AT180" s="7">
        <f>+Bases[[#This Row],[Sales From STANDARD (MINECRAFT) Auto Renewal YES]]+Bases[[#This Row],[Sales From STANDARD (MINECRAFT) Auto Renewal NO]]</f>
        <v>0</v>
      </c>
      <c r="AU180" s="7">
        <f>IF(AND(Bases[[#This Row],[Plan]]="Ultimate",Bases[[#This Row],[Auto Renewal]]="Yes"),Bases[[#This Row],[Minecraft Season Pass Price]],0)</f>
        <v>0</v>
      </c>
      <c r="AV180" s="7">
        <f>IF(AND(Bases[[#This Row],[Plan]]="Ultimate",Bases[[#This Row],[Auto Renewal]]="No"),Bases[[#This Row],[Minecraft Season Pass Price]],0)</f>
        <v>20</v>
      </c>
      <c r="AW180" s="7">
        <f>+Bases[[#This Row],[Sales From ULTIMATE (MINECRAFT) Auto Renewal YES]]+Bases[[#This Row],[Sales From ULTIMATE (MINECRAFT) Auto Renewal NO]]</f>
        <v>20</v>
      </c>
      <c r="AX180" s="7">
        <f>+Bases[[#This Row],[Total Sales From ULTIMATE (MINECRAFT) Auto Renewal YES + NO]]+Bases[[#This Row],[Total Sales From STANDARD (MINECRAFT) Auto Renewal YES + NO]]</f>
        <v>20</v>
      </c>
      <c r="AY180" s="7">
        <f>IF(AND(Bases[[#This Row],[Plan]]="Ultimate",Bases[[#This Row],[Auto Renewal]]="Yes"),Bases[[#This Row],[EA Play Season Pass
Price]],0)</f>
        <v>0</v>
      </c>
      <c r="AZ180" s="7">
        <f>IF(AND(Bases[[#This Row],[Plan]]="Ultimate",Bases[[#This Row],[Auto Renewal]]="No"),Bases[[#This Row],[EA Play Season Pass
Price]],0)</f>
        <v>30</v>
      </c>
      <c r="BA180" s="7">
        <f>+Bases[[#This Row],[Sales From ULTIMATE (EA) Auto Renewal YES]]+Bases[[#This Row],[Sales From ULTIMATE (EA) Auto Renewal NO]]</f>
        <v>30</v>
      </c>
      <c r="BB180" s="7">
        <f>IF(Bases[[#This Row],[Potential Clients Standard - Renew: Yes]]=1,25,0)</f>
        <v>0</v>
      </c>
      <c r="BC180" s="9">
        <f>IF(AND(Bases[[#This Row],[Auto Renewal]]="Yes",Bases[[#This Row],[Plan]]="Core"),1,0)</f>
        <v>0</v>
      </c>
      <c r="BD180" s="7">
        <f>IF(Bases[[#This Row],[Potential Clients Standard - Renew: NO]]=1,25,0)</f>
        <v>0</v>
      </c>
      <c r="BE180" s="9">
        <f>IF(AND(Bases[[#This Row],[Auto Renewal]]="No",Bases[[#This Row],[Plan]]="Core"),1,0)</f>
        <v>0</v>
      </c>
      <c r="BF180" s="7">
        <f>IF(Bases[[#This Row],[Potential Clients Ultimate - Renew: Yes]]=1,35,0)</f>
        <v>0</v>
      </c>
      <c r="BG180" s="9">
        <f>IF(AND(Bases[[#This Row],[Auto Renewal]]="Yes",Bases[[#This Row],[Plan]]="Standard"),1,0)</f>
        <v>0</v>
      </c>
      <c r="BH180" s="7">
        <f>IF(Bases[[#This Row],[Potential Clients Ultimate - Renew: NO]]=1,35,0)</f>
        <v>0</v>
      </c>
      <c r="BI180" s="9">
        <f>IF(AND(Bases[[#This Row],[Auto Renewal]]="No",Bases[[#This Row],[Plan]]="Standard"),1,0)</f>
        <v>0</v>
      </c>
      <c r="BJ180" s="7">
        <f>+Bases[[#This Row],[Potential Sales Standard - Renew: Yes]]+Bases[[#This Row],[Potential Sales Ultimate - Renew: Yes]]</f>
        <v>0</v>
      </c>
      <c r="BK180" s="9">
        <f>+Bases[[#This Row],[Potential Clients Standard - Renew: Yes]]+Bases[[#This Row],[Potential Clients Standard - Renew: NO]]</f>
        <v>0</v>
      </c>
      <c r="BL180" s="7">
        <f>+Bases[[#This Row],[Potential Sales Standard - Renew: NO]]+Bases[[#This Row],[Potential Sales Ultimate - Renew: NO]]</f>
        <v>0</v>
      </c>
      <c r="BM180" s="9">
        <f>+Bases[[#This Row],[Potential Clients Ultimate - Renew: Yes]]+Bases[[#This Row],[Potential Clients Ultimate - Renew: NO]]</f>
        <v>0</v>
      </c>
    </row>
    <row r="181" spans="1:65" ht="16.5" customHeight="1" x14ac:dyDescent="0.25">
      <c r="A181" s="1">
        <v>3408</v>
      </c>
      <c r="B181" s="1" t="s">
        <v>192</v>
      </c>
      <c r="C181" s="1" t="s">
        <v>15</v>
      </c>
      <c r="D181" s="2">
        <v>45525</v>
      </c>
      <c r="E181" s="1" t="s">
        <v>8</v>
      </c>
      <c r="F181" s="7">
        <v>10</v>
      </c>
      <c r="G181" s="1" t="s">
        <v>13</v>
      </c>
      <c r="H181" s="1" t="s">
        <v>12</v>
      </c>
      <c r="I181" s="7" t="s">
        <v>302</v>
      </c>
      <c r="J181" s="1" t="s">
        <v>8</v>
      </c>
      <c r="K181" s="7">
        <v>20</v>
      </c>
      <c r="L181" s="7">
        <v>10</v>
      </c>
      <c r="M181" s="7">
        <v>20</v>
      </c>
      <c r="N181" s="6">
        <v>2024</v>
      </c>
      <c r="O181" s="3" t="s">
        <v>322</v>
      </c>
      <c r="P181" s="5">
        <v>4</v>
      </c>
      <c r="Q181" s="3" t="s">
        <v>315</v>
      </c>
      <c r="R181" s="7">
        <v>-10</v>
      </c>
      <c r="S181" s="9">
        <v>1</v>
      </c>
      <c r="T181" s="9">
        <v>1</v>
      </c>
      <c r="U181" s="9">
        <v>0</v>
      </c>
      <c r="V181" s="9">
        <f>+IF(Bases[[#This Row],[Auto Renewal]]="Yes",1,0)</f>
        <v>1</v>
      </c>
      <c r="W181" s="9">
        <f>+IF(Bases[[#This Row],[Auto Renewal]]="No",1,0)</f>
        <v>0</v>
      </c>
      <c r="X181" s="9">
        <f>+Bases[[#This Row],[CLIENTS From All Subscriptions Auto Renewal YES]]+Bases[[#This Row],[CLIENTS From All Subscriptions Auto Renewal NO]]</f>
        <v>1</v>
      </c>
      <c r="Y181" s="9">
        <f>IF(AND(Bases[[#This Row],[Plan]]="Core",Bases[[#This Row],[Auto Renewal]]="Yes"),1,0)</f>
        <v>0</v>
      </c>
      <c r="Z181" s="9">
        <f>IF(AND(Bases[[#This Row],[Plan]]="Core",Bases[[#This Row],[Auto Renewal]]="No"),1,0)</f>
        <v>0</v>
      </c>
      <c r="AA181" s="9">
        <f>+Bases[[#This Row],[CLIENTS From Simple Subscription Auto Renewal NO]]+Bases[[#This Row],[CLIENTS From Simple Subscription Auto Renewal YES]]</f>
        <v>0</v>
      </c>
      <c r="AB181" s="9">
        <f>IF(AND(Bases[[#This Row],[Plan]]="Standard",Bases[[#This Row],[Auto Renewal]]="Yes"),1,0)</f>
        <v>1</v>
      </c>
      <c r="AC181" s="9">
        <f>IF(AND(Bases[[#This Row],[Plan]]="Standard",Bases[[#This Row],[Auto Renewal]]="No"),1,0)</f>
        <v>0</v>
      </c>
      <c r="AD181" s="9">
        <f>+Bases[[#This Row],[CLIENTS From STANDARD (MINECRAFT) Auto Renewal NO]]+Bases[[#This Row],[CLIENTS From STANDARD (MINECRAFT) Auto Renewal YES]]</f>
        <v>1</v>
      </c>
      <c r="AE181" s="9">
        <f>IF(AND(Bases[[#This Row],[Plan]]="Ultimate",Bases[[#This Row],[Auto Renewal]]="Yes"),1,0)</f>
        <v>0</v>
      </c>
      <c r="AF181" s="9">
        <f>IF(AND(Bases[[#This Row],[Plan]]="Ultimate",Bases[[#This Row],[Auto Renewal]]="No"),1,0)</f>
        <v>0</v>
      </c>
      <c r="AG181" s="9">
        <f>+Bases[[#This Row],[CLIENTS From ULTIMATE (MINECRAFT) Auto Renewal NO]]+Bases[[#This Row],[CLIENTS From ULTIMATE (MINECRAFT) Auto Renewal YES]]</f>
        <v>0</v>
      </c>
      <c r="AH181" s="9">
        <f>+Bases[[#This Row],[Total CLIENTS From ULTIMATE (MINECRAFT) Auto Renewal YES + NO]]+Bases[[#This Row],[Total CLIENTS From STANDARD (MINECRAFT) Auto Renewal YES + NO]]</f>
        <v>1</v>
      </c>
      <c r="AI181" s="9">
        <f>IF(AND(Bases[[#This Row],[Plan]]="Ultimate",Bases[[#This Row],[Auto Renewal]]="Yes"),1,0)</f>
        <v>0</v>
      </c>
      <c r="AJ181" s="9">
        <f>IF(AND(Bases[[#This Row],[Plan]]="Ultimate",Bases[[#This Row],[Auto Renewal]]="No"),1,0)</f>
        <v>0</v>
      </c>
      <c r="AK181" s="9">
        <f>+Bases[[#This Row],[CLIENTS From ULTIMATE (EA) Auto Renewal YES]]+Bases[[#This Row],[CLIENTS From ULTIMATE (EA) Auto Renewal NO]]</f>
        <v>0</v>
      </c>
      <c r="AL181" s="7">
        <f>+IF(Bases[[#This Row],[Auto Renewal]]="Yes",Bases[[#This Row],[Subscription Price]],0)</f>
        <v>10</v>
      </c>
      <c r="AM181" s="7">
        <f>+IF(Bases[[#This Row],[Auto Renewal]]="No",Bases[[#This Row],[Subscription Price]],0)</f>
        <v>0</v>
      </c>
      <c r="AN181" s="7">
        <f>+Bases[[#This Row],[Sales From All Subscriptions Auto Renewal NO]]+Bases[[#This Row],[Sales From All Subscriptions Auto Renewal YES]]</f>
        <v>10</v>
      </c>
      <c r="AO181" s="7">
        <f>IF(AND(Bases[[#This Row],[Plan]]="Core",Bases[[#This Row],[Auto Renewal]]="Yes"),Bases[[#This Row],[Subscription Price]],0)</f>
        <v>0</v>
      </c>
      <c r="AP181" s="7">
        <f>IF(AND(Bases[[#This Row],[Plan]]="Core",Bases[[#This Row],[Auto Renewal]]="No"),Bases[[#This Row],[Subscription Price]],0)</f>
        <v>0</v>
      </c>
      <c r="AQ181" s="7">
        <f>+Bases[[#This Row],[Sales From Simple Subscription Auto Renewal YES]]+Bases[[#This Row],[Sales From Simple Subscription Auto Renewal NO]]</f>
        <v>0</v>
      </c>
      <c r="AR181" s="7">
        <f>IF(AND(Bases[[#This Row],[Plan]]="Standard",Bases[[#This Row],[Auto Renewal]]="Yes"),Bases[[#This Row],[Minecraft Season Pass Price]],0)</f>
        <v>20</v>
      </c>
      <c r="AS181" s="7">
        <f>IF(AND(Bases[[#This Row],[Plan]]="Standard",Bases[[#This Row],[Auto Renewal]]="No"),Bases[[#This Row],[Minecraft Season Pass Price]],0)</f>
        <v>0</v>
      </c>
      <c r="AT181" s="7">
        <f>+Bases[[#This Row],[Sales From STANDARD (MINECRAFT) Auto Renewal YES]]+Bases[[#This Row],[Sales From STANDARD (MINECRAFT) Auto Renewal NO]]</f>
        <v>20</v>
      </c>
      <c r="AU181" s="7">
        <f>IF(AND(Bases[[#This Row],[Plan]]="Ultimate",Bases[[#This Row],[Auto Renewal]]="Yes"),Bases[[#This Row],[Minecraft Season Pass Price]],0)</f>
        <v>0</v>
      </c>
      <c r="AV181" s="7">
        <f>IF(AND(Bases[[#This Row],[Plan]]="Ultimate",Bases[[#This Row],[Auto Renewal]]="No"),Bases[[#This Row],[Minecraft Season Pass Price]],0)</f>
        <v>0</v>
      </c>
      <c r="AW181" s="7">
        <f>+Bases[[#This Row],[Sales From ULTIMATE (MINECRAFT) Auto Renewal YES]]+Bases[[#This Row],[Sales From ULTIMATE (MINECRAFT) Auto Renewal NO]]</f>
        <v>0</v>
      </c>
      <c r="AX181" s="7">
        <f>+Bases[[#This Row],[Total Sales From ULTIMATE (MINECRAFT) Auto Renewal YES + NO]]+Bases[[#This Row],[Total Sales From STANDARD (MINECRAFT) Auto Renewal YES + NO]]</f>
        <v>20</v>
      </c>
      <c r="AY181" s="7">
        <f>IF(AND(Bases[[#This Row],[Plan]]="Ultimate",Bases[[#This Row],[Auto Renewal]]="Yes"),Bases[[#This Row],[EA Play Season Pass
Price]],0)</f>
        <v>0</v>
      </c>
      <c r="AZ181" s="7">
        <f>IF(AND(Bases[[#This Row],[Plan]]="Ultimate",Bases[[#This Row],[Auto Renewal]]="No"),Bases[[#This Row],[EA Play Season Pass
Price]],0)</f>
        <v>0</v>
      </c>
      <c r="BA181" s="7">
        <f>+Bases[[#This Row],[Sales From ULTIMATE (EA) Auto Renewal YES]]+Bases[[#This Row],[Sales From ULTIMATE (EA) Auto Renewal NO]]</f>
        <v>0</v>
      </c>
      <c r="BB181" s="7">
        <f>IF(Bases[[#This Row],[Potential Clients Standard - Renew: Yes]]=1,25,0)</f>
        <v>0</v>
      </c>
      <c r="BC181" s="9">
        <f>IF(AND(Bases[[#This Row],[Auto Renewal]]="Yes",Bases[[#This Row],[Plan]]="Core"),1,0)</f>
        <v>0</v>
      </c>
      <c r="BD181" s="7">
        <f>IF(Bases[[#This Row],[Potential Clients Standard - Renew: NO]]=1,25,0)</f>
        <v>0</v>
      </c>
      <c r="BE181" s="9">
        <f>IF(AND(Bases[[#This Row],[Auto Renewal]]="No",Bases[[#This Row],[Plan]]="Core"),1,0)</f>
        <v>0</v>
      </c>
      <c r="BF181" s="7">
        <f>IF(Bases[[#This Row],[Potential Clients Ultimate - Renew: Yes]]=1,35,0)</f>
        <v>35</v>
      </c>
      <c r="BG181" s="9">
        <f>IF(AND(Bases[[#This Row],[Auto Renewal]]="Yes",Bases[[#This Row],[Plan]]="Standard"),1,0)</f>
        <v>1</v>
      </c>
      <c r="BH181" s="7">
        <f>IF(Bases[[#This Row],[Potential Clients Ultimate - Renew: NO]]=1,35,0)</f>
        <v>0</v>
      </c>
      <c r="BI181" s="9">
        <f>IF(AND(Bases[[#This Row],[Auto Renewal]]="No",Bases[[#This Row],[Plan]]="Standard"),1,0)</f>
        <v>0</v>
      </c>
      <c r="BJ181" s="7">
        <f>+Bases[[#This Row],[Potential Sales Standard - Renew: Yes]]+Bases[[#This Row],[Potential Sales Ultimate - Renew: Yes]]</f>
        <v>35</v>
      </c>
      <c r="BK181" s="9">
        <f>+Bases[[#This Row],[Potential Clients Standard - Renew: Yes]]+Bases[[#This Row],[Potential Clients Standard - Renew: NO]]</f>
        <v>0</v>
      </c>
      <c r="BL181" s="7">
        <f>+Bases[[#This Row],[Potential Sales Standard - Renew: NO]]+Bases[[#This Row],[Potential Sales Ultimate - Renew: NO]]</f>
        <v>0</v>
      </c>
      <c r="BM181" s="9">
        <f>+Bases[[#This Row],[Potential Clients Ultimate - Renew: Yes]]+Bases[[#This Row],[Potential Clients Ultimate - Renew: NO]]</f>
        <v>1</v>
      </c>
    </row>
    <row r="182" spans="1:65" ht="16.5" customHeight="1" x14ac:dyDescent="0.25">
      <c r="A182" s="1">
        <v>3409</v>
      </c>
      <c r="B182" s="1" t="s">
        <v>193</v>
      </c>
      <c r="C182" s="1" t="s">
        <v>11</v>
      </c>
      <c r="D182" s="2">
        <v>45526</v>
      </c>
      <c r="E182" s="1" t="s">
        <v>12</v>
      </c>
      <c r="F182" s="7">
        <v>5</v>
      </c>
      <c r="G182" s="1" t="s">
        <v>16</v>
      </c>
      <c r="H182" s="1" t="s">
        <v>12</v>
      </c>
      <c r="I182" s="7" t="s">
        <v>302</v>
      </c>
      <c r="J182" s="1" t="s">
        <v>12</v>
      </c>
      <c r="K182" s="7">
        <v>0</v>
      </c>
      <c r="L182" s="7">
        <v>1</v>
      </c>
      <c r="M182" s="7">
        <v>4</v>
      </c>
      <c r="N182" s="6">
        <v>2024</v>
      </c>
      <c r="O182" s="3" t="s">
        <v>322</v>
      </c>
      <c r="P182" s="5">
        <v>4</v>
      </c>
      <c r="Q182" s="3" t="s">
        <v>316</v>
      </c>
      <c r="R182" s="7">
        <v>-1</v>
      </c>
      <c r="S182" s="9">
        <v>1</v>
      </c>
      <c r="T182" s="9">
        <v>0</v>
      </c>
      <c r="U182" s="9">
        <v>1</v>
      </c>
      <c r="V182" s="9">
        <f>+IF(Bases[[#This Row],[Auto Renewal]]="Yes",1,0)</f>
        <v>0</v>
      </c>
      <c r="W182" s="9">
        <f>+IF(Bases[[#This Row],[Auto Renewal]]="No",1,0)</f>
        <v>1</v>
      </c>
      <c r="X182" s="9">
        <f>+Bases[[#This Row],[CLIENTS From All Subscriptions Auto Renewal YES]]+Bases[[#This Row],[CLIENTS From All Subscriptions Auto Renewal NO]]</f>
        <v>1</v>
      </c>
      <c r="Y182" s="9">
        <f>IF(AND(Bases[[#This Row],[Plan]]="Core",Bases[[#This Row],[Auto Renewal]]="Yes"),1,0)</f>
        <v>0</v>
      </c>
      <c r="Z182" s="9">
        <f>IF(AND(Bases[[#This Row],[Plan]]="Core",Bases[[#This Row],[Auto Renewal]]="No"),1,0)</f>
        <v>1</v>
      </c>
      <c r="AA182" s="9">
        <f>+Bases[[#This Row],[CLIENTS From Simple Subscription Auto Renewal NO]]+Bases[[#This Row],[CLIENTS From Simple Subscription Auto Renewal YES]]</f>
        <v>1</v>
      </c>
      <c r="AB182" s="9">
        <f>IF(AND(Bases[[#This Row],[Plan]]="Standard",Bases[[#This Row],[Auto Renewal]]="Yes"),1,0)</f>
        <v>0</v>
      </c>
      <c r="AC182" s="9">
        <f>IF(AND(Bases[[#This Row],[Plan]]="Standard",Bases[[#This Row],[Auto Renewal]]="No"),1,0)</f>
        <v>0</v>
      </c>
      <c r="AD182" s="9">
        <f>+Bases[[#This Row],[CLIENTS From STANDARD (MINECRAFT) Auto Renewal NO]]+Bases[[#This Row],[CLIENTS From STANDARD (MINECRAFT) Auto Renewal YES]]</f>
        <v>0</v>
      </c>
      <c r="AE182" s="9">
        <f>IF(AND(Bases[[#This Row],[Plan]]="Ultimate",Bases[[#This Row],[Auto Renewal]]="Yes"),1,0)</f>
        <v>0</v>
      </c>
      <c r="AF182" s="9">
        <f>IF(AND(Bases[[#This Row],[Plan]]="Ultimate",Bases[[#This Row],[Auto Renewal]]="No"),1,0)</f>
        <v>0</v>
      </c>
      <c r="AG182" s="9">
        <f>+Bases[[#This Row],[CLIENTS From ULTIMATE (MINECRAFT) Auto Renewal NO]]+Bases[[#This Row],[CLIENTS From ULTIMATE (MINECRAFT) Auto Renewal YES]]</f>
        <v>0</v>
      </c>
      <c r="AH182" s="9">
        <f>+Bases[[#This Row],[Total CLIENTS From ULTIMATE (MINECRAFT) Auto Renewal YES + NO]]+Bases[[#This Row],[Total CLIENTS From STANDARD (MINECRAFT) Auto Renewal YES + NO]]</f>
        <v>0</v>
      </c>
      <c r="AI182" s="9">
        <f>IF(AND(Bases[[#This Row],[Plan]]="Ultimate",Bases[[#This Row],[Auto Renewal]]="Yes"),1,0)</f>
        <v>0</v>
      </c>
      <c r="AJ182" s="9">
        <f>IF(AND(Bases[[#This Row],[Plan]]="Ultimate",Bases[[#This Row],[Auto Renewal]]="No"),1,0)</f>
        <v>0</v>
      </c>
      <c r="AK182" s="9">
        <f>+Bases[[#This Row],[CLIENTS From ULTIMATE (EA) Auto Renewal YES]]+Bases[[#This Row],[CLIENTS From ULTIMATE (EA) Auto Renewal NO]]</f>
        <v>0</v>
      </c>
      <c r="AL182" s="7">
        <f>+IF(Bases[[#This Row],[Auto Renewal]]="Yes",Bases[[#This Row],[Subscription Price]],0)</f>
        <v>0</v>
      </c>
      <c r="AM182" s="7">
        <f>+IF(Bases[[#This Row],[Auto Renewal]]="No",Bases[[#This Row],[Subscription Price]],0)</f>
        <v>5</v>
      </c>
      <c r="AN182" s="7">
        <f>+Bases[[#This Row],[Sales From All Subscriptions Auto Renewal NO]]+Bases[[#This Row],[Sales From All Subscriptions Auto Renewal YES]]</f>
        <v>5</v>
      </c>
      <c r="AO182" s="7">
        <f>IF(AND(Bases[[#This Row],[Plan]]="Core",Bases[[#This Row],[Auto Renewal]]="Yes"),Bases[[#This Row],[Subscription Price]],0)</f>
        <v>0</v>
      </c>
      <c r="AP182" s="7">
        <f>IF(AND(Bases[[#This Row],[Plan]]="Core",Bases[[#This Row],[Auto Renewal]]="No"),Bases[[#This Row],[Subscription Price]],0)</f>
        <v>5</v>
      </c>
      <c r="AQ182" s="7">
        <f>+Bases[[#This Row],[Sales From Simple Subscription Auto Renewal YES]]+Bases[[#This Row],[Sales From Simple Subscription Auto Renewal NO]]</f>
        <v>5</v>
      </c>
      <c r="AR182" s="7">
        <f>IF(AND(Bases[[#This Row],[Plan]]="Standard",Bases[[#This Row],[Auto Renewal]]="Yes"),Bases[[#This Row],[Minecraft Season Pass Price]],0)</f>
        <v>0</v>
      </c>
      <c r="AS182" s="7">
        <f>IF(AND(Bases[[#This Row],[Plan]]="Standard",Bases[[#This Row],[Auto Renewal]]="No"),Bases[[#This Row],[Minecraft Season Pass Price]],0)</f>
        <v>0</v>
      </c>
      <c r="AT182" s="7">
        <f>+Bases[[#This Row],[Sales From STANDARD (MINECRAFT) Auto Renewal YES]]+Bases[[#This Row],[Sales From STANDARD (MINECRAFT) Auto Renewal NO]]</f>
        <v>0</v>
      </c>
      <c r="AU182" s="7">
        <f>IF(AND(Bases[[#This Row],[Plan]]="Ultimate",Bases[[#This Row],[Auto Renewal]]="Yes"),Bases[[#This Row],[Minecraft Season Pass Price]],0)</f>
        <v>0</v>
      </c>
      <c r="AV182" s="7">
        <f>IF(AND(Bases[[#This Row],[Plan]]="Ultimate",Bases[[#This Row],[Auto Renewal]]="No"),Bases[[#This Row],[Minecraft Season Pass Price]],0)</f>
        <v>0</v>
      </c>
      <c r="AW182" s="7">
        <f>+Bases[[#This Row],[Sales From ULTIMATE (MINECRAFT) Auto Renewal YES]]+Bases[[#This Row],[Sales From ULTIMATE (MINECRAFT) Auto Renewal NO]]</f>
        <v>0</v>
      </c>
      <c r="AX182" s="7">
        <f>+Bases[[#This Row],[Total Sales From ULTIMATE (MINECRAFT) Auto Renewal YES + NO]]+Bases[[#This Row],[Total Sales From STANDARD (MINECRAFT) Auto Renewal YES + NO]]</f>
        <v>0</v>
      </c>
      <c r="AY182" s="7">
        <f>IF(AND(Bases[[#This Row],[Plan]]="Ultimate",Bases[[#This Row],[Auto Renewal]]="Yes"),Bases[[#This Row],[EA Play Season Pass
Price]],0)</f>
        <v>0</v>
      </c>
      <c r="AZ182" s="7">
        <f>IF(AND(Bases[[#This Row],[Plan]]="Ultimate",Bases[[#This Row],[Auto Renewal]]="No"),Bases[[#This Row],[EA Play Season Pass
Price]],0)</f>
        <v>0</v>
      </c>
      <c r="BA182" s="7">
        <f>+Bases[[#This Row],[Sales From ULTIMATE (EA) Auto Renewal YES]]+Bases[[#This Row],[Sales From ULTIMATE (EA) Auto Renewal NO]]</f>
        <v>0</v>
      </c>
      <c r="BB182" s="7">
        <f>IF(Bases[[#This Row],[Potential Clients Standard - Renew: Yes]]=1,25,0)</f>
        <v>0</v>
      </c>
      <c r="BC182" s="9">
        <f>IF(AND(Bases[[#This Row],[Auto Renewal]]="Yes",Bases[[#This Row],[Plan]]="Core"),1,0)</f>
        <v>0</v>
      </c>
      <c r="BD182" s="7">
        <f>IF(Bases[[#This Row],[Potential Clients Standard - Renew: NO]]=1,25,0)</f>
        <v>25</v>
      </c>
      <c r="BE182" s="9">
        <f>IF(AND(Bases[[#This Row],[Auto Renewal]]="No",Bases[[#This Row],[Plan]]="Core"),1,0)</f>
        <v>1</v>
      </c>
      <c r="BF182" s="7">
        <f>IF(Bases[[#This Row],[Potential Clients Ultimate - Renew: Yes]]=1,35,0)</f>
        <v>0</v>
      </c>
      <c r="BG182" s="9">
        <f>IF(AND(Bases[[#This Row],[Auto Renewal]]="Yes",Bases[[#This Row],[Plan]]="Standard"),1,0)</f>
        <v>0</v>
      </c>
      <c r="BH182" s="7">
        <f>IF(Bases[[#This Row],[Potential Clients Ultimate - Renew: NO]]=1,35,0)</f>
        <v>0</v>
      </c>
      <c r="BI182" s="9">
        <f>IF(AND(Bases[[#This Row],[Auto Renewal]]="No",Bases[[#This Row],[Plan]]="Standard"),1,0)</f>
        <v>0</v>
      </c>
      <c r="BJ182" s="7">
        <f>+Bases[[#This Row],[Potential Sales Standard - Renew: Yes]]+Bases[[#This Row],[Potential Sales Ultimate - Renew: Yes]]</f>
        <v>0</v>
      </c>
      <c r="BK182" s="9">
        <f>+Bases[[#This Row],[Potential Clients Standard - Renew: Yes]]+Bases[[#This Row],[Potential Clients Standard - Renew: NO]]</f>
        <v>1</v>
      </c>
      <c r="BL182" s="7">
        <f>+Bases[[#This Row],[Potential Sales Standard - Renew: NO]]+Bases[[#This Row],[Potential Sales Ultimate - Renew: NO]]</f>
        <v>25</v>
      </c>
      <c r="BM182" s="9">
        <f>+Bases[[#This Row],[Potential Clients Ultimate - Renew: Yes]]+Bases[[#This Row],[Potential Clients Ultimate - Renew: NO]]</f>
        <v>0</v>
      </c>
    </row>
    <row r="183" spans="1:65" ht="16.5" customHeight="1" x14ac:dyDescent="0.25">
      <c r="A183" s="1">
        <v>3410</v>
      </c>
      <c r="B183" s="1" t="s">
        <v>194</v>
      </c>
      <c r="C183" s="1" t="s">
        <v>7</v>
      </c>
      <c r="D183" s="2">
        <v>45527</v>
      </c>
      <c r="E183" s="1" t="s">
        <v>8</v>
      </c>
      <c r="F183" s="7">
        <v>15</v>
      </c>
      <c r="G183" s="1" t="s">
        <v>9</v>
      </c>
      <c r="H183" s="1" t="s">
        <v>8</v>
      </c>
      <c r="I183" s="7">
        <v>30</v>
      </c>
      <c r="J183" s="1" t="s">
        <v>8</v>
      </c>
      <c r="K183" s="7">
        <v>20</v>
      </c>
      <c r="L183" s="7">
        <v>15</v>
      </c>
      <c r="M183" s="7">
        <v>50</v>
      </c>
      <c r="N183" s="6">
        <v>2024</v>
      </c>
      <c r="O183" s="3" t="s">
        <v>322</v>
      </c>
      <c r="P183" s="5">
        <v>4</v>
      </c>
      <c r="Q183" s="3" t="s">
        <v>317</v>
      </c>
      <c r="R183" s="7">
        <v>-15</v>
      </c>
      <c r="S183" s="9">
        <v>1</v>
      </c>
      <c r="T183" s="9">
        <v>1</v>
      </c>
      <c r="U183" s="9">
        <v>0</v>
      </c>
      <c r="V183" s="9">
        <f>+IF(Bases[[#This Row],[Auto Renewal]]="Yes",1,0)</f>
        <v>1</v>
      </c>
      <c r="W183" s="9">
        <f>+IF(Bases[[#This Row],[Auto Renewal]]="No",1,0)</f>
        <v>0</v>
      </c>
      <c r="X183" s="9">
        <f>+Bases[[#This Row],[CLIENTS From All Subscriptions Auto Renewal YES]]+Bases[[#This Row],[CLIENTS From All Subscriptions Auto Renewal NO]]</f>
        <v>1</v>
      </c>
      <c r="Y183" s="9">
        <f>IF(AND(Bases[[#This Row],[Plan]]="Core",Bases[[#This Row],[Auto Renewal]]="Yes"),1,0)</f>
        <v>0</v>
      </c>
      <c r="Z183" s="9">
        <f>IF(AND(Bases[[#This Row],[Plan]]="Core",Bases[[#This Row],[Auto Renewal]]="No"),1,0)</f>
        <v>0</v>
      </c>
      <c r="AA183" s="9">
        <f>+Bases[[#This Row],[CLIENTS From Simple Subscription Auto Renewal NO]]+Bases[[#This Row],[CLIENTS From Simple Subscription Auto Renewal YES]]</f>
        <v>0</v>
      </c>
      <c r="AB183" s="9">
        <f>IF(AND(Bases[[#This Row],[Plan]]="Standard",Bases[[#This Row],[Auto Renewal]]="Yes"),1,0)</f>
        <v>0</v>
      </c>
      <c r="AC183" s="9">
        <f>IF(AND(Bases[[#This Row],[Plan]]="Standard",Bases[[#This Row],[Auto Renewal]]="No"),1,0)</f>
        <v>0</v>
      </c>
      <c r="AD183" s="9">
        <f>+Bases[[#This Row],[CLIENTS From STANDARD (MINECRAFT) Auto Renewal NO]]+Bases[[#This Row],[CLIENTS From STANDARD (MINECRAFT) Auto Renewal YES]]</f>
        <v>0</v>
      </c>
      <c r="AE183" s="9">
        <f>IF(AND(Bases[[#This Row],[Plan]]="Ultimate",Bases[[#This Row],[Auto Renewal]]="Yes"),1,0)</f>
        <v>1</v>
      </c>
      <c r="AF183" s="9">
        <f>IF(AND(Bases[[#This Row],[Plan]]="Ultimate",Bases[[#This Row],[Auto Renewal]]="No"),1,0)</f>
        <v>0</v>
      </c>
      <c r="AG183" s="9">
        <f>+Bases[[#This Row],[CLIENTS From ULTIMATE (MINECRAFT) Auto Renewal NO]]+Bases[[#This Row],[CLIENTS From ULTIMATE (MINECRAFT) Auto Renewal YES]]</f>
        <v>1</v>
      </c>
      <c r="AH183" s="9">
        <f>+Bases[[#This Row],[Total CLIENTS From ULTIMATE (MINECRAFT) Auto Renewal YES + NO]]+Bases[[#This Row],[Total CLIENTS From STANDARD (MINECRAFT) Auto Renewal YES + NO]]</f>
        <v>1</v>
      </c>
      <c r="AI183" s="9">
        <f>IF(AND(Bases[[#This Row],[Plan]]="Ultimate",Bases[[#This Row],[Auto Renewal]]="Yes"),1,0)</f>
        <v>1</v>
      </c>
      <c r="AJ183" s="9">
        <f>IF(AND(Bases[[#This Row],[Plan]]="Ultimate",Bases[[#This Row],[Auto Renewal]]="No"),1,0)</f>
        <v>0</v>
      </c>
      <c r="AK183" s="9">
        <f>+Bases[[#This Row],[CLIENTS From ULTIMATE (EA) Auto Renewal YES]]+Bases[[#This Row],[CLIENTS From ULTIMATE (EA) Auto Renewal NO]]</f>
        <v>1</v>
      </c>
      <c r="AL183" s="7">
        <f>+IF(Bases[[#This Row],[Auto Renewal]]="Yes",Bases[[#This Row],[Subscription Price]],0)</f>
        <v>15</v>
      </c>
      <c r="AM183" s="7">
        <f>+IF(Bases[[#This Row],[Auto Renewal]]="No",Bases[[#This Row],[Subscription Price]],0)</f>
        <v>0</v>
      </c>
      <c r="AN183" s="7">
        <f>+Bases[[#This Row],[Sales From All Subscriptions Auto Renewal NO]]+Bases[[#This Row],[Sales From All Subscriptions Auto Renewal YES]]</f>
        <v>15</v>
      </c>
      <c r="AO183" s="7">
        <f>IF(AND(Bases[[#This Row],[Plan]]="Core",Bases[[#This Row],[Auto Renewal]]="Yes"),Bases[[#This Row],[Subscription Price]],0)</f>
        <v>0</v>
      </c>
      <c r="AP183" s="7">
        <f>IF(AND(Bases[[#This Row],[Plan]]="Core",Bases[[#This Row],[Auto Renewal]]="No"),Bases[[#This Row],[Subscription Price]],0)</f>
        <v>0</v>
      </c>
      <c r="AQ183" s="7">
        <f>+Bases[[#This Row],[Sales From Simple Subscription Auto Renewal YES]]+Bases[[#This Row],[Sales From Simple Subscription Auto Renewal NO]]</f>
        <v>0</v>
      </c>
      <c r="AR183" s="7">
        <f>IF(AND(Bases[[#This Row],[Plan]]="Standard",Bases[[#This Row],[Auto Renewal]]="Yes"),Bases[[#This Row],[Minecraft Season Pass Price]],0)</f>
        <v>0</v>
      </c>
      <c r="AS183" s="7">
        <f>IF(AND(Bases[[#This Row],[Plan]]="Standard",Bases[[#This Row],[Auto Renewal]]="No"),Bases[[#This Row],[Minecraft Season Pass Price]],0)</f>
        <v>0</v>
      </c>
      <c r="AT183" s="7">
        <f>+Bases[[#This Row],[Sales From STANDARD (MINECRAFT) Auto Renewal YES]]+Bases[[#This Row],[Sales From STANDARD (MINECRAFT) Auto Renewal NO]]</f>
        <v>0</v>
      </c>
      <c r="AU183" s="7">
        <f>IF(AND(Bases[[#This Row],[Plan]]="Ultimate",Bases[[#This Row],[Auto Renewal]]="Yes"),Bases[[#This Row],[Minecraft Season Pass Price]],0)</f>
        <v>20</v>
      </c>
      <c r="AV183" s="7">
        <f>IF(AND(Bases[[#This Row],[Plan]]="Ultimate",Bases[[#This Row],[Auto Renewal]]="No"),Bases[[#This Row],[Minecraft Season Pass Price]],0)</f>
        <v>0</v>
      </c>
      <c r="AW183" s="7">
        <f>+Bases[[#This Row],[Sales From ULTIMATE (MINECRAFT) Auto Renewal YES]]+Bases[[#This Row],[Sales From ULTIMATE (MINECRAFT) Auto Renewal NO]]</f>
        <v>20</v>
      </c>
      <c r="AX183" s="7">
        <f>+Bases[[#This Row],[Total Sales From ULTIMATE (MINECRAFT) Auto Renewal YES + NO]]+Bases[[#This Row],[Total Sales From STANDARD (MINECRAFT) Auto Renewal YES + NO]]</f>
        <v>20</v>
      </c>
      <c r="AY183" s="7">
        <f>IF(AND(Bases[[#This Row],[Plan]]="Ultimate",Bases[[#This Row],[Auto Renewal]]="Yes"),Bases[[#This Row],[EA Play Season Pass
Price]],0)</f>
        <v>30</v>
      </c>
      <c r="AZ183" s="7">
        <f>IF(AND(Bases[[#This Row],[Plan]]="Ultimate",Bases[[#This Row],[Auto Renewal]]="No"),Bases[[#This Row],[EA Play Season Pass
Price]],0)</f>
        <v>0</v>
      </c>
      <c r="BA183" s="7">
        <f>+Bases[[#This Row],[Sales From ULTIMATE (EA) Auto Renewal YES]]+Bases[[#This Row],[Sales From ULTIMATE (EA) Auto Renewal NO]]</f>
        <v>30</v>
      </c>
      <c r="BB183" s="7">
        <f>IF(Bases[[#This Row],[Potential Clients Standard - Renew: Yes]]=1,25,0)</f>
        <v>0</v>
      </c>
      <c r="BC183" s="9">
        <f>IF(AND(Bases[[#This Row],[Auto Renewal]]="Yes",Bases[[#This Row],[Plan]]="Core"),1,0)</f>
        <v>0</v>
      </c>
      <c r="BD183" s="7">
        <f>IF(Bases[[#This Row],[Potential Clients Standard - Renew: NO]]=1,25,0)</f>
        <v>0</v>
      </c>
      <c r="BE183" s="9">
        <f>IF(AND(Bases[[#This Row],[Auto Renewal]]="No",Bases[[#This Row],[Plan]]="Core"),1,0)</f>
        <v>0</v>
      </c>
      <c r="BF183" s="7">
        <f>IF(Bases[[#This Row],[Potential Clients Ultimate - Renew: Yes]]=1,35,0)</f>
        <v>0</v>
      </c>
      <c r="BG183" s="9">
        <f>IF(AND(Bases[[#This Row],[Auto Renewal]]="Yes",Bases[[#This Row],[Plan]]="Standard"),1,0)</f>
        <v>0</v>
      </c>
      <c r="BH183" s="7">
        <f>IF(Bases[[#This Row],[Potential Clients Ultimate - Renew: NO]]=1,35,0)</f>
        <v>0</v>
      </c>
      <c r="BI183" s="9">
        <f>IF(AND(Bases[[#This Row],[Auto Renewal]]="No",Bases[[#This Row],[Plan]]="Standard"),1,0)</f>
        <v>0</v>
      </c>
      <c r="BJ183" s="7">
        <f>+Bases[[#This Row],[Potential Sales Standard - Renew: Yes]]+Bases[[#This Row],[Potential Sales Ultimate - Renew: Yes]]</f>
        <v>0</v>
      </c>
      <c r="BK183" s="9">
        <f>+Bases[[#This Row],[Potential Clients Standard - Renew: Yes]]+Bases[[#This Row],[Potential Clients Standard - Renew: NO]]</f>
        <v>0</v>
      </c>
      <c r="BL183" s="7">
        <f>+Bases[[#This Row],[Potential Sales Standard - Renew: NO]]+Bases[[#This Row],[Potential Sales Ultimate - Renew: NO]]</f>
        <v>0</v>
      </c>
      <c r="BM183" s="9">
        <f>+Bases[[#This Row],[Potential Clients Ultimate - Renew: Yes]]+Bases[[#This Row],[Potential Clients Ultimate - Renew: NO]]</f>
        <v>0</v>
      </c>
    </row>
    <row r="184" spans="1:65" ht="16.5" customHeight="1" x14ac:dyDescent="0.25">
      <c r="A184" s="1">
        <v>3411</v>
      </c>
      <c r="B184" s="1" t="s">
        <v>195</v>
      </c>
      <c r="C184" s="1" t="s">
        <v>15</v>
      </c>
      <c r="D184" s="2">
        <v>45528</v>
      </c>
      <c r="E184" s="1" t="s">
        <v>12</v>
      </c>
      <c r="F184" s="7">
        <v>10</v>
      </c>
      <c r="G184" s="1" t="s">
        <v>9</v>
      </c>
      <c r="H184" s="1" t="s">
        <v>12</v>
      </c>
      <c r="I184" s="7" t="s">
        <v>302</v>
      </c>
      <c r="J184" s="1" t="s">
        <v>8</v>
      </c>
      <c r="K184" s="7">
        <v>20</v>
      </c>
      <c r="L184" s="7">
        <v>5</v>
      </c>
      <c r="M184" s="7">
        <v>25</v>
      </c>
      <c r="N184" s="6">
        <v>2024</v>
      </c>
      <c r="O184" s="3" t="s">
        <v>322</v>
      </c>
      <c r="P184" s="5">
        <v>4</v>
      </c>
      <c r="Q184" s="3" t="s">
        <v>311</v>
      </c>
      <c r="R184" s="7">
        <v>-5</v>
      </c>
      <c r="S184" s="9">
        <v>1</v>
      </c>
      <c r="T184" s="9">
        <v>0</v>
      </c>
      <c r="U184" s="9">
        <v>1</v>
      </c>
      <c r="V184" s="9">
        <f>+IF(Bases[[#This Row],[Auto Renewal]]="Yes",1,0)</f>
        <v>0</v>
      </c>
      <c r="W184" s="9">
        <f>+IF(Bases[[#This Row],[Auto Renewal]]="No",1,0)</f>
        <v>1</v>
      </c>
      <c r="X184" s="9">
        <f>+Bases[[#This Row],[CLIENTS From All Subscriptions Auto Renewal YES]]+Bases[[#This Row],[CLIENTS From All Subscriptions Auto Renewal NO]]</f>
        <v>1</v>
      </c>
      <c r="Y184" s="9">
        <f>IF(AND(Bases[[#This Row],[Plan]]="Core",Bases[[#This Row],[Auto Renewal]]="Yes"),1,0)</f>
        <v>0</v>
      </c>
      <c r="Z184" s="9">
        <f>IF(AND(Bases[[#This Row],[Plan]]="Core",Bases[[#This Row],[Auto Renewal]]="No"),1,0)</f>
        <v>0</v>
      </c>
      <c r="AA184" s="9">
        <f>+Bases[[#This Row],[CLIENTS From Simple Subscription Auto Renewal NO]]+Bases[[#This Row],[CLIENTS From Simple Subscription Auto Renewal YES]]</f>
        <v>0</v>
      </c>
      <c r="AB184" s="9">
        <f>IF(AND(Bases[[#This Row],[Plan]]="Standard",Bases[[#This Row],[Auto Renewal]]="Yes"),1,0)</f>
        <v>0</v>
      </c>
      <c r="AC184" s="9">
        <f>IF(AND(Bases[[#This Row],[Plan]]="Standard",Bases[[#This Row],[Auto Renewal]]="No"),1,0)</f>
        <v>1</v>
      </c>
      <c r="AD184" s="9">
        <f>+Bases[[#This Row],[CLIENTS From STANDARD (MINECRAFT) Auto Renewal NO]]+Bases[[#This Row],[CLIENTS From STANDARD (MINECRAFT) Auto Renewal YES]]</f>
        <v>1</v>
      </c>
      <c r="AE184" s="9">
        <f>IF(AND(Bases[[#This Row],[Plan]]="Ultimate",Bases[[#This Row],[Auto Renewal]]="Yes"),1,0)</f>
        <v>0</v>
      </c>
      <c r="AF184" s="9">
        <f>IF(AND(Bases[[#This Row],[Plan]]="Ultimate",Bases[[#This Row],[Auto Renewal]]="No"),1,0)</f>
        <v>0</v>
      </c>
      <c r="AG184" s="9">
        <f>+Bases[[#This Row],[CLIENTS From ULTIMATE (MINECRAFT) Auto Renewal NO]]+Bases[[#This Row],[CLIENTS From ULTIMATE (MINECRAFT) Auto Renewal YES]]</f>
        <v>0</v>
      </c>
      <c r="AH184" s="9">
        <f>+Bases[[#This Row],[Total CLIENTS From ULTIMATE (MINECRAFT) Auto Renewal YES + NO]]+Bases[[#This Row],[Total CLIENTS From STANDARD (MINECRAFT) Auto Renewal YES + NO]]</f>
        <v>1</v>
      </c>
      <c r="AI184" s="9">
        <f>IF(AND(Bases[[#This Row],[Plan]]="Ultimate",Bases[[#This Row],[Auto Renewal]]="Yes"),1,0)</f>
        <v>0</v>
      </c>
      <c r="AJ184" s="9">
        <f>IF(AND(Bases[[#This Row],[Plan]]="Ultimate",Bases[[#This Row],[Auto Renewal]]="No"),1,0)</f>
        <v>0</v>
      </c>
      <c r="AK184" s="9">
        <f>+Bases[[#This Row],[CLIENTS From ULTIMATE (EA) Auto Renewal YES]]+Bases[[#This Row],[CLIENTS From ULTIMATE (EA) Auto Renewal NO]]</f>
        <v>0</v>
      </c>
      <c r="AL184" s="7">
        <f>+IF(Bases[[#This Row],[Auto Renewal]]="Yes",Bases[[#This Row],[Subscription Price]],0)</f>
        <v>0</v>
      </c>
      <c r="AM184" s="7">
        <f>+IF(Bases[[#This Row],[Auto Renewal]]="No",Bases[[#This Row],[Subscription Price]],0)</f>
        <v>10</v>
      </c>
      <c r="AN184" s="7">
        <f>+Bases[[#This Row],[Sales From All Subscriptions Auto Renewal NO]]+Bases[[#This Row],[Sales From All Subscriptions Auto Renewal YES]]</f>
        <v>10</v>
      </c>
      <c r="AO184" s="7">
        <f>IF(AND(Bases[[#This Row],[Plan]]="Core",Bases[[#This Row],[Auto Renewal]]="Yes"),Bases[[#This Row],[Subscription Price]],0)</f>
        <v>0</v>
      </c>
      <c r="AP184" s="7">
        <f>IF(AND(Bases[[#This Row],[Plan]]="Core",Bases[[#This Row],[Auto Renewal]]="No"),Bases[[#This Row],[Subscription Price]],0)</f>
        <v>0</v>
      </c>
      <c r="AQ184" s="7">
        <f>+Bases[[#This Row],[Sales From Simple Subscription Auto Renewal YES]]+Bases[[#This Row],[Sales From Simple Subscription Auto Renewal NO]]</f>
        <v>0</v>
      </c>
      <c r="AR184" s="7">
        <f>IF(AND(Bases[[#This Row],[Plan]]="Standard",Bases[[#This Row],[Auto Renewal]]="Yes"),Bases[[#This Row],[Minecraft Season Pass Price]],0)</f>
        <v>0</v>
      </c>
      <c r="AS184" s="7">
        <f>IF(AND(Bases[[#This Row],[Plan]]="Standard",Bases[[#This Row],[Auto Renewal]]="No"),Bases[[#This Row],[Minecraft Season Pass Price]],0)</f>
        <v>20</v>
      </c>
      <c r="AT184" s="7">
        <f>+Bases[[#This Row],[Sales From STANDARD (MINECRAFT) Auto Renewal YES]]+Bases[[#This Row],[Sales From STANDARD (MINECRAFT) Auto Renewal NO]]</f>
        <v>20</v>
      </c>
      <c r="AU184" s="7">
        <f>IF(AND(Bases[[#This Row],[Plan]]="Ultimate",Bases[[#This Row],[Auto Renewal]]="Yes"),Bases[[#This Row],[Minecraft Season Pass Price]],0)</f>
        <v>0</v>
      </c>
      <c r="AV184" s="7">
        <f>IF(AND(Bases[[#This Row],[Plan]]="Ultimate",Bases[[#This Row],[Auto Renewal]]="No"),Bases[[#This Row],[Minecraft Season Pass Price]],0)</f>
        <v>0</v>
      </c>
      <c r="AW184" s="7">
        <f>+Bases[[#This Row],[Sales From ULTIMATE (MINECRAFT) Auto Renewal YES]]+Bases[[#This Row],[Sales From ULTIMATE (MINECRAFT) Auto Renewal NO]]</f>
        <v>0</v>
      </c>
      <c r="AX184" s="7">
        <f>+Bases[[#This Row],[Total Sales From ULTIMATE (MINECRAFT) Auto Renewal YES + NO]]+Bases[[#This Row],[Total Sales From STANDARD (MINECRAFT) Auto Renewal YES + NO]]</f>
        <v>20</v>
      </c>
      <c r="AY184" s="7">
        <f>IF(AND(Bases[[#This Row],[Plan]]="Ultimate",Bases[[#This Row],[Auto Renewal]]="Yes"),Bases[[#This Row],[EA Play Season Pass
Price]],0)</f>
        <v>0</v>
      </c>
      <c r="AZ184" s="7">
        <f>IF(AND(Bases[[#This Row],[Plan]]="Ultimate",Bases[[#This Row],[Auto Renewal]]="No"),Bases[[#This Row],[EA Play Season Pass
Price]],0)</f>
        <v>0</v>
      </c>
      <c r="BA184" s="7">
        <f>+Bases[[#This Row],[Sales From ULTIMATE (EA) Auto Renewal YES]]+Bases[[#This Row],[Sales From ULTIMATE (EA) Auto Renewal NO]]</f>
        <v>0</v>
      </c>
      <c r="BB184" s="7">
        <f>IF(Bases[[#This Row],[Potential Clients Standard - Renew: Yes]]=1,25,0)</f>
        <v>0</v>
      </c>
      <c r="BC184" s="9">
        <f>IF(AND(Bases[[#This Row],[Auto Renewal]]="Yes",Bases[[#This Row],[Plan]]="Core"),1,0)</f>
        <v>0</v>
      </c>
      <c r="BD184" s="7">
        <f>IF(Bases[[#This Row],[Potential Clients Standard - Renew: NO]]=1,25,0)</f>
        <v>0</v>
      </c>
      <c r="BE184" s="9">
        <f>IF(AND(Bases[[#This Row],[Auto Renewal]]="No",Bases[[#This Row],[Plan]]="Core"),1,0)</f>
        <v>0</v>
      </c>
      <c r="BF184" s="7">
        <f>IF(Bases[[#This Row],[Potential Clients Ultimate - Renew: Yes]]=1,35,0)</f>
        <v>0</v>
      </c>
      <c r="BG184" s="9">
        <f>IF(AND(Bases[[#This Row],[Auto Renewal]]="Yes",Bases[[#This Row],[Plan]]="Standard"),1,0)</f>
        <v>0</v>
      </c>
      <c r="BH184" s="7">
        <f>IF(Bases[[#This Row],[Potential Clients Ultimate - Renew: NO]]=1,35,0)</f>
        <v>35</v>
      </c>
      <c r="BI184" s="9">
        <f>IF(AND(Bases[[#This Row],[Auto Renewal]]="No",Bases[[#This Row],[Plan]]="Standard"),1,0)</f>
        <v>1</v>
      </c>
      <c r="BJ184" s="7">
        <f>+Bases[[#This Row],[Potential Sales Standard - Renew: Yes]]+Bases[[#This Row],[Potential Sales Ultimate - Renew: Yes]]</f>
        <v>0</v>
      </c>
      <c r="BK184" s="9">
        <f>+Bases[[#This Row],[Potential Clients Standard - Renew: Yes]]+Bases[[#This Row],[Potential Clients Standard - Renew: NO]]</f>
        <v>0</v>
      </c>
      <c r="BL184" s="7">
        <f>+Bases[[#This Row],[Potential Sales Standard - Renew: NO]]+Bases[[#This Row],[Potential Sales Ultimate - Renew: NO]]</f>
        <v>35</v>
      </c>
      <c r="BM184" s="9">
        <f>+Bases[[#This Row],[Potential Clients Ultimate - Renew: Yes]]+Bases[[#This Row],[Potential Clients Ultimate - Renew: NO]]</f>
        <v>1</v>
      </c>
    </row>
    <row r="185" spans="1:65" ht="16.5" customHeight="1" x14ac:dyDescent="0.25">
      <c r="A185" s="1">
        <v>3412</v>
      </c>
      <c r="B185" s="1" t="s">
        <v>196</v>
      </c>
      <c r="C185" s="1" t="s">
        <v>11</v>
      </c>
      <c r="D185" s="2">
        <v>45529</v>
      </c>
      <c r="E185" s="1" t="s">
        <v>8</v>
      </c>
      <c r="F185" s="7">
        <v>5</v>
      </c>
      <c r="G185" s="1" t="s">
        <v>13</v>
      </c>
      <c r="H185" s="1" t="s">
        <v>12</v>
      </c>
      <c r="I185" s="7" t="s">
        <v>302</v>
      </c>
      <c r="J185" s="1" t="s">
        <v>12</v>
      </c>
      <c r="K185" s="7">
        <v>0</v>
      </c>
      <c r="L185" s="7">
        <v>0</v>
      </c>
      <c r="M185" s="7">
        <v>5</v>
      </c>
      <c r="N185" s="6">
        <v>2024</v>
      </c>
      <c r="O185" s="3" t="s">
        <v>322</v>
      </c>
      <c r="P185" s="5">
        <v>5</v>
      </c>
      <c r="Q185" s="3" t="s">
        <v>314</v>
      </c>
      <c r="R185" s="7">
        <v>0</v>
      </c>
      <c r="S185" s="9">
        <v>1</v>
      </c>
      <c r="T185" s="9">
        <v>1</v>
      </c>
      <c r="U185" s="9">
        <v>0</v>
      </c>
      <c r="V185" s="9">
        <f>+IF(Bases[[#This Row],[Auto Renewal]]="Yes",1,0)</f>
        <v>1</v>
      </c>
      <c r="W185" s="9">
        <f>+IF(Bases[[#This Row],[Auto Renewal]]="No",1,0)</f>
        <v>0</v>
      </c>
      <c r="X185" s="9">
        <f>+Bases[[#This Row],[CLIENTS From All Subscriptions Auto Renewal YES]]+Bases[[#This Row],[CLIENTS From All Subscriptions Auto Renewal NO]]</f>
        <v>1</v>
      </c>
      <c r="Y185" s="9">
        <f>IF(AND(Bases[[#This Row],[Plan]]="Core",Bases[[#This Row],[Auto Renewal]]="Yes"),1,0)</f>
        <v>1</v>
      </c>
      <c r="Z185" s="9">
        <f>IF(AND(Bases[[#This Row],[Plan]]="Core",Bases[[#This Row],[Auto Renewal]]="No"),1,0)</f>
        <v>0</v>
      </c>
      <c r="AA185" s="9">
        <f>+Bases[[#This Row],[CLIENTS From Simple Subscription Auto Renewal NO]]+Bases[[#This Row],[CLIENTS From Simple Subscription Auto Renewal YES]]</f>
        <v>1</v>
      </c>
      <c r="AB185" s="9">
        <f>IF(AND(Bases[[#This Row],[Plan]]="Standard",Bases[[#This Row],[Auto Renewal]]="Yes"),1,0)</f>
        <v>0</v>
      </c>
      <c r="AC185" s="9">
        <f>IF(AND(Bases[[#This Row],[Plan]]="Standard",Bases[[#This Row],[Auto Renewal]]="No"),1,0)</f>
        <v>0</v>
      </c>
      <c r="AD185" s="9">
        <f>+Bases[[#This Row],[CLIENTS From STANDARD (MINECRAFT) Auto Renewal NO]]+Bases[[#This Row],[CLIENTS From STANDARD (MINECRAFT) Auto Renewal YES]]</f>
        <v>0</v>
      </c>
      <c r="AE185" s="9">
        <f>IF(AND(Bases[[#This Row],[Plan]]="Ultimate",Bases[[#This Row],[Auto Renewal]]="Yes"),1,0)</f>
        <v>0</v>
      </c>
      <c r="AF185" s="9">
        <f>IF(AND(Bases[[#This Row],[Plan]]="Ultimate",Bases[[#This Row],[Auto Renewal]]="No"),1,0)</f>
        <v>0</v>
      </c>
      <c r="AG185" s="9">
        <f>+Bases[[#This Row],[CLIENTS From ULTIMATE (MINECRAFT) Auto Renewal NO]]+Bases[[#This Row],[CLIENTS From ULTIMATE (MINECRAFT) Auto Renewal YES]]</f>
        <v>0</v>
      </c>
      <c r="AH185" s="9">
        <f>+Bases[[#This Row],[Total CLIENTS From ULTIMATE (MINECRAFT) Auto Renewal YES + NO]]+Bases[[#This Row],[Total CLIENTS From STANDARD (MINECRAFT) Auto Renewal YES + NO]]</f>
        <v>0</v>
      </c>
      <c r="AI185" s="9">
        <f>IF(AND(Bases[[#This Row],[Plan]]="Ultimate",Bases[[#This Row],[Auto Renewal]]="Yes"),1,0)</f>
        <v>0</v>
      </c>
      <c r="AJ185" s="9">
        <f>IF(AND(Bases[[#This Row],[Plan]]="Ultimate",Bases[[#This Row],[Auto Renewal]]="No"),1,0)</f>
        <v>0</v>
      </c>
      <c r="AK185" s="9">
        <f>+Bases[[#This Row],[CLIENTS From ULTIMATE (EA) Auto Renewal YES]]+Bases[[#This Row],[CLIENTS From ULTIMATE (EA) Auto Renewal NO]]</f>
        <v>0</v>
      </c>
      <c r="AL185" s="7">
        <f>+IF(Bases[[#This Row],[Auto Renewal]]="Yes",Bases[[#This Row],[Subscription Price]],0)</f>
        <v>5</v>
      </c>
      <c r="AM185" s="7">
        <f>+IF(Bases[[#This Row],[Auto Renewal]]="No",Bases[[#This Row],[Subscription Price]],0)</f>
        <v>0</v>
      </c>
      <c r="AN185" s="7">
        <f>+Bases[[#This Row],[Sales From All Subscriptions Auto Renewal NO]]+Bases[[#This Row],[Sales From All Subscriptions Auto Renewal YES]]</f>
        <v>5</v>
      </c>
      <c r="AO185" s="7">
        <f>IF(AND(Bases[[#This Row],[Plan]]="Core",Bases[[#This Row],[Auto Renewal]]="Yes"),Bases[[#This Row],[Subscription Price]],0)</f>
        <v>5</v>
      </c>
      <c r="AP185" s="7">
        <f>IF(AND(Bases[[#This Row],[Plan]]="Core",Bases[[#This Row],[Auto Renewal]]="No"),Bases[[#This Row],[Subscription Price]],0)</f>
        <v>0</v>
      </c>
      <c r="AQ185" s="7">
        <f>+Bases[[#This Row],[Sales From Simple Subscription Auto Renewal YES]]+Bases[[#This Row],[Sales From Simple Subscription Auto Renewal NO]]</f>
        <v>5</v>
      </c>
      <c r="AR185" s="7">
        <f>IF(AND(Bases[[#This Row],[Plan]]="Standard",Bases[[#This Row],[Auto Renewal]]="Yes"),Bases[[#This Row],[Minecraft Season Pass Price]],0)</f>
        <v>0</v>
      </c>
      <c r="AS185" s="7">
        <f>IF(AND(Bases[[#This Row],[Plan]]="Standard",Bases[[#This Row],[Auto Renewal]]="No"),Bases[[#This Row],[Minecraft Season Pass Price]],0)</f>
        <v>0</v>
      </c>
      <c r="AT185" s="7">
        <f>+Bases[[#This Row],[Sales From STANDARD (MINECRAFT) Auto Renewal YES]]+Bases[[#This Row],[Sales From STANDARD (MINECRAFT) Auto Renewal NO]]</f>
        <v>0</v>
      </c>
      <c r="AU185" s="7">
        <f>IF(AND(Bases[[#This Row],[Plan]]="Ultimate",Bases[[#This Row],[Auto Renewal]]="Yes"),Bases[[#This Row],[Minecraft Season Pass Price]],0)</f>
        <v>0</v>
      </c>
      <c r="AV185" s="7">
        <f>IF(AND(Bases[[#This Row],[Plan]]="Ultimate",Bases[[#This Row],[Auto Renewal]]="No"),Bases[[#This Row],[Minecraft Season Pass Price]],0)</f>
        <v>0</v>
      </c>
      <c r="AW185" s="7">
        <f>+Bases[[#This Row],[Sales From ULTIMATE (MINECRAFT) Auto Renewal YES]]+Bases[[#This Row],[Sales From ULTIMATE (MINECRAFT) Auto Renewal NO]]</f>
        <v>0</v>
      </c>
      <c r="AX185" s="7">
        <f>+Bases[[#This Row],[Total Sales From ULTIMATE (MINECRAFT) Auto Renewal YES + NO]]+Bases[[#This Row],[Total Sales From STANDARD (MINECRAFT) Auto Renewal YES + NO]]</f>
        <v>0</v>
      </c>
      <c r="AY185" s="7">
        <f>IF(AND(Bases[[#This Row],[Plan]]="Ultimate",Bases[[#This Row],[Auto Renewal]]="Yes"),Bases[[#This Row],[EA Play Season Pass
Price]],0)</f>
        <v>0</v>
      </c>
      <c r="AZ185" s="7">
        <f>IF(AND(Bases[[#This Row],[Plan]]="Ultimate",Bases[[#This Row],[Auto Renewal]]="No"),Bases[[#This Row],[EA Play Season Pass
Price]],0)</f>
        <v>0</v>
      </c>
      <c r="BA185" s="7">
        <f>+Bases[[#This Row],[Sales From ULTIMATE (EA) Auto Renewal YES]]+Bases[[#This Row],[Sales From ULTIMATE (EA) Auto Renewal NO]]</f>
        <v>0</v>
      </c>
      <c r="BB185" s="7">
        <f>IF(Bases[[#This Row],[Potential Clients Standard - Renew: Yes]]=1,25,0)</f>
        <v>25</v>
      </c>
      <c r="BC185" s="9">
        <f>IF(AND(Bases[[#This Row],[Auto Renewal]]="Yes",Bases[[#This Row],[Plan]]="Core"),1,0)</f>
        <v>1</v>
      </c>
      <c r="BD185" s="7">
        <f>IF(Bases[[#This Row],[Potential Clients Standard - Renew: NO]]=1,25,0)</f>
        <v>0</v>
      </c>
      <c r="BE185" s="9">
        <f>IF(AND(Bases[[#This Row],[Auto Renewal]]="No",Bases[[#This Row],[Plan]]="Core"),1,0)</f>
        <v>0</v>
      </c>
      <c r="BF185" s="7">
        <f>IF(Bases[[#This Row],[Potential Clients Ultimate - Renew: Yes]]=1,35,0)</f>
        <v>0</v>
      </c>
      <c r="BG185" s="9">
        <f>IF(AND(Bases[[#This Row],[Auto Renewal]]="Yes",Bases[[#This Row],[Plan]]="Standard"),1,0)</f>
        <v>0</v>
      </c>
      <c r="BH185" s="7">
        <f>IF(Bases[[#This Row],[Potential Clients Ultimate - Renew: NO]]=1,35,0)</f>
        <v>0</v>
      </c>
      <c r="BI185" s="9">
        <f>IF(AND(Bases[[#This Row],[Auto Renewal]]="No",Bases[[#This Row],[Plan]]="Standard"),1,0)</f>
        <v>0</v>
      </c>
      <c r="BJ185" s="7">
        <f>+Bases[[#This Row],[Potential Sales Standard - Renew: Yes]]+Bases[[#This Row],[Potential Sales Ultimate - Renew: Yes]]</f>
        <v>25</v>
      </c>
      <c r="BK185" s="9">
        <f>+Bases[[#This Row],[Potential Clients Standard - Renew: Yes]]+Bases[[#This Row],[Potential Clients Standard - Renew: NO]]</f>
        <v>1</v>
      </c>
      <c r="BL185" s="7">
        <f>+Bases[[#This Row],[Potential Sales Standard - Renew: NO]]+Bases[[#This Row],[Potential Sales Ultimate - Renew: NO]]</f>
        <v>0</v>
      </c>
      <c r="BM185" s="9">
        <f>+Bases[[#This Row],[Potential Clients Ultimate - Renew: Yes]]+Bases[[#This Row],[Potential Clients Ultimate - Renew: NO]]</f>
        <v>0</v>
      </c>
    </row>
    <row r="186" spans="1:65" ht="16.5" customHeight="1" x14ac:dyDescent="0.25">
      <c r="A186" s="1">
        <v>3413</v>
      </c>
      <c r="B186" s="1" t="s">
        <v>197</v>
      </c>
      <c r="C186" s="1" t="s">
        <v>7</v>
      </c>
      <c r="D186" s="2">
        <v>45530</v>
      </c>
      <c r="E186" s="1" t="s">
        <v>12</v>
      </c>
      <c r="F186" s="7">
        <v>15</v>
      </c>
      <c r="G186" s="1" t="s">
        <v>16</v>
      </c>
      <c r="H186" s="1" t="s">
        <v>8</v>
      </c>
      <c r="I186" s="7">
        <v>30</v>
      </c>
      <c r="J186" s="1" t="s">
        <v>8</v>
      </c>
      <c r="K186" s="7">
        <v>20</v>
      </c>
      <c r="L186" s="7">
        <v>20</v>
      </c>
      <c r="M186" s="7">
        <v>45</v>
      </c>
      <c r="N186" s="6">
        <v>2024</v>
      </c>
      <c r="O186" s="3" t="s">
        <v>322</v>
      </c>
      <c r="P186" s="5">
        <v>5</v>
      </c>
      <c r="Q186" s="3" t="s">
        <v>309</v>
      </c>
      <c r="R186" s="7">
        <v>-20</v>
      </c>
      <c r="S186" s="9">
        <v>1</v>
      </c>
      <c r="T186" s="9">
        <v>0</v>
      </c>
      <c r="U186" s="9">
        <v>1</v>
      </c>
      <c r="V186" s="9">
        <f>+IF(Bases[[#This Row],[Auto Renewal]]="Yes",1,0)</f>
        <v>0</v>
      </c>
      <c r="W186" s="9">
        <f>+IF(Bases[[#This Row],[Auto Renewal]]="No",1,0)</f>
        <v>1</v>
      </c>
      <c r="X186" s="9">
        <f>+Bases[[#This Row],[CLIENTS From All Subscriptions Auto Renewal YES]]+Bases[[#This Row],[CLIENTS From All Subscriptions Auto Renewal NO]]</f>
        <v>1</v>
      </c>
      <c r="Y186" s="9">
        <f>IF(AND(Bases[[#This Row],[Plan]]="Core",Bases[[#This Row],[Auto Renewal]]="Yes"),1,0)</f>
        <v>0</v>
      </c>
      <c r="Z186" s="9">
        <f>IF(AND(Bases[[#This Row],[Plan]]="Core",Bases[[#This Row],[Auto Renewal]]="No"),1,0)</f>
        <v>0</v>
      </c>
      <c r="AA186" s="9">
        <f>+Bases[[#This Row],[CLIENTS From Simple Subscription Auto Renewal NO]]+Bases[[#This Row],[CLIENTS From Simple Subscription Auto Renewal YES]]</f>
        <v>0</v>
      </c>
      <c r="AB186" s="9">
        <f>IF(AND(Bases[[#This Row],[Plan]]="Standard",Bases[[#This Row],[Auto Renewal]]="Yes"),1,0)</f>
        <v>0</v>
      </c>
      <c r="AC186" s="9">
        <f>IF(AND(Bases[[#This Row],[Plan]]="Standard",Bases[[#This Row],[Auto Renewal]]="No"),1,0)</f>
        <v>0</v>
      </c>
      <c r="AD186" s="9">
        <f>+Bases[[#This Row],[CLIENTS From STANDARD (MINECRAFT) Auto Renewal NO]]+Bases[[#This Row],[CLIENTS From STANDARD (MINECRAFT) Auto Renewal YES]]</f>
        <v>0</v>
      </c>
      <c r="AE186" s="9">
        <f>IF(AND(Bases[[#This Row],[Plan]]="Ultimate",Bases[[#This Row],[Auto Renewal]]="Yes"),1,0)</f>
        <v>0</v>
      </c>
      <c r="AF186" s="9">
        <f>IF(AND(Bases[[#This Row],[Plan]]="Ultimate",Bases[[#This Row],[Auto Renewal]]="No"),1,0)</f>
        <v>1</v>
      </c>
      <c r="AG186" s="9">
        <f>+Bases[[#This Row],[CLIENTS From ULTIMATE (MINECRAFT) Auto Renewal NO]]+Bases[[#This Row],[CLIENTS From ULTIMATE (MINECRAFT) Auto Renewal YES]]</f>
        <v>1</v>
      </c>
      <c r="AH186" s="9">
        <f>+Bases[[#This Row],[Total CLIENTS From ULTIMATE (MINECRAFT) Auto Renewal YES + NO]]+Bases[[#This Row],[Total CLIENTS From STANDARD (MINECRAFT) Auto Renewal YES + NO]]</f>
        <v>1</v>
      </c>
      <c r="AI186" s="9">
        <f>IF(AND(Bases[[#This Row],[Plan]]="Ultimate",Bases[[#This Row],[Auto Renewal]]="Yes"),1,0)</f>
        <v>0</v>
      </c>
      <c r="AJ186" s="9">
        <f>IF(AND(Bases[[#This Row],[Plan]]="Ultimate",Bases[[#This Row],[Auto Renewal]]="No"),1,0)</f>
        <v>1</v>
      </c>
      <c r="AK186" s="9">
        <f>+Bases[[#This Row],[CLIENTS From ULTIMATE (EA) Auto Renewal YES]]+Bases[[#This Row],[CLIENTS From ULTIMATE (EA) Auto Renewal NO]]</f>
        <v>1</v>
      </c>
      <c r="AL186" s="7">
        <f>+IF(Bases[[#This Row],[Auto Renewal]]="Yes",Bases[[#This Row],[Subscription Price]],0)</f>
        <v>0</v>
      </c>
      <c r="AM186" s="7">
        <f>+IF(Bases[[#This Row],[Auto Renewal]]="No",Bases[[#This Row],[Subscription Price]],0)</f>
        <v>15</v>
      </c>
      <c r="AN186" s="7">
        <f>+Bases[[#This Row],[Sales From All Subscriptions Auto Renewal NO]]+Bases[[#This Row],[Sales From All Subscriptions Auto Renewal YES]]</f>
        <v>15</v>
      </c>
      <c r="AO186" s="7">
        <f>IF(AND(Bases[[#This Row],[Plan]]="Core",Bases[[#This Row],[Auto Renewal]]="Yes"),Bases[[#This Row],[Subscription Price]],0)</f>
        <v>0</v>
      </c>
      <c r="AP186" s="7">
        <f>IF(AND(Bases[[#This Row],[Plan]]="Core",Bases[[#This Row],[Auto Renewal]]="No"),Bases[[#This Row],[Subscription Price]],0)</f>
        <v>0</v>
      </c>
      <c r="AQ186" s="7">
        <f>+Bases[[#This Row],[Sales From Simple Subscription Auto Renewal YES]]+Bases[[#This Row],[Sales From Simple Subscription Auto Renewal NO]]</f>
        <v>0</v>
      </c>
      <c r="AR186" s="7">
        <f>IF(AND(Bases[[#This Row],[Plan]]="Standard",Bases[[#This Row],[Auto Renewal]]="Yes"),Bases[[#This Row],[Minecraft Season Pass Price]],0)</f>
        <v>0</v>
      </c>
      <c r="AS186" s="7">
        <f>IF(AND(Bases[[#This Row],[Plan]]="Standard",Bases[[#This Row],[Auto Renewal]]="No"),Bases[[#This Row],[Minecraft Season Pass Price]],0)</f>
        <v>0</v>
      </c>
      <c r="AT186" s="7">
        <f>+Bases[[#This Row],[Sales From STANDARD (MINECRAFT) Auto Renewal YES]]+Bases[[#This Row],[Sales From STANDARD (MINECRAFT) Auto Renewal NO]]</f>
        <v>0</v>
      </c>
      <c r="AU186" s="7">
        <f>IF(AND(Bases[[#This Row],[Plan]]="Ultimate",Bases[[#This Row],[Auto Renewal]]="Yes"),Bases[[#This Row],[Minecraft Season Pass Price]],0)</f>
        <v>0</v>
      </c>
      <c r="AV186" s="7">
        <f>IF(AND(Bases[[#This Row],[Plan]]="Ultimate",Bases[[#This Row],[Auto Renewal]]="No"),Bases[[#This Row],[Minecraft Season Pass Price]],0)</f>
        <v>20</v>
      </c>
      <c r="AW186" s="7">
        <f>+Bases[[#This Row],[Sales From ULTIMATE (MINECRAFT) Auto Renewal YES]]+Bases[[#This Row],[Sales From ULTIMATE (MINECRAFT) Auto Renewal NO]]</f>
        <v>20</v>
      </c>
      <c r="AX186" s="7">
        <f>+Bases[[#This Row],[Total Sales From ULTIMATE (MINECRAFT) Auto Renewal YES + NO]]+Bases[[#This Row],[Total Sales From STANDARD (MINECRAFT) Auto Renewal YES + NO]]</f>
        <v>20</v>
      </c>
      <c r="AY186" s="7">
        <f>IF(AND(Bases[[#This Row],[Plan]]="Ultimate",Bases[[#This Row],[Auto Renewal]]="Yes"),Bases[[#This Row],[EA Play Season Pass
Price]],0)</f>
        <v>0</v>
      </c>
      <c r="AZ186" s="7">
        <f>IF(AND(Bases[[#This Row],[Plan]]="Ultimate",Bases[[#This Row],[Auto Renewal]]="No"),Bases[[#This Row],[EA Play Season Pass
Price]],0)</f>
        <v>30</v>
      </c>
      <c r="BA186" s="7">
        <f>+Bases[[#This Row],[Sales From ULTIMATE (EA) Auto Renewal YES]]+Bases[[#This Row],[Sales From ULTIMATE (EA) Auto Renewal NO]]</f>
        <v>30</v>
      </c>
      <c r="BB186" s="7">
        <f>IF(Bases[[#This Row],[Potential Clients Standard - Renew: Yes]]=1,25,0)</f>
        <v>0</v>
      </c>
      <c r="BC186" s="9">
        <f>IF(AND(Bases[[#This Row],[Auto Renewal]]="Yes",Bases[[#This Row],[Plan]]="Core"),1,0)</f>
        <v>0</v>
      </c>
      <c r="BD186" s="7">
        <f>IF(Bases[[#This Row],[Potential Clients Standard - Renew: NO]]=1,25,0)</f>
        <v>0</v>
      </c>
      <c r="BE186" s="9">
        <f>IF(AND(Bases[[#This Row],[Auto Renewal]]="No",Bases[[#This Row],[Plan]]="Core"),1,0)</f>
        <v>0</v>
      </c>
      <c r="BF186" s="7">
        <f>IF(Bases[[#This Row],[Potential Clients Ultimate - Renew: Yes]]=1,35,0)</f>
        <v>0</v>
      </c>
      <c r="BG186" s="9">
        <f>IF(AND(Bases[[#This Row],[Auto Renewal]]="Yes",Bases[[#This Row],[Plan]]="Standard"),1,0)</f>
        <v>0</v>
      </c>
      <c r="BH186" s="7">
        <f>IF(Bases[[#This Row],[Potential Clients Ultimate - Renew: NO]]=1,35,0)</f>
        <v>0</v>
      </c>
      <c r="BI186" s="9">
        <f>IF(AND(Bases[[#This Row],[Auto Renewal]]="No",Bases[[#This Row],[Plan]]="Standard"),1,0)</f>
        <v>0</v>
      </c>
      <c r="BJ186" s="7">
        <f>+Bases[[#This Row],[Potential Sales Standard - Renew: Yes]]+Bases[[#This Row],[Potential Sales Ultimate - Renew: Yes]]</f>
        <v>0</v>
      </c>
      <c r="BK186" s="9">
        <f>+Bases[[#This Row],[Potential Clients Standard - Renew: Yes]]+Bases[[#This Row],[Potential Clients Standard - Renew: NO]]</f>
        <v>0</v>
      </c>
      <c r="BL186" s="7">
        <f>+Bases[[#This Row],[Potential Sales Standard - Renew: NO]]+Bases[[#This Row],[Potential Sales Ultimate - Renew: NO]]</f>
        <v>0</v>
      </c>
      <c r="BM186" s="9">
        <f>+Bases[[#This Row],[Potential Clients Ultimate - Renew: Yes]]+Bases[[#This Row],[Potential Clients Ultimate - Renew: NO]]</f>
        <v>0</v>
      </c>
    </row>
    <row r="187" spans="1:65" ht="16.5" customHeight="1" x14ac:dyDescent="0.25">
      <c r="A187" s="1">
        <v>3414</v>
      </c>
      <c r="B187" s="1" t="s">
        <v>198</v>
      </c>
      <c r="C187" s="1" t="s">
        <v>15</v>
      </c>
      <c r="D187" s="2">
        <v>45531</v>
      </c>
      <c r="E187" s="1" t="s">
        <v>8</v>
      </c>
      <c r="F187" s="7">
        <v>10</v>
      </c>
      <c r="G187" s="1" t="s">
        <v>16</v>
      </c>
      <c r="H187" s="1" t="s">
        <v>12</v>
      </c>
      <c r="I187" s="7" t="s">
        <v>302</v>
      </c>
      <c r="J187" s="1" t="s">
        <v>8</v>
      </c>
      <c r="K187" s="7">
        <v>20</v>
      </c>
      <c r="L187" s="7">
        <v>12</v>
      </c>
      <c r="M187" s="7">
        <v>18</v>
      </c>
      <c r="N187" s="6">
        <v>2024</v>
      </c>
      <c r="O187" s="3" t="s">
        <v>322</v>
      </c>
      <c r="P187" s="5">
        <v>5</v>
      </c>
      <c r="Q187" s="3" t="s">
        <v>312</v>
      </c>
      <c r="R187" s="7">
        <v>-12</v>
      </c>
      <c r="S187" s="9">
        <v>1</v>
      </c>
      <c r="T187" s="9">
        <v>1</v>
      </c>
      <c r="U187" s="9">
        <v>0</v>
      </c>
      <c r="V187" s="9">
        <f>+IF(Bases[[#This Row],[Auto Renewal]]="Yes",1,0)</f>
        <v>1</v>
      </c>
      <c r="W187" s="9">
        <f>+IF(Bases[[#This Row],[Auto Renewal]]="No",1,0)</f>
        <v>0</v>
      </c>
      <c r="X187" s="9">
        <f>+Bases[[#This Row],[CLIENTS From All Subscriptions Auto Renewal YES]]+Bases[[#This Row],[CLIENTS From All Subscriptions Auto Renewal NO]]</f>
        <v>1</v>
      </c>
      <c r="Y187" s="9">
        <f>IF(AND(Bases[[#This Row],[Plan]]="Core",Bases[[#This Row],[Auto Renewal]]="Yes"),1,0)</f>
        <v>0</v>
      </c>
      <c r="Z187" s="9">
        <f>IF(AND(Bases[[#This Row],[Plan]]="Core",Bases[[#This Row],[Auto Renewal]]="No"),1,0)</f>
        <v>0</v>
      </c>
      <c r="AA187" s="9">
        <f>+Bases[[#This Row],[CLIENTS From Simple Subscription Auto Renewal NO]]+Bases[[#This Row],[CLIENTS From Simple Subscription Auto Renewal YES]]</f>
        <v>0</v>
      </c>
      <c r="AB187" s="9">
        <f>IF(AND(Bases[[#This Row],[Plan]]="Standard",Bases[[#This Row],[Auto Renewal]]="Yes"),1,0)</f>
        <v>1</v>
      </c>
      <c r="AC187" s="9">
        <f>IF(AND(Bases[[#This Row],[Plan]]="Standard",Bases[[#This Row],[Auto Renewal]]="No"),1,0)</f>
        <v>0</v>
      </c>
      <c r="AD187" s="9">
        <f>+Bases[[#This Row],[CLIENTS From STANDARD (MINECRAFT) Auto Renewal NO]]+Bases[[#This Row],[CLIENTS From STANDARD (MINECRAFT) Auto Renewal YES]]</f>
        <v>1</v>
      </c>
      <c r="AE187" s="9">
        <f>IF(AND(Bases[[#This Row],[Plan]]="Ultimate",Bases[[#This Row],[Auto Renewal]]="Yes"),1,0)</f>
        <v>0</v>
      </c>
      <c r="AF187" s="9">
        <f>IF(AND(Bases[[#This Row],[Plan]]="Ultimate",Bases[[#This Row],[Auto Renewal]]="No"),1,0)</f>
        <v>0</v>
      </c>
      <c r="AG187" s="9">
        <f>+Bases[[#This Row],[CLIENTS From ULTIMATE (MINECRAFT) Auto Renewal NO]]+Bases[[#This Row],[CLIENTS From ULTIMATE (MINECRAFT) Auto Renewal YES]]</f>
        <v>0</v>
      </c>
      <c r="AH187" s="9">
        <f>+Bases[[#This Row],[Total CLIENTS From ULTIMATE (MINECRAFT) Auto Renewal YES + NO]]+Bases[[#This Row],[Total CLIENTS From STANDARD (MINECRAFT) Auto Renewal YES + NO]]</f>
        <v>1</v>
      </c>
      <c r="AI187" s="9">
        <f>IF(AND(Bases[[#This Row],[Plan]]="Ultimate",Bases[[#This Row],[Auto Renewal]]="Yes"),1,0)</f>
        <v>0</v>
      </c>
      <c r="AJ187" s="9">
        <f>IF(AND(Bases[[#This Row],[Plan]]="Ultimate",Bases[[#This Row],[Auto Renewal]]="No"),1,0)</f>
        <v>0</v>
      </c>
      <c r="AK187" s="9">
        <f>+Bases[[#This Row],[CLIENTS From ULTIMATE (EA) Auto Renewal YES]]+Bases[[#This Row],[CLIENTS From ULTIMATE (EA) Auto Renewal NO]]</f>
        <v>0</v>
      </c>
      <c r="AL187" s="7">
        <f>+IF(Bases[[#This Row],[Auto Renewal]]="Yes",Bases[[#This Row],[Subscription Price]],0)</f>
        <v>10</v>
      </c>
      <c r="AM187" s="7">
        <f>+IF(Bases[[#This Row],[Auto Renewal]]="No",Bases[[#This Row],[Subscription Price]],0)</f>
        <v>0</v>
      </c>
      <c r="AN187" s="7">
        <f>+Bases[[#This Row],[Sales From All Subscriptions Auto Renewal NO]]+Bases[[#This Row],[Sales From All Subscriptions Auto Renewal YES]]</f>
        <v>10</v>
      </c>
      <c r="AO187" s="7">
        <f>IF(AND(Bases[[#This Row],[Plan]]="Core",Bases[[#This Row],[Auto Renewal]]="Yes"),Bases[[#This Row],[Subscription Price]],0)</f>
        <v>0</v>
      </c>
      <c r="AP187" s="7">
        <f>IF(AND(Bases[[#This Row],[Plan]]="Core",Bases[[#This Row],[Auto Renewal]]="No"),Bases[[#This Row],[Subscription Price]],0)</f>
        <v>0</v>
      </c>
      <c r="AQ187" s="7">
        <f>+Bases[[#This Row],[Sales From Simple Subscription Auto Renewal YES]]+Bases[[#This Row],[Sales From Simple Subscription Auto Renewal NO]]</f>
        <v>0</v>
      </c>
      <c r="AR187" s="7">
        <f>IF(AND(Bases[[#This Row],[Plan]]="Standard",Bases[[#This Row],[Auto Renewal]]="Yes"),Bases[[#This Row],[Minecraft Season Pass Price]],0)</f>
        <v>20</v>
      </c>
      <c r="AS187" s="7">
        <f>IF(AND(Bases[[#This Row],[Plan]]="Standard",Bases[[#This Row],[Auto Renewal]]="No"),Bases[[#This Row],[Minecraft Season Pass Price]],0)</f>
        <v>0</v>
      </c>
      <c r="AT187" s="7">
        <f>+Bases[[#This Row],[Sales From STANDARD (MINECRAFT) Auto Renewal YES]]+Bases[[#This Row],[Sales From STANDARD (MINECRAFT) Auto Renewal NO]]</f>
        <v>20</v>
      </c>
      <c r="AU187" s="7">
        <f>IF(AND(Bases[[#This Row],[Plan]]="Ultimate",Bases[[#This Row],[Auto Renewal]]="Yes"),Bases[[#This Row],[Minecraft Season Pass Price]],0)</f>
        <v>0</v>
      </c>
      <c r="AV187" s="7">
        <f>IF(AND(Bases[[#This Row],[Plan]]="Ultimate",Bases[[#This Row],[Auto Renewal]]="No"),Bases[[#This Row],[Minecraft Season Pass Price]],0)</f>
        <v>0</v>
      </c>
      <c r="AW187" s="7">
        <f>+Bases[[#This Row],[Sales From ULTIMATE (MINECRAFT) Auto Renewal YES]]+Bases[[#This Row],[Sales From ULTIMATE (MINECRAFT) Auto Renewal NO]]</f>
        <v>0</v>
      </c>
      <c r="AX187" s="7">
        <f>+Bases[[#This Row],[Total Sales From ULTIMATE (MINECRAFT) Auto Renewal YES + NO]]+Bases[[#This Row],[Total Sales From STANDARD (MINECRAFT) Auto Renewal YES + NO]]</f>
        <v>20</v>
      </c>
      <c r="AY187" s="7">
        <f>IF(AND(Bases[[#This Row],[Plan]]="Ultimate",Bases[[#This Row],[Auto Renewal]]="Yes"),Bases[[#This Row],[EA Play Season Pass
Price]],0)</f>
        <v>0</v>
      </c>
      <c r="AZ187" s="7">
        <f>IF(AND(Bases[[#This Row],[Plan]]="Ultimate",Bases[[#This Row],[Auto Renewal]]="No"),Bases[[#This Row],[EA Play Season Pass
Price]],0)</f>
        <v>0</v>
      </c>
      <c r="BA187" s="7">
        <f>+Bases[[#This Row],[Sales From ULTIMATE (EA) Auto Renewal YES]]+Bases[[#This Row],[Sales From ULTIMATE (EA) Auto Renewal NO]]</f>
        <v>0</v>
      </c>
      <c r="BB187" s="7">
        <f>IF(Bases[[#This Row],[Potential Clients Standard - Renew: Yes]]=1,25,0)</f>
        <v>0</v>
      </c>
      <c r="BC187" s="9">
        <f>IF(AND(Bases[[#This Row],[Auto Renewal]]="Yes",Bases[[#This Row],[Plan]]="Core"),1,0)</f>
        <v>0</v>
      </c>
      <c r="BD187" s="7">
        <f>IF(Bases[[#This Row],[Potential Clients Standard - Renew: NO]]=1,25,0)</f>
        <v>0</v>
      </c>
      <c r="BE187" s="9">
        <f>IF(AND(Bases[[#This Row],[Auto Renewal]]="No",Bases[[#This Row],[Plan]]="Core"),1,0)</f>
        <v>0</v>
      </c>
      <c r="BF187" s="7">
        <f>IF(Bases[[#This Row],[Potential Clients Ultimate - Renew: Yes]]=1,35,0)</f>
        <v>35</v>
      </c>
      <c r="BG187" s="9">
        <f>IF(AND(Bases[[#This Row],[Auto Renewal]]="Yes",Bases[[#This Row],[Plan]]="Standard"),1,0)</f>
        <v>1</v>
      </c>
      <c r="BH187" s="7">
        <f>IF(Bases[[#This Row],[Potential Clients Ultimate - Renew: NO]]=1,35,0)</f>
        <v>0</v>
      </c>
      <c r="BI187" s="9">
        <f>IF(AND(Bases[[#This Row],[Auto Renewal]]="No",Bases[[#This Row],[Plan]]="Standard"),1,0)</f>
        <v>0</v>
      </c>
      <c r="BJ187" s="7">
        <f>+Bases[[#This Row],[Potential Sales Standard - Renew: Yes]]+Bases[[#This Row],[Potential Sales Ultimate - Renew: Yes]]</f>
        <v>35</v>
      </c>
      <c r="BK187" s="9">
        <f>+Bases[[#This Row],[Potential Clients Standard - Renew: Yes]]+Bases[[#This Row],[Potential Clients Standard - Renew: NO]]</f>
        <v>0</v>
      </c>
      <c r="BL187" s="7">
        <f>+Bases[[#This Row],[Potential Sales Standard - Renew: NO]]+Bases[[#This Row],[Potential Sales Ultimate - Renew: NO]]</f>
        <v>0</v>
      </c>
      <c r="BM187" s="9">
        <f>+Bases[[#This Row],[Potential Clients Ultimate - Renew: Yes]]+Bases[[#This Row],[Potential Clients Ultimate - Renew: NO]]</f>
        <v>1</v>
      </c>
    </row>
    <row r="188" spans="1:65" ht="16.5" customHeight="1" x14ac:dyDescent="0.25">
      <c r="A188" s="1">
        <v>3415</v>
      </c>
      <c r="B188" s="1" t="s">
        <v>199</v>
      </c>
      <c r="C188" s="1" t="s">
        <v>11</v>
      </c>
      <c r="D188" s="2">
        <v>45532</v>
      </c>
      <c r="E188" s="1" t="s">
        <v>12</v>
      </c>
      <c r="F188" s="7">
        <v>5</v>
      </c>
      <c r="G188" s="1" t="s">
        <v>9</v>
      </c>
      <c r="H188" s="1" t="s">
        <v>12</v>
      </c>
      <c r="I188" s="7" t="s">
        <v>302</v>
      </c>
      <c r="J188" s="1" t="s">
        <v>12</v>
      </c>
      <c r="K188" s="7">
        <v>0</v>
      </c>
      <c r="L188" s="7">
        <v>2</v>
      </c>
      <c r="M188" s="7">
        <v>3</v>
      </c>
      <c r="N188" s="6">
        <v>2024</v>
      </c>
      <c r="O188" s="3" t="s">
        <v>322</v>
      </c>
      <c r="P188" s="5">
        <v>5</v>
      </c>
      <c r="Q188" s="3" t="s">
        <v>315</v>
      </c>
      <c r="R188" s="7">
        <v>-2</v>
      </c>
      <c r="S188" s="9">
        <v>1</v>
      </c>
      <c r="T188" s="9">
        <v>0</v>
      </c>
      <c r="U188" s="9">
        <v>1</v>
      </c>
      <c r="V188" s="9">
        <f>+IF(Bases[[#This Row],[Auto Renewal]]="Yes",1,0)</f>
        <v>0</v>
      </c>
      <c r="W188" s="9">
        <f>+IF(Bases[[#This Row],[Auto Renewal]]="No",1,0)</f>
        <v>1</v>
      </c>
      <c r="X188" s="9">
        <f>+Bases[[#This Row],[CLIENTS From All Subscriptions Auto Renewal YES]]+Bases[[#This Row],[CLIENTS From All Subscriptions Auto Renewal NO]]</f>
        <v>1</v>
      </c>
      <c r="Y188" s="9">
        <f>IF(AND(Bases[[#This Row],[Plan]]="Core",Bases[[#This Row],[Auto Renewal]]="Yes"),1,0)</f>
        <v>0</v>
      </c>
      <c r="Z188" s="9">
        <f>IF(AND(Bases[[#This Row],[Plan]]="Core",Bases[[#This Row],[Auto Renewal]]="No"),1,0)</f>
        <v>1</v>
      </c>
      <c r="AA188" s="9">
        <f>+Bases[[#This Row],[CLIENTS From Simple Subscription Auto Renewal NO]]+Bases[[#This Row],[CLIENTS From Simple Subscription Auto Renewal YES]]</f>
        <v>1</v>
      </c>
      <c r="AB188" s="9">
        <f>IF(AND(Bases[[#This Row],[Plan]]="Standard",Bases[[#This Row],[Auto Renewal]]="Yes"),1,0)</f>
        <v>0</v>
      </c>
      <c r="AC188" s="9">
        <f>IF(AND(Bases[[#This Row],[Plan]]="Standard",Bases[[#This Row],[Auto Renewal]]="No"),1,0)</f>
        <v>0</v>
      </c>
      <c r="AD188" s="9">
        <f>+Bases[[#This Row],[CLIENTS From STANDARD (MINECRAFT) Auto Renewal NO]]+Bases[[#This Row],[CLIENTS From STANDARD (MINECRAFT) Auto Renewal YES]]</f>
        <v>0</v>
      </c>
      <c r="AE188" s="9">
        <f>IF(AND(Bases[[#This Row],[Plan]]="Ultimate",Bases[[#This Row],[Auto Renewal]]="Yes"),1,0)</f>
        <v>0</v>
      </c>
      <c r="AF188" s="9">
        <f>IF(AND(Bases[[#This Row],[Plan]]="Ultimate",Bases[[#This Row],[Auto Renewal]]="No"),1,0)</f>
        <v>0</v>
      </c>
      <c r="AG188" s="9">
        <f>+Bases[[#This Row],[CLIENTS From ULTIMATE (MINECRAFT) Auto Renewal NO]]+Bases[[#This Row],[CLIENTS From ULTIMATE (MINECRAFT) Auto Renewal YES]]</f>
        <v>0</v>
      </c>
      <c r="AH188" s="9">
        <f>+Bases[[#This Row],[Total CLIENTS From ULTIMATE (MINECRAFT) Auto Renewal YES + NO]]+Bases[[#This Row],[Total CLIENTS From STANDARD (MINECRAFT) Auto Renewal YES + NO]]</f>
        <v>0</v>
      </c>
      <c r="AI188" s="9">
        <f>IF(AND(Bases[[#This Row],[Plan]]="Ultimate",Bases[[#This Row],[Auto Renewal]]="Yes"),1,0)</f>
        <v>0</v>
      </c>
      <c r="AJ188" s="9">
        <f>IF(AND(Bases[[#This Row],[Plan]]="Ultimate",Bases[[#This Row],[Auto Renewal]]="No"),1,0)</f>
        <v>0</v>
      </c>
      <c r="AK188" s="9">
        <f>+Bases[[#This Row],[CLIENTS From ULTIMATE (EA) Auto Renewal YES]]+Bases[[#This Row],[CLIENTS From ULTIMATE (EA) Auto Renewal NO]]</f>
        <v>0</v>
      </c>
      <c r="AL188" s="7">
        <f>+IF(Bases[[#This Row],[Auto Renewal]]="Yes",Bases[[#This Row],[Subscription Price]],0)</f>
        <v>0</v>
      </c>
      <c r="AM188" s="7">
        <f>+IF(Bases[[#This Row],[Auto Renewal]]="No",Bases[[#This Row],[Subscription Price]],0)</f>
        <v>5</v>
      </c>
      <c r="AN188" s="7">
        <f>+Bases[[#This Row],[Sales From All Subscriptions Auto Renewal NO]]+Bases[[#This Row],[Sales From All Subscriptions Auto Renewal YES]]</f>
        <v>5</v>
      </c>
      <c r="AO188" s="7">
        <f>IF(AND(Bases[[#This Row],[Plan]]="Core",Bases[[#This Row],[Auto Renewal]]="Yes"),Bases[[#This Row],[Subscription Price]],0)</f>
        <v>0</v>
      </c>
      <c r="AP188" s="7">
        <f>IF(AND(Bases[[#This Row],[Plan]]="Core",Bases[[#This Row],[Auto Renewal]]="No"),Bases[[#This Row],[Subscription Price]],0)</f>
        <v>5</v>
      </c>
      <c r="AQ188" s="7">
        <f>+Bases[[#This Row],[Sales From Simple Subscription Auto Renewal YES]]+Bases[[#This Row],[Sales From Simple Subscription Auto Renewal NO]]</f>
        <v>5</v>
      </c>
      <c r="AR188" s="7">
        <f>IF(AND(Bases[[#This Row],[Plan]]="Standard",Bases[[#This Row],[Auto Renewal]]="Yes"),Bases[[#This Row],[Minecraft Season Pass Price]],0)</f>
        <v>0</v>
      </c>
      <c r="AS188" s="7">
        <f>IF(AND(Bases[[#This Row],[Plan]]="Standard",Bases[[#This Row],[Auto Renewal]]="No"),Bases[[#This Row],[Minecraft Season Pass Price]],0)</f>
        <v>0</v>
      </c>
      <c r="AT188" s="7">
        <f>+Bases[[#This Row],[Sales From STANDARD (MINECRAFT) Auto Renewal YES]]+Bases[[#This Row],[Sales From STANDARD (MINECRAFT) Auto Renewal NO]]</f>
        <v>0</v>
      </c>
      <c r="AU188" s="7">
        <f>IF(AND(Bases[[#This Row],[Plan]]="Ultimate",Bases[[#This Row],[Auto Renewal]]="Yes"),Bases[[#This Row],[Minecraft Season Pass Price]],0)</f>
        <v>0</v>
      </c>
      <c r="AV188" s="7">
        <f>IF(AND(Bases[[#This Row],[Plan]]="Ultimate",Bases[[#This Row],[Auto Renewal]]="No"),Bases[[#This Row],[Minecraft Season Pass Price]],0)</f>
        <v>0</v>
      </c>
      <c r="AW188" s="7">
        <f>+Bases[[#This Row],[Sales From ULTIMATE (MINECRAFT) Auto Renewal YES]]+Bases[[#This Row],[Sales From ULTIMATE (MINECRAFT) Auto Renewal NO]]</f>
        <v>0</v>
      </c>
      <c r="AX188" s="7">
        <f>+Bases[[#This Row],[Total Sales From ULTIMATE (MINECRAFT) Auto Renewal YES + NO]]+Bases[[#This Row],[Total Sales From STANDARD (MINECRAFT) Auto Renewal YES + NO]]</f>
        <v>0</v>
      </c>
      <c r="AY188" s="7">
        <f>IF(AND(Bases[[#This Row],[Plan]]="Ultimate",Bases[[#This Row],[Auto Renewal]]="Yes"),Bases[[#This Row],[EA Play Season Pass
Price]],0)</f>
        <v>0</v>
      </c>
      <c r="AZ188" s="7">
        <f>IF(AND(Bases[[#This Row],[Plan]]="Ultimate",Bases[[#This Row],[Auto Renewal]]="No"),Bases[[#This Row],[EA Play Season Pass
Price]],0)</f>
        <v>0</v>
      </c>
      <c r="BA188" s="7">
        <f>+Bases[[#This Row],[Sales From ULTIMATE (EA) Auto Renewal YES]]+Bases[[#This Row],[Sales From ULTIMATE (EA) Auto Renewal NO]]</f>
        <v>0</v>
      </c>
      <c r="BB188" s="7">
        <f>IF(Bases[[#This Row],[Potential Clients Standard - Renew: Yes]]=1,25,0)</f>
        <v>0</v>
      </c>
      <c r="BC188" s="9">
        <f>IF(AND(Bases[[#This Row],[Auto Renewal]]="Yes",Bases[[#This Row],[Plan]]="Core"),1,0)</f>
        <v>0</v>
      </c>
      <c r="BD188" s="7">
        <f>IF(Bases[[#This Row],[Potential Clients Standard - Renew: NO]]=1,25,0)</f>
        <v>25</v>
      </c>
      <c r="BE188" s="9">
        <f>IF(AND(Bases[[#This Row],[Auto Renewal]]="No",Bases[[#This Row],[Plan]]="Core"),1,0)</f>
        <v>1</v>
      </c>
      <c r="BF188" s="7">
        <f>IF(Bases[[#This Row],[Potential Clients Ultimate - Renew: Yes]]=1,35,0)</f>
        <v>0</v>
      </c>
      <c r="BG188" s="9">
        <f>IF(AND(Bases[[#This Row],[Auto Renewal]]="Yes",Bases[[#This Row],[Plan]]="Standard"),1,0)</f>
        <v>0</v>
      </c>
      <c r="BH188" s="7">
        <f>IF(Bases[[#This Row],[Potential Clients Ultimate - Renew: NO]]=1,35,0)</f>
        <v>0</v>
      </c>
      <c r="BI188" s="9">
        <f>IF(AND(Bases[[#This Row],[Auto Renewal]]="No",Bases[[#This Row],[Plan]]="Standard"),1,0)</f>
        <v>0</v>
      </c>
      <c r="BJ188" s="7">
        <f>+Bases[[#This Row],[Potential Sales Standard - Renew: Yes]]+Bases[[#This Row],[Potential Sales Ultimate - Renew: Yes]]</f>
        <v>0</v>
      </c>
      <c r="BK188" s="9">
        <f>+Bases[[#This Row],[Potential Clients Standard - Renew: Yes]]+Bases[[#This Row],[Potential Clients Standard - Renew: NO]]</f>
        <v>1</v>
      </c>
      <c r="BL188" s="7">
        <f>+Bases[[#This Row],[Potential Sales Standard - Renew: NO]]+Bases[[#This Row],[Potential Sales Ultimate - Renew: NO]]</f>
        <v>25</v>
      </c>
      <c r="BM188" s="9">
        <f>+Bases[[#This Row],[Potential Clients Ultimate - Renew: Yes]]+Bases[[#This Row],[Potential Clients Ultimate - Renew: NO]]</f>
        <v>0</v>
      </c>
    </row>
    <row r="189" spans="1:65" ht="16.5" customHeight="1" x14ac:dyDescent="0.25">
      <c r="A189" s="1">
        <v>3416</v>
      </c>
      <c r="B189" s="1" t="s">
        <v>200</v>
      </c>
      <c r="C189" s="1" t="s">
        <v>7</v>
      </c>
      <c r="D189" s="2">
        <v>45533</v>
      </c>
      <c r="E189" s="1" t="s">
        <v>8</v>
      </c>
      <c r="F189" s="7">
        <v>15</v>
      </c>
      <c r="G189" s="1" t="s">
        <v>13</v>
      </c>
      <c r="H189" s="1" t="s">
        <v>8</v>
      </c>
      <c r="I189" s="7">
        <v>30</v>
      </c>
      <c r="J189" s="1" t="s">
        <v>8</v>
      </c>
      <c r="K189" s="7">
        <v>20</v>
      </c>
      <c r="L189" s="7">
        <v>5</v>
      </c>
      <c r="M189" s="7">
        <v>60</v>
      </c>
      <c r="N189" s="6">
        <v>2024</v>
      </c>
      <c r="O189" s="3" t="s">
        <v>322</v>
      </c>
      <c r="P189" s="5">
        <v>5</v>
      </c>
      <c r="Q189" s="3" t="s">
        <v>316</v>
      </c>
      <c r="R189" s="7">
        <v>-5</v>
      </c>
      <c r="S189" s="9">
        <v>1</v>
      </c>
      <c r="T189" s="9">
        <v>1</v>
      </c>
      <c r="U189" s="9">
        <v>0</v>
      </c>
      <c r="V189" s="9">
        <f>+IF(Bases[[#This Row],[Auto Renewal]]="Yes",1,0)</f>
        <v>1</v>
      </c>
      <c r="W189" s="9">
        <f>+IF(Bases[[#This Row],[Auto Renewal]]="No",1,0)</f>
        <v>0</v>
      </c>
      <c r="X189" s="9">
        <f>+Bases[[#This Row],[CLIENTS From All Subscriptions Auto Renewal YES]]+Bases[[#This Row],[CLIENTS From All Subscriptions Auto Renewal NO]]</f>
        <v>1</v>
      </c>
      <c r="Y189" s="9">
        <f>IF(AND(Bases[[#This Row],[Plan]]="Core",Bases[[#This Row],[Auto Renewal]]="Yes"),1,0)</f>
        <v>0</v>
      </c>
      <c r="Z189" s="9">
        <f>IF(AND(Bases[[#This Row],[Plan]]="Core",Bases[[#This Row],[Auto Renewal]]="No"),1,0)</f>
        <v>0</v>
      </c>
      <c r="AA189" s="9">
        <f>+Bases[[#This Row],[CLIENTS From Simple Subscription Auto Renewal NO]]+Bases[[#This Row],[CLIENTS From Simple Subscription Auto Renewal YES]]</f>
        <v>0</v>
      </c>
      <c r="AB189" s="9">
        <f>IF(AND(Bases[[#This Row],[Plan]]="Standard",Bases[[#This Row],[Auto Renewal]]="Yes"),1,0)</f>
        <v>0</v>
      </c>
      <c r="AC189" s="9">
        <f>IF(AND(Bases[[#This Row],[Plan]]="Standard",Bases[[#This Row],[Auto Renewal]]="No"),1,0)</f>
        <v>0</v>
      </c>
      <c r="AD189" s="9">
        <f>+Bases[[#This Row],[CLIENTS From STANDARD (MINECRAFT) Auto Renewal NO]]+Bases[[#This Row],[CLIENTS From STANDARD (MINECRAFT) Auto Renewal YES]]</f>
        <v>0</v>
      </c>
      <c r="AE189" s="9">
        <f>IF(AND(Bases[[#This Row],[Plan]]="Ultimate",Bases[[#This Row],[Auto Renewal]]="Yes"),1,0)</f>
        <v>1</v>
      </c>
      <c r="AF189" s="9">
        <f>IF(AND(Bases[[#This Row],[Plan]]="Ultimate",Bases[[#This Row],[Auto Renewal]]="No"),1,0)</f>
        <v>0</v>
      </c>
      <c r="AG189" s="9">
        <f>+Bases[[#This Row],[CLIENTS From ULTIMATE (MINECRAFT) Auto Renewal NO]]+Bases[[#This Row],[CLIENTS From ULTIMATE (MINECRAFT) Auto Renewal YES]]</f>
        <v>1</v>
      </c>
      <c r="AH189" s="9">
        <f>+Bases[[#This Row],[Total CLIENTS From ULTIMATE (MINECRAFT) Auto Renewal YES + NO]]+Bases[[#This Row],[Total CLIENTS From STANDARD (MINECRAFT) Auto Renewal YES + NO]]</f>
        <v>1</v>
      </c>
      <c r="AI189" s="9">
        <f>IF(AND(Bases[[#This Row],[Plan]]="Ultimate",Bases[[#This Row],[Auto Renewal]]="Yes"),1,0)</f>
        <v>1</v>
      </c>
      <c r="AJ189" s="9">
        <f>IF(AND(Bases[[#This Row],[Plan]]="Ultimate",Bases[[#This Row],[Auto Renewal]]="No"),1,0)</f>
        <v>0</v>
      </c>
      <c r="AK189" s="9">
        <f>+Bases[[#This Row],[CLIENTS From ULTIMATE (EA) Auto Renewal YES]]+Bases[[#This Row],[CLIENTS From ULTIMATE (EA) Auto Renewal NO]]</f>
        <v>1</v>
      </c>
      <c r="AL189" s="7">
        <f>+IF(Bases[[#This Row],[Auto Renewal]]="Yes",Bases[[#This Row],[Subscription Price]],0)</f>
        <v>15</v>
      </c>
      <c r="AM189" s="7">
        <f>+IF(Bases[[#This Row],[Auto Renewal]]="No",Bases[[#This Row],[Subscription Price]],0)</f>
        <v>0</v>
      </c>
      <c r="AN189" s="7">
        <f>+Bases[[#This Row],[Sales From All Subscriptions Auto Renewal NO]]+Bases[[#This Row],[Sales From All Subscriptions Auto Renewal YES]]</f>
        <v>15</v>
      </c>
      <c r="AO189" s="7">
        <f>IF(AND(Bases[[#This Row],[Plan]]="Core",Bases[[#This Row],[Auto Renewal]]="Yes"),Bases[[#This Row],[Subscription Price]],0)</f>
        <v>0</v>
      </c>
      <c r="AP189" s="7">
        <f>IF(AND(Bases[[#This Row],[Plan]]="Core",Bases[[#This Row],[Auto Renewal]]="No"),Bases[[#This Row],[Subscription Price]],0)</f>
        <v>0</v>
      </c>
      <c r="AQ189" s="7">
        <f>+Bases[[#This Row],[Sales From Simple Subscription Auto Renewal YES]]+Bases[[#This Row],[Sales From Simple Subscription Auto Renewal NO]]</f>
        <v>0</v>
      </c>
      <c r="AR189" s="7">
        <f>IF(AND(Bases[[#This Row],[Plan]]="Standard",Bases[[#This Row],[Auto Renewal]]="Yes"),Bases[[#This Row],[Minecraft Season Pass Price]],0)</f>
        <v>0</v>
      </c>
      <c r="AS189" s="7">
        <f>IF(AND(Bases[[#This Row],[Plan]]="Standard",Bases[[#This Row],[Auto Renewal]]="No"),Bases[[#This Row],[Minecraft Season Pass Price]],0)</f>
        <v>0</v>
      </c>
      <c r="AT189" s="7">
        <f>+Bases[[#This Row],[Sales From STANDARD (MINECRAFT) Auto Renewal YES]]+Bases[[#This Row],[Sales From STANDARD (MINECRAFT) Auto Renewal NO]]</f>
        <v>0</v>
      </c>
      <c r="AU189" s="7">
        <f>IF(AND(Bases[[#This Row],[Plan]]="Ultimate",Bases[[#This Row],[Auto Renewal]]="Yes"),Bases[[#This Row],[Minecraft Season Pass Price]],0)</f>
        <v>20</v>
      </c>
      <c r="AV189" s="7">
        <f>IF(AND(Bases[[#This Row],[Plan]]="Ultimate",Bases[[#This Row],[Auto Renewal]]="No"),Bases[[#This Row],[Minecraft Season Pass Price]],0)</f>
        <v>0</v>
      </c>
      <c r="AW189" s="7">
        <f>+Bases[[#This Row],[Sales From ULTIMATE (MINECRAFT) Auto Renewal YES]]+Bases[[#This Row],[Sales From ULTIMATE (MINECRAFT) Auto Renewal NO]]</f>
        <v>20</v>
      </c>
      <c r="AX189" s="7">
        <f>+Bases[[#This Row],[Total Sales From ULTIMATE (MINECRAFT) Auto Renewal YES + NO]]+Bases[[#This Row],[Total Sales From STANDARD (MINECRAFT) Auto Renewal YES + NO]]</f>
        <v>20</v>
      </c>
      <c r="AY189" s="7">
        <f>IF(AND(Bases[[#This Row],[Plan]]="Ultimate",Bases[[#This Row],[Auto Renewal]]="Yes"),Bases[[#This Row],[EA Play Season Pass
Price]],0)</f>
        <v>30</v>
      </c>
      <c r="AZ189" s="7">
        <f>IF(AND(Bases[[#This Row],[Plan]]="Ultimate",Bases[[#This Row],[Auto Renewal]]="No"),Bases[[#This Row],[EA Play Season Pass
Price]],0)</f>
        <v>0</v>
      </c>
      <c r="BA189" s="7">
        <f>+Bases[[#This Row],[Sales From ULTIMATE (EA) Auto Renewal YES]]+Bases[[#This Row],[Sales From ULTIMATE (EA) Auto Renewal NO]]</f>
        <v>30</v>
      </c>
      <c r="BB189" s="7">
        <f>IF(Bases[[#This Row],[Potential Clients Standard - Renew: Yes]]=1,25,0)</f>
        <v>0</v>
      </c>
      <c r="BC189" s="9">
        <f>IF(AND(Bases[[#This Row],[Auto Renewal]]="Yes",Bases[[#This Row],[Plan]]="Core"),1,0)</f>
        <v>0</v>
      </c>
      <c r="BD189" s="7">
        <f>IF(Bases[[#This Row],[Potential Clients Standard - Renew: NO]]=1,25,0)</f>
        <v>0</v>
      </c>
      <c r="BE189" s="9">
        <f>IF(AND(Bases[[#This Row],[Auto Renewal]]="No",Bases[[#This Row],[Plan]]="Core"),1,0)</f>
        <v>0</v>
      </c>
      <c r="BF189" s="7">
        <f>IF(Bases[[#This Row],[Potential Clients Ultimate - Renew: Yes]]=1,35,0)</f>
        <v>0</v>
      </c>
      <c r="BG189" s="9">
        <f>IF(AND(Bases[[#This Row],[Auto Renewal]]="Yes",Bases[[#This Row],[Plan]]="Standard"),1,0)</f>
        <v>0</v>
      </c>
      <c r="BH189" s="7">
        <f>IF(Bases[[#This Row],[Potential Clients Ultimate - Renew: NO]]=1,35,0)</f>
        <v>0</v>
      </c>
      <c r="BI189" s="9">
        <f>IF(AND(Bases[[#This Row],[Auto Renewal]]="No",Bases[[#This Row],[Plan]]="Standard"),1,0)</f>
        <v>0</v>
      </c>
      <c r="BJ189" s="7">
        <f>+Bases[[#This Row],[Potential Sales Standard - Renew: Yes]]+Bases[[#This Row],[Potential Sales Ultimate - Renew: Yes]]</f>
        <v>0</v>
      </c>
      <c r="BK189" s="9">
        <f>+Bases[[#This Row],[Potential Clients Standard - Renew: Yes]]+Bases[[#This Row],[Potential Clients Standard - Renew: NO]]</f>
        <v>0</v>
      </c>
      <c r="BL189" s="7">
        <f>+Bases[[#This Row],[Potential Sales Standard - Renew: NO]]+Bases[[#This Row],[Potential Sales Ultimate - Renew: NO]]</f>
        <v>0</v>
      </c>
      <c r="BM189" s="9">
        <f>+Bases[[#This Row],[Potential Clients Ultimate - Renew: Yes]]+Bases[[#This Row],[Potential Clients Ultimate - Renew: NO]]</f>
        <v>0</v>
      </c>
    </row>
    <row r="190" spans="1:65" ht="16.5" customHeight="1" x14ac:dyDescent="0.25">
      <c r="A190" s="1">
        <v>3417</v>
      </c>
      <c r="B190" s="1" t="s">
        <v>201</v>
      </c>
      <c r="C190" s="1" t="s">
        <v>15</v>
      </c>
      <c r="D190" s="2">
        <v>45534</v>
      </c>
      <c r="E190" s="1" t="s">
        <v>12</v>
      </c>
      <c r="F190" s="7">
        <v>10</v>
      </c>
      <c r="G190" s="1" t="s">
        <v>9</v>
      </c>
      <c r="H190" s="1" t="s">
        <v>12</v>
      </c>
      <c r="I190" s="7" t="s">
        <v>302</v>
      </c>
      <c r="J190" s="1" t="s">
        <v>8</v>
      </c>
      <c r="K190" s="7">
        <v>20</v>
      </c>
      <c r="L190" s="7">
        <v>10</v>
      </c>
      <c r="M190" s="7">
        <v>20</v>
      </c>
      <c r="N190" s="6">
        <v>2024</v>
      </c>
      <c r="O190" s="3" t="s">
        <v>322</v>
      </c>
      <c r="P190" s="5">
        <v>5</v>
      </c>
      <c r="Q190" s="3" t="s">
        <v>317</v>
      </c>
      <c r="R190" s="7">
        <v>-10</v>
      </c>
      <c r="S190" s="9">
        <v>1</v>
      </c>
      <c r="T190" s="9">
        <v>0</v>
      </c>
      <c r="U190" s="9">
        <v>1</v>
      </c>
      <c r="V190" s="9">
        <f>+IF(Bases[[#This Row],[Auto Renewal]]="Yes",1,0)</f>
        <v>0</v>
      </c>
      <c r="W190" s="9">
        <f>+IF(Bases[[#This Row],[Auto Renewal]]="No",1,0)</f>
        <v>1</v>
      </c>
      <c r="X190" s="9">
        <f>+Bases[[#This Row],[CLIENTS From All Subscriptions Auto Renewal YES]]+Bases[[#This Row],[CLIENTS From All Subscriptions Auto Renewal NO]]</f>
        <v>1</v>
      </c>
      <c r="Y190" s="9">
        <f>IF(AND(Bases[[#This Row],[Plan]]="Core",Bases[[#This Row],[Auto Renewal]]="Yes"),1,0)</f>
        <v>0</v>
      </c>
      <c r="Z190" s="9">
        <f>IF(AND(Bases[[#This Row],[Plan]]="Core",Bases[[#This Row],[Auto Renewal]]="No"),1,0)</f>
        <v>0</v>
      </c>
      <c r="AA190" s="9">
        <f>+Bases[[#This Row],[CLIENTS From Simple Subscription Auto Renewal NO]]+Bases[[#This Row],[CLIENTS From Simple Subscription Auto Renewal YES]]</f>
        <v>0</v>
      </c>
      <c r="AB190" s="9">
        <f>IF(AND(Bases[[#This Row],[Plan]]="Standard",Bases[[#This Row],[Auto Renewal]]="Yes"),1,0)</f>
        <v>0</v>
      </c>
      <c r="AC190" s="9">
        <f>IF(AND(Bases[[#This Row],[Plan]]="Standard",Bases[[#This Row],[Auto Renewal]]="No"),1,0)</f>
        <v>1</v>
      </c>
      <c r="AD190" s="9">
        <f>+Bases[[#This Row],[CLIENTS From STANDARD (MINECRAFT) Auto Renewal NO]]+Bases[[#This Row],[CLIENTS From STANDARD (MINECRAFT) Auto Renewal YES]]</f>
        <v>1</v>
      </c>
      <c r="AE190" s="9">
        <f>IF(AND(Bases[[#This Row],[Plan]]="Ultimate",Bases[[#This Row],[Auto Renewal]]="Yes"),1,0)</f>
        <v>0</v>
      </c>
      <c r="AF190" s="9">
        <f>IF(AND(Bases[[#This Row],[Plan]]="Ultimate",Bases[[#This Row],[Auto Renewal]]="No"),1,0)</f>
        <v>0</v>
      </c>
      <c r="AG190" s="9">
        <f>+Bases[[#This Row],[CLIENTS From ULTIMATE (MINECRAFT) Auto Renewal NO]]+Bases[[#This Row],[CLIENTS From ULTIMATE (MINECRAFT) Auto Renewal YES]]</f>
        <v>0</v>
      </c>
      <c r="AH190" s="9">
        <f>+Bases[[#This Row],[Total CLIENTS From ULTIMATE (MINECRAFT) Auto Renewal YES + NO]]+Bases[[#This Row],[Total CLIENTS From STANDARD (MINECRAFT) Auto Renewal YES + NO]]</f>
        <v>1</v>
      </c>
      <c r="AI190" s="9">
        <f>IF(AND(Bases[[#This Row],[Plan]]="Ultimate",Bases[[#This Row],[Auto Renewal]]="Yes"),1,0)</f>
        <v>0</v>
      </c>
      <c r="AJ190" s="9">
        <f>IF(AND(Bases[[#This Row],[Plan]]="Ultimate",Bases[[#This Row],[Auto Renewal]]="No"),1,0)</f>
        <v>0</v>
      </c>
      <c r="AK190" s="9">
        <f>+Bases[[#This Row],[CLIENTS From ULTIMATE (EA) Auto Renewal YES]]+Bases[[#This Row],[CLIENTS From ULTIMATE (EA) Auto Renewal NO]]</f>
        <v>0</v>
      </c>
      <c r="AL190" s="7">
        <f>+IF(Bases[[#This Row],[Auto Renewal]]="Yes",Bases[[#This Row],[Subscription Price]],0)</f>
        <v>0</v>
      </c>
      <c r="AM190" s="7">
        <f>+IF(Bases[[#This Row],[Auto Renewal]]="No",Bases[[#This Row],[Subscription Price]],0)</f>
        <v>10</v>
      </c>
      <c r="AN190" s="7">
        <f>+Bases[[#This Row],[Sales From All Subscriptions Auto Renewal NO]]+Bases[[#This Row],[Sales From All Subscriptions Auto Renewal YES]]</f>
        <v>10</v>
      </c>
      <c r="AO190" s="7">
        <f>IF(AND(Bases[[#This Row],[Plan]]="Core",Bases[[#This Row],[Auto Renewal]]="Yes"),Bases[[#This Row],[Subscription Price]],0)</f>
        <v>0</v>
      </c>
      <c r="AP190" s="7">
        <f>IF(AND(Bases[[#This Row],[Plan]]="Core",Bases[[#This Row],[Auto Renewal]]="No"),Bases[[#This Row],[Subscription Price]],0)</f>
        <v>0</v>
      </c>
      <c r="AQ190" s="7">
        <f>+Bases[[#This Row],[Sales From Simple Subscription Auto Renewal YES]]+Bases[[#This Row],[Sales From Simple Subscription Auto Renewal NO]]</f>
        <v>0</v>
      </c>
      <c r="AR190" s="7">
        <f>IF(AND(Bases[[#This Row],[Plan]]="Standard",Bases[[#This Row],[Auto Renewal]]="Yes"),Bases[[#This Row],[Minecraft Season Pass Price]],0)</f>
        <v>0</v>
      </c>
      <c r="AS190" s="7">
        <f>IF(AND(Bases[[#This Row],[Plan]]="Standard",Bases[[#This Row],[Auto Renewal]]="No"),Bases[[#This Row],[Minecraft Season Pass Price]],0)</f>
        <v>20</v>
      </c>
      <c r="AT190" s="7">
        <f>+Bases[[#This Row],[Sales From STANDARD (MINECRAFT) Auto Renewal YES]]+Bases[[#This Row],[Sales From STANDARD (MINECRAFT) Auto Renewal NO]]</f>
        <v>20</v>
      </c>
      <c r="AU190" s="7">
        <f>IF(AND(Bases[[#This Row],[Plan]]="Ultimate",Bases[[#This Row],[Auto Renewal]]="Yes"),Bases[[#This Row],[Minecraft Season Pass Price]],0)</f>
        <v>0</v>
      </c>
      <c r="AV190" s="7">
        <f>IF(AND(Bases[[#This Row],[Plan]]="Ultimate",Bases[[#This Row],[Auto Renewal]]="No"),Bases[[#This Row],[Minecraft Season Pass Price]],0)</f>
        <v>0</v>
      </c>
      <c r="AW190" s="7">
        <f>+Bases[[#This Row],[Sales From ULTIMATE (MINECRAFT) Auto Renewal YES]]+Bases[[#This Row],[Sales From ULTIMATE (MINECRAFT) Auto Renewal NO]]</f>
        <v>0</v>
      </c>
      <c r="AX190" s="7">
        <f>+Bases[[#This Row],[Total Sales From ULTIMATE (MINECRAFT) Auto Renewal YES + NO]]+Bases[[#This Row],[Total Sales From STANDARD (MINECRAFT) Auto Renewal YES + NO]]</f>
        <v>20</v>
      </c>
      <c r="AY190" s="7">
        <f>IF(AND(Bases[[#This Row],[Plan]]="Ultimate",Bases[[#This Row],[Auto Renewal]]="Yes"),Bases[[#This Row],[EA Play Season Pass
Price]],0)</f>
        <v>0</v>
      </c>
      <c r="AZ190" s="7">
        <f>IF(AND(Bases[[#This Row],[Plan]]="Ultimate",Bases[[#This Row],[Auto Renewal]]="No"),Bases[[#This Row],[EA Play Season Pass
Price]],0)</f>
        <v>0</v>
      </c>
      <c r="BA190" s="7">
        <f>+Bases[[#This Row],[Sales From ULTIMATE (EA) Auto Renewal YES]]+Bases[[#This Row],[Sales From ULTIMATE (EA) Auto Renewal NO]]</f>
        <v>0</v>
      </c>
      <c r="BB190" s="7">
        <f>IF(Bases[[#This Row],[Potential Clients Standard - Renew: Yes]]=1,25,0)</f>
        <v>0</v>
      </c>
      <c r="BC190" s="9">
        <f>IF(AND(Bases[[#This Row],[Auto Renewal]]="Yes",Bases[[#This Row],[Plan]]="Core"),1,0)</f>
        <v>0</v>
      </c>
      <c r="BD190" s="7">
        <f>IF(Bases[[#This Row],[Potential Clients Standard - Renew: NO]]=1,25,0)</f>
        <v>0</v>
      </c>
      <c r="BE190" s="9">
        <f>IF(AND(Bases[[#This Row],[Auto Renewal]]="No",Bases[[#This Row],[Plan]]="Core"),1,0)</f>
        <v>0</v>
      </c>
      <c r="BF190" s="7">
        <f>IF(Bases[[#This Row],[Potential Clients Ultimate - Renew: Yes]]=1,35,0)</f>
        <v>0</v>
      </c>
      <c r="BG190" s="9">
        <f>IF(AND(Bases[[#This Row],[Auto Renewal]]="Yes",Bases[[#This Row],[Plan]]="Standard"),1,0)</f>
        <v>0</v>
      </c>
      <c r="BH190" s="7">
        <f>IF(Bases[[#This Row],[Potential Clients Ultimate - Renew: NO]]=1,35,0)</f>
        <v>35</v>
      </c>
      <c r="BI190" s="9">
        <f>IF(AND(Bases[[#This Row],[Auto Renewal]]="No",Bases[[#This Row],[Plan]]="Standard"),1,0)</f>
        <v>1</v>
      </c>
      <c r="BJ190" s="7">
        <f>+Bases[[#This Row],[Potential Sales Standard - Renew: Yes]]+Bases[[#This Row],[Potential Sales Ultimate - Renew: Yes]]</f>
        <v>0</v>
      </c>
      <c r="BK190" s="9">
        <f>+Bases[[#This Row],[Potential Clients Standard - Renew: Yes]]+Bases[[#This Row],[Potential Clients Standard - Renew: NO]]</f>
        <v>0</v>
      </c>
      <c r="BL190" s="7">
        <f>+Bases[[#This Row],[Potential Sales Standard - Renew: NO]]+Bases[[#This Row],[Potential Sales Ultimate - Renew: NO]]</f>
        <v>35</v>
      </c>
      <c r="BM190" s="9">
        <f>+Bases[[#This Row],[Potential Clients Ultimate - Renew: Yes]]+Bases[[#This Row],[Potential Clients Ultimate - Renew: NO]]</f>
        <v>1</v>
      </c>
    </row>
    <row r="191" spans="1:65" ht="16.5" customHeight="1" x14ac:dyDescent="0.25">
      <c r="A191" s="1">
        <v>3418</v>
      </c>
      <c r="B191" s="1" t="s">
        <v>202</v>
      </c>
      <c r="C191" s="1" t="s">
        <v>11</v>
      </c>
      <c r="D191" s="2">
        <v>45535</v>
      </c>
      <c r="E191" s="1" t="s">
        <v>8</v>
      </c>
      <c r="F191" s="7">
        <v>5</v>
      </c>
      <c r="G191" s="1" t="s">
        <v>16</v>
      </c>
      <c r="H191" s="1" t="s">
        <v>12</v>
      </c>
      <c r="I191" s="7" t="s">
        <v>302</v>
      </c>
      <c r="J191" s="1" t="s">
        <v>12</v>
      </c>
      <c r="K191" s="7">
        <v>0</v>
      </c>
      <c r="L191" s="7">
        <v>0</v>
      </c>
      <c r="M191" s="7">
        <v>5</v>
      </c>
      <c r="N191" s="6">
        <v>2024</v>
      </c>
      <c r="O191" s="3" t="s">
        <v>322</v>
      </c>
      <c r="P191" s="5">
        <v>5</v>
      </c>
      <c r="Q191" s="3" t="s">
        <v>311</v>
      </c>
      <c r="R191" s="7">
        <v>0</v>
      </c>
      <c r="S191" s="9">
        <v>1</v>
      </c>
      <c r="T191" s="9">
        <v>1</v>
      </c>
      <c r="U191" s="9">
        <v>0</v>
      </c>
      <c r="V191" s="9">
        <f>+IF(Bases[[#This Row],[Auto Renewal]]="Yes",1,0)</f>
        <v>1</v>
      </c>
      <c r="W191" s="9">
        <f>+IF(Bases[[#This Row],[Auto Renewal]]="No",1,0)</f>
        <v>0</v>
      </c>
      <c r="X191" s="9">
        <f>+Bases[[#This Row],[CLIENTS From All Subscriptions Auto Renewal YES]]+Bases[[#This Row],[CLIENTS From All Subscriptions Auto Renewal NO]]</f>
        <v>1</v>
      </c>
      <c r="Y191" s="9">
        <f>IF(AND(Bases[[#This Row],[Plan]]="Core",Bases[[#This Row],[Auto Renewal]]="Yes"),1,0)</f>
        <v>1</v>
      </c>
      <c r="Z191" s="9">
        <f>IF(AND(Bases[[#This Row],[Plan]]="Core",Bases[[#This Row],[Auto Renewal]]="No"),1,0)</f>
        <v>0</v>
      </c>
      <c r="AA191" s="9">
        <f>+Bases[[#This Row],[CLIENTS From Simple Subscription Auto Renewal NO]]+Bases[[#This Row],[CLIENTS From Simple Subscription Auto Renewal YES]]</f>
        <v>1</v>
      </c>
      <c r="AB191" s="9">
        <f>IF(AND(Bases[[#This Row],[Plan]]="Standard",Bases[[#This Row],[Auto Renewal]]="Yes"),1,0)</f>
        <v>0</v>
      </c>
      <c r="AC191" s="9">
        <f>IF(AND(Bases[[#This Row],[Plan]]="Standard",Bases[[#This Row],[Auto Renewal]]="No"),1,0)</f>
        <v>0</v>
      </c>
      <c r="AD191" s="9">
        <f>+Bases[[#This Row],[CLIENTS From STANDARD (MINECRAFT) Auto Renewal NO]]+Bases[[#This Row],[CLIENTS From STANDARD (MINECRAFT) Auto Renewal YES]]</f>
        <v>0</v>
      </c>
      <c r="AE191" s="9">
        <f>IF(AND(Bases[[#This Row],[Plan]]="Ultimate",Bases[[#This Row],[Auto Renewal]]="Yes"),1,0)</f>
        <v>0</v>
      </c>
      <c r="AF191" s="9">
        <f>IF(AND(Bases[[#This Row],[Plan]]="Ultimate",Bases[[#This Row],[Auto Renewal]]="No"),1,0)</f>
        <v>0</v>
      </c>
      <c r="AG191" s="9">
        <f>+Bases[[#This Row],[CLIENTS From ULTIMATE (MINECRAFT) Auto Renewal NO]]+Bases[[#This Row],[CLIENTS From ULTIMATE (MINECRAFT) Auto Renewal YES]]</f>
        <v>0</v>
      </c>
      <c r="AH191" s="9">
        <f>+Bases[[#This Row],[Total CLIENTS From ULTIMATE (MINECRAFT) Auto Renewal YES + NO]]+Bases[[#This Row],[Total CLIENTS From STANDARD (MINECRAFT) Auto Renewal YES + NO]]</f>
        <v>0</v>
      </c>
      <c r="AI191" s="9">
        <f>IF(AND(Bases[[#This Row],[Plan]]="Ultimate",Bases[[#This Row],[Auto Renewal]]="Yes"),1,0)</f>
        <v>0</v>
      </c>
      <c r="AJ191" s="9">
        <f>IF(AND(Bases[[#This Row],[Plan]]="Ultimate",Bases[[#This Row],[Auto Renewal]]="No"),1,0)</f>
        <v>0</v>
      </c>
      <c r="AK191" s="9">
        <f>+Bases[[#This Row],[CLIENTS From ULTIMATE (EA) Auto Renewal YES]]+Bases[[#This Row],[CLIENTS From ULTIMATE (EA) Auto Renewal NO]]</f>
        <v>0</v>
      </c>
      <c r="AL191" s="7">
        <f>+IF(Bases[[#This Row],[Auto Renewal]]="Yes",Bases[[#This Row],[Subscription Price]],0)</f>
        <v>5</v>
      </c>
      <c r="AM191" s="7">
        <f>+IF(Bases[[#This Row],[Auto Renewal]]="No",Bases[[#This Row],[Subscription Price]],0)</f>
        <v>0</v>
      </c>
      <c r="AN191" s="7">
        <f>+Bases[[#This Row],[Sales From All Subscriptions Auto Renewal NO]]+Bases[[#This Row],[Sales From All Subscriptions Auto Renewal YES]]</f>
        <v>5</v>
      </c>
      <c r="AO191" s="7">
        <f>IF(AND(Bases[[#This Row],[Plan]]="Core",Bases[[#This Row],[Auto Renewal]]="Yes"),Bases[[#This Row],[Subscription Price]],0)</f>
        <v>5</v>
      </c>
      <c r="AP191" s="7">
        <f>IF(AND(Bases[[#This Row],[Plan]]="Core",Bases[[#This Row],[Auto Renewal]]="No"),Bases[[#This Row],[Subscription Price]],0)</f>
        <v>0</v>
      </c>
      <c r="AQ191" s="7">
        <f>+Bases[[#This Row],[Sales From Simple Subscription Auto Renewal YES]]+Bases[[#This Row],[Sales From Simple Subscription Auto Renewal NO]]</f>
        <v>5</v>
      </c>
      <c r="AR191" s="7">
        <f>IF(AND(Bases[[#This Row],[Plan]]="Standard",Bases[[#This Row],[Auto Renewal]]="Yes"),Bases[[#This Row],[Minecraft Season Pass Price]],0)</f>
        <v>0</v>
      </c>
      <c r="AS191" s="7">
        <f>IF(AND(Bases[[#This Row],[Plan]]="Standard",Bases[[#This Row],[Auto Renewal]]="No"),Bases[[#This Row],[Minecraft Season Pass Price]],0)</f>
        <v>0</v>
      </c>
      <c r="AT191" s="7">
        <f>+Bases[[#This Row],[Sales From STANDARD (MINECRAFT) Auto Renewal YES]]+Bases[[#This Row],[Sales From STANDARD (MINECRAFT) Auto Renewal NO]]</f>
        <v>0</v>
      </c>
      <c r="AU191" s="7">
        <f>IF(AND(Bases[[#This Row],[Plan]]="Ultimate",Bases[[#This Row],[Auto Renewal]]="Yes"),Bases[[#This Row],[Minecraft Season Pass Price]],0)</f>
        <v>0</v>
      </c>
      <c r="AV191" s="7">
        <f>IF(AND(Bases[[#This Row],[Plan]]="Ultimate",Bases[[#This Row],[Auto Renewal]]="No"),Bases[[#This Row],[Minecraft Season Pass Price]],0)</f>
        <v>0</v>
      </c>
      <c r="AW191" s="7">
        <f>+Bases[[#This Row],[Sales From ULTIMATE (MINECRAFT) Auto Renewal YES]]+Bases[[#This Row],[Sales From ULTIMATE (MINECRAFT) Auto Renewal NO]]</f>
        <v>0</v>
      </c>
      <c r="AX191" s="7">
        <f>+Bases[[#This Row],[Total Sales From ULTIMATE (MINECRAFT) Auto Renewal YES + NO]]+Bases[[#This Row],[Total Sales From STANDARD (MINECRAFT) Auto Renewal YES + NO]]</f>
        <v>0</v>
      </c>
      <c r="AY191" s="7">
        <f>IF(AND(Bases[[#This Row],[Plan]]="Ultimate",Bases[[#This Row],[Auto Renewal]]="Yes"),Bases[[#This Row],[EA Play Season Pass
Price]],0)</f>
        <v>0</v>
      </c>
      <c r="AZ191" s="7">
        <f>IF(AND(Bases[[#This Row],[Plan]]="Ultimate",Bases[[#This Row],[Auto Renewal]]="No"),Bases[[#This Row],[EA Play Season Pass
Price]],0)</f>
        <v>0</v>
      </c>
      <c r="BA191" s="7">
        <f>+Bases[[#This Row],[Sales From ULTIMATE (EA) Auto Renewal YES]]+Bases[[#This Row],[Sales From ULTIMATE (EA) Auto Renewal NO]]</f>
        <v>0</v>
      </c>
      <c r="BB191" s="7">
        <f>IF(Bases[[#This Row],[Potential Clients Standard - Renew: Yes]]=1,25,0)</f>
        <v>25</v>
      </c>
      <c r="BC191" s="9">
        <f>IF(AND(Bases[[#This Row],[Auto Renewal]]="Yes",Bases[[#This Row],[Plan]]="Core"),1,0)</f>
        <v>1</v>
      </c>
      <c r="BD191" s="7">
        <f>IF(Bases[[#This Row],[Potential Clients Standard - Renew: NO]]=1,25,0)</f>
        <v>0</v>
      </c>
      <c r="BE191" s="9">
        <f>IF(AND(Bases[[#This Row],[Auto Renewal]]="No",Bases[[#This Row],[Plan]]="Core"),1,0)</f>
        <v>0</v>
      </c>
      <c r="BF191" s="7">
        <f>IF(Bases[[#This Row],[Potential Clients Ultimate - Renew: Yes]]=1,35,0)</f>
        <v>0</v>
      </c>
      <c r="BG191" s="9">
        <f>IF(AND(Bases[[#This Row],[Auto Renewal]]="Yes",Bases[[#This Row],[Plan]]="Standard"),1,0)</f>
        <v>0</v>
      </c>
      <c r="BH191" s="7">
        <f>IF(Bases[[#This Row],[Potential Clients Ultimate - Renew: NO]]=1,35,0)</f>
        <v>0</v>
      </c>
      <c r="BI191" s="9">
        <f>IF(AND(Bases[[#This Row],[Auto Renewal]]="No",Bases[[#This Row],[Plan]]="Standard"),1,0)</f>
        <v>0</v>
      </c>
      <c r="BJ191" s="7">
        <f>+Bases[[#This Row],[Potential Sales Standard - Renew: Yes]]+Bases[[#This Row],[Potential Sales Ultimate - Renew: Yes]]</f>
        <v>25</v>
      </c>
      <c r="BK191" s="9">
        <f>+Bases[[#This Row],[Potential Clients Standard - Renew: Yes]]+Bases[[#This Row],[Potential Clients Standard - Renew: NO]]</f>
        <v>1</v>
      </c>
      <c r="BL191" s="7">
        <f>+Bases[[#This Row],[Potential Sales Standard - Renew: NO]]+Bases[[#This Row],[Potential Sales Ultimate - Renew: NO]]</f>
        <v>0</v>
      </c>
      <c r="BM191" s="9">
        <f>+Bases[[#This Row],[Potential Clients Ultimate - Renew: Yes]]+Bases[[#This Row],[Potential Clients Ultimate - Renew: NO]]</f>
        <v>0</v>
      </c>
    </row>
    <row r="192" spans="1:65" ht="16.5" customHeight="1" x14ac:dyDescent="0.25">
      <c r="A192" s="1">
        <v>3419</v>
      </c>
      <c r="B192" s="1" t="s">
        <v>203</v>
      </c>
      <c r="C192" s="1" t="s">
        <v>7</v>
      </c>
      <c r="D192" s="2">
        <v>45536</v>
      </c>
      <c r="E192" s="1" t="s">
        <v>12</v>
      </c>
      <c r="F192" s="7">
        <v>15</v>
      </c>
      <c r="G192" s="1" t="s">
        <v>9</v>
      </c>
      <c r="H192" s="1" t="s">
        <v>8</v>
      </c>
      <c r="I192" s="7">
        <v>30</v>
      </c>
      <c r="J192" s="1" t="s">
        <v>8</v>
      </c>
      <c r="K192" s="7">
        <v>20</v>
      </c>
      <c r="L192" s="7">
        <v>3</v>
      </c>
      <c r="M192" s="7">
        <v>62</v>
      </c>
      <c r="N192" s="6">
        <v>2024</v>
      </c>
      <c r="O192" s="3" t="s">
        <v>323</v>
      </c>
      <c r="P192" s="5">
        <v>1</v>
      </c>
      <c r="Q192" s="3" t="s">
        <v>314</v>
      </c>
      <c r="R192" s="7">
        <v>-3</v>
      </c>
      <c r="S192" s="9">
        <v>1</v>
      </c>
      <c r="T192" s="9">
        <v>0</v>
      </c>
      <c r="U192" s="9">
        <v>1</v>
      </c>
      <c r="V192" s="9">
        <f>+IF(Bases[[#This Row],[Auto Renewal]]="Yes",1,0)</f>
        <v>0</v>
      </c>
      <c r="W192" s="9">
        <f>+IF(Bases[[#This Row],[Auto Renewal]]="No",1,0)</f>
        <v>1</v>
      </c>
      <c r="X192" s="9">
        <f>+Bases[[#This Row],[CLIENTS From All Subscriptions Auto Renewal YES]]+Bases[[#This Row],[CLIENTS From All Subscriptions Auto Renewal NO]]</f>
        <v>1</v>
      </c>
      <c r="Y192" s="9">
        <f>IF(AND(Bases[[#This Row],[Plan]]="Core",Bases[[#This Row],[Auto Renewal]]="Yes"),1,0)</f>
        <v>0</v>
      </c>
      <c r="Z192" s="9">
        <f>IF(AND(Bases[[#This Row],[Plan]]="Core",Bases[[#This Row],[Auto Renewal]]="No"),1,0)</f>
        <v>0</v>
      </c>
      <c r="AA192" s="9">
        <f>+Bases[[#This Row],[CLIENTS From Simple Subscription Auto Renewal NO]]+Bases[[#This Row],[CLIENTS From Simple Subscription Auto Renewal YES]]</f>
        <v>0</v>
      </c>
      <c r="AB192" s="9">
        <f>IF(AND(Bases[[#This Row],[Plan]]="Standard",Bases[[#This Row],[Auto Renewal]]="Yes"),1,0)</f>
        <v>0</v>
      </c>
      <c r="AC192" s="9">
        <f>IF(AND(Bases[[#This Row],[Plan]]="Standard",Bases[[#This Row],[Auto Renewal]]="No"),1,0)</f>
        <v>0</v>
      </c>
      <c r="AD192" s="9">
        <f>+Bases[[#This Row],[CLIENTS From STANDARD (MINECRAFT) Auto Renewal NO]]+Bases[[#This Row],[CLIENTS From STANDARD (MINECRAFT) Auto Renewal YES]]</f>
        <v>0</v>
      </c>
      <c r="AE192" s="9">
        <f>IF(AND(Bases[[#This Row],[Plan]]="Ultimate",Bases[[#This Row],[Auto Renewal]]="Yes"),1,0)</f>
        <v>0</v>
      </c>
      <c r="AF192" s="9">
        <f>IF(AND(Bases[[#This Row],[Plan]]="Ultimate",Bases[[#This Row],[Auto Renewal]]="No"),1,0)</f>
        <v>1</v>
      </c>
      <c r="AG192" s="9">
        <f>+Bases[[#This Row],[CLIENTS From ULTIMATE (MINECRAFT) Auto Renewal NO]]+Bases[[#This Row],[CLIENTS From ULTIMATE (MINECRAFT) Auto Renewal YES]]</f>
        <v>1</v>
      </c>
      <c r="AH192" s="9">
        <f>+Bases[[#This Row],[Total CLIENTS From ULTIMATE (MINECRAFT) Auto Renewal YES + NO]]+Bases[[#This Row],[Total CLIENTS From STANDARD (MINECRAFT) Auto Renewal YES + NO]]</f>
        <v>1</v>
      </c>
      <c r="AI192" s="9">
        <f>IF(AND(Bases[[#This Row],[Plan]]="Ultimate",Bases[[#This Row],[Auto Renewal]]="Yes"),1,0)</f>
        <v>0</v>
      </c>
      <c r="AJ192" s="9">
        <f>IF(AND(Bases[[#This Row],[Plan]]="Ultimate",Bases[[#This Row],[Auto Renewal]]="No"),1,0)</f>
        <v>1</v>
      </c>
      <c r="AK192" s="9">
        <f>+Bases[[#This Row],[CLIENTS From ULTIMATE (EA) Auto Renewal YES]]+Bases[[#This Row],[CLIENTS From ULTIMATE (EA) Auto Renewal NO]]</f>
        <v>1</v>
      </c>
      <c r="AL192" s="7">
        <f>+IF(Bases[[#This Row],[Auto Renewal]]="Yes",Bases[[#This Row],[Subscription Price]],0)</f>
        <v>0</v>
      </c>
      <c r="AM192" s="7">
        <f>+IF(Bases[[#This Row],[Auto Renewal]]="No",Bases[[#This Row],[Subscription Price]],0)</f>
        <v>15</v>
      </c>
      <c r="AN192" s="7">
        <f>+Bases[[#This Row],[Sales From All Subscriptions Auto Renewal NO]]+Bases[[#This Row],[Sales From All Subscriptions Auto Renewal YES]]</f>
        <v>15</v>
      </c>
      <c r="AO192" s="7">
        <f>IF(AND(Bases[[#This Row],[Plan]]="Core",Bases[[#This Row],[Auto Renewal]]="Yes"),Bases[[#This Row],[Subscription Price]],0)</f>
        <v>0</v>
      </c>
      <c r="AP192" s="7">
        <f>IF(AND(Bases[[#This Row],[Plan]]="Core",Bases[[#This Row],[Auto Renewal]]="No"),Bases[[#This Row],[Subscription Price]],0)</f>
        <v>0</v>
      </c>
      <c r="AQ192" s="7">
        <f>+Bases[[#This Row],[Sales From Simple Subscription Auto Renewal YES]]+Bases[[#This Row],[Sales From Simple Subscription Auto Renewal NO]]</f>
        <v>0</v>
      </c>
      <c r="AR192" s="7">
        <f>IF(AND(Bases[[#This Row],[Plan]]="Standard",Bases[[#This Row],[Auto Renewal]]="Yes"),Bases[[#This Row],[Minecraft Season Pass Price]],0)</f>
        <v>0</v>
      </c>
      <c r="AS192" s="7">
        <f>IF(AND(Bases[[#This Row],[Plan]]="Standard",Bases[[#This Row],[Auto Renewal]]="No"),Bases[[#This Row],[Minecraft Season Pass Price]],0)</f>
        <v>0</v>
      </c>
      <c r="AT192" s="7">
        <f>+Bases[[#This Row],[Sales From STANDARD (MINECRAFT) Auto Renewal YES]]+Bases[[#This Row],[Sales From STANDARD (MINECRAFT) Auto Renewal NO]]</f>
        <v>0</v>
      </c>
      <c r="AU192" s="7">
        <f>IF(AND(Bases[[#This Row],[Plan]]="Ultimate",Bases[[#This Row],[Auto Renewal]]="Yes"),Bases[[#This Row],[Minecraft Season Pass Price]],0)</f>
        <v>0</v>
      </c>
      <c r="AV192" s="7">
        <f>IF(AND(Bases[[#This Row],[Plan]]="Ultimate",Bases[[#This Row],[Auto Renewal]]="No"),Bases[[#This Row],[Minecraft Season Pass Price]],0)</f>
        <v>20</v>
      </c>
      <c r="AW192" s="7">
        <f>+Bases[[#This Row],[Sales From ULTIMATE (MINECRAFT) Auto Renewal YES]]+Bases[[#This Row],[Sales From ULTIMATE (MINECRAFT) Auto Renewal NO]]</f>
        <v>20</v>
      </c>
      <c r="AX192" s="7">
        <f>+Bases[[#This Row],[Total Sales From ULTIMATE (MINECRAFT) Auto Renewal YES + NO]]+Bases[[#This Row],[Total Sales From STANDARD (MINECRAFT) Auto Renewal YES + NO]]</f>
        <v>20</v>
      </c>
      <c r="AY192" s="7">
        <f>IF(AND(Bases[[#This Row],[Plan]]="Ultimate",Bases[[#This Row],[Auto Renewal]]="Yes"),Bases[[#This Row],[EA Play Season Pass
Price]],0)</f>
        <v>0</v>
      </c>
      <c r="AZ192" s="7">
        <f>IF(AND(Bases[[#This Row],[Plan]]="Ultimate",Bases[[#This Row],[Auto Renewal]]="No"),Bases[[#This Row],[EA Play Season Pass
Price]],0)</f>
        <v>30</v>
      </c>
      <c r="BA192" s="7">
        <f>+Bases[[#This Row],[Sales From ULTIMATE (EA) Auto Renewal YES]]+Bases[[#This Row],[Sales From ULTIMATE (EA) Auto Renewal NO]]</f>
        <v>30</v>
      </c>
      <c r="BB192" s="7">
        <f>IF(Bases[[#This Row],[Potential Clients Standard - Renew: Yes]]=1,25,0)</f>
        <v>0</v>
      </c>
      <c r="BC192" s="9">
        <f>IF(AND(Bases[[#This Row],[Auto Renewal]]="Yes",Bases[[#This Row],[Plan]]="Core"),1,0)</f>
        <v>0</v>
      </c>
      <c r="BD192" s="7">
        <f>IF(Bases[[#This Row],[Potential Clients Standard - Renew: NO]]=1,25,0)</f>
        <v>0</v>
      </c>
      <c r="BE192" s="9">
        <f>IF(AND(Bases[[#This Row],[Auto Renewal]]="No",Bases[[#This Row],[Plan]]="Core"),1,0)</f>
        <v>0</v>
      </c>
      <c r="BF192" s="7">
        <f>IF(Bases[[#This Row],[Potential Clients Ultimate - Renew: Yes]]=1,35,0)</f>
        <v>0</v>
      </c>
      <c r="BG192" s="9">
        <f>IF(AND(Bases[[#This Row],[Auto Renewal]]="Yes",Bases[[#This Row],[Plan]]="Standard"),1,0)</f>
        <v>0</v>
      </c>
      <c r="BH192" s="7">
        <f>IF(Bases[[#This Row],[Potential Clients Ultimate - Renew: NO]]=1,35,0)</f>
        <v>0</v>
      </c>
      <c r="BI192" s="9">
        <f>IF(AND(Bases[[#This Row],[Auto Renewal]]="No",Bases[[#This Row],[Plan]]="Standard"),1,0)</f>
        <v>0</v>
      </c>
      <c r="BJ192" s="7">
        <f>+Bases[[#This Row],[Potential Sales Standard - Renew: Yes]]+Bases[[#This Row],[Potential Sales Ultimate - Renew: Yes]]</f>
        <v>0</v>
      </c>
      <c r="BK192" s="9">
        <f>+Bases[[#This Row],[Potential Clients Standard - Renew: Yes]]+Bases[[#This Row],[Potential Clients Standard - Renew: NO]]</f>
        <v>0</v>
      </c>
      <c r="BL192" s="7">
        <f>+Bases[[#This Row],[Potential Sales Standard - Renew: NO]]+Bases[[#This Row],[Potential Sales Ultimate - Renew: NO]]</f>
        <v>0</v>
      </c>
      <c r="BM192" s="9">
        <f>+Bases[[#This Row],[Potential Clients Ultimate - Renew: Yes]]+Bases[[#This Row],[Potential Clients Ultimate - Renew: NO]]</f>
        <v>0</v>
      </c>
    </row>
    <row r="193" spans="1:65" ht="16.5" customHeight="1" x14ac:dyDescent="0.25">
      <c r="A193" s="1">
        <v>3420</v>
      </c>
      <c r="B193" s="1" t="s">
        <v>204</v>
      </c>
      <c r="C193" s="1" t="s">
        <v>15</v>
      </c>
      <c r="D193" s="2">
        <v>45537</v>
      </c>
      <c r="E193" s="1" t="s">
        <v>8</v>
      </c>
      <c r="F193" s="7">
        <v>10</v>
      </c>
      <c r="G193" s="1" t="s">
        <v>13</v>
      </c>
      <c r="H193" s="1" t="s">
        <v>12</v>
      </c>
      <c r="I193" s="7" t="s">
        <v>302</v>
      </c>
      <c r="J193" s="1" t="s">
        <v>8</v>
      </c>
      <c r="K193" s="7">
        <v>20</v>
      </c>
      <c r="L193" s="7">
        <v>15</v>
      </c>
      <c r="M193" s="7">
        <v>15</v>
      </c>
      <c r="N193" s="6">
        <v>2024</v>
      </c>
      <c r="O193" s="3" t="s">
        <v>323</v>
      </c>
      <c r="P193" s="5">
        <v>1</v>
      </c>
      <c r="Q193" s="3" t="s">
        <v>309</v>
      </c>
      <c r="R193" s="7">
        <v>-15</v>
      </c>
      <c r="S193" s="9">
        <v>1</v>
      </c>
      <c r="T193" s="9">
        <v>1</v>
      </c>
      <c r="U193" s="9">
        <v>0</v>
      </c>
      <c r="V193" s="9">
        <f>+IF(Bases[[#This Row],[Auto Renewal]]="Yes",1,0)</f>
        <v>1</v>
      </c>
      <c r="W193" s="9">
        <f>+IF(Bases[[#This Row],[Auto Renewal]]="No",1,0)</f>
        <v>0</v>
      </c>
      <c r="X193" s="9">
        <f>+Bases[[#This Row],[CLIENTS From All Subscriptions Auto Renewal YES]]+Bases[[#This Row],[CLIENTS From All Subscriptions Auto Renewal NO]]</f>
        <v>1</v>
      </c>
      <c r="Y193" s="9">
        <f>IF(AND(Bases[[#This Row],[Plan]]="Core",Bases[[#This Row],[Auto Renewal]]="Yes"),1,0)</f>
        <v>0</v>
      </c>
      <c r="Z193" s="9">
        <f>IF(AND(Bases[[#This Row],[Plan]]="Core",Bases[[#This Row],[Auto Renewal]]="No"),1,0)</f>
        <v>0</v>
      </c>
      <c r="AA193" s="9">
        <f>+Bases[[#This Row],[CLIENTS From Simple Subscription Auto Renewal NO]]+Bases[[#This Row],[CLIENTS From Simple Subscription Auto Renewal YES]]</f>
        <v>0</v>
      </c>
      <c r="AB193" s="9">
        <f>IF(AND(Bases[[#This Row],[Plan]]="Standard",Bases[[#This Row],[Auto Renewal]]="Yes"),1,0)</f>
        <v>1</v>
      </c>
      <c r="AC193" s="9">
        <f>IF(AND(Bases[[#This Row],[Plan]]="Standard",Bases[[#This Row],[Auto Renewal]]="No"),1,0)</f>
        <v>0</v>
      </c>
      <c r="AD193" s="9">
        <f>+Bases[[#This Row],[CLIENTS From STANDARD (MINECRAFT) Auto Renewal NO]]+Bases[[#This Row],[CLIENTS From STANDARD (MINECRAFT) Auto Renewal YES]]</f>
        <v>1</v>
      </c>
      <c r="AE193" s="9">
        <f>IF(AND(Bases[[#This Row],[Plan]]="Ultimate",Bases[[#This Row],[Auto Renewal]]="Yes"),1,0)</f>
        <v>0</v>
      </c>
      <c r="AF193" s="9">
        <f>IF(AND(Bases[[#This Row],[Plan]]="Ultimate",Bases[[#This Row],[Auto Renewal]]="No"),1,0)</f>
        <v>0</v>
      </c>
      <c r="AG193" s="9">
        <f>+Bases[[#This Row],[CLIENTS From ULTIMATE (MINECRAFT) Auto Renewal NO]]+Bases[[#This Row],[CLIENTS From ULTIMATE (MINECRAFT) Auto Renewal YES]]</f>
        <v>0</v>
      </c>
      <c r="AH193" s="9">
        <f>+Bases[[#This Row],[Total CLIENTS From ULTIMATE (MINECRAFT) Auto Renewal YES + NO]]+Bases[[#This Row],[Total CLIENTS From STANDARD (MINECRAFT) Auto Renewal YES + NO]]</f>
        <v>1</v>
      </c>
      <c r="AI193" s="9">
        <f>IF(AND(Bases[[#This Row],[Plan]]="Ultimate",Bases[[#This Row],[Auto Renewal]]="Yes"),1,0)</f>
        <v>0</v>
      </c>
      <c r="AJ193" s="9">
        <f>IF(AND(Bases[[#This Row],[Plan]]="Ultimate",Bases[[#This Row],[Auto Renewal]]="No"),1,0)</f>
        <v>0</v>
      </c>
      <c r="AK193" s="9">
        <f>+Bases[[#This Row],[CLIENTS From ULTIMATE (EA) Auto Renewal YES]]+Bases[[#This Row],[CLIENTS From ULTIMATE (EA) Auto Renewal NO]]</f>
        <v>0</v>
      </c>
      <c r="AL193" s="7">
        <f>+IF(Bases[[#This Row],[Auto Renewal]]="Yes",Bases[[#This Row],[Subscription Price]],0)</f>
        <v>10</v>
      </c>
      <c r="AM193" s="7">
        <f>+IF(Bases[[#This Row],[Auto Renewal]]="No",Bases[[#This Row],[Subscription Price]],0)</f>
        <v>0</v>
      </c>
      <c r="AN193" s="7">
        <f>+Bases[[#This Row],[Sales From All Subscriptions Auto Renewal NO]]+Bases[[#This Row],[Sales From All Subscriptions Auto Renewal YES]]</f>
        <v>10</v>
      </c>
      <c r="AO193" s="7">
        <f>IF(AND(Bases[[#This Row],[Plan]]="Core",Bases[[#This Row],[Auto Renewal]]="Yes"),Bases[[#This Row],[Subscription Price]],0)</f>
        <v>0</v>
      </c>
      <c r="AP193" s="7">
        <f>IF(AND(Bases[[#This Row],[Plan]]="Core",Bases[[#This Row],[Auto Renewal]]="No"),Bases[[#This Row],[Subscription Price]],0)</f>
        <v>0</v>
      </c>
      <c r="AQ193" s="7">
        <f>+Bases[[#This Row],[Sales From Simple Subscription Auto Renewal YES]]+Bases[[#This Row],[Sales From Simple Subscription Auto Renewal NO]]</f>
        <v>0</v>
      </c>
      <c r="AR193" s="7">
        <f>IF(AND(Bases[[#This Row],[Plan]]="Standard",Bases[[#This Row],[Auto Renewal]]="Yes"),Bases[[#This Row],[Minecraft Season Pass Price]],0)</f>
        <v>20</v>
      </c>
      <c r="AS193" s="7">
        <f>IF(AND(Bases[[#This Row],[Plan]]="Standard",Bases[[#This Row],[Auto Renewal]]="No"),Bases[[#This Row],[Minecraft Season Pass Price]],0)</f>
        <v>0</v>
      </c>
      <c r="AT193" s="7">
        <f>+Bases[[#This Row],[Sales From STANDARD (MINECRAFT) Auto Renewal YES]]+Bases[[#This Row],[Sales From STANDARD (MINECRAFT) Auto Renewal NO]]</f>
        <v>20</v>
      </c>
      <c r="AU193" s="7">
        <f>IF(AND(Bases[[#This Row],[Plan]]="Ultimate",Bases[[#This Row],[Auto Renewal]]="Yes"),Bases[[#This Row],[Minecraft Season Pass Price]],0)</f>
        <v>0</v>
      </c>
      <c r="AV193" s="7">
        <f>IF(AND(Bases[[#This Row],[Plan]]="Ultimate",Bases[[#This Row],[Auto Renewal]]="No"),Bases[[#This Row],[Minecraft Season Pass Price]],0)</f>
        <v>0</v>
      </c>
      <c r="AW193" s="7">
        <f>+Bases[[#This Row],[Sales From ULTIMATE (MINECRAFT) Auto Renewal YES]]+Bases[[#This Row],[Sales From ULTIMATE (MINECRAFT) Auto Renewal NO]]</f>
        <v>0</v>
      </c>
      <c r="AX193" s="7">
        <f>+Bases[[#This Row],[Total Sales From ULTIMATE (MINECRAFT) Auto Renewal YES + NO]]+Bases[[#This Row],[Total Sales From STANDARD (MINECRAFT) Auto Renewal YES + NO]]</f>
        <v>20</v>
      </c>
      <c r="AY193" s="7">
        <f>IF(AND(Bases[[#This Row],[Plan]]="Ultimate",Bases[[#This Row],[Auto Renewal]]="Yes"),Bases[[#This Row],[EA Play Season Pass
Price]],0)</f>
        <v>0</v>
      </c>
      <c r="AZ193" s="7">
        <f>IF(AND(Bases[[#This Row],[Plan]]="Ultimate",Bases[[#This Row],[Auto Renewal]]="No"),Bases[[#This Row],[EA Play Season Pass
Price]],0)</f>
        <v>0</v>
      </c>
      <c r="BA193" s="7">
        <f>+Bases[[#This Row],[Sales From ULTIMATE (EA) Auto Renewal YES]]+Bases[[#This Row],[Sales From ULTIMATE (EA) Auto Renewal NO]]</f>
        <v>0</v>
      </c>
      <c r="BB193" s="7">
        <f>IF(Bases[[#This Row],[Potential Clients Standard - Renew: Yes]]=1,25,0)</f>
        <v>0</v>
      </c>
      <c r="BC193" s="9">
        <f>IF(AND(Bases[[#This Row],[Auto Renewal]]="Yes",Bases[[#This Row],[Plan]]="Core"),1,0)</f>
        <v>0</v>
      </c>
      <c r="BD193" s="7">
        <f>IF(Bases[[#This Row],[Potential Clients Standard - Renew: NO]]=1,25,0)</f>
        <v>0</v>
      </c>
      <c r="BE193" s="9">
        <f>IF(AND(Bases[[#This Row],[Auto Renewal]]="No",Bases[[#This Row],[Plan]]="Core"),1,0)</f>
        <v>0</v>
      </c>
      <c r="BF193" s="7">
        <f>IF(Bases[[#This Row],[Potential Clients Ultimate - Renew: Yes]]=1,35,0)</f>
        <v>35</v>
      </c>
      <c r="BG193" s="9">
        <f>IF(AND(Bases[[#This Row],[Auto Renewal]]="Yes",Bases[[#This Row],[Plan]]="Standard"),1,0)</f>
        <v>1</v>
      </c>
      <c r="BH193" s="7">
        <f>IF(Bases[[#This Row],[Potential Clients Ultimate - Renew: NO]]=1,35,0)</f>
        <v>0</v>
      </c>
      <c r="BI193" s="9">
        <f>IF(AND(Bases[[#This Row],[Auto Renewal]]="No",Bases[[#This Row],[Plan]]="Standard"),1,0)</f>
        <v>0</v>
      </c>
      <c r="BJ193" s="7">
        <f>+Bases[[#This Row],[Potential Sales Standard - Renew: Yes]]+Bases[[#This Row],[Potential Sales Ultimate - Renew: Yes]]</f>
        <v>35</v>
      </c>
      <c r="BK193" s="9">
        <f>+Bases[[#This Row],[Potential Clients Standard - Renew: Yes]]+Bases[[#This Row],[Potential Clients Standard - Renew: NO]]</f>
        <v>0</v>
      </c>
      <c r="BL193" s="7">
        <f>+Bases[[#This Row],[Potential Sales Standard - Renew: NO]]+Bases[[#This Row],[Potential Sales Ultimate - Renew: NO]]</f>
        <v>0</v>
      </c>
      <c r="BM193" s="9">
        <f>+Bases[[#This Row],[Potential Clients Ultimate - Renew: Yes]]+Bases[[#This Row],[Potential Clients Ultimate - Renew: NO]]</f>
        <v>1</v>
      </c>
    </row>
    <row r="194" spans="1:65" ht="16.5" customHeight="1" x14ac:dyDescent="0.25">
      <c r="A194" s="1">
        <v>3421</v>
      </c>
      <c r="B194" s="1" t="s">
        <v>33</v>
      </c>
      <c r="C194" s="1" t="s">
        <v>11</v>
      </c>
      <c r="D194" s="2">
        <v>45538</v>
      </c>
      <c r="E194" s="1" t="s">
        <v>12</v>
      </c>
      <c r="F194" s="7">
        <v>5</v>
      </c>
      <c r="G194" s="1" t="s">
        <v>9</v>
      </c>
      <c r="H194" s="1" t="s">
        <v>12</v>
      </c>
      <c r="I194" s="7" t="s">
        <v>302</v>
      </c>
      <c r="J194" s="1" t="s">
        <v>12</v>
      </c>
      <c r="K194" s="7">
        <v>0</v>
      </c>
      <c r="L194" s="7">
        <v>1</v>
      </c>
      <c r="M194" s="7">
        <v>4</v>
      </c>
      <c r="N194" s="6">
        <v>2024</v>
      </c>
      <c r="O194" s="3" t="s">
        <v>323</v>
      </c>
      <c r="P194" s="5">
        <v>1</v>
      </c>
      <c r="Q194" s="3" t="s">
        <v>312</v>
      </c>
      <c r="R194" s="7">
        <v>-1</v>
      </c>
      <c r="S194" s="9">
        <v>1</v>
      </c>
      <c r="T194" s="9">
        <v>0</v>
      </c>
      <c r="U194" s="9">
        <v>1</v>
      </c>
      <c r="V194" s="9">
        <f>+IF(Bases[[#This Row],[Auto Renewal]]="Yes",1,0)</f>
        <v>0</v>
      </c>
      <c r="W194" s="9">
        <f>+IF(Bases[[#This Row],[Auto Renewal]]="No",1,0)</f>
        <v>1</v>
      </c>
      <c r="X194" s="9">
        <f>+Bases[[#This Row],[CLIENTS From All Subscriptions Auto Renewal YES]]+Bases[[#This Row],[CLIENTS From All Subscriptions Auto Renewal NO]]</f>
        <v>1</v>
      </c>
      <c r="Y194" s="9">
        <f>IF(AND(Bases[[#This Row],[Plan]]="Core",Bases[[#This Row],[Auto Renewal]]="Yes"),1,0)</f>
        <v>0</v>
      </c>
      <c r="Z194" s="9">
        <f>IF(AND(Bases[[#This Row],[Plan]]="Core",Bases[[#This Row],[Auto Renewal]]="No"),1,0)</f>
        <v>1</v>
      </c>
      <c r="AA194" s="9">
        <f>+Bases[[#This Row],[CLIENTS From Simple Subscription Auto Renewal NO]]+Bases[[#This Row],[CLIENTS From Simple Subscription Auto Renewal YES]]</f>
        <v>1</v>
      </c>
      <c r="AB194" s="9">
        <f>IF(AND(Bases[[#This Row],[Plan]]="Standard",Bases[[#This Row],[Auto Renewal]]="Yes"),1,0)</f>
        <v>0</v>
      </c>
      <c r="AC194" s="9">
        <f>IF(AND(Bases[[#This Row],[Plan]]="Standard",Bases[[#This Row],[Auto Renewal]]="No"),1,0)</f>
        <v>0</v>
      </c>
      <c r="AD194" s="9">
        <f>+Bases[[#This Row],[CLIENTS From STANDARD (MINECRAFT) Auto Renewal NO]]+Bases[[#This Row],[CLIENTS From STANDARD (MINECRAFT) Auto Renewal YES]]</f>
        <v>0</v>
      </c>
      <c r="AE194" s="9">
        <f>IF(AND(Bases[[#This Row],[Plan]]="Ultimate",Bases[[#This Row],[Auto Renewal]]="Yes"),1,0)</f>
        <v>0</v>
      </c>
      <c r="AF194" s="9">
        <f>IF(AND(Bases[[#This Row],[Plan]]="Ultimate",Bases[[#This Row],[Auto Renewal]]="No"),1,0)</f>
        <v>0</v>
      </c>
      <c r="AG194" s="9">
        <f>+Bases[[#This Row],[CLIENTS From ULTIMATE (MINECRAFT) Auto Renewal NO]]+Bases[[#This Row],[CLIENTS From ULTIMATE (MINECRAFT) Auto Renewal YES]]</f>
        <v>0</v>
      </c>
      <c r="AH194" s="9">
        <f>+Bases[[#This Row],[Total CLIENTS From ULTIMATE (MINECRAFT) Auto Renewal YES + NO]]+Bases[[#This Row],[Total CLIENTS From STANDARD (MINECRAFT) Auto Renewal YES + NO]]</f>
        <v>0</v>
      </c>
      <c r="AI194" s="9">
        <f>IF(AND(Bases[[#This Row],[Plan]]="Ultimate",Bases[[#This Row],[Auto Renewal]]="Yes"),1,0)</f>
        <v>0</v>
      </c>
      <c r="AJ194" s="9">
        <f>IF(AND(Bases[[#This Row],[Plan]]="Ultimate",Bases[[#This Row],[Auto Renewal]]="No"),1,0)</f>
        <v>0</v>
      </c>
      <c r="AK194" s="9">
        <f>+Bases[[#This Row],[CLIENTS From ULTIMATE (EA) Auto Renewal YES]]+Bases[[#This Row],[CLIENTS From ULTIMATE (EA) Auto Renewal NO]]</f>
        <v>0</v>
      </c>
      <c r="AL194" s="7">
        <f>+IF(Bases[[#This Row],[Auto Renewal]]="Yes",Bases[[#This Row],[Subscription Price]],0)</f>
        <v>0</v>
      </c>
      <c r="AM194" s="7">
        <f>+IF(Bases[[#This Row],[Auto Renewal]]="No",Bases[[#This Row],[Subscription Price]],0)</f>
        <v>5</v>
      </c>
      <c r="AN194" s="7">
        <f>+Bases[[#This Row],[Sales From All Subscriptions Auto Renewal NO]]+Bases[[#This Row],[Sales From All Subscriptions Auto Renewal YES]]</f>
        <v>5</v>
      </c>
      <c r="AO194" s="7">
        <f>IF(AND(Bases[[#This Row],[Plan]]="Core",Bases[[#This Row],[Auto Renewal]]="Yes"),Bases[[#This Row],[Subscription Price]],0)</f>
        <v>0</v>
      </c>
      <c r="AP194" s="7">
        <f>IF(AND(Bases[[#This Row],[Plan]]="Core",Bases[[#This Row],[Auto Renewal]]="No"),Bases[[#This Row],[Subscription Price]],0)</f>
        <v>5</v>
      </c>
      <c r="AQ194" s="7">
        <f>+Bases[[#This Row],[Sales From Simple Subscription Auto Renewal YES]]+Bases[[#This Row],[Sales From Simple Subscription Auto Renewal NO]]</f>
        <v>5</v>
      </c>
      <c r="AR194" s="7">
        <f>IF(AND(Bases[[#This Row],[Plan]]="Standard",Bases[[#This Row],[Auto Renewal]]="Yes"),Bases[[#This Row],[Minecraft Season Pass Price]],0)</f>
        <v>0</v>
      </c>
      <c r="AS194" s="7">
        <f>IF(AND(Bases[[#This Row],[Plan]]="Standard",Bases[[#This Row],[Auto Renewal]]="No"),Bases[[#This Row],[Minecraft Season Pass Price]],0)</f>
        <v>0</v>
      </c>
      <c r="AT194" s="7">
        <f>+Bases[[#This Row],[Sales From STANDARD (MINECRAFT) Auto Renewal YES]]+Bases[[#This Row],[Sales From STANDARD (MINECRAFT) Auto Renewal NO]]</f>
        <v>0</v>
      </c>
      <c r="AU194" s="7">
        <f>IF(AND(Bases[[#This Row],[Plan]]="Ultimate",Bases[[#This Row],[Auto Renewal]]="Yes"),Bases[[#This Row],[Minecraft Season Pass Price]],0)</f>
        <v>0</v>
      </c>
      <c r="AV194" s="7">
        <f>IF(AND(Bases[[#This Row],[Plan]]="Ultimate",Bases[[#This Row],[Auto Renewal]]="No"),Bases[[#This Row],[Minecraft Season Pass Price]],0)</f>
        <v>0</v>
      </c>
      <c r="AW194" s="7">
        <f>+Bases[[#This Row],[Sales From ULTIMATE (MINECRAFT) Auto Renewal YES]]+Bases[[#This Row],[Sales From ULTIMATE (MINECRAFT) Auto Renewal NO]]</f>
        <v>0</v>
      </c>
      <c r="AX194" s="7">
        <f>+Bases[[#This Row],[Total Sales From ULTIMATE (MINECRAFT) Auto Renewal YES + NO]]+Bases[[#This Row],[Total Sales From STANDARD (MINECRAFT) Auto Renewal YES + NO]]</f>
        <v>0</v>
      </c>
      <c r="AY194" s="7">
        <f>IF(AND(Bases[[#This Row],[Plan]]="Ultimate",Bases[[#This Row],[Auto Renewal]]="Yes"),Bases[[#This Row],[EA Play Season Pass
Price]],0)</f>
        <v>0</v>
      </c>
      <c r="AZ194" s="7">
        <f>IF(AND(Bases[[#This Row],[Plan]]="Ultimate",Bases[[#This Row],[Auto Renewal]]="No"),Bases[[#This Row],[EA Play Season Pass
Price]],0)</f>
        <v>0</v>
      </c>
      <c r="BA194" s="7">
        <f>+Bases[[#This Row],[Sales From ULTIMATE (EA) Auto Renewal YES]]+Bases[[#This Row],[Sales From ULTIMATE (EA) Auto Renewal NO]]</f>
        <v>0</v>
      </c>
      <c r="BB194" s="7">
        <f>IF(Bases[[#This Row],[Potential Clients Standard - Renew: Yes]]=1,25,0)</f>
        <v>0</v>
      </c>
      <c r="BC194" s="9">
        <f>IF(AND(Bases[[#This Row],[Auto Renewal]]="Yes",Bases[[#This Row],[Plan]]="Core"),1,0)</f>
        <v>0</v>
      </c>
      <c r="BD194" s="7">
        <f>IF(Bases[[#This Row],[Potential Clients Standard - Renew: NO]]=1,25,0)</f>
        <v>25</v>
      </c>
      <c r="BE194" s="9">
        <f>IF(AND(Bases[[#This Row],[Auto Renewal]]="No",Bases[[#This Row],[Plan]]="Core"),1,0)</f>
        <v>1</v>
      </c>
      <c r="BF194" s="7">
        <f>IF(Bases[[#This Row],[Potential Clients Ultimate - Renew: Yes]]=1,35,0)</f>
        <v>0</v>
      </c>
      <c r="BG194" s="9">
        <f>IF(AND(Bases[[#This Row],[Auto Renewal]]="Yes",Bases[[#This Row],[Plan]]="Standard"),1,0)</f>
        <v>0</v>
      </c>
      <c r="BH194" s="7">
        <f>IF(Bases[[#This Row],[Potential Clients Ultimate - Renew: NO]]=1,35,0)</f>
        <v>0</v>
      </c>
      <c r="BI194" s="9">
        <f>IF(AND(Bases[[#This Row],[Auto Renewal]]="No",Bases[[#This Row],[Plan]]="Standard"),1,0)</f>
        <v>0</v>
      </c>
      <c r="BJ194" s="7">
        <f>+Bases[[#This Row],[Potential Sales Standard - Renew: Yes]]+Bases[[#This Row],[Potential Sales Ultimate - Renew: Yes]]</f>
        <v>0</v>
      </c>
      <c r="BK194" s="9">
        <f>+Bases[[#This Row],[Potential Clients Standard - Renew: Yes]]+Bases[[#This Row],[Potential Clients Standard - Renew: NO]]</f>
        <v>1</v>
      </c>
      <c r="BL194" s="7">
        <f>+Bases[[#This Row],[Potential Sales Standard - Renew: NO]]+Bases[[#This Row],[Potential Sales Ultimate - Renew: NO]]</f>
        <v>25</v>
      </c>
      <c r="BM194" s="9">
        <f>+Bases[[#This Row],[Potential Clients Ultimate - Renew: Yes]]+Bases[[#This Row],[Potential Clients Ultimate - Renew: NO]]</f>
        <v>0</v>
      </c>
    </row>
    <row r="195" spans="1:65" ht="16.5" customHeight="1" x14ac:dyDescent="0.25">
      <c r="A195" s="1">
        <v>3422</v>
      </c>
      <c r="B195" s="1" t="s">
        <v>205</v>
      </c>
      <c r="C195" s="1" t="s">
        <v>7</v>
      </c>
      <c r="D195" s="2">
        <v>45539</v>
      </c>
      <c r="E195" s="1" t="s">
        <v>8</v>
      </c>
      <c r="F195" s="7">
        <v>15</v>
      </c>
      <c r="G195" s="1" t="s">
        <v>16</v>
      </c>
      <c r="H195" s="1" t="s">
        <v>8</v>
      </c>
      <c r="I195" s="7">
        <v>30</v>
      </c>
      <c r="J195" s="1" t="s">
        <v>8</v>
      </c>
      <c r="K195" s="7">
        <v>20</v>
      </c>
      <c r="L195" s="7">
        <v>7</v>
      </c>
      <c r="M195" s="7">
        <v>58</v>
      </c>
      <c r="N195" s="6">
        <v>2024</v>
      </c>
      <c r="O195" s="3" t="s">
        <v>323</v>
      </c>
      <c r="P195" s="5">
        <v>1</v>
      </c>
      <c r="Q195" s="3" t="s">
        <v>315</v>
      </c>
      <c r="R195" s="7">
        <v>-7</v>
      </c>
      <c r="S195" s="9">
        <v>1</v>
      </c>
      <c r="T195" s="9">
        <v>1</v>
      </c>
      <c r="U195" s="9">
        <v>0</v>
      </c>
      <c r="V195" s="9">
        <f>+IF(Bases[[#This Row],[Auto Renewal]]="Yes",1,0)</f>
        <v>1</v>
      </c>
      <c r="W195" s="9">
        <f>+IF(Bases[[#This Row],[Auto Renewal]]="No",1,0)</f>
        <v>0</v>
      </c>
      <c r="X195" s="9">
        <f>+Bases[[#This Row],[CLIENTS From All Subscriptions Auto Renewal YES]]+Bases[[#This Row],[CLIENTS From All Subscriptions Auto Renewal NO]]</f>
        <v>1</v>
      </c>
      <c r="Y195" s="9">
        <f>IF(AND(Bases[[#This Row],[Plan]]="Core",Bases[[#This Row],[Auto Renewal]]="Yes"),1,0)</f>
        <v>0</v>
      </c>
      <c r="Z195" s="9">
        <f>IF(AND(Bases[[#This Row],[Plan]]="Core",Bases[[#This Row],[Auto Renewal]]="No"),1,0)</f>
        <v>0</v>
      </c>
      <c r="AA195" s="9">
        <f>+Bases[[#This Row],[CLIENTS From Simple Subscription Auto Renewal NO]]+Bases[[#This Row],[CLIENTS From Simple Subscription Auto Renewal YES]]</f>
        <v>0</v>
      </c>
      <c r="AB195" s="9">
        <f>IF(AND(Bases[[#This Row],[Plan]]="Standard",Bases[[#This Row],[Auto Renewal]]="Yes"),1,0)</f>
        <v>0</v>
      </c>
      <c r="AC195" s="9">
        <f>IF(AND(Bases[[#This Row],[Plan]]="Standard",Bases[[#This Row],[Auto Renewal]]="No"),1,0)</f>
        <v>0</v>
      </c>
      <c r="AD195" s="9">
        <f>+Bases[[#This Row],[CLIENTS From STANDARD (MINECRAFT) Auto Renewal NO]]+Bases[[#This Row],[CLIENTS From STANDARD (MINECRAFT) Auto Renewal YES]]</f>
        <v>0</v>
      </c>
      <c r="AE195" s="9">
        <f>IF(AND(Bases[[#This Row],[Plan]]="Ultimate",Bases[[#This Row],[Auto Renewal]]="Yes"),1,0)</f>
        <v>1</v>
      </c>
      <c r="AF195" s="9">
        <f>IF(AND(Bases[[#This Row],[Plan]]="Ultimate",Bases[[#This Row],[Auto Renewal]]="No"),1,0)</f>
        <v>0</v>
      </c>
      <c r="AG195" s="9">
        <f>+Bases[[#This Row],[CLIENTS From ULTIMATE (MINECRAFT) Auto Renewal NO]]+Bases[[#This Row],[CLIENTS From ULTIMATE (MINECRAFT) Auto Renewal YES]]</f>
        <v>1</v>
      </c>
      <c r="AH195" s="9">
        <f>+Bases[[#This Row],[Total CLIENTS From ULTIMATE (MINECRAFT) Auto Renewal YES + NO]]+Bases[[#This Row],[Total CLIENTS From STANDARD (MINECRAFT) Auto Renewal YES + NO]]</f>
        <v>1</v>
      </c>
      <c r="AI195" s="9">
        <f>IF(AND(Bases[[#This Row],[Plan]]="Ultimate",Bases[[#This Row],[Auto Renewal]]="Yes"),1,0)</f>
        <v>1</v>
      </c>
      <c r="AJ195" s="9">
        <f>IF(AND(Bases[[#This Row],[Plan]]="Ultimate",Bases[[#This Row],[Auto Renewal]]="No"),1,0)</f>
        <v>0</v>
      </c>
      <c r="AK195" s="9">
        <f>+Bases[[#This Row],[CLIENTS From ULTIMATE (EA) Auto Renewal YES]]+Bases[[#This Row],[CLIENTS From ULTIMATE (EA) Auto Renewal NO]]</f>
        <v>1</v>
      </c>
      <c r="AL195" s="7">
        <f>+IF(Bases[[#This Row],[Auto Renewal]]="Yes",Bases[[#This Row],[Subscription Price]],0)</f>
        <v>15</v>
      </c>
      <c r="AM195" s="7">
        <f>+IF(Bases[[#This Row],[Auto Renewal]]="No",Bases[[#This Row],[Subscription Price]],0)</f>
        <v>0</v>
      </c>
      <c r="AN195" s="7">
        <f>+Bases[[#This Row],[Sales From All Subscriptions Auto Renewal NO]]+Bases[[#This Row],[Sales From All Subscriptions Auto Renewal YES]]</f>
        <v>15</v>
      </c>
      <c r="AO195" s="7">
        <f>IF(AND(Bases[[#This Row],[Plan]]="Core",Bases[[#This Row],[Auto Renewal]]="Yes"),Bases[[#This Row],[Subscription Price]],0)</f>
        <v>0</v>
      </c>
      <c r="AP195" s="7">
        <f>IF(AND(Bases[[#This Row],[Plan]]="Core",Bases[[#This Row],[Auto Renewal]]="No"),Bases[[#This Row],[Subscription Price]],0)</f>
        <v>0</v>
      </c>
      <c r="AQ195" s="7">
        <f>+Bases[[#This Row],[Sales From Simple Subscription Auto Renewal YES]]+Bases[[#This Row],[Sales From Simple Subscription Auto Renewal NO]]</f>
        <v>0</v>
      </c>
      <c r="AR195" s="7">
        <f>IF(AND(Bases[[#This Row],[Plan]]="Standard",Bases[[#This Row],[Auto Renewal]]="Yes"),Bases[[#This Row],[Minecraft Season Pass Price]],0)</f>
        <v>0</v>
      </c>
      <c r="AS195" s="7">
        <f>IF(AND(Bases[[#This Row],[Plan]]="Standard",Bases[[#This Row],[Auto Renewal]]="No"),Bases[[#This Row],[Minecraft Season Pass Price]],0)</f>
        <v>0</v>
      </c>
      <c r="AT195" s="7">
        <f>+Bases[[#This Row],[Sales From STANDARD (MINECRAFT) Auto Renewal YES]]+Bases[[#This Row],[Sales From STANDARD (MINECRAFT) Auto Renewal NO]]</f>
        <v>0</v>
      </c>
      <c r="AU195" s="7">
        <f>IF(AND(Bases[[#This Row],[Plan]]="Ultimate",Bases[[#This Row],[Auto Renewal]]="Yes"),Bases[[#This Row],[Minecraft Season Pass Price]],0)</f>
        <v>20</v>
      </c>
      <c r="AV195" s="7">
        <f>IF(AND(Bases[[#This Row],[Plan]]="Ultimate",Bases[[#This Row],[Auto Renewal]]="No"),Bases[[#This Row],[Minecraft Season Pass Price]],0)</f>
        <v>0</v>
      </c>
      <c r="AW195" s="7">
        <f>+Bases[[#This Row],[Sales From ULTIMATE (MINECRAFT) Auto Renewal YES]]+Bases[[#This Row],[Sales From ULTIMATE (MINECRAFT) Auto Renewal NO]]</f>
        <v>20</v>
      </c>
      <c r="AX195" s="7">
        <f>+Bases[[#This Row],[Total Sales From ULTIMATE (MINECRAFT) Auto Renewal YES + NO]]+Bases[[#This Row],[Total Sales From STANDARD (MINECRAFT) Auto Renewal YES + NO]]</f>
        <v>20</v>
      </c>
      <c r="AY195" s="7">
        <f>IF(AND(Bases[[#This Row],[Plan]]="Ultimate",Bases[[#This Row],[Auto Renewal]]="Yes"),Bases[[#This Row],[EA Play Season Pass
Price]],0)</f>
        <v>30</v>
      </c>
      <c r="AZ195" s="7">
        <f>IF(AND(Bases[[#This Row],[Plan]]="Ultimate",Bases[[#This Row],[Auto Renewal]]="No"),Bases[[#This Row],[EA Play Season Pass
Price]],0)</f>
        <v>0</v>
      </c>
      <c r="BA195" s="7">
        <f>+Bases[[#This Row],[Sales From ULTIMATE (EA) Auto Renewal YES]]+Bases[[#This Row],[Sales From ULTIMATE (EA) Auto Renewal NO]]</f>
        <v>30</v>
      </c>
      <c r="BB195" s="7">
        <f>IF(Bases[[#This Row],[Potential Clients Standard - Renew: Yes]]=1,25,0)</f>
        <v>0</v>
      </c>
      <c r="BC195" s="9">
        <f>IF(AND(Bases[[#This Row],[Auto Renewal]]="Yes",Bases[[#This Row],[Plan]]="Core"),1,0)</f>
        <v>0</v>
      </c>
      <c r="BD195" s="7">
        <f>IF(Bases[[#This Row],[Potential Clients Standard - Renew: NO]]=1,25,0)</f>
        <v>0</v>
      </c>
      <c r="BE195" s="9">
        <f>IF(AND(Bases[[#This Row],[Auto Renewal]]="No",Bases[[#This Row],[Plan]]="Core"),1,0)</f>
        <v>0</v>
      </c>
      <c r="BF195" s="7">
        <f>IF(Bases[[#This Row],[Potential Clients Ultimate - Renew: Yes]]=1,35,0)</f>
        <v>0</v>
      </c>
      <c r="BG195" s="9">
        <f>IF(AND(Bases[[#This Row],[Auto Renewal]]="Yes",Bases[[#This Row],[Plan]]="Standard"),1,0)</f>
        <v>0</v>
      </c>
      <c r="BH195" s="7">
        <f>IF(Bases[[#This Row],[Potential Clients Ultimate - Renew: NO]]=1,35,0)</f>
        <v>0</v>
      </c>
      <c r="BI195" s="9">
        <f>IF(AND(Bases[[#This Row],[Auto Renewal]]="No",Bases[[#This Row],[Plan]]="Standard"),1,0)</f>
        <v>0</v>
      </c>
      <c r="BJ195" s="7">
        <f>+Bases[[#This Row],[Potential Sales Standard - Renew: Yes]]+Bases[[#This Row],[Potential Sales Ultimate - Renew: Yes]]</f>
        <v>0</v>
      </c>
      <c r="BK195" s="9">
        <f>+Bases[[#This Row],[Potential Clients Standard - Renew: Yes]]+Bases[[#This Row],[Potential Clients Standard - Renew: NO]]</f>
        <v>0</v>
      </c>
      <c r="BL195" s="7">
        <f>+Bases[[#This Row],[Potential Sales Standard - Renew: NO]]+Bases[[#This Row],[Potential Sales Ultimate - Renew: NO]]</f>
        <v>0</v>
      </c>
      <c r="BM195" s="9">
        <f>+Bases[[#This Row],[Potential Clients Ultimate - Renew: Yes]]+Bases[[#This Row],[Potential Clients Ultimate - Renew: NO]]</f>
        <v>0</v>
      </c>
    </row>
    <row r="196" spans="1:65" ht="16.5" customHeight="1" x14ac:dyDescent="0.25">
      <c r="A196" s="1">
        <v>3423</v>
      </c>
      <c r="B196" s="1" t="s">
        <v>206</v>
      </c>
      <c r="C196" s="1" t="s">
        <v>15</v>
      </c>
      <c r="D196" s="2">
        <v>45540</v>
      </c>
      <c r="E196" s="1" t="s">
        <v>12</v>
      </c>
      <c r="F196" s="7">
        <v>10</v>
      </c>
      <c r="G196" s="1" t="s">
        <v>9</v>
      </c>
      <c r="H196" s="1" t="s">
        <v>12</v>
      </c>
      <c r="I196" s="7" t="s">
        <v>302</v>
      </c>
      <c r="J196" s="1" t="s">
        <v>8</v>
      </c>
      <c r="K196" s="7">
        <v>20</v>
      </c>
      <c r="L196" s="7">
        <v>10</v>
      </c>
      <c r="M196" s="7">
        <v>20</v>
      </c>
      <c r="N196" s="6">
        <v>2024</v>
      </c>
      <c r="O196" s="3" t="s">
        <v>323</v>
      </c>
      <c r="P196" s="5">
        <v>1</v>
      </c>
      <c r="Q196" s="3" t="s">
        <v>316</v>
      </c>
      <c r="R196" s="7">
        <v>-10</v>
      </c>
      <c r="S196" s="9">
        <v>1</v>
      </c>
      <c r="T196" s="9">
        <v>0</v>
      </c>
      <c r="U196" s="9">
        <v>1</v>
      </c>
      <c r="V196" s="9">
        <f>+IF(Bases[[#This Row],[Auto Renewal]]="Yes",1,0)</f>
        <v>0</v>
      </c>
      <c r="W196" s="9">
        <f>+IF(Bases[[#This Row],[Auto Renewal]]="No",1,0)</f>
        <v>1</v>
      </c>
      <c r="X196" s="9">
        <f>+Bases[[#This Row],[CLIENTS From All Subscriptions Auto Renewal YES]]+Bases[[#This Row],[CLIENTS From All Subscriptions Auto Renewal NO]]</f>
        <v>1</v>
      </c>
      <c r="Y196" s="9">
        <f>IF(AND(Bases[[#This Row],[Plan]]="Core",Bases[[#This Row],[Auto Renewal]]="Yes"),1,0)</f>
        <v>0</v>
      </c>
      <c r="Z196" s="9">
        <f>IF(AND(Bases[[#This Row],[Plan]]="Core",Bases[[#This Row],[Auto Renewal]]="No"),1,0)</f>
        <v>0</v>
      </c>
      <c r="AA196" s="9">
        <f>+Bases[[#This Row],[CLIENTS From Simple Subscription Auto Renewal NO]]+Bases[[#This Row],[CLIENTS From Simple Subscription Auto Renewal YES]]</f>
        <v>0</v>
      </c>
      <c r="AB196" s="9">
        <f>IF(AND(Bases[[#This Row],[Plan]]="Standard",Bases[[#This Row],[Auto Renewal]]="Yes"),1,0)</f>
        <v>0</v>
      </c>
      <c r="AC196" s="9">
        <f>IF(AND(Bases[[#This Row],[Plan]]="Standard",Bases[[#This Row],[Auto Renewal]]="No"),1,0)</f>
        <v>1</v>
      </c>
      <c r="AD196" s="9">
        <f>+Bases[[#This Row],[CLIENTS From STANDARD (MINECRAFT) Auto Renewal NO]]+Bases[[#This Row],[CLIENTS From STANDARD (MINECRAFT) Auto Renewal YES]]</f>
        <v>1</v>
      </c>
      <c r="AE196" s="9">
        <f>IF(AND(Bases[[#This Row],[Plan]]="Ultimate",Bases[[#This Row],[Auto Renewal]]="Yes"),1,0)</f>
        <v>0</v>
      </c>
      <c r="AF196" s="9">
        <f>IF(AND(Bases[[#This Row],[Plan]]="Ultimate",Bases[[#This Row],[Auto Renewal]]="No"),1,0)</f>
        <v>0</v>
      </c>
      <c r="AG196" s="9">
        <f>+Bases[[#This Row],[CLIENTS From ULTIMATE (MINECRAFT) Auto Renewal NO]]+Bases[[#This Row],[CLIENTS From ULTIMATE (MINECRAFT) Auto Renewal YES]]</f>
        <v>0</v>
      </c>
      <c r="AH196" s="9">
        <f>+Bases[[#This Row],[Total CLIENTS From ULTIMATE (MINECRAFT) Auto Renewal YES + NO]]+Bases[[#This Row],[Total CLIENTS From STANDARD (MINECRAFT) Auto Renewal YES + NO]]</f>
        <v>1</v>
      </c>
      <c r="AI196" s="9">
        <f>IF(AND(Bases[[#This Row],[Plan]]="Ultimate",Bases[[#This Row],[Auto Renewal]]="Yes"),1,0)</f>
        <v>0</v>
      </c>
      <c r="AJ196" s="9">
        <f>IF(AND(Bases[[#This Row],[Plan]]="Ultimate",Bases[[#This Row],[Auto Renewal]]="No"),1,0)</f>
        <v>0</v>
      </c>
      <c r="AK196" s="9">
        <f>+Bases[[#This Row],[CLIENTS From ULTIMATE (EA) Auto Renewal YES]]+Bases[[#This Row],[CLIENTS From ULTIMATE (EA) Auto Renewal NO]]</f>
        <v>0</v>
      </c>
      <c r="AL196" s="7">
        <f>+IF(Bases[[#This Row],[Auto Renewal]]="Yes",Bases[[#This Row],[Subscription Price]],0)</f>
        <v>0</v>
      </c>
      <c r="AM196" s="7">
        <f>+IF(Bases[[#This Row],[Auto Renewal]]="No",Bases[[#This Row],[Subscription Price]],0)</f>
        <v>10</v>
      </c>
      <c r="AN196" s="7">
        <f>+Bases[[#This Row],[Sales From All Subscriptions Auto Renewal NO]]+Bases[[#This Row],[Sales From All Subscriptions Auto Renewal YES]]</f>
        <v>10</v>
      </c>
      <c r="AO196" s="7">
        <f>IF(AND(Bases[[#This Row],[Plan]]="Core",Bases[[#This Row],[Auto Renewal]]="Yes"),Bases[[#This Row],[Subscription Price]],0)</f>
        <v>0</v>
      </c>
      <c r="AP196" s="7">
        <f>IF(AND(Bases[[#This Row],[Plan]]="Core",Bases[[#This Row],[Auto Renewal]]="No"),Bases[[#This Row],[Subscription Price]],0)</f>
        <v>0</v>
      </c>
      <c r="AQ196" s="7">
        <f>+Bases[[#This Row],[Sales From Simple Subscription Auto Renewal YES]]+Bases[[#This Row],[Sales From Simple Subscription Auto Renewal NO]]</f>
        <v>0</v>
      </c>
      <c r="AR196" s="7">
        <f>IF(AND(Bases[[#This Row],[Plan]]="Standard",Bases[[#This Row],[Auto Renewal]]="Yes"),Bases[[#This Row],[Minecraft Season Pass Price]],0)</f>
        <v>0</v>
      </c>
      <c r="AS196" s="7">
        <f>IF(AND(Bases[[#This Row],[Plan]]="Standard",Bases[[#This Row],[Auto Renewal]]="No"),Bases[[#This Row],[Minecraft Season Pass Price]],0)</f>
        <v>20</v>
      </c>
      <c r="AT196" s="7">
        <f>+Bases[[#This Row],[Sales From STANDARD (MINECRAFT) Auto Renewal YES]]+Bases[[#This Row],[Sales From STANDARD (MINECRAFT) Auto Renewal NO]]</f>
        <v>20</v>
      </c>
      <c r="AU196" s="7">
        <f>IF(AND(Bases[[#This Row],[Plan]]="Ultimate",Bases[[#This Row],[Auto Renewal]]="Yes"),Bases[[#This Row],[Minecraft Season Pass Price]],0)</f>
        <v>0</v>
      </c>
      <c r="AV196" s="7">
        <f>IF(AND(Bases[[#This Row],[Plan]]="Ultimate",Bases[[#This Row],[Auto Renewal]]="No"),Bases[[#This Row],[Minecraft Season Pass Price]],0)</f>
        <v>0</v>
      </c>
      <c r="AW196" s="7">
        <f>+Bases[[#This Row],[Sales From ULTIMATE (MINECRAFT) Auto Renewal YES]]+Bases[[#This Row],[Sales From ULTIMATE (MINECRAFT) Auto Renewal NO]]</f>
        <v>0</v>
      </c>
      <c r="AX196" s="7">
        <f>+Bases[[#This Row],[Total Sales From ULTIMATE (MINECRAFT) Auto Renewal YES + NO]]+Bases[[#This Row],[Total Sales From STANDARD (MINECRAFT) Auto Renewal YES + NO]]</f>
        <v>20</v>
      </c>
      <c r="AY196" s="7">
        <f>IF(AND(Bases[[#This Row],[Plan]]="Ultimate",Bases[[#This Row],[Auto Renewal]]="Yes"),Bases[[#This Row],[EA Play Season Pass
Price]],0)</f>
        <v>0</v>
      </c>
      <c r="AZ196" s="7">
        <f>IF(AND(Bases[[#This Row],[Plan]]="Ultimate",Bases[[#This Row],[Auto Renewal]]="No"),Bases[[#This Row],[EA Play Season Pass
Price]],0)</f>
        <v>0</v>
      </c>
      <c r="BA196" s="7">
        <f>+Bases[[#This Row],[Sales From ULTIMATE (EA) Auto Renewal YES]]+Bases[[#This Row],[Sales From ULTIMATE (EA) Auto Renewal NO]]</f>
        <v>0</v>
      </c>
      <c r="BB196" s="7">
        <f>IF(Bases[[#This Row],[Potential Clients Standard - Renew: Yes]]=1,25,0)</f>
        <v>0</v>
      </c>
      <c r="BC196" s="9">
        <f>IF(AND(Bases[[#This Row],[Auto Renewal]]="Yes",Bases[[#This Row],[Plan]]="Core"),1,0)</f>
        <v>0</v>
      </c>
      <c r="BD196" s="7">
        <f>IF(Bases[[#This Row],[Potential Clients Standard - Renew: NO]]=1,25,0)</f>
        <v>0</v>
      </c>
      <c r="BE196" s="9">
        <f>IF(AND(Bases[[#This Row],[Auto Renewal]]="No",Bases[[#This Row],[Plan]]="Core"),1,0)</f>
        <v>0</v>
      </c>
      <c r="BF196" s="7">
        <f>IF(Bases[[#This Row],[Potential Clients Ultimate - Renew: Yes]]=1,35,0)</f>
        <v>0</v>
      </c>
      <c r="BG196" s="9">
        <f>IF(AND(Bases[[#This Row],[Auto Renewal]]="Yes",Bases[[#This Row],[Plan]]="Standard"),1,0)</f>
        <v>0</v>
      </c>
      <c r="BH196" s="7">
        <f>IF(Bases[[#This Row],[Potential Clients Ultimate - Renew: NO]]=1,35,0)</f>
        <v>35</v>
      </c>
      <c r="BI196" s="9">
        <f>IF(AND(Bases[[#This Row],[Auto Renewal]]="No",Bases[[#This Row],[Plan]]="Standard"),1,0)</f>
        <v>1</v>
      </c>
      <c r="BJ196" s="7">
        <f>+Bases[[#This Row],[Potential Sales Standard - Renew: Yes]]+Bases[[#This Row],[Potential Sales Ultimate - Renew: Yes]]</f>
        <v>0</v>
      </c>
      <c r="BK196" s="9">
        <f>+Bases[[#This Row],[Potential Clients Standard - Renew: Yes]]+Bases[[#This Row],[Potential Clients Standard - Renew: NO]]</f>
        <v>0</v>
      </c>
      <c r="BL196" s="7">
        <f>+Bases[[#This Row],[Potential Sales Standard - Renew: NO]]+Bases[[#This Row],[Potential Sales Ultimate - Renew: NO]]</f>
        <v>35</v>
      </c>
      <c r="BM196" s="9">
        <f>+Bases[[#This Row],[Potential Clients Ultimate - Renew: Yes]]+Bases[[#This Row],[Potential Clients Ultimate - Renew: NO]]</f>
        <v>1</v>
      </c>
    </row>
    <row r="197" spans="1:65" ht="16.5" customHeight="1" x14ac:dyDescent="0.25">
      <c r="A197" s="1">
        <v>3424</v>
      </c>
      <c r="B197" s="1" t="s">
        <v>32</v>
      </c>
      <c r="C197" s="1" t="s">
        <v>11</v>
      </c>
      <c r="D197" s="2">
        <v>45541</v>
      </c>
      <c r="E197" s="1" t="s">
        <v>8</v>
      </c>
      <c r="F197" s="7">
        <v>5</v>
      </c>
      <c r="G197" s="1" t="s">
        <v>13</v>
      </c>
      <c r="H197" s="1" t="s">
        <v>12</v>
      </c>
      <c r="I197" s="7" t="s">
        <v>302</v>
      </c>
      <c r="J197" s="1" t="s">
        <v>12</v>
      </c>
      <c r="K197" s="7">
        <v>0</v>
      </c>
      <c r="L197" s="7">
        <v>0</v>
      </c>
      <c r="M197" s="7">
        <v>5</v>
      </c>
      <c r="N197" s="6">
        <v>2024</v>
      </c>
      <c r="O197" s="3" t="s">
        <v>323</v>
      </c>
      <c r="P197" s="5">
        <v>1</v>
      </c>
      <c r="Q197" s="3" t="s">
        <v>317</v>
      </c>
      <c r="R197" s="7">
        <v>0</v>
      </c>
      <c r="S197" s="9">
        <v>1</v>
      </c>
      <c r="T197" s="9">
        <v>1</v>
      </c>
      <c r="U197" s="9">
        <v>0</v>
      </c>
      <c r="V197" s="9">
        <f>+IF(Bases[[#This Row],[Auto Renewal]]="Yes",1,0)</f>
        <v>1</v>
      </c>
      <c r="W197" s="9">
        <f>+IF(Bases[[#This Row],[Auto Renewal]]="No",1,0)</f>
        <v>0</v>
      </c>
      <c r="X197" s="9">
        <f>+Bases[[#This Row],[CLIENTS From All Subscriptions Auto Renewal YES]]+Bases[[#This Row],[CLIENTS From All Subscriptions Auto Renewal NO]]</f>
        <v>1</v>
      </c>
      <c r="Y197" s="9">
        <f>IF(AND(Bases[[#This Row],[Plan]]="Core",Bases[[#This Row],[Auto Renewal]]="Yes"),1,0)</f>
        <v>1</v>
      </c>
      <c r="Z197" s="9">
        <f>IF(AND(Bases[[#This Row],[Plan]]="Core",Bases[[#This Row],[Auto Renewal]]="No"),1,0)</f>
        <v>0</v>
      </c>
      <c r="AA197" s="9">
        <f>+Bases[[#This Row],[CLIENTS From Simple Subscription Auto Renewal NO]]+Bases[[#This Row],[CLIENTS From Simple Subscription Auto Renewal YES]]</f>
        <v>1</v>
      </c>
      <c r="AB197" s="9">
        <f>IF(AND(Bases[[#This Row],[Plan]]="Standard",Bases[[#This Row],[Auto Renewal]]="Yes"),1,0)</f>
        <v>0</v>
      </c>
      <c r="AC197" s="9">
        <f>IF(AND(Bases[[#This Row],[Plan]]="Standard",Bases[[#This Row],[Auto Renewal]]="No"),1,0)</f>
        <v>0</v>
      </c>
      <c r="AD197" s="9">
        <f>+Bases[[#This Row],[CLIENTS From STANDARD (MINECRAFT) Auto Renewal NO]]+Bases[[#This Row],[CLIENTS From STANDARD (MINECRAFT) Auto Renewal YES]]</f>
        <v>0</v>
      </c>
      <c r="AE197" s="9">
        <f>IF(AND(Bases[[#This Row],[Plan]]="Ultimate",Bases[[#This Row],[Auto Renewal]]="Yes"),1,0)</f>
        <v>0</v>
      </c>
      <c r="AF197" s="9">
        <f>IF(AND(Bases[[#This Row],[Plan]]="Ultimate",Bases[[#This Row],[Auto Renewal]]="No"),1,0)</f>
        <v>0</v>
      </c>
      <c r="AG197" s="9">
        <f>+Bases[[#This Row],[CLIENTS From ULTIMATE (MINECRAFT) Auto Renewal NO]]+Bases[[#This Row],[CLIENTS From ULTIMATE (MINECRAFT) Auto Renewal YES]]</f>
        <v>0</v>
      </c>
      <c r="AH197" s="9">
        <f>+Bases[[#This Row],[Total CLIENTS From ULTIMATE (MINECRAFT) Auto Renewal YES + NO]]+Bases[[#This Row],[Total CLIENTS From STANDARD (MINECRAFT) Auto Renewal YES + NO]]</f>
        <v>0</v>
      </c>
      <c r="AI197" s="9">
        <f>IF(AND(Bases[[#This Row],[Plan]]="Ultimate",Bases[[#This Row],[Auto Renewal]]="Yes"),1,0)</f>
        <v>0</v>
      </c>
      <c r="AJ197" s="9">
        <f>IF(AND(Bases[[#This Row],[Plan]]="Ultimate",Bases[[#This Row],[Auto Renewal]]="No"),1,0)</f>
        <v>0</v>
      </c>
      <c r="AK197" s="9">
        <f>+Bases[[#This Row],[CLIENTS From ULTIMATE (EA) Auto Renewal YES]]+Bases[[#This Row],[CLIENTS From ULTIMATE (EA) Auto Renewal NO]]</f>
        <v>0</v>
      </c>
      <c r="AL197" s="7">
        <f>+IF(Bases[[#This Row],[Auto Renewal]]="Yes",Bases[[#This Row],[Subscription Price]],0)</f>
        <v>5</v>
      </c>
      <c r="AM197" s="7">
        <f>+IF(Bases[[#This Row],[Auto Renewal]]="No",Bases[[#This Row],[Subscription Price]],0)</f>
        <v>0</v>
      </c>
      <c r="AN197" s="7">
        <f>+Bases[[#This Row],[Sales From All Subscriptions Auto Renewal NO]]+Bases[[#This Row],[Sales From All Subscriptions Auto Renewal YES]]</f>
        <v>5</v>
      </c>
      <c r="AO197" s="7">
        <f>IF(AND(Bases[[#This Row],[Plan]]="Core",Bases[[#This Row],[Auto Renewal]]="Yes"),Bases[[#This Row],[Subscription Price]],0)</f>
        <v>5</v>
      </c>
      <c r="AP197" s="7">
        <f>IF(AND(Bases[[#This Row],[Plan]]="Core",Bases[[#This Row],[Auto Renewal]]="No"),Bases[[#This Row],[Subscription Price]],0)</f>
        <v>0</v>
      </c>
      <c r="AQ197" s="7">
        <f>+Bases[[#This Row],[Sales From Simple Subscription Auto Renewal YES]]+Bases[[#This Row],[Sales From Simple Subscription Auto Renewal NO]]</f>
        <v>5</v>
      </c>
      <c r="AR197" s="7">
        <f>IF(AND(Bases[[#This Row],[Plan]]="Standard",Bases[[#This Row],[Auto Renewal]]="Yes"),Bases[[#This Row],[Minecraft Season Pass Price]],0)</f>
        <v>0</v>
      </c>
      <c r="AS197" s="7">
        <f>IF(AND(Bases[[#This Row],[Plan]]="Standard",Bases[[#This Row],[Auto Renewal]]="No"),Bases[[#This Row],[Minecraft Season Pass Price]],0)</f>
        <v>0</v>
      </c>
      <c r="AT197" s="7">
        <f>+Bases[[#This Row],[Sales From STANDARD (MINECRAFT) Auto Renewal YES]]+Bases[[#This Row],[Sales From STANDARD (MINECRAFT) Auto Renewal NO]]</f>
        <v>0</v>
      </c>
      <c r="AU197" s="7">
        <f>IF(AND(Bases[[#This Row],[Plan]]="Ultimate",Bases[[#This Row],[Auto Renewal]]="Yes"),Bases[[#This Row],[Minecraft Season Pass Price]],0)</f>
        <v>0</v>
      </c>
      <c r="AV197" s="7">
        <f>IF(AND(Bases[[#This Row],[Plan]]="Ultimate",Bases[[#This Row],[Auto Renewal]]="No"),Bases[[#This Row],[Minecraft Season Pass Price]],0)</f>
        <v>0</v>
      </c>
      <c r="AW197" s="7">
        <f>+Bases[[#This Row],[Sales From ULTIMATE (MINECRAFT) Auto Renewal YES]]+Bases[[#This Row],[Sales From ULTIMATE (MINECRAFT) Auto Renewal NO]]</f>
        <v>0</v>
      </c>
      <c r="AX197" s="7">
        <f>+Bases[[#This Row],[Total Sales From ULTIMATE (MINECRAFT) Auto Renewal YES + NO]]+Bases[[#This Row],[Total Sales From STANDARD (MINECRAFT) Auto Renewal YES + NO]]</f>
        <v>0</v>
      </c>
      <c r="AY197" s="7">
        <f>IF(AND(Bases[[#This Row],[Plan]]="Ultimate",Bases[[#This Row],[Auto Renewal]]="Yes"),Bases[[#This Row],[EA Play Season Pass
Price]],0)</f>
        <v>0</v>
      </c>
      <c r="AZ197" s="7">
        <f>IF(AND(Bases[[#This Row],[Plan]]="Ultimate",Bases[[#This Row],[Auto Renewal]]="No"),Bases[[#This Row],[EA Play Season Pass
Price]],0)</f>
        <v>0</v>
      </c>
      <c r="BA197" s="7">
        <f>+Bases[[#This Row],[Sales From ULTIMATE (EA) Auto Renewal YES]]+Bases[[#This Row],[Sales From ULTIMATE (EA) Auto Renewal NO]]</f>
        <v>0</v>
      </c>
      <c r="BB197" s="7">
        <f>IF(Bases[[#This Row],[Potential Clients Standard - Renew: Yes]]=1,25,0)</f>
        <v>25</v>
      </c>
      <c r="BC197" s="9">
        <f>IF(AND(Bases[[#This Row],[Auto Renewal]]="Yes",Bases[[#This Row],[Plan]]="Core"),1,0)</f>
        <v>1</v>
      </c>
      <c r="BD197" s="7">
        <f>IF(Bases[[#This Row],[Potential Clients Standard - Renew: NO]]=1,25,0)</f>
        <v>0</v>
      </c>
      <c r="BE197" s="9">
        <f>IF(AND(Bases[[#This Row],[Auto Renewal]]="No",Bases[[#This Row],[Plan]]="Core"),1,0)</f>
        <v>0</v>
      </c>
      <c r="BF197" s="7">
        <f>IF(Bases[[#This Row],[Potential Clients Ultimate - Renew: Yes]]=1,35,0)</f>
        <v>0</v>
      </c>
      <c r="BG197" s="9">
        <f>IF(AND(Bases[[#This Row],[Auto Renewal]]="Yes",Bases[[#This Row],[Plan]]="Standard"),1,0)</f>
        <v>0</v>
      </c>
      <c r="BH197" s="7">
        <f>IF(Bases[[#This Row],[Potential Clients Ultimate - Renew: NO]]=1,35,0)</f>
        <v>0</v>
      </c>
      <c r="BI197" s="9">
        <f>IF(AND(Bases[[#This Row],[Auto Renewal]]="No",Bases[[#This Row],[Plan]]="Standard"),1,0)</f>
        <v>0</v>
      </c>
      <c r="BJ197" s="7">
        <f>+Bases[[#This Row],[Potential Sales Standard - Renew: Yes]]+Bases[[#This Row],[Potential Sales Ultimate - Renew: Yes]]</f>
        <v>25</v>
      </c>
      <c r="BK197" s="9">
        <f>+Bases[[#This Row],[Potential Clients Standard - Renew: Yes]]+Bases[[#This Row],[Potential Clients Standard - Renew: NO]]</f>
        <v>1</v>
      </c>
      <c r="BL197" s="7">
        <f>+Bases[[#This Row],[Potential Sales Standard - Renew: NO]]+Bases[[#This Row],[Potential Sales Ultimate - Renew: NO]]</f>
        <v>0</v>
      </c>
      <c r="BM197" s="9">
        <f>+Bases[[#This Row],[Potential Clients Ultimate - Renew: Yes]]+Bases[[#This Row],[Potential Clients Ultimate - Renew: NO]]</f>
        <v>0</v>
      </c>
    </row>
    <row r="198" spans="1:65" ht="16.5" customHeight="1" x14ac:dyDescent="0.25">
      <c r="A198" s="1">
        <v>3425</v>
      </c>
      <c r="B198" s="1" t="s">
        <v>207</v>
      </c>
      <c r="C198" s="1" t="s">
        <v>7</v>
      </c>
      <c r="D198" s="2">
        <v>45542</v>
      </c>
      <c r="E198" s="1" t="s">
        <v>12</v>
      </c>
      <c r="F198" s="7">
        <v>15</v>
      </c>
      <c r="G198" s="1" t="s">
        <v>9</v>
      </c>
      <c r="H198" s="1" t="s">
        <v>8</v>
      </c>
      <c r="I198" s="7">
        <v>30</v>
      </c>
      <c r="J198" s="1" t="s">
        <v>8</v>
      </c>
      <c r="K198" s="7">
        <v>20</v>
      </c>
      <c r="L198" s="7">
        <v>20</v>
      </c>
      <c r="M198" s="7">
        <v>45</v>
      </c>
      <c r="N198" s="6">
        <v>2024</v>
      </c>
      <c r="O198" s="3" t="s">
        <v>323</v>
      </c>
      <c r="P198" s="5">
        <v>1</v>
      </c>
      <c r="Q198" s="3" t="s">
        <v>311</v>
      </c>
      <c r="R198" s="7">
        <v>-20</v>
      </c>
      <c r="S198" s="9">
        <v>1</v>
      </c>
      <c r="T198" s="9">
        <v>0</v>
      </c>
      <c r="U198" s="9">
        <v>1</v>
      </c>
      <c r="V198" s="9">
        <f>+IF(Bases[[#This Row],[Auto Renewal]]="Yes",1,0)</f>
        <v>0</v>
      </c>
      <c r="W198" s="9">
        <f>+IF(Bases[[#This Row],[Auto Renewal]]="No",1,0)</f>
        <v>1</v>
      </c>
      <c r="X198" s="9">
        <f>+Bases[[#This Row],[CLIENTS From All Subscriptions Auto Renewal YES]]+Bases[[#This Row],[CLIENTS From All Subscriptions Auto Renewal NO]]</f>
        <v>1</v>
      </c>
      <c r="Y198" s="9">
        <f>IF(AND(Bases[[#This Row],[Plan]]="Core",Bases[[#This Row],[Auto Renewal]]="Yes"),1,0)</f>
        <v>0</v>
      </c>
      <c r="Z198" s="9">
        <f>IF(AND(Bases[[#This Row],[Plan]]="Core",Bases[[#This Row],[Auto Renewal]]="No"),1,0)</f>
        <v>0</v>
      </c>
      <c r="AA198" s="9">
        <f>+Bases[[#This Row],[CLIENTS From Simple Subscription Auto Renewal NO]]+Bases[[#This Row],[CLIENTS From Simple Subscription Auto Renewal YES]]</f>
        <v>0</v>
      </c>
      <c r="AB198" s="9">
        <f>IF(AND(Bases[[#This Row],[Plan]]="Standard",Bases[[#This Row],[Auto Renewal]]="Yes"),1,0)</f>
        <v>0</v>
      </c>
      <c r="AC198" s="9">
        <f>IF(AND(Bases[[#This Row],[Plan]]="Standard",Bases[[#This Row],[Auto Renewal]]="No"),1,0)</f>
        <v>0</v>
      </c>
      <c r="AD198" s="9">
        <f>+Bases[[#This Row],[CLIENTS From STANDARD (MINECRAFT) Auto Renewal NO]]+Bases[[#This Row],[CLIENTS From STANDARD (MINECRAFT) Auto Renewal YES]]</f>
        <v>0</v>
      </c>
      <c r="AE198" s="9">
        <f>IF(AND(Bases[[#This Row],[Plan]]="Ultimate",Bases[[#This Row],[Auto Renewal]]="Yes"),1,0)</f>
        <v>0</v>
      </c>
      <c r="AF198" s="9">
        <f>IF(AND(Bases[[#This Row],[Plan]]="Ultimate",Bases[[#This Row],[Auto Renewal]]="No"),1,0)</f>
        <v>1</v>
      </c>
      <c r="AG198" s="9">
        <f>+Bases[[#This Row],[CLIENTS From ULTIMATE (MINECRAFT) Auto Renewal NO]]+Bases[[#This Row],[CLIENTS From ULTIMATE (MINECRAFT) Auto Renewal YES]]</f>
        <v>1</v>
      </c>
      <c r="AH198" s="9">
        <f>+Bases[[#This Row],[Total CLIENTS From ULTIMATE (MINECRAFT) Auto Renewal YES + NO]]+Bases[[#This Row],[Total CLIENTS From STANDARD (MINECRAFT) Auto Renewal YES + NO]]</f>
        <v>1</v>
      </c>
      <c r="AI198" s="9">
        <f>IF(AND(Bases[[#This Row],[Plan]]="Ultimate",Bases[[#This Row],[Auto Renewal]]="Yes"),1,0)</f>
        <v>0</v>
      </c>
      <c r="AJ198" s="9">
        <f>IF(AND(Bases[[#This Row],[Plan]]="Ultimate",Bases[[#This Row],[Auto Renewal]]="No"),1,0)</f>
        <v>1</v>
      </c>
      <c r="AK198" s="9">
        <f>+Bases[[#This Row],[CLIENTS From ULTIMATE (EA) Auto Renewal YES]]+Bases[[#This Row],[CLIENTS From ULTIMATE (EA) Auto Renewal NO]]</f>
        <v>1</v>
      </c>
      <c r="AL198" s="7">
        <f>+IF(Bases[[#This Row],[Auto Renewal]]="Yes",Bases[[#This Row],[Subscription Price]],0)</f>
        <v>0</v>
      </c>
      <c r="AM198" s="7">
        <f>+IF(Bases[[#This Row],[Auto Renewal]]="No",Bases[[#This Row],[Subscription Price]],0)</f>
        <v>15</v>
      </c>
      <c r="AN198" s="7">
        <f>+Bases[[#This Row],[Sales From All Subscriptions Auto Renewal NO]]+Bases[[#This Row],[Sales From All Subscriptions Auto Renewal YES]]</f>
        <v>15</v>
      </c>
      <c r="AO198" s="7">
        <f>IF(AND(Bases[[#This Row],[Plan]]="Core",Bases[[#This Row],[Auto Renewal]]="Yes"),Bases[[#This Row],[Subscription Price]],0)</f>
        <v>0</v>
      </c>
      <c r="AP198" s="7">
        <f>IF(AND(Bases[[#This Row],[Plan]]="Core",Bases[[#This Row],[Auto Renewal]]="No"),Bases[[#This Row],[Subscription Price]],0)</f>
        <v>0</v>
      </c>
      <c r="AQ198" s="7">
        <f>+Bases[[#This Row],[Sales From Simple Subscription Auto Renewal YES]]+Bases[[#This Row],[Sales From Simple Subscription Auto Renewal NO]]</f>
        <v>0</v>
      </c>
      <c r="AR198" s="7">
        <f>IF(AND(Bases[[#This Row],[Plan]]="Standard",Bases[[#This Row],[Auto Renewal]]="Yes"),Bases[[#This Row],[Minecraft Season Pass Price]],0)</f>
        <v>0</v>
      </c>
      <c r="AS198" s="7">
        <f>IF(AND(Bases[[#This Row],[Plan]]="Standard",Bases[[#This Row],[Auto Renewal]]="No"),Bases[[#This Row],[Minecraft Season Pass Price]],0)</f>
        <v>0</v>
      </c>
      <c r="AT198" s="7">
        <f>+Bases[[#This Row],[Sales From STANDARD (MINECRAFT) Auto Renewal YES]]+Bases[[#This Row],[Sales From STANDARD (MINECRAFT) Auto Renewal NO]]</f>
        <v>0</v>
      </c>
      <c r="AU198" s="7">
        <f>IF(AND(Bases[[#This Row],[Plan]]="Ultimate",Bases[[#This Row],[Auto Renewal]]="Yes"),Bases[[#This Row],[Minecraft Season Pass Price]],0)</f>
        <v>0</v>
      </c>
      <c r="AV198" s="7">
        <f>IF(AND(Bases[[#This Row],[Plan]]="Ultimate",Bases[[#This Row],[Auto Renewal]]="No"),Bases[[#This Row],[Minecraft Season Pass Price]],0)</f>
        <v>20</v>
      </c>
      <c r="AW198" s="7">
        <f>+Bases[[#This Row],[Sales From ULTIMATE (MINECRAFT) Auto Renewal YES]]+Bases[[#This Row],[Sales From ULTIMATE (MINECRAFT) Auto Renewal NO]]</f>
        <v>20</v>
      </c>
      <c r="AX198" s="7">
        <f>+Bases[[#This Row],[Total Sales From ULTIMATE (MINECRAFT) Auto Renewal YES + NO]]+Bases[[#This Row],[Total Sales From STANDARD (MINECRAFT) Auto Renewal YES + NO]]</f>
        <v>20</v>
      </c>
      <c r="AY198" s="7">
        <f>IF(AND(Bases[[#This Row],[Plan]]="Ultimate",Bases[[#This Row],[Auto Renewal]]="Yes"),Bases[[#This Row],[EA Play Season Pass
Price]],0)</f>
        <v>0</v>
      </c>
      <c r="AZ198" s="7">
        <f>IF(AND(Bases[[#This Row],[Plan]]="Ultimate",Bases[[#This Row],[Auto Renewal]]="No"),Bases[[#This Row],[EA Play Season Pass
Price]],0)</f>
        <v>30</v>
      </c>
      <c r="BA198" s="7">
        <f>+Bases[[#This Row],[Sales From ULTIMATE (EA) Auto Renewal YES]]+Bases[[#This Row],[Sales From ULTIMATE (EA) Auto Renewal NO]]</f>
        <v>30</v>
      </c>
      <c r="BB198" s="7">
        <f>IF(Bases[[#This Row],[Potential Clients Standard - Renew: Yes]]=1,25,0)</f>
        <v>0</v>
      </c>
      <c r="BC198" s="9">
        <f>IF(AND(Bases[[#This Row],[Auto Renewal]]="Yes",Bases[[#This Row],[Plan]]="Core"),1,0)</f>
        <v>0</v>
      </c>
      <c r="BD198" s="7">
        <f>IF(Bases[[#This Row],[Potential Clients Standard - Renew: NO]]=1,25,0)</f>
        <v>0</v>
      </c>
      <c r="BE198" s="9">
        <f>IF(AND(Bases[[#This Row],[Auto Renewal]]="No",Bases[[#This Row],[Plan]]="Core"),1,0)</f>
        <v>0</v>
      </c>
      <c r="BF198" s="7">
        <f>IF(Bases[[#This Row],[Potential Clients Ultimate - Renew: Yes]]=1,35,0)</f>
        <v>0</v>
      </c>
      <c r="BG198" s="9">
        <f>IF(AND(Bases[[#This Row],[Auto Renewal]]="Yes",Bases[[#This Row],[Plan]]="Standard"),1,0)</f>
        <v>0</v>
      </c>
      <c r="BH198" s="7">
        <f>IF(Bases[[#This Row],[Potential Clients Ultimate - Renew: NO]]=1,35,0)</f>
        <v>0</v>
      </c>
      <c r="BI198" s="9">
        <f>IF(AND(Bases[[#This Row],[Auto Renewal]]="No",Bases[[#This Row],[Plan]]="Standard"),1,0)</f>
        <v>0</v>
      </c>
      <c r="BJ198" s="7">
        <f>+Bases[[#This Row],[Potential Sales Standard - Renew: Yes]]+Bases[[#This Row],[Potential Sales Ultimate - Renew: Yes]]</f>
        <v>0</v>
      </c>
      <c r="BK198" s="9">
        <f>+Bases[[#This Row],[Potential Clients Standard - Renew: Yes]]+Bases[[#This Row],[Potential Clients Standard - Renew: NO]]</f>
        <v>0</v>
      </c>
      <c r="BL198" s="7">
        <f>+Bases[[#This Row],[Potential Sales Standard - Renew: NO]]+Bases[[#This Row],[Potential Sales Ultimate - Renew: NO]]</f>
        <v>0</v>
      </c>
      <c r="BM198" s="9">
        <f>+Bases[[#This Row],[Potential Clients Ultimate - Renew: Yes]]+Bases[[#This Row],[Potential Clients Ultimate - Renew: NO]]</f>
        <v>0</v>
      </c>
    </row>
    <row r="199" spans="1:65" ht="16.5" customHeight="1" x14ac:dyDescent="0.25">
      <c r="A199" s="1">
        <v>3426</v>
      </c>
      <c r="B199" s="1" t="s">
        <v>185</v>
      </c>
      <c r="C199" s="1" t="s">
        <v>15</v>
      </c>
      <c r="D199" s="2">
        <v>45543</v>
      </c>
      <c r="E199" s="1" t="s">
        <v>8</v>
      </c>
      <c r="F199" s="7">
        <v>10</v>
      </c>
      <c r="G199" s="1" t="s">
        <v>16</v>
      </c>
      <c r="H199" s="1" t="s">
        <v>12</v>
      </c>
      <c r="I199" s="7" t="s">
        <v>302</v>
      </c>
      <c r="J199" s="1" t="s">
        <v>8</v>
      </c>
      <c r="K199" s="7">
        <v>20</v>
      </c>
      <c r="L199" s="7">
        <v>15</v>
      </c>
      <c r="M199" s="7">
        <v>15</v>
      </c>
      <c r="N199" s="6">
        <v>2024</v>
      </c>
      <c r="O199" s="3" t="s">
        <v>323</v>
      </c>
      <c r="P199" s="5">
        <v>2</v>
      </c>
      <c r="Q199" s="3" t="s">
        <v>314</v>
      </c>
      <c r="R199" s="7">
        <v>-15</v>
      </c>
      <c r="S199" s="9">
        <v>1</v>
      </c>
      <c r="T199" s="9">
        <v>1</v>
      </c>
      <c r="U199" s="9">
        <v>0</v>
      </c>
      <c r="V199" s="9">
        <f>+IF(Bases[[#This Row],[Auto Renewal]]="Yes",1,0)</f>
        <v>1</v>
      </c>
      <c r="W199" s="9">
        <f>+IF(Bases[[#This Row],[Auto Renewal]]="No",1,0)</f>
        <v>0</v>
      </c>
      <c r="X199" s="9">
        <f>+Bases[[#This Row],[CLIENTS From All Subscriptions Auto Renewal YES]]+Bases[[#This Row],[CLIENTS From All Subscriptions Auto Renewal NO]]</f>
        <v>1</v>
      </c>
      <c r="Y199" s="9">
        <f>IF(AND(Bases[[#This Row],[Plan]]="Core",Bases[[#This Row],[Auto Renewal]]="Yes"),1,0)</f>
        <v>0</v>
      </c>
      <c r="Z199" s="9">
        <f>IF(AND(Bases[[#This Row],[Plan]]="Core",Bases[[#This Row],[Auto Renewal]]="No"),1,0)</f>
        <v>0</v>
      </c>
      <c r="AA199" s="9">
        <f>+Bases[[#This Row],[CLIENTS From Simple Subscription Auto Renewal NO]]+Bases[[#This Row],[CLIENTS From Simple Subscription Auto Renewal YES]]</f>
        <v>0</v>
      </c>
      <c r="AB199" s="9">
        <f>IF(AND(Bases[[#This Row],[Plan]]="Standard",Bases[[#This Row],[Auto Renewal]]="Yes"),1,0)</f>
        <v>1</v>
      </c>
      <c r="AC199" s="9">
        <f>IF(AND(Bases[[#This Row],[Plan]]="Standard",Bases[[#This Row],[Auto Renewal]]="No"),1,0)</f>
        <v>0</v>
      </c>
      <c r="AD199" s="9">
        <f>+Bases[[#This Row],[CLIENTS From STANDARD (MINECRAFT) Auto Renewal NO]]+Bases[[#This Row],[CLIENTS From STANDARD (MINECRAFT) Auto Renewal YES]]</f>
        <v>1</v>
      </c>
      <c r="AE199" s="9">
        <f>IF(AND(Bases[[#This Row],[Plan]]="Ultimate",Bases[[#This Row],[Auto Renewal]]="Yes"),1,0)</f>
        <v>0</v>
      </c>
      <c r="AF199" s="9">
        <f>IF(AND(Bases[[#This Row],[Plan]]="Ultimate",Bases[[#This Row],[Auto Renewal]]="No"),1,0)</f>
        <v>0</v>
      </c>
      <c r="AG199" s="9">
        <f>+Bases[[#This Row],[CLIENTS From ULTIMATE (MINECRAFT) Auto Renewal NO]]+Bases[[#This Row],[CLIENTS From ULTIMATE (MINECRAFT) Auto Renewal YES]]</f>
        <v>0</v>
      </c>
      <c r="AH199" s="9">
        <f>+Bases[[#This Row],[Total CLIENTS From ULTIMATE (MINECRAFT) Auto Renewal YES + NO]]+Bases[[#This Row],[Total CLIENTS From STANDARD (MINECRAFT) Auto Renewal YES + NO]]</f>
        <v>1</v>
      </c>
      <c r="AI199" s="9">
        <f>IF(AND(Bases[[#This Row],[Plan]]="Ultimate",Bases[[#This Row],[Auto Renewal]]="Yes"),1,0)</f>
        <v>0</v>
      </c>
      <c r="AJ199" s="9">
        <f>IF(AND(Bases[[#This Row],[Plan]]="Ultimate",Bases[[#This Row],[Auto Renewal]]="No"),1,0)</f>
        <v>0</v>
      </c>
      <c r="AK199" s="9">
        <f>+Bases[[#This Row],[CLIENTS From ULTIMATE (EA) Auto Renewal YES]]+Bases[[#This Row],[CLIENTS From ULTIMATE (EA) Auto Renewal NO]]</f>
        <v>0</v>
      </c>
      <c r="AL199" s="7">
        <f>+IF(Bases[[#This Row],[Auto Renewal]]="Yes",Bases[[#This Row],[Subscription Price]],0)</f>
        <v>10</v>
      </c>
      <c r="AM199" s="7">
        <f>+IF(Bases[[#This Row],[Auto Renewal]]="No",Bases[[#This Row],[Subscription Price]],0)</f>
        <v>0</v>
      </c>
      <c r="AN199" s="7">
        <f>+Bases[[#This Row],[Sales From All Subscriptions Auto Renewal NO]]+Bases[[#This Row],[Sales From All Subscriptions Auto Renewal YES]]</f>
        <v>10</v>
      </c>
      <c r="AO199" s="7">
        <f>IF(AND(Bases[[#This Row],[Plan]]="Core",Bases[[#This Row],[Auto Renewal]]="Yes"),Bases[[#This Row],[Subscription Price]],0)</f>
        <v>0</v>
      </c>
      <c r="AP199" s="7">
        <f>IF(AND(Bases[[#This Row],[Plan]]="Core",Bases[[#This Row],[Auto Renewal]]="No"),Bases[[#This Row],[Subscription Price]],0)</f>
        <v>0</v>
      </c>
      <c r="AQ199" s="7">
        <f>+Bases[[#This Row],[Sales From Simple Subscription Auto Renewal YES]]+Bases[[#This Row],[Sales From Simple Subscription Auto Renewal NO]]</f>
        <v>0</v>
      </c>
      <c r="AR199" s="7">
        <f>IF(AND(Bases[[#This Row],[Plan]]="Standard",Bases[[#This Row],[Auto Renewal]]="Yes"),Bases[[#This Row],[Minecraft Season Pass Price]],0)</f>
        <v>20</v>
      </c>
      <c r="AS199" s="7">
        <f>IF(AND(Bases[[#This Row],[Plan]]="Standard",Bases[[#This Row],[Auto Renewal]]="No"),Bases[[#This Row],[Minecraft Season Pass Price]],0)</f>
        <v>0</v>
      </c>
      <c r="AT199" s="7">
        <f>+Bases[[#This Row],[Sales From STANDARD (MINECRAFT) Auto Renewal YES]]+Bases[[#This Row],[Sales From STANDARD (MINECRAFT) Auto Renewal NO]]</f>
        <v>20</v>
      </c>
      <c r="AU199" s="7">
        <f>IF(AND(Bases[[#This Row],[Plan]]="Ultimate",Bases[[#This Row],[Auto Renewal]]="Yes"),Bases[[#This Row],[Minecraft Season Pass Price]],0)</f>
        <v>0</v>
      </c>
      <c r="AV199" s="7">
        <f>IF(AND(Bases[[#This Row],[Plan]]="Ultimate",Bases[[#This Row],[Auto Renewal]]="No"),Bases[[#This Row],[Minecraft Season Pass Price]],0)</f>
        <v>0</v>
      </c>
      <c r="AW199" s="7">
        <f>+Bases[[#This Row],[Sales From ULTIMATE (MINECRAFT) Auto Renewal YES]]+Bases[[#This Row],[Sales From ULTIMATE (MINECRAFT) Auto Renewal NO]]</f>
        <v>0</v>
      </c>
      <c r="AX199" s="7">
        <f>+Bases[[#This Row],[Total Sales From ULTIMATE (MINECRAFT) Auto Renewal YES + NO]]+Bases[[#This Row],[Total Sales From STANDARD (MINECRAFT) Auto Renewal YES + NO]]</f>
        <v>20</v>
      </c>
      <c r="AY199" s="7">
        <f>IF(AND(Bases[[#This Row],[Plan]]="Ultimate",Bases[[#This Row],[Auto Renewal]]="Yes"),Bases[[#This Row],[EA Play Season Pass
Price]],0)</f>
        <v>0</v>
      </c>
      <c r="AZ199" s="7">
        <f>IF(AND(Bases[[#This Row],[Plan]]="Ultimate",Bases[[#This Row],[Auto Renewal]]="No"),Bases[[#This Row],[EA Play Season Pass
Price]],0)</f>
        <v>0</v>
      </c>
      <c r="BA199" s="7">
        <f>+Bases[[#This Row],[Sales From ULTIMATE (EA) Auto Renewal YES]]+Bases[[#This Row],[Sales From ULTIMATE (EA) Auto Renewal NO]]</f>
        <v>0</v>
      </c>
      <c r="BB199" s="7">
        <f>IF(Bases[[#This Row],[Potential Clients Standard - Renew: Yes]]=1,25,0)</f>
        <v>0</v>
      </c>
      <c r="BC199" s="9">
        <f>IF(AND(Bases[[#This Row],[Auto Renewal]]="Yes",Bases[[#This Row],[Plan]]="Core"),1,0)</f>
        <v>0</v>
      </c>
      <c r="BD199" s="7">
        <f>IF(Bases[[#This Row],[Potential Clients Standard - Renew: NO]]=1,25,0)</f>
        <v>0</v>
      </c>
      <c r="BE199" s="9">
        <f>IF(AND(Bases[[#This Row],[Auto Renewal]]="No",Bases[[#This Row],[Plan]]="Core"),1,0)</f>
        <v>0</v>
      </c>
      <c r="BF199" s="7">
        <f>IF(Bases[[#This Row],[Potential Clients Ultimate - Renew: Yes]]=1,35,0)</f>
        <v>35</v>
      </c>
      <c r="BG199" s="9">
        <f>IF(AND(Bases[[#This Row],[Auto Renewal]]="Yes",Bases[[#This Row],[Plan]]="Standard"),1,0)</f>
        <v>1</v>
      </c>
      <c r="BH199" s="7">
        <f>IF(Bases[[#This Row],[Potential Clients Ultimate - Renew: NO]]=1,35,0)</f>
        <v>0</v>
      </c>
      <c r="BI199" s="9">
        <f>IF(AND(Bases[[#This Row],[Auto Renewal]]="No",Bases[[#This Row],[Plan]]="Standard"),1,0)</f>
        <v>0</v>
      </c>
      <c r="BJ199" s="7">
        <f>+Bases[[#This Row],[Potential Sales Standard - Renew: Yes]]+Bases[[#This Row],[Potential Sales Ultimate - Renew: Yes]]</f>
        <v>35</v>
      </c>
      <c r="BK199" s="9">
        <f>+Bases[[#This Row],[Potential Clients Standard - Renew: Yes]]+Bases[[#This Row],[Potential Clients Standard - Renew: NO]]</f>
        <v>0</v>
      </c>
      <c r="BL199" s="7">
        <f>+Bases[[#This Row],[Potential Sales Standard - Renew: NO]]+Bases[[#This Row],[Potential Sales Ultimate - Renew: NO]]</f>
        <v>0</v>
      </c>
      <c r="BM199" s="9">
        <f>+Bases[[#This Row],[Potential Clients Ultimate - Renew: Yes]]+Bases[[#This Row],[Potential Clients Ultimate - Renew: NO]]</f>
        <v>1</v>
      </c>
    </row>
    <row r="200" spans="1:65" ht="16.5" customHeight="1" x14ac:dyDescent="0.25">
      <c r="A200" s="1">
        <v>3427</v>
      </c>
      <c r="B200" s="1" t="s">
        <v>208</v>
      </c>
      <c r="C200" s="1" t="s">
        <v>11</v>
      </c>
      <c r="D200" s="2">
        <v>45544</v>
      </c>
      <c r="E200" s="1" t="s">
        <v>12</v>
      </c>
      <c r="F200" s="7">
        <v>5</v>
      </c>
      <c r="G200" s="1" t="s">
        <v>9</v>
      </c>
      <c r="H200" s="1" t="s">
        <v>12</v>
      </c>
      <c r="I200" s="7" t="s">
        <v>302</v>
      </c>
      <c r="J200" s="1" t="s">
        <v>12</v>
      </c>
      <c r="K200" s="7">
        <v>0</v>
      </c>
      <c r="L200" s="7">
        <v>1</v>
      </c>
      <c r="M200" s="7">
        <v>4</v>
      </c>
      <c r="N200" s="6">
        <v>2024</v>
      </c>
      <c r="O200" s="3" t="s">
        <v>323</v>
      </c>
      <c r="P200" s="5">
        <v>2</v>
      </c>
      <c r="Q200" s="3" t="s">
        <v>309</v>
      </c>
      <c r="R200" s="7">
        <v>-1</v>
      </c>
      <c r="S200" s="9">
        <v>1</v>
      </c>
      <c r="T200" s="9">
        <v>0</v>
      </c>
      <c r="U200" s="9">
        <v>1</v>
      </c>
      <c r="V200" s="9">
        <f>+IF(Bases[[#This Row],[Auto Renewal]]="Yes",1,0)</f>
        <v>0</v>
      </c>
      <c r="W200" s="9">
        <f>+IF(Bases[[#This Row],[Auto Renewal]]="No",1,0)</f>
        <v>1</v>
      </c>
      <c r="X200" s="9">
        <f>+Bases[[#This Row],[CLIENTS From All Subscriptions Auto Renewal YES]]+Bases[[#This Row],[CLIENTS From All Subscriptions Auto Renewal NO]]</f>
        <v>1</v>
      </c>
      <c r="Y200" s="9">
        <f>IF(AND(Bases[[#This Row],[Plan]]="Core",Bases[[#This Row],[Auto Renewal]]="Yes"),1,0)</f>
        <v>0</v>
      </c>
      <c r="Z200" s="9">
        <f>IF(AND(Bases[[#This Row],[Plan]]="Core",Bases[[#This Row],[Auto Renewal]]="No"),1,0)</f>
        <v>1</v>
      </c>
      <c r="AA200" s="9">
        <f>+Bases[[#This Row],[CLIENTS From Simple Subscription Auto Renewal NO]]+Bases[[#This Row],[CLIENTS From Simple Subscription Auto Renewal YES]]</f>
        <v>1</v>
      </c>
      <c r="AB200" s="9">
        <f>IF(AND(Bases[[#This Row],[Plan]]="Standard",Bases[[#This Row],[Auto Renewal]]="Yes"),1,0)</f>
        <v>0</v>
      </c>
      <c r="AC200" s="9">
        <f>IF(AND(Bases[[#This Row],[Plan]]="Standard",Bases[[#This Row],[Auto Renewal]]="No"),1,0)</f>
        <v>0</v>
      </c>
      <c r="AD200" s="9">
        <f>+Bases[[#This Row],[CLIENTS From STANDARD (MINECRAFT) Auto Renewal NO]]+Bases[[#This Row],[CLIENTS From STANDARD (MINECRAFT) Auto Renewal YES]]</f>
        <v>0</v>
      </c>
      <c r="AE200" s="9">
        <f>IF(AND(Bases[[#This Row],[Plan]]="Ultimate",Bases[[#This Row],[Auto Renewal]]="Yes"),1,0)</f>
        <v>0</v>
      </c>
      <c r="AF200" s="9">
        <f>IF(AND(Bases[[#This Row],[Plan]]="Ultimate",Bases[[#This Row],[Auto Renewal]]="No"),1,0)</f>
        <v>0</v>
      </c>
      <c r="AG200" s="9">
        <f>+Bases[[#This Row],[CLIENTS From ULTIMATE (MINECRAFT) Auto Renewal NO]]+Bases[[#This Row],[CLIENTS From ULTIMATE (MINECRAFT) Auto Renewal YES]]</f>
        <v>0</v>
      </c>
      <c r="AH200" s="9">
        <f>+Bases[[#This Row],[Total CLIENTS From ULTIMATE (MINECRAFT) Auto Renewal YES + NO]]+Bases[[#This Row],[Total CLIENTS From STANDARD (MINECRAFT) Auto Renewal YES + NO]]</f>
        <v>0</v>
      </c>
      <c r="AI200" s="9">
        <f>IF(AND(Bases[[#This Row],[Plan]]="Ultimate",Bases[[#This Row],[Auto Renewal]]="Yes"),1,0)</f>
        <v>0</v>
      </c>
      <c r="AJ200" s="9">
        <f>IF(AND(Bases[[#This Row],[Plan]]="Ultimate",Bases[[#This Row],[Auto Renewal]]="No"),1,0)</f>
        <v>0</v>
      </c>
      <c r="AK200" s="9">
        <f>+Bases[[#This Row],[CLIENTS From ULTIMATE (EA) Auto Renewal YES]]+Bases[[#This Row],[CLIENTS From ULTIMATE (EA) Auto Renewal NO]]</f>
        <v>0</v>
      </c>
      <c r="AL200" s="7">
        <f>+IF(Bases[[#This Row],[Auto Renewal]]="Yes",Bases[[#This Row],[Subscription Price]],0)</f>
        <v>0</v>
      </c>
      <c r="AM200" s="7">
        <f>+IF(Bases[[#This Row],[Auto Renewal]]="No",Bases[[#This Row],[Subscription Price]],0)</f>
        <v>5</v>
      </c>
      <c r="AN200" s="7">
        <f>+Bases[[#This Row],[Sales From All Subscriptions Auto Renewal NO]]+Bases[[#This Row],[Sales From All Subscriptions Auto Renewal YES]]</f>
        <v>5</v>
      </c>
      <c r="AO200" s="7">
        <f>IF(AND(Bases[[#This Row],[Plan]]="Core",Bases[[#This Row],[Auto Renewal]]="Yes"),Bases[[#This Row],[Subscription Price]],0)</f>
        <v>0</v>
      </c>
      <c r="AP200" s="7">
        <f>IF(AND(Bases[[#This Row],[Plan]]="Core",Bases[[#This Row],[Auto Renewal]]="No"),Bases[[#This Row],[Subscription Price]],0)</f>
        <v>5</v>
      </c>
      <c r="AQ200" s="7">
        <f>+Bases[[#This Row],[Sales From Simple Subscription Auto Renewal YES]]+Bases[[#This Row],[Sales From Simple Subscription Auto Renewal NO]]</f>
        <v>5</v>
      </c>
      <c r="AR200" s="7">
        <f>IF(AND(Bases[[#This Row],[Plan]]="Standard",Bases[[#This Row],[Auto Renewal]]="Yes"),Bases[[#This Row],[Minecraft Season Pass Price]],0)</f>
        <v>0</v>
      </c>
      <c r="AS200" s="7">
        <f>IF(AND(Bases[[#This Row],[Plan]]="Standard",Bases[[#This Row],[Auto Renewal]]="No"),Bases[[#This Row],[Minecraft Season Pass Price]],0)</f>
        <v>0</v>
      </c>
      <c r="AT200" s="7">
        <f>+Bases[[#This Row],[Sales From STANDARD (MINECRAFT) Auto Renewal YES]]+Bases[[#This Row],[Sales From STANDARD (MINECRAFT) Auto Renewal NO]]</f>
        <v>0</v>
      </c>
      <c r="AU200" s="7">
        <f>IF(AND(Bases[[#This Row],[Plan]]="Ultimate",Bases[[#This Row],[Auto Renewal]]="Yes"),Bases[[#This Row],[Minecraft Season Pass Price]],0)</f>
        <v>0</v>
      </c>
      <c r="AV200" s="7">
        <f>IF(AND(Bases[[#This Row],[Plan]]="Ultimate",Bases[[#This Row],[Auto Renewal]]="No"),Bases[[#This Row],[Minecraft Season Pass Price]],0)</f>
        <v>0</v>
      </c>
      <c r="AW200" s="7">
        <f>+Bases[[#This Row],[Sales From ULTIMATE (MINECRAFT) Auto Renewal YES]]+Bases[[#This Row],[Sales From ULTIMATE (MINECRAFT) Auto Renewal NO]]</f>
        <v>0</v>
      </c>
      <c r="AX200" s="7">
        <f>+Bases[[#This Row],[Total Sales From ULTIMATE (MINECRAFT) Auto Renewal YES + NO]]+Bases[[#This Row],[Total Sales From STANDARD (MINECRAFT) Auto Renewal YES + NO]]</f>
        <v>0</v>
      </c>
      <c r="AY200" s="7">
        <f>IF(AND(Bases[[#This Row],[Plan]]="Ultimate",Bases[[#This Row],[Auto Renewal]]="Yes"),Bases[[#This Row],[EA Play Season Pass
Price]],0)</f>
        <v>0</v>
      </c>
      <c r="AZ200" s="7">
        <f>IF(AND(Bases[[#This Row],[Plan]]="Ultimate",Bases[[#This Row],[Auto Renewal]]="No"),Bases[[#This Row],[EA Play Season Pass
Price]],0)</f>
        <v>0</v>
      </c>
      <c r="BA200" s="7">
        <f>+Bases[[#This Row],[Sales From ULTIMATE (EA) Auto Renewal YES]]+Bases[[#This Row],[Sales From ULTIMATE (EA) Auto Renewal NO]]</f>
        <v>0</v>
      </c>
      <c r="BB200" s="7">
        <f>IF(Bases[[#This Row],[Potential Clients Standard - Renew: Yes]]=1,25,0)</f>
        <v>0</v>
      </c>
      <c r="BC200" s="9">
        <f>IF(AND(Bases[[#This Row],[Auto Renewal]]="Yes",Bases[[#This Row],[Plan]]="Core"),1,0)</f>
        <v>0</v>
      </c>
      <c r="BD200" s="7">
        <f>IF(Bases[[#This Row],[Potential Clients Standard - Renew: NO]]=1,25,0)</f>
        <v>25</v>
      </c>
      <c r="BE200" s="9">
        <f>IF(AND(Bases[[#This Row],[Auto Renewal]]="No",Bases[[#This Row],[Plan]]="Core"),1,0)</f>
        <v>1</v>
      </c>
      <c r="BF200" s="7">
        <f>IF(Bases[[#This Row],[Potential Clients Ultimate - Renew: Yes]]=1,35,0)</f>
        <v>0</v>
      </c>
      <c r="BG200" s="9">
        <f>IF(AND(Bases[[#This Row],[Auto Renewal]]="Yes",Bases[[#This Row],[Plan]]="Standard"),1,0)</f>
        <v>0</v>
      </c>
      <c r="BH200" s="7">
        <f>IF(Bases[[#This Row],[Potential Clients Ultimate - Renew: NO]]=1,35,0)</f>
        <v>0</v>
      </c>
      <c r="BI200" s="9">
        <f>IF(AND(Bases[[#This Row],[Auto Renewal]]="No",Bases[[#This Row],[Plan]]="Standard"),1,0)</f>
        <v>0</v>
      </c>
      <c r="BJ200" s="7">
        <f>+Bases[[#This Row],[Potential Sales Standard - Renew: Yes]]+Bases[[#This Row],[Potential Sales Ultimate - Renew: Yes]]</f>
        <v>0</v>
      </c>
      <c r="BK200" s="9">
        <f>+Bases[[#This Row],[Potential Clients Standard - Renew: Yes]]+Bases[[#This Row],[Potential Clients Standard - Renew: NO]]</f>
        <v>1</v>
      </c>
      <c r="BL200" s="7">
        <f>+Bases[[#This Row],[Potential Sales Standard - Renew: NO]]+Bases[[#This Row],[Potential Sales Ultimate - Renew: NO]]</f>
        <v>25</v>
      </c>
      <c r="BM200" s="9">
        <f>+Bases[[#This Row],[Potential Clients Ultimate - Renew: Yes]]+Bases[[#This Row],[Potential Clients Ultimate - Renew: NO]]</f>
        <v>0</v>
      </c>
    </row>
    <row r="201" spans="1:65" ht="16.5" customHeight="1" x14ac:dyDescent="0.25">
      <c r="A201" s="1">
        <v>3428</v>
      </c>
      <c r="B201" s="1" t="s">
        <v>209</v>
      </c>
      <c r="C201" s="1" t="s">
        <v>7</v>
      </c>
      <c r="D201" s="2">
        <v>45545</v>
      </c>
      <c r="E201" s="1" t="s">
        <v>8</v>
      </c>
      <c r="F201" s="7">
        <v>15</v>
      </c>
      <c r="G201" s="1" t="s">
        <v>13</v>
      </c>
      <c r="H201" s="1" t="s">
        <v>8</v>
      </c>
      <c r="I201" s="7">
        <v>30</v>
      </c>
      <c r="J201" s="1" t="s">
        <v>8</v>
      </c>
      <c r="K201" s="7">
        <v>20</v>
      </c>
      <c r="L201" s="7">
        <v>3</v>
      </c>
      <c r="M201" s="7">
        <v>62</v>
      </c>
      <c r="N201" s="6">
        <v>2024</v>
      </c>
      <c r="O201" s="3" t="s">
        <v>323</v>
      </c>
      <c r="P201" s="5">
        <v>2</v>
      </c>
      <c r="Q201" s="3" t="s">
        <v>312</v>
      </c>
      <c r="R201" s="7">
        <v>-3</v>
      </c>
      <c r="S201" s="9">
        <v>1</v>
      </c>
      <c r="T201" s="9">
        <v>1</v>
      </c>
      <c r="U201" s="9">
        <v>0</v>
      </c>
      <c r="V201" s="9">
        <f>+IF(Bases[[#This Row],[Auto Renewal]]="Yes",1,0)</f>
        <v>1</v>
      </c>
      <c r="W201" s="9">
        <f>+IF(Bases[[#This Row],[Auto Renewal]]="No",1,0)</f>
        <v>0</v>
      </c>
      <c r="X201" s="9">
        <f>+Bases[[#This Row],[CLIENTS From All Subscriptions Auto Renewal YES]]+Bases[[#This Row],[CLIENTS From All Subscriptions Auto Renewal NO]]</f>
        <v>1</v>
      </c>
      <c r="Y201" s="9">
        <f>IF(AND(Bases[[#This Row],[Plan]]="Core",Bases[[#This Row],[Auto Renewal]]="Yes"),1,0)</f>
        <v>0</v>
      </c>
      <c r="Z201" s="9">
        <f>IF(AND(Bases[[#This Row],[Plan]]="Core",Bases[[#This Row],[Auto Renewal]]="No"),1,0)</f>
        <v>0</v>
      </c>
      <c r="AA201" s="9">
        <f>+Bases[[#This Row],[CLIENTS From Simple Subscription Auto Renewal NO]]+Bases[[#This Row],[CLIENTS From Simple Subscription Auto Renewal YES]]</f>
        <v>0</v>
      </c>
      <c r="AB201" s="9">
        <f>IF(AND(Bases[[#This Row],[Plan]]="Standard",Bases[[#This Row],[Auto Renewal]]="Yes"),1,0)</f>
        <v>0</v>
      </c>
      <c r="AC201" s="9">
        <f>IF(AND(Bases[[#This Row],[Plan]]="Standard",Bases[[#This Row],[Auto Renewal]]="No"),1,0)</f>
        <v>0</v>
      </c>
      <c r="AD201" s="9">
        <f>+Bases[[#This Row],[CLIENTS From STANDARD (MINECRAFT) Auto Renewal NO]]+Bases[[#This Row],[CLIENTS From STANDARD (MINECRAFT) Auto Renewal YES]]</f>
        <v>0</v>
      </c>
      <c r="AE201" s="9">
        <f>IF(AND(Bases[[#This Row],[Plan]]="Ultimate",Bases[[#This Row],[Auto Renewal]]="Yes"),1,0)</f>
        <v>1</v>
      </c>
      <c r="AF201" s="9">
        <f>IF(AND(Bases[[#This Row],[Plan]]="Ultimate",Bases[[#This Row],[Auto Renewal]]="No"),1,0)</f>
        <v>0</v>
      </c>
      <c r="AG201" s="9">
        <f>+Bases[[#This Row],[CLIENTS From ULTIMATE (MINECRAFT) Auto Renewal NO]]+Bases[[#This Row],[CLIENTS From ULTIMATE (MINECRAFT) Auto Renewal YES]]</f>
        <v>1</v>
      </c>
      <c r="AH201" s="9">
        <f>+Bases[[#This Row],[Total CLIENTS From ULTIMATE (MINECRAFT) Auto Renewal YES + NO]]+Bases[[#This Row],[Total CLIENTS From STANDARD (MINECRAFT) Auto Renewal YES + NO]]</f>
        <v>1</v>
      </c>
      <c r="AI201" s="9">
        <f>IF(AND(Bases[[#This Row],[Plan]]="Ultimate",Bases[[#This Row],[Auto Renewal]]="Yes"),1,0)</f>
        <v>1</v>
      </c>
      <c r="AJ201" s="9">
        <f>IF(AND(Bases[[#This Row],[Plan]]="Ultimate",Bases[[#This Row],[Auto Renewal]]="No"),1,0)</f>
        <v>0</v>
      </c>
      <c r="AK201" s="9">
        <f>+Bases[[#This Row],[CLIENTS From ULTIMATE (EA) Auto Renewal YES]]+Bases[[#This Row],[CLIENTS From ULTIMATE (EA) Auto Renewal NO]]</f>
        <v>1</v>
      </c>
      <c r="AL201" s="7">
        <f>+IF(Bases[[#This Row],[Auto Renewal]]="Yes",Bases[[#This Row],[Subscription Price]],0)</f>
        <v>15</v>
      </c>
      <c r="AM201" s="7">
        <f>+IF(Bases[[#This Row],[Auto Renewal]]="No",Bases[[#This Row],[Subscription Price]],0)</f>
        <v>0</v>
      </c>
      <c r="AN201" s="7">
        <f>+Bases[[#This Row],[Sales From All Subscriptions Auto Renewal NO]]+Bases[[#This Row],[Sales From All Subscriptions Auto Renewal YES]]</f>
        <v>15</v>
      </c>
      <c r="AO201" s="7">
        <f>IF(AND(Bases[[#This Row],[Plan]]="Core",Bases[[#This Row],[Auto Renewal]]="Yes"),Bases[[#This Row],[Subscription Price]],0)</f>
        <v>0</v>
      </c>
      <c r="AP201" s="7">
        <f>IF(AND(Bases[[#This Row],[Plan]]="Core",Bases[[#This Row],[Auto Renewal]]="No"),Bases[[#This Row],[Subscription Price]],0)</f>
        <v>0</v>
      </c>
      <c r="AQ201" s="7">
        <f>+Bases[[#This Row],[Sales From Simple Subscription Auto Renewal YES]]+Bases[[#This Row],[Sales From Simple Subscription Auto Renewal NO]]</f>
        <v>0</v>
      </c>
      <c r="AR201" s="7">
        <f>IF(AND(Bases[[#This Row],[Plan]]="Standard",Bases[[#This Row],[Auto Renewal]]="Yes"),Bases[[#This Row],[Minecraft Season Pass Price]],0)</f>
        <v>0</v>
      </c>
      <c r="AS201" s="7">
        <f>IF(AND(Bases[[#This Row],[Plan]]="Standard",Bases[[#This Row],[Auto Renewal]]="No"),Bases[[#This Row],[Minecraft Season Pass Price]],0)</f>
        <v>0</v>
      </c>
      <c r="AT201" s="7">
        <f>+Bases[[#This Row],[Sales From STANDARD (MINECRAFT) Auto Renewal YES]]+Bases[[#This Row],[Sales From STANDARD (MINECRAFT) Auto Renewal NO]]</f>
        <v>0</v>
      </c>
      <c r="AU201" s="7">
        <f>IF(AND(Bases[[#This Row],[Plan]]="Ultimate",Bases[[#This Row],[Auto Renewal]]="Yes"),Bases[[#This Row],[Minecraft Season Pass Price]],0)</f>
        <v>20</v>
      </c>
      <c r="AV201" s="7">
        <f>IF(AND(Bases[[#This Row],[Plan]]="Ultimate",Bases[[#This Row],[Auto Renewal]]="No"),Bases[[#This Row],[Minecraft Season Pass Price]],0)</f>
        <v>0</v>
      </c>
      <c r="AW201" s="7">
        <f>+Bases[[#This Row],[Sales From ULTIMATE (MINECRAFT) Auto Renewal YES]]+Bases[[#This Row],[Sales From ULTIMATE (MINECRAFT) Auto Renewal NO]]</f>
        <v>20</v>
      </c>
      <c r="AX201" s="7">
        <f>+Bases[[#This Row],[Total Sales From ULTIMATE (MINECRAFT) Auto Renewal YES + NO]]+Bases[[#This Row],[Total Sales From STANDARD (MINECRAFT) Auto Renewal YES + NO]]</f>
        <v>20</v>
      </c>
      <c r="AY201" s="7">
        <f>IF(AND(Bases[[#This Row],[Plan]]="Ultimate",Bases[[#This Row],[Auto Renewal]]="Yes"),Bases[[#This Row],[EA Play Season Pass
Price]],0)</f>
        <v>30</v>
      </c>
      <c r="AZ201" s="7">
        <f>IF(AND(Bases[[#This Row],[Plan]]="Ultimate",Bases[[#This Row],[Auto Renewal]]="No"),Bases[[#This Row],[EA Play Season Pass
Price]],0)</f>
        <v>0</v>
      </c>
      <c r="BA201" s="7">
        <f>+Bases[[#This Row],[Sales From ULTIMATE (EA) Auto Renewal YES]]+Bases[[#This Row],[Sales From ULTIMATE (EA) Auto Renewal NO]]</f>
        <v>30</v>
      </c>
      <c r="BB201" s="7">
        <f>IF(Bases[[#This Row],[Potential Clients Standard - Renew: Yes]]=1,25,0)</f>
        <v>0</v>
      </c>
      <c r="BC201" s="9">
        <f>IF(AND(Bases[[#This Row],[Auto Renewal]]="Yes",Bases[[#This Row],[Plan]]="Core"),1,0)</f>
        <v>0</v>
      </c>
      <c r="BD201" s="7">
        <f>IF(Bases[[#This Row],[Potential Clients Standard - Renew: NO]]=1,25,0)</f>
        <v>0</v>
      </c>
      <c r="BE201" s="9">
        <f>IF(AND(Bases[[#This Row],[Auto Renewal]]="No",Bases[[#This Row],[Plan]]="Core"),1,0)</f>
        <v>0</v>
      </c>
      <c r="BF201" s="7">
        <f>IF(Bases[[#This Row],[Potential Clients Ultimate - Renew: Yes]]=1,35,0)</f>
        <v>0</v>
      </c>
      <c r="BG201" s="9">
        <f>IF(AND(Bases[[#This Row],[Auto Renewal]]="Yes",Bases[[#This Row],[Plan]]="Standard"),1,0)</f>
        <v>0</v>
      </c>
      <c r="BH201" s="7">
        <f>IF(Bases[[#This Row],[Potential Clients Ultimate - Renew: NO]]=1,35,0)</f>
        <v>0</v>
      </c>
      <c r="BI201" s="9">
        <f>IF(AND(Bases[[#This Row],[Auto Renewal]]="No",Bases[[#This Row],[Plan]]="Standard"),1,0)</f>
        <v>0</v>
      </c>
      <c r="BJ201" s="7">
        <f>+Bases[[#This Row],[Potential Sales Standard - Renew: Yes]]+Bases[[#This Row],[Potential Sales Ultimate - Renew: Yes]]</f>
        <v>0</v>
      </c>
      <c r="BK201" s="9">
        <f>+Bases[[#This Row],[Potential Clients Standard - Renew: Yes]]+Bases[[#This Row],[Potential Clients Standard - Renew: NO]]</f>
        <v>0</v>
      </c>
      <c r="BL201" s="7">
        <f>+Bases[[#This Row],[Potential Sales Standard - Renew: NO]]+Bases[[#This Row],[Potential Sales Ultimate - Renew: NO]]</f>
        <v>0</v>
      </c>
      <c r="BM201" s="9">
        <f>+Bases[[#This Row],[Potential Clients Ultimate - Renew: Yes]]+Bases[[#This Row],[Potential Clients Ultimate - Renew: NO]]</f>
        <v>0</v>
      </c>
    </row>
    <row r="202" spans="1:65" ht="16.5" customHeight="1" x14ac:dyDescent="0.25">
      <c r="A202" s="1">
        <v>3429</v>
      </c>
      <c r="B202" s="1" t="s">
        <v>210</v>
      </c>
      <c r="C202" s="1" t="s">
        <v>15</v>
      </c>
      <c r="D202" s="2">
        <v>45546</v>
      </c>
      <c r="E202" s="1" t="s">
        <v>12</v>
      </c>
      <c r="F202" s="7">
        <v>10</v>
      </c>
      <c r="G202" s="1" t="s">
        <v>9</v>
      </c>
      <c r="H202" s="1" t="s">
        <v>12</v>
      </c>
      <c r="I202" s="7" t="s">
        <v>302</v>
      </c>
      <c r="J202" s="1" t="s">
        <v>8</v>
      </c>
      <c r="K202" s="7">
        <v>20</v>
      </c>
      <c r="L202" s="7">
        <v>10</v>
      </c>
      <c r="M202" s="7">
        <v>20</v>
      </c>
      <c r="N202" s="6">
        <v>2024</v>
      </c>
      <c r="O202" s="3" t="s">
        <v>323</v>
      </c>
      <c r="P202" s="5">
        <v>2</v>
      </c>
      <c r="Q202" s="3" t="s">
        <v>315</v>
      </c>
      <c r="R202" s="7">
        <v>-10</v>
      </c>
      <c r="S202" s="9">
        <v>1</v>
      </c>
      <c r="T202" s="9">
        <v>0</v>
      </c>
      <c r="U202" s="9">
        <v>1</v>
      </c>
      <c r="V202" s="9">
        <f>+IF(Bases[[#This Row],[Auto Renewal]]="Yes",1,0)</f>
        <v>0</v>
      </c>
      <c r="W202" s="9">
        <f>+IF(Bases[[#This Row],[Auto Renewal]]="No",1,0)</f>
        <v>1</v>
      </c>
      <c r="X202" s="9">
        <f>+Bases[[#This Row],[CLIENTS From All Subscriptions Auto Renewal YES]]+Bases[[#This Row],[CLIENTS From All Subscriptions Auto Renewal NO]]</f>
        <v>1</v>
      </c>
      <c r="Y202" s="9">
        <f>IF(AND(Bases[[#This Row],[Plan]]="Core",Bases[[#This Row],[Auto Renewal]]="Yes"),1,0)</f>
        <v>0</v>
      </c>
      <c r="Z202" s="9">
        <f>IF(AND(Bases[[#This Row],[Plan]]="Core",Bases[[#This Row],[Auto Renewal]]="No"),1,0)</f>
        <v>0</v>
      </c>
      <c r="AA202" s="9">
        <f>+Bases[[#This Row],[CLIENTS From Simple Subscription Auto Renewal NO]]+Bases[[#This Row],[CLIENTS From Simple Subscription Auto Renewal YES]]</f>
        <v>0</v>
      </c>
      <c r="AB202" s="9">
        <f>IF(AND(Bases[[#This Row],[Plan]]="Standard",Bases[[#This Row],[Auto Renewal]]="Yes"),1,0)</f>
        <v>0</v>
      </c>
      <c r="AC202" s="9">
        <f>IF(AND(Bases[[#This Row],[Plan]]="Standard",Bases[[#This Row],[Auto Renewal]]="No"),1,0)</f>
        <v>1</v>
      </c>
      <c r="AD202" s="9">
        <f>+Bases[[#This Row],[CLIENTS From STANDARD (MINECRAFT) Auto Renewal NO]]+Bases[[#This Row],[CLIENTS From STANDARD (MINECRAFT) Auto Renewal YES]]</f>
        <v>1</v>
      </c>
      <c r="AE202" s="9">
        <f>IF(AND(Bases[[#This Row],[Plan]]="Ultimate",Bases[[#This Row],[Auto Renewal]]="Yes"),1,0)</f>
        <v>0</v>
      </c>
      <c r="AF202" s="9">
        <f>IF(AND(Bases[[#This Row],[Plan]]="Ultimate",Bases[[#This Row],[Auto Renewal]]="No"),1,0)</f>
        <v>0</v>
      </c>
      <c r="AG202" s="9">
        <f>+Bases[[#This Row],[CLIENTS From ULTIMATE (MINECRAFT) Auto Renewal NO]]+Bases[[#This Row],[CLIENTS From ULTIMATE (MINECRAFT) Auto Renewal YES]]</f>
        <v>0</v>
      </c>
      <c r="AH202" s="9">
        <f>+Bases[[#This Row],[Total CLIENTS From ULTIMATE (MINECRAFT) Auto Renewal YES + NO]]+Bases[[#This Row],[Total CLIENTS From STANDARD (MINECRAFT) Auto Renewal YES + NO]]</f>
        <v>1</v>
      </c>
      <c r="AI202" s="9">
        <f>IF(AND(Bases[[#This Row],[Plan]]="Ultimate",Bases[[#This Row],[Auto Renewal]]="Yes"),1,0)</f>
        <v>0</v>
      </c>
      <c r="AJ202" s="9">
        <f>IF(AND(Bases[[#This Row],[Plan]]="Ultimate",Bases[[#This Row],[Auto Renewal]]="No"),1,0)</f>
        <v>0</v>
      </c>
      <c r="AK202" s="9">
        <f>+Bases[[#This Row],[CLIENTS From ULTIMATE (EA) Auto Renewal YES]]+Bases[[#This Row],[CLIENTS From ULTIMATE (EA) Auto Renewal NO]]</f>
        <v>0</v>
      </c>
      <c r="AL202" s="7">
        <f>+IF(Bases[[#This Row],[Auto Renewal]]="Yes",Bases[[#This Row],[Subscription Price]],0)</f>
        <v>0</v>
      </c>
      <c r="AM202" s="7">
        <f>+IF(Bases[[#This Row],[Auto Renewal]]="No",Bases[[#This Row],[Subscription Price]],0)</f>
        <v>10</v>
      </c>
      <c r="AN202" s="7">
        <f>+Bases[[#This Row],[Sales From All Subscriptions Auto Renewal NO]]+Bases[[#This Row],[Sales From All Subscriptions Auto Renewal YES]]</f>
        <v>10</v>
      </c>
      <c r="AO202" s="7">
        <f>IF(AND(Bases[[#This Row],[Plan]]="Core",Bases[[#This Row],[Auto Renewal]]="Yes"),Bases[[#This Row],[Subscription Price]],0)</f>
        <v>0</v>
      </c>
      <c r="AP202" s="7">
        <f>IF(AND(Bases[[#This Row],[Plan]]="Core",Bases[[#This Row],[Auto Renewal]]="No"),Bases[[#This Row],[Subscription Price]],0)</f>
        <v>0</v>
      </c>
      <c r="AQ202" s="7">
        <f>+Bases[[#This Row],[Sales From Simple Subscription Auto Renewal YES]]+Bases[[#This Row],[Sales From Simple Subscription Auto Renewal NO]]</f>
        <v>0</v>
      </c>
      <c r="AR202" s="7">
        <f>IF(AND(Bases[[#This Row],[Plan]]="Standard",Bases[[#This Row],[Auto Renewal]]="Yes"),Bases[[#This Row],[Minecraft Season Pass Price]],0)</f>
        <v>0</v>
      </c>
      <c r="AS202" s="7">
        <f>IF(AND(Bases[[#This Row],[Plan]]="Standard",Bases[[#This Row],[Auto Renewal]]="No"),Bases[[#This Row],[Minecraft Season Pass Price]],0)</f>
        <v>20</v>
      </c>
      <c r="AT202" s="7">
        <f>+Bases[[#This Row],[Sales From STANDARD (MINECRAFT) Auto Renewal YES]]+Bases[[#This Row],[Sales From STANDARD (MINECRAFT) Auto Renewal NO]]</f>
        <v>20</v>
      </c>
      <c r="AU202" s="7">
        <f>IF(AND(Bases[[#This Row],[Plan]]="Ultimate",Bases[[#This Row],[Auto Renewal]]="Yes"),Bases[[#This Row],[Minecraft Season Pass Price]],0)</f>
        <v>0</v>
      </c>
      <c r="AV202" s="7">
        <f>IF(AND(Bases[[#This Row],[Plan]]="Ultimate",Bases[[#This Row],[Auto Renewal]]="No"),Bases[[#This Row],[Minecraft Season Pass Price]],0)</f>
        <v>0</v>
      </c>
      <c r="AW202" s="7">
        <f>+Bases[[#This Row],[Sales From ULTIMATE (MINECRAFT) Auto Renewal YES]]+Bases[[#This Row],[Sales From ULTIMATE (MINECRAFT) Auto Renewal NO]]</f>
        <v>0</v>
      </c>
      <c r="AX202" s="7">
        <f>+Bases[[#This Row],[Total Sales From ULTIMATE (MINECRAFT) Auto Renewal YES + NO]]+Bases[[#This Row],[Total Sales From STANDARD (MINECRAFT) Auto Renewal YES + NO]]</f>
        <v>20</v>
      </c>
      <c r="AY202" s="7">
        <f>IF(AND(Bases[[#This Row],[Plan]]="Ultimate",Bases[[#This Row],[Auto Renewal]]="Yes"),Bases[[#This Row],[EA Play Season Pass
Price]],0)</f>
        <v>0</v>
      </c>
      <c r="AZ202" s="7">
        <f>IF(AND(Bases[[#This Row],[Plan]]="Ultimate",Bases[[#This Row],[Auto Renewal]]="No"),Bases[[#This Row],[EA Play Season Pass
Price]],0)</f>
        <v>0</v>
      </c>
      <c r="BA202" s="7">
        <f>+Bases[[#This Row],[Sales From ULTIMATE (EA) Auto Renewal YES]]+Bases[[#This Row],[Sales From ULTIMATE (EA) Auto Renewal NO]]</f>
        <v>0</v>
      </c>
      <c r="BB202" s="7">
        <f>IF(Bases[[#This Row],[Potential Clients Standard - Renew: Yes]]=1,25,0)</f>
        <v>0</v>
      </c>
      <c r="BC202" s="9">
        <f>IF(AND(Bases[[#This Row],[Auto Renewal]]="Yes",Bases[[#This Row],[Plan]]="Core"),1,0)</f>
        <v>0</v>
      </c>
      <c r="BD202" s="7">
        <f>IF(Bases[[#This Row],[Potential Clients Standard - Renew: NO]]=1,25,0)</f>
        <v>0</v>
      </c>
      <c r="BE202" s="9">
        <f>IF(AND(Bases[[#This Row],[Auto Renewal]]="No",Bases[[#This Row],[Plan]]="Core"),1,0)</f>
        <v>0</v>
      </c>
      <c r="BF202" s="7">
        <f>IF(Bases[[#This Row],[Potential Clients Ultimate - Renew: Yes]]=1,35,0)</f>
        <v>0</v>
      </c>
      <c r="BG202" s="9">
        <f>IF(AND(Bases[[#This Row],[Auto Renewal]]="Yes",Bases[[#This Row],[Plan]]="Standard"),1,0)</f>
        <v>0</v>
      </c>
      <c r="BH202" s="7">
        <f>IF(Bases[[#This Row],[Potential Clients Ultimate - Renew: NO]]=1,35,0)</f>
        <v>35</v>
      </c>
      <c r="BI202" s="9">
        <f>IF(AND(Bases[[#This Row],[Auto Renewal]]="No",Bases[[#This Row],[Plan]]="Standard"),1,0)</f>
        <v>1</v>
      </c>
      <c r="BJ202" s="7">
        <f>+Bases[[#This Row],[Potential Sales Standard - Renew: Yes]]+Bases[[#This Row],[Potential Sales Ultimate - Renew: Yes]]</f>
        <v>0</v>
      </c>
      <c r="BK202" s="9">
        <f>+Bases[[#This Row],[Potential Clients Standard - Renew: Yes]]+Bases[[#This Row],[Potential Clients Standard - Renew: NO]]</f>
        <v>0</v>
      </c>
      <c r="BL202" s="7">
        <f>+Bases[[#This Row],[Potential Sales Standard - Renew: NO]]+Bases[[#This Row],[Potential Sales Ultimate - Renew: NO]]</f>
        <v>35</v>
      </c>
      <c r="BM202" s="9">
        <f>+Bases[[#This Row],[Potential Clients Ultimate - Renew: Yes]]+Bases[[#This Row],[Potential Clients Ultimate - Renew: NO]]</f>
        <v>1</v>
      </c>
    </row>
    <row r="203" spans="1:65" ht="16.5" customHeight="1" x14ac:dyDescent="0.25">
      <c r="A203" s="1">
        <v>3430</v>
      </c>
      <c r="B203" s="1" t="s">
        <v>211</v>
      </c>
      <c r="C203" s="1" t="s">
        <v>11</v>
      </c>
      <c r="D203" s="2">
        <v>45547</v>
      </c>
      <c r="E203" s="1" t="s">
        <v>8</v>
      </c>
      <c r="F203" s="7">
        <v>5</v>
      </c>
      <c r="G203" s="1" t="s">
        <v>16</v>
      </c>
      <c r="H203" s="1" t="s">
        <v>12</v>
      </c>
      <c r="I203" s="7" t="s">
        <v>302</v>
      </c>
      <c r="J203" s="1" t="s">
        <v>12</v>
      </c>
      <c r="K203" s="7">
        <v>0</v>
      </c>
      <c r="L203" s="7">
        <v>0</v>
      </c>
      <c r="M203" s="7">
        <v>5</v>
      </c>
      <c r="N203" s="6">
        <v>2024</v>
      </c>
      <c r="O203" s="3" t="s">
        <v>323</v>
      </c>
      <c r="P203" s="5">
        <v>2</v>
      </c>
      <c r="Q203" s="3" t="s">
        <v>316</v>
      </c>
      <c r="R203" s="7">
        <v>0</v>
      </c>
      <c r="S203" s="9">
        <v>1</v>
      </c>
      <c r="T203" s="9">
        <v>1</v>
      </c>
      <c r="U203" s="9">
        <v>0</v>
      </c>
      <c r="V203" s="9">
        <f>+IF(Bases[[#This Row],[Auto Renewal]]="Yes",1,0)</f>
        <v>1</v>
      </c>
      <c r="W203" s="9">
        <f>+IF(Bases[[#This Row],[Auto Renewal]]="No",1,0)</f>
        <v>0</v>
      </c>
      <c r="X203" s="9">
        <f>+Bases[[#This Row],[CLIENTS From All Subscriptions Auto Renewal YES]]+Bases[[#This Row],[CLIENTS From All Subscriptions Auto Renewal NO]]</f>
        <v>1</v>
      </c>
      <c r="Y203" s="9">
        <f>IF(AND(Bases[[#This Row],[Plan]]="Core",Bases[[#This Row],[Auto Renewal]]="Yes"),1,0)</f>
        <v>1</v>
      </c>
      <c r="Z203" s="9">
        <f>IF(AND(Bases[[#This Row],[Plan]]="Core",Bases[[#This Row],[Auto Renewal]]="No"),1,0)</f>
        <v>0</v>
      </c>
      <c r="AA203" s="9">
        <f>+Bases[[#This Row],[CLIENTS From Simple Subscription Auto Renewal NO]]+Bases[[#This Row],[CLIENTS From Simple Subscription Auto Renewal YES]]</f>
        <v>1</v>
      </c>
      <c r="AB203" s="9">
        <f>IF(AND(Bases[[#This Row],[Plan]]="Standard",Bases[[#This Row],[Auto Renewal]]="Yes"),1,0)</f>
        <v>0</v>
      </c>
      <c r="AC203" s="9">
        <f>IF(AND(Bases[[#This Row],[Plan]]="Standard",Bases[[#This Row],[Auto Renewal]]="No"),1,0)</f>
        <v>0</v>
      </c>
      <c r="AD203" s="9">
        <f>+Bases[[#This Row],[CLIENTS From STANDARD (MINECRAFT) Auto Renewal NO]]+Bases[[#This Row],[CLIENTS From STANDARD (MINECRAFT) Auto Renewal YES]]</f>
        <v>0</v>
      </c>
      <c r="AE203" s="9">
        <f>IF(AND(Bases[[#This Row],[Plan]]="Ultimate",Bases[[#This Row],[Auto Renewal]]="Yes"),1,0)</f>
        <v>0</v>
      </c>
      <c r="AF203" s="9">
        <f>IF(AND(Bases[[#This Row],[Plan]]="Ultimate",Bases[[#This Row],[Auto Renewal]]="No"),1,0)</f>
        <v>0</v>
      </c>
      <c r="AG203" s="9">
        <f>+Bases[[#This Row],[CLIENTS From ULTIMATE (MINECRAFT) Auto Renewal NO]]+Bases[[#This Row],[CLIENTS From ULTIMATE (MINECRAFT) Auto Renewal YES]]</f>
        <v>0</v>
      </c>
      <c r="AH203" s="9">
        <f>+Bases[[#This Row],[Total CLIENTS From ULTIMATE (MINECRAFT) Auto Renewal YES + NO]]+Bases[[#This Row],[Total CLIENTS From STANDARD (MINECRAFT) Auto Renewal YES + NO]]</f>
        <v>0</v>
      </c>
      <c r="AI203" s="9">
        <f>IF(AND(Bases[[#This Row],[Plan]]="Ultimate",Bases[[#This Row],[Auto Renewal]]="Yes"),1,0)</f>
        <v>0</v>
      </c>
      <c r="AJ203" s="9">
        <f>IF(AND(Bases[[#This Row],[Plan]]="Ultimate",Bases[[#This Row],[Auto Renewal]]="No"),1,0)</f>
        <v>0</v>
      </c>
      <c r="AK203" s="9">
        <f>+Bases[[#This Row],[CLIENTS From ULTIMATE (EA) Auto Renewal YES]]+Bases[[#This Row],[CLIENTS From ULTIMATE (EA) Auto Renewal NO]]</f>
        <v>0</v>
      </c>
      <c r="AL203" s="7">
        <f>+IF(Bases[[#This Row],[Auto Renewal]]="Yes",Bases[[#This Row],[Subscription Price]],0)</f>
        <v>5</v>
      </c>
      <c r="AM203" s="7">
        <f>+IF(Bases[[#This Row],[Auto Renewal]]="No",Bases[[#This Row],[Subscription Price]],0)</f>
        <v>0</v>
      </c>
      <c r="AN203" s="7">
        <f>+Bases[[#This Row],[Sales From All Subscriptions Auto Renewal NO]]+Bases[[#This Row],[Sales From All Subscriptions Auto Renewal YES]]</f>
        <v>5</v>
      </c>
      <c r="AO203" s="7">
        <f>IF(AND(Bases[[#This Row],[Plan]]="Core",Bases[[#This Row],[Auto Renewal]]="Yes"),Bases[[#This Row],[Subscription Price]],0)</f>
        <v>5</v>
      </c>
      <c r="AP203" s="7">
        <f>IF(AND(Bases[[#This Row],[Plan]]="Core",Bases[[#This Row],[Auto Renewal]]="No"),Bases[[#This Row],[Subscription Price]],0)</f>
        <v>0</v>
      </c>
      <c r="AQ203" s="7">
        <f>+Bases[[#This Row],[Sales From Simple Subscription Auto Renewal YES]]+Bases[[#This Row],[Sales From Simple Subscription Auto Renewal NO]]</f>
        <v>5</v>
      </c>
      <c r="AR203" s="7">
        <f>IF(AND(Bases[[#This Row],[Plan]]="Standard",Bases[[#This Row],[Auto Renewal]]="Yes"),Bases[[#This Row],[Minecraft Season Pass Price]],0)</f>
        <v>0</v>
      </c>
      <c r="AS203" s="7">
        <f>IF(AND(Bases[[#This Row],[Plan]]="Standard",Bases[[#This Row],[Auto Renewal]]="No"),Bases[[#This Row],[Minecraft Season Pass Price]],0)</f>
        <v>0</v>
      </c>
      <c r="AT203" s="7">
        <f>+Bases[[#This Row],[Sales From STANDARD (MINECRAFT) Auto Renewal YES]]+Bases[[#This Row],[Sales From STANDARD (MINECRAFT) Auto Renewal NO]]</f>
        <v>0</v>
      </c>
      <c r="AU203" s="7">
        <f>IF(AND(Bases[[#This Row],[Plan]]="Ultimate",Bases[[#This Row],[Auto Renewal]]="Yes"),Bases[[#This Row],[Minecraft Season Pass Price]],0)</f>
        <v>0</v>
      </c>
      <c r="AV203" s="7">
        <f>IF(AND(Bases[[#This Row],[Plan]]="Ultimate",Bases[[#This Row],[Auto Renewal]]="No"),Bases[[#This Row],[Minecraft Season Pass Price]],0)</f>
        <v>0</v>
      </c>
      <c r="AW203" s="7">
        <f>+Bases[[#This Row],[Sales From ULTIMATE (MINECRAFT) Auto Renewal YES]]+Bases[[#This Row],[Sales From ULTIMATE (MINECRAFT) Auto Renewal NO]]</f>
        <v>0</v>
      </c>
      <c r="AX203" s="7">
        <f>+Bases[[#This Row],[Total Sales From ULTIMATE (MINECRAFT) Auto Renewal YES + NO]]+Bases[[#This Row],[Total Sales From STANDARD (MINECRAFT) Auto Renewal YES + NO]]</f>
        <v>0</v>
      </c>
      <c r="AY203" s="7">
        <f>IF(AND(Bases[[#This Row],[Plan]]="Ultimate",Bases[[#This Row],[Auto Renewal]]="Yes"),Bases[[#This Row],[EA Play Season Pass
Price]],0)</f>
        <v>0</v>
      </c>
      <c r="AZ203" s="7">
        <f>IF(AND(Bases[[#This Row],[Plan]]="Ultimate",Bases[[#This Row],[Auto Renewal]]="No"),Bases[[#This Row],[EA Play Season Pass
Price]],0)</f>
        <v>0</v>
      </c>
      <c r="BA203" s="7">
        <f>+Bases[[#This Row],[Sales From ULTIMATE (EA) Auto Renewal YES]]+Bases[[#This Row],[Sales From ULTIMATE (EA) Auto Renewal NO]]</f>
        <v>0</v>
      </c>
      <c r="BB203" s="7">
        <f>IF(Bases[[#This Row],[Potential Clients Standard - Renew: Yes]]=1,25,0)</f>
        <v>25</v>
      </c>
      <c r="BC203" s="9">
        <f>IF(AND(Bases[[#This Row],[Auto Renewal]]="Yes",Bases[[#This Row],[Plan]]="Core"),1,0)</f>
        <v>1</v>
      </c>
      <c r="BD203" s="7">
        <f>IF(Bases[[#This Row],[Potential Clients Standard - Renew: NO]]=1,25,0)</f>
        <v>0</v>
      </c>
      <c r="BE203" s="9">
        <f>IF(AND(Bases[[#This Row],[Auto Renewal]]="No",Bases[[#This Row],[Plan]]="Core"),1,0)</f>
        <v>0</v>
      </c>
      <c r="BF203" s="7">
        <f>IF(Bases[[#This Row],[Potential Clients Ultimate - Renew: Yes]]=1,35,0)</f>
        <v>0</v>
      </c>
      <c r="BG203" s="9">
        <f>IF(AND(Bases[[#This Row],[Auto Renewal]]="Yes",Bases[[#This Row],[Plan]]="Standard"),1,0)</f>
        <v>0</v>
      </c>
      <c r="BH203" s="7">
        <f>IF(Bases[[#This Row],[Potential Clients Ultimate - Renew: NO]]=1,35,0)</f>
        <v>0</v>
      </c>
      <c r="BI203" s="9">
        <f>IF(AND(Bases[[#This Row],[Auto Renewal]]="No",Bases[[#This Row],[Plan]]="Standard"),1,0)</f>
        <v>0</v>
      </c>
      <c r="BJ203" s="7">
        <f>+Bases[[#This Row],[Potential Sales Standard - Renew: Yes]]+Bases[[#This Row],[Potential Sales Ultimate - Renew: Yes]]</f>
        <v>25</v>
      </c>
      <c r="BK203" s="9">
        <f>+Bases[[#This Row],[Potential Clients Standard - Renew: Yes]]+Bases[[#This Row],[Potential Clients Standard - Renew: NO]]</f>
        <v>1</v>
      </c>
      <c r="BL203" s="7">
        <f>+Bases[[#This Row],[Potential Sales Standard - Renew: NO]]+Bases[[#This Row],[Potential Sales Ultimate - Renew: NO]]</f>
        <v>0</v>
      </c>
      <c r="BM203" s="9">
        <f>+Bases[[#This Row],[Potential Clients Ultimate - Renew: Yes]]+Bases[[#This Row],[Potential Clients Ultimate - Renew: NO]]</f>
        <v>0</v>
      </c>
    </row>
    <row r="204" spans="1:65" ht="16.5" customHeight="1" x14ac:dyDescent="0.25">
      <c r="A204" s="1">
        <v>3431</v>
      </c>
      <c r="B204" s="1" t="s">
        <v>212</v>
      </c>
      <c r="C204" s="1" t="s">
        <v>7</v>
      </c>
      <c r="D204" s="2">
        <v>45548</v>
      </c>
      <c r="E204" s="1" t="s">
        <v>12</v>
      </c>
      <c r="F204" s="7">
        <v>15</v>
      </c>
      <c r="G204" s="1" t="s">
        <v>9</v>
      </c>
      <c r="H204" s="1" t="s">
        <v>8</v>
      </c>
      <c r="I204" s="7">
        <v>30</v>
      </c>
      <c r="J204" s="1" t="s">
        <v>8</v>
      </c>
      <c r="K204" s="7">
        <v>20</v>
      </c>
      <c r="L204" s="7">
        <v>15</v>
      </c>
      <c r="M204" s="7">
        <v>50</v>
      </c>
      <c r="N204" s="6">
        <v>2024</v>
      </c>
      <c r="O204" s="3" t="s">
        <v>323</v>
      </c>
      <c r="P204" s="5">
        <v>2</v>
      </c>
      <c r="Q204" s="3" t="s">
        <v>317</v>
      </c>
      <c r="R204" s="7">
        <v>-15</v>
      </c>
      <c r="S204" s="9">
        <v>1</v>
      </c>
      <c r="T204" s="9">
        <v>0</v>
      </c>
      <c r="U204" s="9">
        <v>1</v>
      </c>
      <c r="V204" s="9">
        <f>+IF(Bases[[#This Row],[Auto Renewal]]="Yes",1,0)</f>
        <v>0</v>
      </c>
      <c r="W204" s="9">
        <f>+IF(Bases[[#This Row],[Auto Renewal]]="No",1,0)</f>
        <v>1</v>
      </c>
      <c r="X204" s="9">
        <f>+Bases[[#This Row],[CLIENTS From All Subscriptions Auto Renewal YES]]+Bases[[#This Row],[CLIENTS From All Subscriptions Auto Renewal NO]]</f>
        <v>1</v>
      </c>
      <c r="Y204" s="9">
        <f>IF(AND(Bases[[#This Row],[Plan]]="Core",Bases[[#This Row],[Auto Renewal]]="Yes"),1,0)</f>
        <v>0</v>
      </c>
      <c r="Z204" s="9">
        <f>IF(AND(Bases[[#This Row],[Plan]]="Core",Bases[[#This Row],[Auto Renewal]]="No"),1,0)</f>
        <v>0</v>
      </c>
      <c r="AA204" s="9">
        <f>+Bases[[#This Row],[CLIENTS From Simple Subscription Auto Renewal NO]]+Bases[[#This Row],[CLIENTS From Simple Subscription Auto Renewal YES]]</f>
        <v>0</v>
      </c>
      <c r="AB204" s="9">
        <f>IF(AND(Bases[[#This Row],[Plan]]="Standard",Bases[[#This Row],[Auto Renewal]]="Yes"),1,0)</f>
        <v>0</v>
      </c>
      <c r="AC204" s="9">
        <f>IF(AND(Bases[[#This Row],[Plan]]="Standard",Bases[[#This Row],[Auto Renewal]]="No"),1,0)</f>
        <v>0</v>
      </c>
      <c r="AD204" s="9">
        <f>+Bases[[#This Row],[CLIENTS From STANDARD (MINECRAFT) Auto Renewal NO]]+Bases[[#This Row],[CLIENTS From STANDARD (MINECRAFT) Auto Renewal YES]]</f>
        <v>0</v>
      </c>
      <c r="AE204" s="9">
        <f>IF(AND(Bases[[#This Row],[Plan]]="Ultimate",Bases[[#This Row],[Auto Renewal]]="Yes"),1,0)</f>
        <v>0</v>
      </c>
      <c r="AF204" s="9">
        <f>IF(AND(Bases[[#This Row],[Plan]]="Ultimate",Bases[[#This Row],[Auto Renewal]]="No"),1,0)</f>
        <v>1</v>
      </c>
      <c r="AG204" s="9">
        <f>+Bases[[#This Row],[CLIENTS From ULTIMATE (MINECRAFT) Auto Renewal NO]]+Bases[[#This Row],[CLIENTS From ULTIMATE (MINECRAFT) Auto Renewal YES]]</f>
        <v>1</v>
      </c>
      <c r="AH204" s="9">
        <f>+Bases[[#This Row],[Total CLIENTS From ULTIMATE (MINECRAFT) Auto Renewal YES + NO]]+Bases[[#This Row],[Total CLIENTS From STANDARD (MINECRAFT) Auto Renewal YES + NO]]</f>
        <v>1</v>
      </c>
      <c r="AI204" s="9">
        <f>IF(AND(Bases[[#This Row],[Plan]]="Ultimate",Bases[[#This Row],[Auto Renewal]]="Yes"),1,0)</f>
        <v>0</v>
      </c>
      <c r="AJ204" s="9">
        <f>IF(AND(Bases[[#This Row],[Plan]]="Ultimate",Bases[[#This Row],[Auto Renewal]]="No"),1,0)</f>
        <v>1</v>
      </c>
      <c r="AK204" s="9">
        <f>+Bases[[#This Row],[CLIENTS From ULTIMATE (EA) Auto Renewal YES]]+Bases[[#This Row],[CLIENTS From ULTIMATE (EA) Auto Renewal NO]]</f>
        <v>1</v>
      </c>
      <c r="AL204" s="7">
        <f>+IF(Bases[[#This Row],[Auto Renewal]]="Yes",Bases[[#This Row],[Subscription Price]],0)</f>
        <v>0</v>
      </c>
      <c r="AM204" s="7">
        <f>+IF(Bases[[#This Row],[Auto Renewal]]="No",Bases[[#This Row],[Subscription Price]],0)</f>
        <v>15</v>
      </c>
      <c r="AN204" s="7">
        <f>+Bases[[#This Row],[Sales From All Subscriptions Auto Renewal NO]]+Bases[[#This Row],[Sales From All Subscriptions Auto Renewal YES]]</f>
        <v>15</v>
      </c>
      <c r="AO204" s="7">
        <f>IF(AND(Bases[[#This Row],[Plan]]="Core",Bases[[#This Row],[Auto Renewal]]="Yes"),Bases[[#This Row],[Subscription Price]],0)</f>
        <v>0</v>
      </c>
      <c r="AP204" s="7">
        <f>IF(AND(Bases[[#This Row],[Plan]]="Core",Bases[[#This Row],[Auto Renewal]]="No"),Bases[[#This Row],[Subscription Price]],0)</f>
        <v>0</v>
      </c>
      <c r="AQ204" s="7">
        <f>+Bases[[#This Row],[Sales From Simple Subscription Auto Renewal YES]]+Bases[[#This Row],[Sales From Simple Subscription Auto Renewal NO]]</f>
        <v>0</v>
      </c>
      <c r="AR204" s="7">
        <f>IF(AND(Bases[[#This Row],[Plan]]="Standard",Bases[[#This Row],[Auto Renewal]]="Yes"),Bases[[#This Row],[Minecraft Season Pass Price]],0)</f>
        <v>0</v>
      </c>
      <c r="AS204" s="7">
        <f>IF(AND(Bases[[#This Row],[Plan]]="Standard",Bases[[#This Row],[Auto Renewal]]="No"),Bases[[#This Row],[Minecraft Season Pass Price]],0)</f>
        <v>0</v>
      </c>
      <c r="AT204" s="7">
        <f>+Bases[[#This Row],[Sales From STANDARD (MINECRAFT) Auto Renewal YES]]+Bases[[#This Row],[Sales From STANDARD (MINECRAFT) Auto Renewal NO]]</f>
        <v>0</v>
      </c>
      <c r="AU204" s="7">
        <f>IF(AND(Bases[[#This Row],[Plan]]="Ultimate",Bases[[#This Row],[Auto Renewal]]="Yes"),Bases[[#This Row],[Minecraft Season Pass Price]],0)</f>
        <v>0</v>
      </c>
      <c r="AV204" s="7">
        <f>IF(AND(Bases[[#This Row],[Plan]]="Ultimate",Bases[[#This Row],[Auto Renewal]]="No"),Bases[[#This Row],[Minecraft Season Pass Price]],0)</f>
        <v>20</v>
      </c>
      <c r="AW204" s="7">
        <f>+Bases[[#This Row],[Sales From ULTIMATE (MINECRAFT) Auto Renewal YES]]+Bases[[#This Row],[Sales From ULTIMATE (MINECRAFT) Auto Renewal NO]]</f>
        <v>20</v>
      </c>
      <c r="AX204" s="7">
        <f>+Bases[[#This Row],[Total Sales From ULTIMATE (MINECRAFT) Auto Renewal YES + NO]]+Bases[[#This Row],[Total Sales From STANDARD (MINECRAFT) Auto Renewal YES + NO]]</f>
        <v>20</v>
      </c>
      <c r="AY204" s="7">
        <f>IF(AND(Bases[[#This Row],[Plan]]="Ultimate",Bases[[#This Row],[Auto Renewal]]="Yes"),Bases[[#This Row],[EA Play Season Pass
Price]],0)</f>
        <v>0</v>
      </c>
      <c r="AZ204" s="7">
        <f>IF(AND(Bases[[#This Row],[Plan]]="Ultimate",Bases[[#This Row],[Auto Renewal]]="No"),Bases[[#This Row],[EA Play Season Pass
Price]],0)</f>
        <v>30</v>
      </c>
      <c r="BA204" s="7">
        <f>+Bases[[#This Row],[Sales From ULTIMATE (EA) Auto Renewal YES]]+Bases[[#This Row],[Sales From ULTIMATE (EA) Auto Renewal NO]]</f>
        <v>30</v>
      </c>
      <c r="BB204" s="7">
        <f>IF(Bases[[#This Row],[Potential Clients Standard - Renew: Yes]]=1,25,0)</f>
        <v>0</v>
      </c>
      <c r="BC204" s="9">
        <f>IF(AND(Bases[[#This Row],[Auto Renewal]]="Yes",Bases[[#This Row],[Plan]]="Core"),1,0)</f>
        <v>0</v>
      </c>
      <c r="BD204" s="7">
        <f>IF(Bases[[#This Row],[Potential Clients Standard - Renew: NO]]=1,25,0)</f>
        <v>0</v>
      </c>
      <c r="BE204" s="9">
        <f>IF(AND(Bases[[#This Row],[Auto Renewal]]="No",Bases[[#This Row],[Plan]]="Core"),1,0)</f>
        <v>0</v>
      </c>
      <c r="BF204" s="7">
        <f>IF(Bases[[#This Row],[Potential Clients Ultimate - Renew: Yes]]=1,35,0)</f>
        <v>0</v>
      </c>
      <c r="BG204" s="9">
        <f>IF(AND(Bases[[#This Row],[Auto Renewal]]="Yes",Bases[[#This Row],[Plan]]="Standard"),1,0)</f>
        <v>0</v>
      </c>
      <c r="BH204" s="7">
        <f>IF(Bases[[#This Row],[Potential Clients Ultimate - Renew: NO]]=1,35,0)</f>
        <v>0</v>
      </c>
      <c r="BI204" s="9">
        <f>IF(AND(Bases[[#This Row],[Auto Renewal]]="No",Bases[[#This Row],[Plan]]="Standard"),1,0)</f>
        <v>0</v>
      </c>
      <c r="BJ204" s="7">
        <f>+Bases[[#This Row],[Potential Sales Standard - Renew: Yes]]+Bases[[#This Row],[Potential Sales Ultimate - Renew: Yes]]</f>
        <v>0</v>
      </c>
      <c r="BK204" s="9">
        <f>+Bases[[#This Row],[Potential Clients Standard - Renew: Yes]]+Bases[[#This Row],[Potential Clients Standard - Renew: NO]]</f>
        <v>0</v>
      </c>
      <c r="BL204" s="7">
        <f>+Bases[[#This Row],[Potential Sales Standard - Renew: NO]]+Bases[[#This Row],[Potential Sales Ultimate - Renew: NO]]</f>
        <v>0</v>
      </c>
      <c r="BM204" s="9">
        <f>+Bases[[#This Row],[Potential Clients Ultimate - Renew: Yes]]+Bases[[#This Row],[Potential Clients Ultimate - Renew: NO]]</f>
        <v>0</v>
      </c>
    </row>
    <row r="205" spans="1:65" ht="16.5" customHeight="1" x14ac:dyDescent="0.25">
      <c r="A205" s="1">
        <v>3432</v>
      </c>
      <c r="B205" s="1" t="s">
        <v>213</v>
      </c>
      <c r="C205" s="1" t="s">
        <v>15</v>
      </c>
      <c r="D205" s="2">
        <v>45549</v>
      </c>
      <c r="E205" s="1" t="s">
        <v>8</v>
      </c>
      <c r="F205" s="7">
        <v>10</v>
      </c>
      <c r="G205" s="1" t="s">
        <v>13</v>
      </c>
      <c r="H205" s="1" t="s">
        <v>12</v>
      </c>
      <c r="I205" s="7" t="s">
        <v>302</v>
      </c>
      <c r="J205" s="1" t="s">
        <v>8</v>
      </c>
      <c r="K205" s="7">
        <v>20</v>
      </c>
      <c r="L205" s="7">
        <v>15</v>
      </c>
      <c r="M205" s="7">
        <v>15</v>
      </c>
      <c r="N205" s="6">
        <v>2024</v>
      </c>
      <c r="O205" s="3" t="s">
        <v>323</v>
      </c>
      <c r="P205" s="5">
        <v>2</v>
      </c>
      <c r="Q205" s="3" t="s">
        <v>311</v>
      </c>
      <c r="R205" s="7">
        <v>-15</v>
      </c>
      <c r="S205" s="9">
        <v>1</v>
      </c>
      <c r="T205" s="9">
        <v>1</v>
      </c>
      <c r="U205" s="9">
        <v>0</v>
      </c>
      <c r="V205" s="9">
        <f>+IF(Bases[[#This Row],[Auto Renewal]]="Yes",1,0)</f>
        <v>1</v>
      </c>
      <c r="W205" s="9">
        <f>+IF(Bases[[#This Row],[Auto Renewal]]="No",1,0)</f>
        <v>0</v>
      </c>
      <c r="X205" s="9">
        <f>+Bases[[#This Row],[CLIENTS From All Subscriptions Auto Renewal YES]]+Bases[[#This Row],[CLIENTS From All Subscriptions Auto Renewal NO]]</f>
        <v>1</v>
      </c>
      <c r="Y205" s="9">
        <f>IF(AND(Bases[[#This Row],[Plan]]="Core",Bases[[#This Row],[Auto Renewal]]="Yes"),1,0)</f>
        <v>0</v>
      </c>
      <c r="Z205" s="9">
        <f>IF(AND(Bases[[#This Row],[Plan]]="Core",Bases[[#This Row],[Auto Renewal]]="No"),1,0)</f>
        <v>0</v>
      </c>
      <c r="AA205" s="9">
        <f>+Bases[[#This Row],[CLIENTS From Simple Subscription Auto Renewal NO]]+Bases[[#This Row],[CLIENTS From Simple Subscription Auto Renewal YES]]</f>
        <v>0</v>
      </c>
      <c r="AB205" s="9">
        <f>IF(AND(Bases[[#This Row],[Plan]]="Standard",Bases[[#This Row],[Auto Renewal]]="Yes"),1,0)</f>
        <v>1</v>
      </c>
      <c r="AC205" s="9">
        <f>IF(AND(Bases[[#This Row],[Plan]]="Standard",Bases[[#This Row],[Auto Renewal]]="No"),1,0)</f>
        <v>0</v>
      </c>
      <c r="AD205" s="9">
        <f>+Bases[[#This Row],[CLIENTS From STANDARD (MINECRAFT) Auto Renewal NO]]+Bases[[#This Row],[CLIENTS From STANDARD (MINECRAFT) Auto Renewal YES]]</f>
        <v>1</v>
      </c>
      <c r="AE205" s="9">
        <f>IF(AND(Bases[[#This Row],[Plan]]="Ultimate",Bases[[#This Row],[Auto Renewal]]="Yes"),1,0)</f>
        <v>0</v>
      </c>
      <c r="AF205" s="9">
        <f>IF(AND(Bases[[#This Row],[Plan]]="Ultimate",Bases[[#This Row],[Auto Renewal]]="No"),1,0)</f>
        <v>0</v>
      </c>
      <c r="AG205" s="9">
        <f>+Bases[[#This Row],[CLIENTS From ULTIMATE (MINECRAFT) Auto Renewal NO]]+Bases[[#This Row],[CLIENTS From ULTIMATE (MINECRAFT) Auto Renewal YES]]</f>
        <v>0</v>
      </c>
      <c r="AH205" s="9">
        <f>+Bases[[#This Row],[Total CLIENTS From ULTIMATE (MINECRAFT) Auto Renewal YES + NO]]+Bases[[#This Row],[Total CLIENTS From STANDARD (MINECRAFT) Auto Renewal YES + NO]]</f>
        <v>1</v>
      </c>
      <c r="AI205" s="9">
        <f>IF(AND(Bases[[#This Row],[Plan]]="Ultimate",Bases[[#This Row],[Auto Renewal]]="Yes"),1,0)</f>
        <v>0</v>
      </c>
      <c r="AJ205" s="9">
        <f>IF(AND(Bases[[#This Row],[Plan]]="Ultimate",Bases[[#This Row],[Auto Renewal]]="No"),1,0)</f>
        <v>0</v>
      </c>
      <c r="AK205" s="9">
        <f>+Bases[[#This Row],[CLIENTS From ULTIMATE (EA) Auto Renewal YES]]+Bases[[#This Row],[CLIENTS From ULTIMATE (EA) Auto Renewal NO]]</f>
        <v>0</v>
      </c>
      <c r="AL205" s="7">
        <f>+IF(Bases[[#This Row],[Auto Renewal]]="Yes",Bases[[#This Row],[Subscription Price]],0)</f>
        <v>10</v>
      </c>
      <c r="AM205" s="7">
        <f>+IF(Bases[[#This Row],[Auto Renewal]]="No",Bases[[#This Row],[Subscription Price]],0)</f>
        <v>0</v>
      </c>
      <c r="AN205" s="7">
        <f>+Bases[[#This Row],[Sales From All Subscriptions Auto Renewal NO]]+Bases[[#This Row],[Sales From All Subscriptions Auto Renewal YES]]</f>
        <v>10</v>
      </c>
      <c r="AO205" s="7">
        <f>IF(AND(Bases[[#This Row],[Plan]]="Core",Bases[[#This Row],[Auto Renewal]]="Yes"),Bases[[#This Row],[Subscription Price]],0)</f>
        <v>0</v>
      </c>
      <c r="AP205" s="7">
        <f>IF(AND(Bases[[#This Row],[Plan]]="Core",Bases[[#This Row],[Auto Renewal]]="No"),Bases[[#This Row],[Subscription Price]],0)</f>
        <v>0</v>
      </c>
      <c r="AQ205" s="7">
        <f>+Bases[[#This Row],[Sales From Simple Subscription Auto Renewal YES]]+Bases[[#This Row],[Sales From Simple Subscription Auto Renewal NO]]</f>
        <v>0</v>
      </c>
      <c r="AR205" s="7">
        <f>IF(AND(Bases[[#This Row],[Plan]]="Standard",Bases[[#This Row],[Auto Renewal]]="Yes"),Bases[[#This Row],[Minecraft Season Pass Price]],0)</f>
        <v>20</v>
      </c>
      <c r="AS205" s="7">
        <f>IF(AND(Bases[[#This Row],[Plan]]="Standard",Bases[[#This Row],[Auto Renewal]]="No"),Bases[[#This Row],[Minecraft Season Pass Price]],0)</f>
        <v>0</v>
      </c>
      <c r="AT205" s="7">
        <f>+Bases[[#This Row],[Sales From STANDARD (MINECRAFT) Auto Renewal YES]]+Bases[[#This Row],[Sales From STANDARD (MINECRAFT) Auto Renewal NO]]</f>
        <v>20</v>
      </c>
      <c r="AU205" s="7">
        <f>IF(AND(Bases[[#This Row],[Plan]]="Ultimate",Bases[[#This Row],[Auto Renewal]]="Yes"),Bases[[#This Row],[Minecraft Season Pass Price]],0)</f>
        <v>0</v>
      </c>
      <c r="AV205" s="7">
        <f>IF(AND(Bases[[#This Row],[Plan]]="Ultimate",Bases[[#This Row],[Auto Renewal]]="No"),Bases[[#This Row],[Minecraft Season Pass Price]],0)</f>
        <v>0</v>
      </c>
      <c r="AW205" s="7">
        <f>+Bases[[#This Row],[Sales From ULTIMATE (MINECRAFT) Auto Renewal YES]]+Bases[[#This Row],[Sales From ULTIMATE (MINECRAFT) Auto Renewal NO]]</f>
        <v>0</v>
      </c>
      <c r="AX205" s="7">
        <f>+Bases[[#This Row],[Total Sales From ULTIMATE (MINECRAFT) Auto Renewal YES + NO]]+Bases[[#This Row],[Total Sales From STANDARD (MINECRAFT) Auto Renewal YES + NO]]</f>
        <v>20</v>
      </c>
      <c r="AY205" s="7">
        <f>IF(AND(Bases[[#This Row],[Plan]]="Ultimate",Bases[[#This Row],[Auto Renewal]]="Yes"),Bases[[#This Row],[EA Play Season Pass
Price]],0)</f>
        <v>0</v>
      </c>
      <c r="AZ205" s="7">
        <f>IF(AND(Bases[[#This Row],[Plan]]="Ultimate",Bases[[#This Row],[Auto Renewal]]="No"),Bases[[#This Row],[EA Play Season Pass
Price]],0)</f>
        <v>0</v>
      </c>
      <c r="BA205" s="7">
        <f>+Bases[[#This Row],[Sales From ULTIMATE (EA) Auto Renewal YES]]+Bases[[#This Row],[Sales From ULTIMATE (EA) Auto Renewal NO]]</f>
        <v>0</v>
      </c>
      <c r="BB205" s="7">
        <f>IF(Bases[[#This Row],[Potential Clients Standard - Renew: Yes]]=1,25,0)</f>
        <v>0</v>
      </c>
      <c r="BC205" s="9">
        <f>IF(AND(Bases[[#This Row],[Auto Renewal]]="Yes",Bases[[#This Row],[Plan]]="Core"),1,0)</f>
        <v>0</v>
      </c>
      <c r="BD205" s="7">
        <f>IF(Bases[[#This Row],[Potential Clients Standard - Renew: NO]]=1,25,0)</f>
        <v>0</v>
      </c>
      <c r="BE205" s="9">
        <f>IF(AND(Bases[[#This Row],[Auto Renewal]]="No",Bases[[#This Row],[Plan]]="Core"),1,0)</f>
        <v>0</v>
      </c>
      <c r="BF205" s="7">
        <f>IF(Bases[[#This Row],[Potential Clients Ultimate - Renew: Yes]]=1,35,0)</f>
        <v>35</v>
      </c>
      <c r="BG205" s="9">
        <f>IF(AND(Bases[[#This Row],[Auto Renewal]]="Yes",Bases[[#This Row],[Plan]]="Standard"),1,0)</f>
        <v>1</v>
      </c>
      <c r="BH205" s="7">
        <f>IF(Bases[[#This Row],[Potential Clients Ultimate - Renew: NO]]=1,35,0)</f>
        <v>0</v>
      </c>
      <c r="BI205" s="9">
        <f>IF(AND(Bases[[#This Row],[Auto Renewal]]="No",Bases[[#This Row],[Plan]]="Standard"),1,0)</f>
        <v>0</v>
      </c>
      <c r="BJ205" s="7">
        <f>+Bases[[#This Row],[Potential Sales Standard - Renew: Yes]]+Bases[[#This Row],[Potential Sales Ultimate - Renew: Yes]]</f>
        <v>35</v>
      </c>
      <c r="BK205" s="9">
        <f>+Bases[[#This Row],[Potential Clients Standard - Renew: Yes]]+Bases[[#This Row],[Potential Clients Standard - Renew: NO]]</f>
        <v>0</v>
      </c>
      <c r="BL205" s="7">
        <f>+Bases[[#This Row],[Potential Sales Standard - Renew: NO]]+Bases[[#This Row],[Potential Sales Ultimate - Renew: NO]]</f>
        <v>0</v>
      </c>
      <c r="BM205" s="9">
        <f>+Bases[[#This Row],[Potential Clients Ultimate - Renew: Yes]]+Bases[[#This Row],[Potential Clients Ultimate - Renew: NO]]</f>
        <v>1</v>
      </c>
    </row>
    <row r="206" spans="1:65" ht="16.5" customHeight="1" x14ac:dyDescent="0.25">
      <c r="A206" s="1">
        <v>3433</v>
      </c>
      <c r="B206" s="1" t="s">
        <v>214</v>
      </c>
      <c r="C206" s="1" t="s">
        <v>11</v>
      </c>
      <c r="D206" s="2">
        <v>45550</v>
      </c>
      <c r="E206" s="1" t="s">
        <v>12</v>
      </c>
      <c r="F206" s="7">
        <v>5</v>
      </c>
      <c r="G206" s="1" t="s">
        <v>9</v>
      </c>
      <c r="H206" s="1" t="s">
        <v>12</v>
      </c>
      <c r="I206" s="7" t="s">
        <v>302</v>
      </c>
      <c r="J206" s="1" t="s">
        <v>12</v>
      </c>
      <c r="K206" s="7">
        <v>0</v>
      </c>
      <c r="L206" s="7">
        <v>1</v>
      </c>
      <c r="M206" s="7">
        <v>4</v>
      </c>
      <c r="N206" s="6">
        <v>2024</v>
      </c>
      <c r="O206" s="3" t="s">
        <v>323</v>
      </c>
      <c r="P206" s="5">
        <v>3</v>
      </c>
      <c r="Q206" s="3" t="s">
        <v>314</v>
      </c>
      <c r="R206" s="7">
        <v>-1</v>
      </c>
      <c r="S206" s="9">
        <v>1</v>
      </c>
      <c r="T206" s="9">
        <v>0</v>
      </c>
      <c r="U206" s="9">
        <v>1</v>
      </c>
      <c r="V206" s="9">
        <f>+IF(Bases[[#This Row],[Auto Renewal]]="Yes",1,0)</f>
        <v>0</v>
      </c>
      <c r="W206" s="9">
        <f>+IF(Bases[[#This Row],[Auto Renewal]]="No",1,0)</f>
        <v>1</v>
      </c>
      <c r="X206" s="9">
        <f>+Bases[[#This Row],[CLIENTS From All Subscriptions Auto Renewal YES]]+Bases[[#This Row],[CLIENTS From All Subscriptions Auto Renewal NO]]</f>
        <v>1</v>
      </c>
      <c r="Y206" s="9">
        <f>IF(AND(Bases[[#This Row],[Plan]]="Core",Bases[[#This Row],[Auto Renewal]]="Yes"),1,0)</f>
        <v>0</v>
      </c>
      <c r="Z206" s="9">
        <f>IF(AND(Bases[[#This Row],[Plan]]="Core",Bases[[#This Row],[Auto Renewal]]="No"),1,0)</f>
        <v>1</v>
      </c>
      <c r="AA206" s="9">
        <f>+Bases[[#This Row],[CLIENTS From Simple Subscription Auto Renewal NO]]+Bases[[#This Row],[CLIENTS From Simple Subscription Auto Renewal YES]]</f>
        <v>1</v>
      </c>
      <c r="AB206" s="9">
        <f>IF(AND(Bases[[#This Row],[Plan]]="Standard",Bases[[#This Row],[Auto Renewal]]="Yes"),1,0)</f>
        <v>0</v>
      </c>
      <c r="AC206" s="9">
        <f>IF(AND(Bases[[#This Row],[Plan]]="Standard",Bases[[#This Row],[Auto Renewal]]="No"),1,0)</f>
        <v>0</v>
      </c>
      <c r="AD206" s="9">
        <f>+Bases[[#This Row],[CLIENTS From STANDARD (MINECRAFT) Auto Renewal NO]]+Bases[[#This Row],[CLIENTS From STANDARD (MINECRAFT) Auto Renewal YES]]</f>
        <v>0</v>
      </c>
      <c r="AE206" s="9">
        <f>IF(AND(Bases[[#This Row],[Plan]]="Ultimate",Bases[[#This Row],[Auto Renewal]]="Yes"),1,0)</f>
        <v>0</v>
      </c>
      <c r="AF206" s="9">
        <f>IF(AND(Bases[[#This Row],[Plan]]="Ultimate",Bases[[#This Row],[Auto Renewal]]="No"),1,0)</f>
        <v>0</v>
      </c>
      <c r="AG206" s="9">
        <f>+Bases[[#This Row],[CLIENTS From ULTIMATE (MINECRAFT) Auto Renewal NO]]+Bases[[#This Row],[CLIENTS From ULTIMATE (MINECRAFT) Auto Renewal YES]]</f>
        <v>0</v>
      </c>
      <c r="AH206" s="9">
        <f>+Bases[[#This Row],[Total CLIENTS From ULTIMATE (MINECRAFT) Auto Renewal YES + NO]]+Bases[[#This Row],[Total CLIENTS From STANDARD (MINECRAFT) Auto Renewal YES + NO]]</f>
        <v>0</v>
      </c>
      <c r="AI206" s="9">
        <f>IF(AND(Bases[[#This Row],[Plan]]="Ultimate",Bases[[#This Row],[Auto Renewal]]="Yes"),1,0)</f>
        <v>0</v>
      </c>
      <c r="AJ206" s="9">
        <f>IF(AND(Bases[[#This Row],[Plan]]="Ultimate",Bases[[#This Row],[Auto Renewal]]="No"),1,0)</f>
        <v>0</v>
      </c>
      <c r="AK206" s="9">
        <f>+Bases[[#This Row],[CLIENTS From ULTIMATE (EA) Auto Renewal YES]]+Bases[[#This Row],[CLIENTS From ULTIMATE (EA) Auto Renewal NO]]</f>
        <v>0</v>
      </c>
      <c r="AL206" s="7">
        <f>+IF(Bases[[#This Row],[Auto Renewal]]="Yes",Bases[[#This Row],[Subscription Price]],0)</f>
        <v>0</v>
      </c>
      <c r="AM206" s="7">
        <f>+IF(Bases[[#This Row],[Auto Renewal]]="No",Bases[[#This Row],[Subscription Price]],0)</f>
        <v>5</v>
      </c>
      <c r="AN206" s="7">
        <f>+Bases[[#This Row],[Sales From All Subscriptions Auto Renewal NO]]+Bases[[#This Row],[Sales From All Subscriptions Auto Renewal YES]]</f>
        <v>5</v>
      </c>
      <c r="AO206" s="7">
        <f>IF(AND(Bases[[#This Row],[Plan]]="Core",Bases[[#This Row],[Auto Renewal]]="Yes"),Bases[[#This Row],[Subscription Price]],0)</f>
        <v>0</v>
      </c>
      <c r="AP206" s="7">
        <f>IF(AND(Bases[[#This Row],[Plan]]="Core",Bases[[#This Row],[Auto Renewal]]="No"),Bases[[#This Row],[Subscription Price]],0)</f>
        <v>5</v>
      </c>
      <c r="AQ206" s="7">
        <f>+Bases[[#This Row],[Sales From Simple Subscription Auto Renewal YES]]+Bases[[#This Row],[Sales From Simple Subscription Auto Renewal NO]]</f>
        <v>5</v>
      </c>
      <c r="AR206" s="7">
        <f>IF(AND(Bases[[#This Row],[Plan]]="Standard",Bases[[#This Row],[Auto Renewal]]="Yes"),Bases[[#This Row],[Minecraft Season Pass Price]],0)</f>
        <v>0</v>
      </c>
      <c r="AS206" s="7">
        <f>IF(AND(Bases[[#This Row],[Plan]]="Standard",Bases[[#This Row],[Auto Renewal]]="No"),Bases[[#This Row],[Minecraft Season Pass Price]],0)</f>
        <v>0</v>
      </c>
      <c r="AT206" s="7">
        <f>+Bases[[#This Row],[Sales From STANDARD (MINECRAFT) Auto Renewal YES]]+Bases[[#This Row],[Sales From STANDARD (MINECRAFT) Auto Renewal NO]]</f>
        <v>0</v>
      </c>
      <c r="AU206" s="7">
        <f>IF(AND(Bases[[#This Row],[Plan]]="Ultimate",Bases[[#This Row],[Auto Renewal]]="Yes"),Bases[[#This Row],[Minecraft Season Pass Price]],0)</f>
        <v>0</v>
      </c>
      <c r="AV206" s="7">
        <f>IF(AND(Bases[[#This Row],[Plan]]="Ultimate",Bases[[#This Row],[Auto Renewal]]="No"),Bases[[#This Row],[Minecraft Season Pass Price]],0)</f>
        <v>0</v>
      </c>
      <c r="AW206" s="7">
        <f>+Bases[[#This Row],[Sales From ULTIMATE (MINECRAFT) Auto Renewal YES]]+Bases[[#This Row],[Sales From ULTIMATE (MINECRAFT) Auto Renewal NO]]</f>
        <v>0</v>
      </c>
      <c r="AX206" s="7">
        <f>+Bases[[#This Row],[Total Sales From ULTIMATE (MINECRAFT) Auto Renewal YES + NO]]+Bases[[#This Row],[Total Sales From STANDARD (MINECRAFT) Auto Renewal YES + NO]]</f>
        <v>0</v>
      </c>
      <c r="AY206" s="7">
        <f>IF(AND(Bases[[#This Row],[Plan]]="Ultimate",Bases[[#This Row],[Auto Renewal]]="Yes"),Bases[[#This Row],[EA Play Season Pass
Price]],0)</f>
        <v>0</v>
      </c>
      <c r="AZ206" s="7">
        <f>IF(AND(Bases[[#This Row],[Plan]]="Ultimate",Bases[[#This Row],[Auto Renewal]]="No"),Bases[[#This Row],[EA Play Season Pass
Price]],0)</f>
        <v>0</v>
      </c>
      <c r="BA206" s="7">
        <f>+Bases[[#This Row],[Sales From ULTIMATE (EA) Auto Renewal YES]]+Bases[[#This Row],[Sales From ULTIMATE (EA) Auto Renewal NO]]</f>
        <v>0</v>
      </c>
      <c r="BB206" s="7">
        <f>IF(Bases[[#This Row],[Potential Clients Standard - Renew: Yes]]=1,25,0)</f>
        <v>0</v>
      </c>
      <c r="BC206" s="9">
        <f>IF(AND(Bases[[#This Row],[Auto Renewal]]="Yes",Bases[[#This Row],[Plan]]="Core"),1,0)</f>
        <v>0</v>
      </c>
      <c r="BD206" s="7">
        <f>IF(Bases[[#This Row],[Potential Clients Standard - Renew: NO]]=1,25,0)</f>
        <v>25</v>
      </c>
      <c r="BE206" s="9">
        <f>IF(AND(Bases[[#This Row],[Auto Renewal]]="No",Bases[[#This Row],[Plan]]="Core"),1,0)</f>
        <v>1</v>
      </c>
      <c r="BF206" s="7">
        <f>IF(Bases[[#This Row],[Potential Clients Ultimate - Renew: Yes]]=1,35,0)</f>
        <v>0</v>
      </c>
      <c r="BG206" s="9">
        <f>IF(AND(Bases[[#This Row],[Auto Renewal]]="Yes",Bases[[#This Row],[Plan]]="Standard"),1,0)</f>
        <v>0</v>
      </c>
      <c r="BH206" s="7">
        <f>IF(Bases[[#This Row],[Potential Clients Ultimate - Renew: NO]]=1,35,0)</f>
        <v>0</v>
      </c>
      <c r="BI206" s="9">
        <f>IF(AND(Bases[[#This Row],[Auto Renewal]]="No",Bases[[#This Row],[Plan]]="Standard"),1,0)</f>
        <v>0</v>
      </c>
      <c r="BJ206" s="7">
        <f>+Bases[[#This Row],[Potential Sales Standard - Renew: Yes]]+Bases[[#This Row],[Potential Sales Ultimate - Renew: Yes]]</f>
        <v>0</v>
      </c>
      <c r="BK206" s="9">
        <f>+Bases[[#This Row],[Potential Clients Standard - Renew: Yes]]+Bases[[#This Row],[Potential Clients Standard - Renew: NO]]</f>
        <v>1</v>
      </c>
      <c r="BL206" s="7">
        <f>+Bases[[#This Row],[Potential Sales Standard - Renew: NO]]+Bases[[#This Row],[Potential Sales Ultimate - Renew: NO]]</f>
        <v>25</v>
      </c>
      <c r="BM206" s="9">
        <f>+Bases[[#This Row],[Potential Clients Ultimate - Renew: Yes]]+Bases[[#This Row],[Potential Clients Ultimate - Renew: NO]]</f>
        <v>0</v>
      </c>
    </row>
    <row r="207" spans="1:65" ht="16.5" customHeight="1" x14ac:dyDescent="0.25">
      <c r="A207" s="1">
        <v>3434</v>
      </c>
      <c r="B207" s="1" t="s">
        <v>215</v>
      </c>
      <c r="C207" s="1" t="s">
        <v>7</v>
      </c>
      <c r="D207" s="2">
        <v>45551</v>
      </c>
      <c r="E207" s="1" t="s">
        <v>8</v>
      </c>
      <c r="F207" s="7">
        <v>15</v>
      </c>
      <c r="G207" s="1" t="s">
        <v>16</v>
      </c>
      <c r="H207" s="1" t="s">
        <v>8</v>
      </c>
      <c r="I207" s="7">
        <v>30</v>
      </c>
      <c r="J207" s="1" t="s">
        <v>8</v>
      </c>
      <c r="K207" s="7">
        <v>20</v>
      </c>
      <c r="L207" s="7">
        <v>7</v>
      </c>
      <c r="M207" s="7">
        <v>58</v>
      </c>
      <c r="N207" s="6">
        <v>2024</v>
      </c>
      <c r="O207" s="3" t="s">
        <v>323</v>
      </c>
      <c r="P207" s="5">
        <v>3</v>
      </c>
      <c r="Q207" s="3" t="s">
        <v>309</v>
      </c>
      <c r="R207" s="7">
        <v>-7</v>
      </c>
      <c r="S207" s="9">
        <v>1</v>
      </c>
      <c r="T207" s="9">
        <v>1</v>
      </c>
      <c r="U207" s="9">
        <v>0</v>
      </c>
      <c r="V207" s="9">
        <f>+IF(Bases[[#This Row],[Auto Renewal]]="Yes",1,0)</f>
        <v>1</v>
      </c>
      <c r="W207" s="9">
        <f>+IF(Bases[[#This Row],[Auto Renewal]]="No",1,0)</f>
        <v>0</v>
      </c>
      <c r="X207" s="9">
        <f>+Bases[[#This Row],[CLIENTS From All Subscriptions Auto Renewal YES]]+Bases[[#This Row],[CLIENTS From All Subscriptions Auto Renewal NO]]</f>
        <v>1</v>
      </c>
      <c r="Y207" s="9">
        <f>IF(AND(Bases[[#This Row],[Plan]]="Core",Bases[[#This Row],[Auto Renewal]]="Yes"),1,0)</f>
        <v>0</v>
      </c>
      <c r="Z207" s="9">
        <f>IF(AND(Bases[[#This Row],[Plan]]="Core",Bases[[#This Row],[Auto Renewal]]="No"),1,0)</f>
        <v>0</v>
      </c>
      <c r="AA207" s="9">
        <f>+Bases[[#This Row],[CLIENTS From Simple Subscription Auto Renewal NO]]+Bases[[#This Row],[CLIENTS From Simple Subscription Auto Renewal YES]]</f>
        <v>0</v>
      </c>
      <c r="AB207" s="9">
        <f>IF(AND(Bases[[#This Row],[Plan]]="Standard",Bases[[#This Row],[Auto Renewal]]="Yes"),1,0)</f>
        <v>0</v>
      </c>
      <c r="AC207" s="9">
        <f>IF(AND(Bases[[#This Row],[Plan]]="Standard",Bases[[#This Row],[Auto Renewal]]="No"),1,0)</f>
        <v>0</v>
      </c>
      <c r="AD207" s="9">
        <f>+Bases[[#This Row],[CLIENTS From STANDARD (MINECRAFT) Auto Renewal NO]]+Bases[[#This Row],[CLIENTS From STANDARD (MINECRAFT) Auto Renewal YES]]</f>
        <v>0</v>
      </c>
      <c r="AE207" s="9">
        <f>IF(AND(Bases[[#This Row],[Plan]]="Ultimate",Bases[[#This Row],[Auto Renewal]]="Yes"),1,0)</f>
        <v>1</v>
      </c>
      <c r="AF207" s="9">
        <f>IF(AND(Bases[[#This Row],[Plan]]="Ultimate",Bases[[#This Row],[Auto Renewal]]="No"),1,0)</f>
        <v>0</v>
      </c>
      <c r="AG207" s="9">
        <f>+Bases[[#This Row],[CLIENTS From ULTIMATE (MINECRAFT) Auto Renewal NO]]+Bases[[#This Row],[CLIENTS From ULTIMATE (MINECRAFT) Auto Renewal YES]]</f>
        <v>1</v>
      </c>
      <c r="AH207" s="9">
        <f>+Bases[[#This Row],[Total CLIENTS From ULTIMATE (MINECRAFT) Auto Renewal YES + NO]]+Bases[[#This Row],[Total CLIENTS From STANDARD (MINECRAFT) Auto Renewal YES + NO]]</f>
        <v>1</v>
      </c>
      <c r="AI207" s="9">
        <f>IF(AND(Bases[[#This Row],[Plan]]="Ultimate",Bases[[#This Row],[Auto Renewal]]="Yes"),1,0)</f>
        <v>1</v>
      </c>
      <c r="AJ207" s="9">
        <f>IF(AND(Bases[[#This Row],[Plan]]="Ultimate",Bases[[#This Row],[Auto Renewal]]="No"),1,0)</f>
        <v>0</v>
      </c>
      <c r="AK207" s="9">
        <f>+Bases[[#This Row],[CLIENTS From ULTIMATE (EA) Auto Renewal YES]]+Bases[[#This Row],[CLIENTS From ULTIMATE (EA) Auto Renewal NO]]</f>
        <v>1</v>
      </c>
      <c r="AL207" s="7">
        <f>+IF(Bases[[#This Row],[Auto Renewal]]="Yes",Bases[[#This Row],[Subscription Price]],0)</f>
        <v>15</v>
      </c>
      <c r="AM207" s="7">
        <f>+IF(Bases[[#This Row],[Auto Renewal]]="No",Bases[[#This Row],[Subscription Price]],0)</f>
        <v>0</v>
      </c>
      <c r="AN207" s="7">
        <f>+Bases[[#This Row],[Sales From All Subscriptions Auto Renewal NO]]+Bases[[#This Row],[Sales From All Subscriptions Auto Renewal YES]]</f>
        <v>15</v>
      </c>
      <c r="AO207" s="7">
        <f>IF(AND(Bases[[#This Row],[Plan]]="Core",Bases[[#This Row],[Auto Renewal]]="Yes"),Bases[[#This Row],[Subscription Price]],0)</f>
        <v>0</v>
      </c>
      <c r="AP207" s="7">
        <f>IF(AND(Bases[[#This Row],[Plan]]="Core",Bases[[#This Row],[Auto Renewal]]="No"),Bases[[#This Row],[Subscription Price]],0)</f>
        <v>0</v>
      </c>
      <c r="AQ207" s="7">
        <f>+Bases[[#This Row],[Sales From Simple Subscription Auto Renewal YES]]+Bases[[#This Row],[Sales From Simple Subscription Auto Renewal NO]]</f>
        <v>0</v>
      </c>
      <c r="AR207" s="7">
        <f>IF(AND(Bases[[#This Row],[Plan]]="Standard",Bases[[#This Row],[Auto Renewal]]="Yes"),Bases[[#This Row],[Minecraft Season Pass Price]],0)</f>
        <v>0</v>
      </c>
      <c r="AS207" s="7">
        <f>IF(AND(Bases[[#This Row],[Plan]]="Standard",Bases[[#This Row],[Auto Renewal]]="No"),Bases[[#This Row],[Minecraft Season Pass Price]],0)</f>
        <v>0</v>
      </c>
      <c r="AT207" s="7">
        <f>+Bases[[#This Row],[Sales From STANDARD (MINECRAFT) Auto Renewal YES]]+Bases[[#This Row],[Sales From STANDARD (MINECRAFT) Auto Renewal NO]]</f>
        <v>0</v>
      </c>
      <c r="AU207" s="7">
        <f>IF(AND(Bases[[#This Row],[Plan]]="Ultimate",Bases[[#This Row],[Auto Renewal]]="Yes"),Bases[[#This Row],[Minecraft Season Pass Price]],0)</f>
        <v>20</v>
      </c>
      <c r="AV207" s="7">
        <f>IF(AND(Bases[[#This Row],[Plan]]="Ultimate",Bases[[#This Row],[Auto Renewal]]="No"),Bases[[#This Row],[Minecraft Season Pass Price]],0)</f>
        <v>0</v>
      </c>
      <c r="AW207" s="7">
        <f>+Bases[[#This Row],[Sales From ULTIMATE (MINECRAFT) Auto Renewal YES]]+Bases[[#This Row],[Sales From ULTIMATE (MINECRAFT) Auto Renewal NO]]</f>
        <v>20</v>
      </c>
      <c r="AX207" s="7">
        <f>+Bases[[#This Row],[Total Sales From ULTIMATE (MINECRAFT) Auto Renewal YES + NO]]+Bases[[#This Row],[Total Sales From STANDARD (MINECRAFT) Auto Renewal YES + NO]]</f>
        <v>20</v>
      </c>
      <c r="AY207" s="7">
        <f>IF(AND(Bases[[#This Row],[Plan]]="Ultimate",Bases[[#This Row],[Auto Renewal]]="Yes"),Bases[[#This Row],[EA Play Season Pass
Price]],0)</f>
        <v>30</v>
      </c>
      <c r="AZ207" s="7">
        <f>IF(AND(Bases[[#This Row],[Plan]]="Ultimate",Bases[[#This Row],[Auto Renewal]]="No"),Bases[[#This Row],[EA Play Season Pass
Price]],0)</f>
        <v>0</v>
      </c>
      <c r="BA207" s="7">
        <f>+Bases[[#This Row],[Sales From ULTIMATE (EA) Auto Renewal YES]]+Bases[[#This Row],[Sales From ULTIMATE (EA) Auto Renewal NO]]</f>
        <v>30</v>
      </c>
      <c r="BB207" s="7">
        <f>IF(Bases[[#This Row],[Potential Clients Standard - Renew: Yes]]=1,25,0)</f>
        <v>0</v>
      </c>
      <c r="BC207" s="9">
        <f>IF(AND(Bases[[#This Row],[Auto Renewal]]="Yes",Bases[[#This Row],[Plan]]="Core"),1,0)</f>
        <v>0</v>
      </c>
      <c r="BD207" s="7">
        <f>IF(Bases[[#This Row],[Potential Clients Standard - Renew: NO]]=1,25,0)</f>
        <v>0</v>
      </c>
      <c r="BE207" s="9">
        <f>IF(AND(Bases[[#This Row],[Auto Renewal]]="No",Bases[[#This Row],[Plan]]="Core"),1,0)</f>
        <v>0</v>
      </c>
      <c r="BF207" s="7">
        <f>IF(Bases[[#This Row],[Potential Clients Ultimate - Renew: Yes]]=1,35,0)</f>
        <v>0</v>
      </c>
      <c r="BG207" s="9">
        <f>IF(AND(Bases[[#This Row],[Auto Renewal]]="Yes",Bases[[#This Row],[Plan]]="Standard"),1,0)</f>
        <v>0</v>
      </c>
      <c r="BH207" s="7">
        <f>IF(Bases[[#This Row],[Potential Clients Ultimate - Renew: NO]]=1,35,0)</f>
        <v>0</v>
      </c>
      <c r="BI207" s="9">
        <f>IF(AND(Bases[[#This Row],[Auto Renewal]]="No",Bases[[#This Row],[Plan]]="Standard"),1,0)</f>
        <v>0</v>
      </c>
      <c r="BJ207" s="7">
        <f>+Bases[[#This Row],[Potential Sales Standard - Renew: Yes]]+Bases[[#This Row],[Potential Sales Ultimate - Renew: Yes]]</f>
        <v>0</v>
      </c>
      <c r="BK207" s="9">
        <f>+Bases[[#This Row],[Potential Clients Standard - Renew: Yes]]+Bases[[#This Row],[Potential Clients Standard - Renew: NO]]</f>
        <v>0</v>
      </c>
      <c r="BL207" s="7">
        <f>+Bases[[#This Row],[Potential Sales Standard - Renew: NO]]+Bases[[#This Row],[Potential Sales Ultimate - Renew: NO]]</f>
        <v>0</v>
      </c>
      <c r="BM207" s="9">
        <f>+Bases[[#This Row],[Potential Clients Ultimate - Renew: Yes]]+Bases[[#This Row],[Potential Clients Ultimate - Renew: NO]]</f>
        <v>0</v>
      </c>
    </row>
    <row r="208" spans="1:65" ht="16.5" customHeight="1" x14ac:dyDescent="0.25">
      <c r="A208" s="1">
        <v>3435</v>
      </c>
      <c r="B208" s="1" t="s">
        <v>216</v>
      </c>
      <c r="C208" s="1" t="s">
        <v>15</v>
      </c>
      <c r="D208" s="2">
        <v>45552</v>
      </c>
      <c r="E208" s="1" t="s">
        <v>12</v>
      </c>
      <c r="F208" s="7">
        <v>10</v>
      </c>
      <c r="G208" s="1" t="s">
        <v>9</v>
      </c>
      <c r="H208" s="1" t="s">
        <v>12</v>
      </c>
      <c r="I208" s="7" t="s">
        <v>302</v>
      </c>
      <c r="J208" s="1" t="s">
        <v>8</v>
      </c>
      <c r="K208" s="7">
        <v>20</v>
      </c>
      <c r="L208" s="7">
        <v>10</v>
      </c>
      <c r="M208" s="7">
        <v>20</v>
      </c>
      <c r="N208" s="6">
        <v>2024</v>
      </c>
      <c r="O208" s="3" t="s">
        <v>323</v>
      </c>
      <c r="P208" s="5">
        <v>3</v>
      </c>
      <c r="Q208" s="3" t="s">
        <v>312</v>
      </c>
      <c r="R208" s="7">
        <v>-10</v>
      </c>
      <c r="S208" s="9">
        <v>1</v>
      </c>
      <c r="T208" s="9">
        <v>0</v>
      </c>
      <c r="U208" s="9">
        <v>1</v>
      </c>
      <c r="V208" s="9">
        <f>+IF(Bases[[#This Row],[Auto Renewal]]="Yes",1,0)</f>
        <v>0</v>
      </c>
      <c r="W208" s="9">
        <f>+IF(Bases[[#This Row],[Auto Renewal]]="No",1,0)</f>
        <v>1</v>
      </c>
      <c r="X208" s="9">
        <f>+Bases[[#This Row],[CLIENTS From All Subscriptions Auto Renewal YES]]+Bases[[#This Row],[CLIENTS From All Subscriptions Auto Renewal NO]]</f>
        <v>1</v>
      </c>
      <c r="Y208" s="9">
        <f>IF(AND(Bases[[#This Row],[Plan]]="Core",Bases[[#This Row],[Auto Renewal]]="Yes"),1,0)</f>
        <v>0</v>
      </c>
      <c r="Z208" s="9">
        <f>IF(AND(Bases[[#This Row],[Plan]]="Core",Bases[[#This Row],[Auto Renewal]]="No"),1,0)</f>
        <v>0</v>
      </c>
      <c r="AA208" s="9">
        <f>+Bases[[#This Row],[CLIENTS From Simple Subscription Auto Renewal NO]]+Bases[[#This Row],[CLIENTS From Simple Subscription Auto Renewal YES]]</f>
        <v>0</v>
      </c>
      <c r="AB208" s="9">
        <f>IF(AND(Bases[[#This Row],[Plan]]="Standard",Bases[[#This Row],[Auto Renewal]]="Yes"),1,0)</f>
        <v>0</v>
      </c>
      <c r="AC208" s="9">
        <f>IF(AND(Bases[[#This Row],[Plan]]="Standard",Bases[[#This Row],[Auto Renewal]]="No"),1,0)</f>
        <v>1</v>
      </c>
      <c r="AD208" s="9">
        <f>+Bases[[#This Row],[CLIENTS From STANDARD (MINECRAFT) Auto Renewal NO]]+Bases[[#This Row],[CLIENTS From STANDARD (MINECRAFT) Auto Renewal YES]]</f>
        <v>1</v>
      </c>
      <c r="AE208" s="9">
        <f>IF(AND(Bases[[#This Row],[Plan]]="Ultimate",Bases[[#This Row],[Auto Renewal]]="Yes"),1,0)</f>
        <v>0</v>
      </c>
      <c r="AF208" s="9">
        <f>IF(AND(Bases[[#This Row],[Plan]]="Ultimate",Bases[[#This Row],[Auto Renewal]]="No"),1,0)</f>
        <v>0</v>
      </c>
      <c r="AG208" s="9">
        <f>+Bases[[#This Row],[CLIENTS From ULTIMATE (MINECRAFT) Auto Renewal NO]]+Bases[[#This Row],[CLIENTS From ULTIMATE (MINECRAFT) Auto Renewal YES]]</f>
        <v>0</v>
      </c>
      <c r="AH208" s="9">
        <f>+Bases[[#This Row],[Total CLIENTS From ULTIMATE (MINECRAFT) Auto Renewal YES + NO]]+Bases[[#This Row],[Total CLIENTS From STANDARD (MINECRAFT) Auto Renewal YES + NO]]</f>
        <v>1</v>
      </c>
      <c r="AI208" s="9">
        <f>IF(AND(Bases[[#This Row],[Plan]]="Ultimate",Bases[[#This Row],[Auto Renewal]]="Yes"),1,0)</f>
        <v>0</v>
      </c>
      <c r="AJ208" s="9">
        <f>IF(AND(Bases[[#This Row],[Plan]]="Ultimate",Bases[[#This Row],[Auto Renewal]]="No"),1,0)</f>
        <v>0</v>
      </c>
      <c r="AK208" s="9">
        <f>+Bases[[#This Row],[CLIENTS From ULTIMATE (EA) Auto Renewal YES]]+Bases[[#This Row],[CLIENTS From ULTIMATE (EA) Auto Renewal NO]]</f>
        <v>0</v>
      </c>
      <c r="AL208" s="7">
        <f>+IF(Bases[[#This Row],[Auto Renewal]]="Yes",Bases[[#This Row],[Subscription Price]],0)</f>
        <v>0</v>
      </c>
      <c r="AM208" s="7">
        <f>+IF(Bases[[#This Row],[Auto Renewal]]="No",Bases[[#This Row],[Subscription Price]],0)</f>
        <v>10</v>
      </c>
      <c r="AN208" s="7">
        <f>+Bases[[#This Row],[Sales From All Subscriptions Auto Renewal NO]]+Bases[[#This Row],[Sales From All Subscriptions Auto Renewal YES]]</f>
        <v>10</v>
      </c>
      <c r="AO208" s="7">
        <f>IF(AND(Bases[[#This Row],[Plan]]="Core",Bases[[#This Row],[Auto Renewal]]="Yes"),Bases[[#This Row],[Subscription Price]],0)</f>
        <v>0</v>
      </c>
      <c r="AP208" s="7">
        <f>IF(AND(Bases[[#This Row],[Plan]]="Core",Bases[[#This Row],[Auto Renewal]]="No"),Bases[[#This Row],[Subscription Price]],0)</f>
        <v>0</v>
      </c>
      <c r="AQ208" s="7">
        <f>+Bases[[#This Row],[Sales From Simple Subscription Auto Renewal YES]]+Bases[[#This Row],[Sales From Simple Subscription Auto Renewal NO]]</f>
        <v>0</v>
      </c>
      <c r="AR208" s="7">
        <f>IF(AND(Bases[[#This Row],[Plan]]="Standard",Bases[[#This Row],[Auto Renewal]]="Yes"),Bases[[#This Row],[Minecraft Season Pass Price]],0)</f>
        <v>0</v>
      </c>
      <c r="AS208" s="7">
        <f>IF(AND(Bases[[#This Row],[Plan]]="Standard",Bases[[#This Row],[Auto Renewal]]="No"),Bases[[#This Row],[Minecraft Season Pass Price]],0)</f>
        <v>20</v>
      </c>
      <c r="AT208" s="7">
        <f>+Bases[[#This Row],[Sales From STANDARD (MINECRAFT) Auto Renewal YES]]+Bases[[#This Row],[Sales From STANDARD (MINECRAFT) Auto Renewal NO]]</f>
        <v>20</v>
      </c>
      <c r="AU208" s="7">
        <f>IF(AND(Bases[[#This Row],[Plan]]="Ultimate",Bases[[#This Row],[Auto Renewal]]="Yes"),Bases[[#This Row],[Minecraft Season Pass Price]],0)</f>
        <v>0</v>
      </c>
      <c r="AV208" s="7">
        <f>IF(AND(Bases[[#This Row],[Plan]]="Ultimate",Bases[[#This Row],[Auto Renewal]]="No"),Bases[[#This Row],[Minecraft Season Pass Price]],0)</f>
        <v>0</v>
      </c>
      <c r="AW208" s="7">
        <f>+Bases[[#This Row],[Sales From ULTIMATE (MINECRAFT) Auto Renewal YES]]+Bases[[#This Row],[Sales From ULTIMATE (MINECRAFT) Auto Renewal NO]]</f>
        <v>0</v>
      </c>
      <c r="AX208" s="7">
        <f>+Bases[[#This Row],[Total Sales From ULTIMATE (MINECRAFT) Auto Renewal YES + NO]]+Bases[[#This Row],[Total Sales From STANDARD (MINECRAFT) Auto Renewal YES + NO]]</f>
        <v>20</v>
      </c>
      <c r="AY208" s="7">
        <f>IF(AND(Bases[[#This Row],[Plan]]="Ultimate",Bases[[#This Row],[Auto Renewal]]="Yes"),Bases[[#This Row],[EA Play Season Pass
Price]],0)</f>
        <v>0</v>
      </c>
      <c r="AZ208" s="7">
        <f>IF(AND(Bases[[#This Row],[Plan]]="Ultimate",Bases[[#This Row],[Auto Renewal]]="No"),Bases[[#This Row],[EA Play Season Pass
Price]],0)</f>
        <v>0</v>
      </c>
      <c r="BA208" s="7">
        <f>+Bases[[#This Row],[Sales From ULTIMATE (EA) Auto Renewal YES]]+Bases[[#This Row],[Sales From ULTIMATE (EA) Auto Renewal NO]]</f>
        <v>0</v>
      </c>
      <c r="BB208" s="7">
        <f>IF(Bases[[#This Row],[Potential Clients Standard - Renew: Yes]]=1,25,0)</f>
        <v>0</v>
      </c>
      <c r="BC208" s="9">
        <f>IF(AND(Bases[[#This Row],[Auto Renewal]]="Yes",Bases[[#This Row],[Plan]]="Core"),1,0)</f>
        <v>0</v>
      </c>
      <c r="BD208" s="7">
        <f>IF(Bases[[#This Row],[Potential Clients Standard - Renew: NO]]=1,25,0)</f>
        <v>0</v>
      </c>
      <c r="BE208" s="9">
        <f>IF(AND(Bases[[#This Row],[Auto Renewal]]="No",Bases[[#This Row],[Plan]]="Core"),1,0)</f>
        <v>0</v>
      </c>
      <c r="BF208" s="7">
        <f>IF(Bases[[#This Row],[Potential Clients Ultimate - Renew: Yes]]=1,35,0)</f>
        <v>0</v>
      </c>
      <c r="BG208" s="9">
        <f>IF(AND(Bases[[#This Row],[Auto Renewal]]="Yes",Bases[[#This Row],[Plan]]="Standard"),1,0)</f>
        <v>0</v>
      </c>
      <c r="BH208" s="7">
        <f>IF(Bases[[#This Row],[Potential Clients Ultimate - Renew: NO]]=1,35,0)</f>
        <v>35</v>
      </c>
      <c r="BI208" s="9">
        <f>IF(AND(Bases[[#This Row],[Auto Renewal]]="No",Bases[[#This Row],[Plan]]="Standard"),1,0)</f>
        <v>1</v>
      </c>
      <c r="BJ208" s="7">
        <f>+Bases[[#This Row],[Potential Sales Standard - Renew: Yes]]+Bases[[#This Row],[Potential Sales Ultimate - Renew: Yes]]</f>
        <v>0</v>
      </c>
      <c r="BK208" s="9">
        <f>+Bases[[#This Row],[Potential Clients Standard - Renew: Yes]]+Bases[[#This Row],[Potential Clients Standard - Renew: NO]]</f>
        <v>0</v>
      </c>
      <c r="BL208" s="7">
        <f>+Bases[[#This Row],[Potential Sales Standard - Renew: NO]]+Bases[[#This Row],[Potential Sales Ultimate - Renew: NO]]</f>
        <v>35</v>
      </c>
      <c r="BM208" s="9">
        <f>+Bases[[#This Row],[Potential Clients Ultimate - Renew: Yes]]+Bases[[#This Row],[Potential Clients Ultimate - Renew: NO]]</f>
        <v>1</v>
      </c>
    </row>
    <row r="209" spans="1:65" ht="16.5" customHeight="1" x14ac:dyDescent="0.25">
      <c r="A209" s="1">
        <v>3436</v>
      </c>
      <c r="B209" s="1" t="s">
        <v>217</v>
      </c>
      <c r="C209" s="1" t="s">
        <v>11</v>
      </c>
      <c r="D209" s="2">
        <v>45553</v>
      </c>
      <c r="E209" s="1" t="s">
        <v>8</v>
      </c>
      <c r="F209" s="7">
        <v>5</v>
      </c>
      <c r="G209" s="1" t="s">
        <v>9</v>
      </c>
      <c r="H209" s="1" t="s">
        <v>12</v>
      </c>
      <c r="I209" s="7" t="s">
        <v>302</v>
      </c>
      <c r="J209" s="1" t="s">
        <v>12</v>
      </c>
      <c r="K209" s="7">
        <v>0</v>
      </c>
      <c r="L209" s="7">
        <v>0</v>
      </c>
      <c r="M209" s="7">
        <v>5</v>
      </c>
      <c r="N209" s="6">
        <v>2024</v>
      </c>
      <c r="O209" s="3" t="s">
        <v>323</v>
      </c>
      <c r="P209" s="5">
        <v>3</v>
      </c>
      <c r="Q209" s="3" t="s">
        <v>315</v>
      </c>
      <c r="R209" s="7">
        <v>0</v>
      </c>
      <c r="S209" s="9">
        <v>1</v>
      </c>
      <c r="T209" s="9">
        <v>1</v>
      </c>
      <c r="U209" s="9">
        <v>0</v>
      </c>
      <c r="V209" s="9">
        <f>+IF(Bases[[#This Row],[Auto Renewal]]="Yes",1,0)</f>
        <v>1</v>
      </c>
      <c r="W209" s="9">
        <f>+IF(Bases[[#This Row],[Auto Renewal]]="No",1,0)</f>
        <v>0</v>
      </c>
      <c r="X209" s="9">
        <f>+Bases[[#This Row],[CLIENTS From All Subscriptions Auto Renewal YES]]+Bases[[#This Row],[CLIENTS From All Subscriptions Auto Renewal NO]]</f>
        <v>1</v>
      </c>
      <c r="Y209" s="9">
        <f>IF(AND(Bases[[#This Row],[Plan]]="Core",Bases[[#This Row],[Auto Renewal]]="Yes"),1,0)</f>
        <v>1</v>
      </c>
      <c r="Z209" s="9">
        <f>IF(AND(Bases[[#This Row],[Plan]]="Core",Bases[[#This Row],[Auto Renewal]]="No"),1,0)</f>
        <v>0</v>
      </c>
      <c r="AA209" s="9">
        <f>+Bases[[#This Row],[CLIENTS From Simple Subscription Auto Renewal NO]]+Bases[[#This Row],[CLIENTS From Simple Subscription Auto Renewal YES]]</f>
        <v>1</v>
      </c>
      <c r="AB209" s="9">
        <f>IF(AND(Bases[[#This Row],[Plan]]="Standard",Bases[[#This Row],[Auto Renewal]]="Yes"),1,0)</f>
        <v>0</v>
      </c>
      <c r="AC209" s="9">
        <f>IF(AND(Bases[[#This Row],[Plan]]="Standard",Bases[[#This Row],[Auto Renewal]]="No"),1,0)</f>
        <v>0</v>
      </c>
      <c r="AD209" s="9">
        <f>+Bases[[#This Row],[CLIENTS From STANDARD (MINECRAFT) Auto Renewal NO]]+Bases[[#This Row],[CLIENTS From STANDARD (MINECRAFT) Auto Renewal YES]]</f>
        <v>0</v>
      </c>
      <c r="AE209" s="9">
        <f>IF(AND(Bases[[#This Row],[Plan]]="Ultimate",Bases[[#This Row],[Auto Renewal]]="Yes"),1,0)</f>
        <v>0</v>
      </c>
      <c r="AF209" s="9">
        <f>IF(AND(Bases[[#This Row],[Plan]]="Ultimate",Bases[[#This Row],[Auto Renewal]]="No"),1,0)</f>
        <v>0</v>
      </c>
      <c r="AG209" s="9">
        <f>+Bases[[#This Row],[CLIENTS From ULTIMATE (MINECRAFT) Auto Renewal NO]]+Bases[[#This Row],[CLIENTS From ULTIMATE (MINECRAFT) Auto Renewal YES]]</f>
        <v>0</v>
      </c>
      <c r="AH209" s="9">
        <f>+Bases[[#This Row],[Total CLIENTS From ULTIMATE (MINECRAFT) Auto Renewal YES + NO]]+Bases[[#This Row],[Total CLIENTS From STANDARD (MINECRAFT) Auto Renewal YES + NO]]</f>
        <v>0</v>
      </c>
      <c r="AI209" s="9">
        <f>IF(AND(Bases[[#This Row],[Plan]]="Ultimate",Bases[[#This Row],[Auto Renewal]]="Yes"),1,0)</f>
        <v>0</v>
      </c>
      <c r="AJ209" s="9">
        <f>IF(AND(Bases[[#This Row],[Plan]]="Ultimate",Bases[[#This Row],[Auto Renewal]]="No"),1,0)</f>
        <v>0</v>
      </c>
      <c r="AK209" s="9">
        <f>+Bases[[#This Row],[CLIENTS From ULTIMATE (EA) Auto Renewal YES]]+Bases[[#This Row],[CLIENTS From ULTIMATE (EA) Auto Renewal NO]]</f>
        <v>0</v>
      </c>
      <c r="AL209" s="7">
        <f>+IF(Bases[[#This Row],[Auto Renewal]]="Yes",Bases[[#This Row],[Subscription Price]],0)</f>
        <v>5</v>
      </c>
      <c r="AM209" s="7">
        <f>+IF(Bases[[#This Row],[Auto Renewal]]="No",Bases[[#This Row],[Subscription Price]],0)</f>
        <v>0</v>
      </c>
      <c r="AN209" s="7">
        <f>+Bases[[#This Row],[Sales From All Subscriptions Auto Renewal NO]]+Bases[[#This Row],[Sales From All Subscriptions Auto Renewal YES]]</f>
        <v>5</v>
      </c>
      <c r="AO209" s="7">
        <f>IF(AND(Bases[[#This Row],[Plan]]="Core",Bases[[#This Row],[Auto Renewal]]="Yes"),Bases[[#This Row],[Subscription Price]],0)</f>
        <v>5</v>
      </c>
      <c r="AP209" s="7">
        <f>IF(AND(Bases[[#This Row],[Plan]]="Core",Bases[[#This Row],[Auto Renewal]]="No"),Bases[[#This Row],[Subscription Price]],0)</f>
        <v>0</v>
      </c>
      <c r="AQ209" s="7">
        <f>+Bases[[#This Row],[Sales From Simple Subscription Auto Renewal YES]]+Bases[[#This Row],[Sales From Simple Subscription Auto Renewal NO]]</f>
        <v>5</v>
      </c>
      <c r="AR209" s="7">
        <f>IF(AND(Bases[[#This Row],[Plan]]="Standard",Bases[[#This Row],[Auto Renewal]]="Yes"),Bases[[#This Row],[Minecraft Season Pass Price]],0)</f>
        <v>0</v>
      </c>
      <c r="AS209" s="7">
        <f>IF(AND(Bases[[#This Row],[Plan]]="Standard",Bases[[#This Row],[Auto Renewal]]="No"),Bases[[#This Row],[Minecraft Season Pass Price]],0)</f>
        <v>0</v>
      </c>
      <c r="AT209" s="7">
        <f>+Bases[[#This Row],[Sales From STANDARD (MINECRAFT) Auto Renewal YES]]+Bases[[#This Row],[Sales From STANDARD (MINECRAFT) Auto Renewal NO]]</f>
        <v>0</v>
      </c>
      <c r="AU209" s="7">
        <f>IF(AND(Bases[[#This Row],[Plan]]="Ultimate",Bases[[#This Row],[Auto Renewal]]="Yes"),Bases[[#This Row],[Minecraft Season Pass Price]],0)</f>
        <v>0</v>
      </c>
      <c r="AV209" s="7">
        <f>IF(AND(Bases[[#This Row],[Plan]]="Ultimate",Bases[[#This Row],[Auto Renewal]]="No"),Bases[[#This Row],[Minecraft Season Pass Price]],0)</f>
        <v>0</v>
      </c>
      <c r="AW209" s="7">
        <f>+Bases[[#This Row],[Sales From ULTIMATE (MINECRAFT) Auto Renewal YES]]+Bases[[#This Row],[Sales From ULTIMATE (MINECRAFT) Auto Renewal NO]]</f>
        <v>0</v>
      </c>
      <c r="AX209" s="7">
        <f>+Bases[[#This Row],[Total Sales From ULTIMATE (MINECRAFT) Auto Renewal YES + NO]]+Bases[[#This Row],[Total Sales From STANDARD (MINECRAFT) Auto Renewal YES + NO]]</f>
        <v>0</v>
      </c>
      <c r="AY209" s="7">
        <f>IF(AND(Bases[[#This Row],[Plan]]="Ultimate",Bases[[#This Row],[Auto Renewal]]="Yes"),Bases[[#This Row],[EA Play Season Pass
Price]],0)</f>
        <v>0</v>
      </c>
      <c r="AZ209" s="7">
        <f>IF(AND(Bases[[#This Row],[Plan]]="Ultimate",Bases[[#This Row],[Auto Renewal]]="No"),Bases[[#This Row],[EA Play Season Pass
Price]],0)</f>
        <v>0</v>
      </c>
      <c r="BA209" s="7">
        <f>+Bases[[#This Row],[Sales From ULTIMATE (EA) Auto Renewal YES]]+Bases[[#This Row],[Sales From ULTIMATE (EA) Auto Renewal NO]]</f>
        <v>0</v>
      </c>
      <c r="BB209" s="7">
        <f>IF(Bases[[#This Row],[Potential Clients Standard - Renew: Yes]]=1,25,0)</f>
        <v>25</v>
      </c>
      <c r="BC209" s="9">
        <f>IF(AND(Bases[[#This Row],[Auto Renewal]]="Yes",Bases[[#This Row],[Plan]]="Core"),1,0)</f>
        <v>1</v>
      </c>
      <c r="BD209" s="7">
        <f>IF(Bases[[#This Row],[Potential Clients Standard - Renew: NO]]=1,25,0)</f>
        <v>0</v>
      </c>
      <c r="BE209" s="9">
        <f>IF(AND(Bases[[#This Row],[Auto Renewal]]="No",Bases[[#This Row],[Plan]]="Core"),1,0)</f>
        <v>0</v>
      </c>
      <c r="BF209" s="7">
        <f>IF(Bases[[#This Row],[Potential Clients Ultimate - Renew: Yes]]=1,35,0)</f>
        <v>0</v>
      </c>
      <c r="BG209" s="9">
        <f>IF(AND(Bases[[#This Row],[Auto Renewal]]="Yes",Bases[[#This Row],[Plan]]="Standard"),1,0)</f>
        <v>0</v>
      </c>
      <c r="BH209" s="7">
        <f>IF(Bases[[#This Row],[Potential Clients Ultimate - Renew: NO]]=1,35,0)</f>
        <v>0</v>
      </c>
      <c r="BI209" s="9">
        <f>IF(AND(Bases[[#This Row],[Auto Renewal]]="No",Bases[[#This Row],[Plan]]="Standard"),1,0)</f>
        <v>0</v>
      </c>
      <c r="BJ209" s="7">
        <f>+Bases[[#This Row],[Potential Sales Standard - Renew: Yes]]+Bases[[#This Row],[Potential Sales Ultimate - Renew: Yes]]</f>
        <v>25</v>
      </c>
      <c r="BK209" s="9">
        <f>+Bases[[#This Row],[Potential Clients Standard - Renew: Yes]]+Bases[[#This Row],[Potential Clients Standard - Renew: NO]]</f>
        <v>1</v>
      </c>
      <c r="BL209" s="7">
        <f>+Bases[[#This Row],[Potential Sales Standard - Renew: NO]]+Bases[[#This Row],[Potential Sales Ultimate - Renew: NO]]</f>
        <v>0</v>
      </c>
      <c r="BM209" s="9">
        <f>+Bases[[#This Row],[Potential Clients Ultimate - Renew: Yes]]+Bases[[#This Row],[Potential Clients Ultimate - Renew: NO]]</f>
        <v>0</v>
      </c>
    </row>
    <row r="210" spans="1:65" ht="16.5" customHeight="1" x14ac:dyDescent="0.25">
      <c r="A210" s="1">
        <v>3437</v>
      </c>
      <c r="B210" s="1" t="s">
        <v>218</v>
      </c>
      <c r="C210" s="1" t="s">
        <v>7</v>
      </c>
      <c r="D210" s="2">
        <v>45554</v>
      </c>
      <c r="E210" s="1" t="s">
        <v>12</v>
      </c>
      <c r="F210" s="7">
        <v>15</v>
      </c>
      <c r="G210" s="1" t="s">
        <v>16</v>
      </c>
      <c r="H210" s="1" t="s">
        <v>8</v>
      </c>
      <c r="I210" s="7">
        <v>30</v>
      </c>
      <c r="J210" s="1" t="s">
        <v>8</v>
      </c>
      <c r="K210" s="7">
        <v>20</v>
      </c>
      <c r="L210" s="7">
        <v>7</v>
      </c>
      <c r="M210" s="7">
        <v>58</v>
      </c>
      <c r="N210" s="6">
        <v>2024</v>
      </c>
      <c r="O210" s="3" t="s">
        <v>323</v>
      </c>
      <c r="P210" s="5">
        <v>3</v>
      </c>
      <c r="Q210" s="3" t="s">
        <v>316</v>
      </c>
      <c r="R210" s="7">
        <v>-7</v>
      </c>
      <c r="S210" s="9">
        <v>1</v>
      </c>
      <c r="T210" s="9">
        <v>0</v>
      </c>
      <c r="U210" s="9">
        <v>1</v>
      </c>
      <c r="V210" s="9">
        <f>+IF(Bases[[#This Row],[Auto Renewal]]="Yes",1,0)</f>
        <v>0</v>
      </c>
      <c r="W210" s="9">
        <f>+IF(Bases[[#This Row],[Auto Renewal]]="No",1,0)</f>
        <v>1</v>
      </c>
      <c r="X210" s="9">
        <f>+Bases[[#This Row],[CLIENTS From All Subscriptions Auto Renewal YES]]+Bases[[#This Row],[CLIENTS From All Subscriptions Auto Renewal NO]]</f>
        <v>1</v>
      </c>
      <c r="Y210" s="9">
        <f>IF(AND(Bases[[#This Row],[Plan]]="Core",Bases[[#This Row],[Auto Renewal]]="Yes"),1,0)</f>
        <v>0</v>
      </c>
      <c r="Z210" s="9">
        <f>IF(AND(Bases[[#This Row],[Plan]]="Core",Bases[[#This Row],[Auto Renewal]]="No"),1,0)</f>
        <v>0</v>
      </c>
      <c r="AA210" s="9">
        <f>+Bases[[#This Row],[CLIENTS From Simple Subscription Auto Renewal NO]]+Bases[[#This Row],[CLIENTS From Simple Subscription Auto Renewal YES]]</f>
        <v>0</v>
      </c>
      <c r="AB210" s="9">
        <f>IF(AND(Bases[[#This Row],[Plan]]="Standard",Bases[[#This Row],[Auto Renewal]]="Yes"),1,0)</f>
        <v>0</v>
      </c>
      <c r="AC210" s="9">
        <f>IF(AND(Bases[[#This Row],[Plan]]="Standard",Bases[[#This Row],[Auto Renewal]]="No"),1,0)</f>
        <v>0</v>
      </c>
      <c r="AD210" s="9">
        <f>+Bases[[#This Row],[CLIENTS From STANDARD (MINECRAFT) Auto Renewal NO]]+Bases[[#This Row],[CLIENTS From STANDARD (MINECRAFT) Auto Renewal YES]]</f>
        <v>0</v>
      </c>
      <c r="AE210" s="9">
        <f>IF(AND(Bases[[#This Row],[Plan]]="Ultimate",Bases[[#This Row],[Auto Renewal]]="Yes"),1,0)</f>
        <v>0</v>
      </c>
      <c r="AF210" s="9">
        <f>IF(AND(Bases[[#This Row],[Plan]]="Ultimate",Bases[[#This Row],[Auto Renewal]]="No"),1,0)</f>
        <v>1</v>
      </c>
      <c r="AG210" s="9">
        <f>+Bases[[#This Row],[CLIENTS From ULTIMATE (MINECRAFT) Auto Renewal NO]]+Bases[[#This Row],[CLIENTS From ULTIMATE (MINECRAFT) Auto Renewal YES]]</f>
        <v>1</v>
      </c>
      <c r="AH210" s="9">
        <f>+Bases[[#This Row],[Total CLIENTS From ULTIMATE (MINECRAFT) Auto Renewal YES + NO]]+Bases[[#This Row],[Total CLIENTS From STANDARD (MINECRAFT) Auto Renewal YES + NO]]</f>
        <v>1</v>
      </c>
      <c r="AI210" s="9">
        <f>IF(AND(Bases[[#This Row],[Plan]]="Ultimate",Bases[[#This Row],[Auto Renewal]]="Yes"),1,0)</f>
        <v>0</v>
      </c>
      <c r="AJ210" s="9">
        <f>IF(AND(Bases[[#This Row],[Plan]]="Ultimate",Bases[[#This Row],[Auto Renewal]]="No"),1,0)</f>
        <v>1</v>
      </c>
      <c r="AK210" s="9">
        <f>+Bases[[#This Row],[CLIENTS From ULTIMATE (EA) Auto Renewal YES]]+Bases[[#This Row],[CLIENTS From ULTIMATE (EA) Auto Renewal NO]]</f>
        <v>1</v>
      </c>
      <c r="AL210" s="7">
        <f>+IF(Bases[[#This Row],[Auto Renewal]]="Yes",Bases[[#This Row],[Subscription Price]],0)</f>
        <v>0</v>
      </c>
      <c r="AM210" s="7">
        <f>+IF(Bases[[#This Row],[Auto Renewal]]="No",Bases[[#This Row],[Subscription Price]],0)</f>
        <v>15</v>
      </c>
      <c r="AN210" s="7">
        <f>+Bases[[#This Row],[Sales From All Subscriptions Auto Renewal NO]]+Bases[[#This Row],[Sales From All Subscriptions Auto Renewal YES]]</f>
        <v>15</v>
      </c>
      <c r="AO210" s="7">
        <f>IF(AND(Bases[[#This Row],[Plan]]="Core",Bases[[#This Row],[Auto Renewal]]="Yes"),Bases[[#This Row],[Subscription Price]],0)</f>
        <v>0</v>
      </c>
      <c r="AP210" s="7">
        <f>IF(AND(Bases[[#This Row],[Plan]]="Core",Bases[[#This Row],[Auto Renewal]]="No"),Bases[[#This Row],[Subscription Price]],0)</f>
        <v>0</v>
      </c>
      <c r="AQ210" s="7">
        <f>+Bases[[#This Row],[Sales From Simple Subscription Auto Renewal YES]]+Bases[[#This Row],[Sales From Simple Subscription Auto Renewal NO]]</f>
        <v>0</v>
      </c>
      <c r="AR210" s="7">
        <f>IF(AND(Bases[[#This Row],[Plan]]="Standard",Bases[[#This Row],[Auto Renewal]]="Yes"),Bases[[#This Row],[Minecraft Season Pass Price]],0)</f>
        <v>0</v>
      </c>
      <c r="AS210" s="7">
        <f>IF(AND(Bases[[#This Row],[Plan]]="Standard",Bases[[#This Row],[Auto Renewal]]="No"),Bases[[#This Row],[Minecraft Season Pass Price]],0)</f>
        <v>0</v>
      </c>
      <c r="AT210" s="7">
        <f>+Bases[[#This Row],[Sales From STANDARD (MINECRAFT) Auto Renewal YES]]+Bases[[#This Row],[Sales From STANDARD (MINECRAFT) Auto Renewal NO]]</f>
        <v>0</v>
      </c>
      <c r="AU210" s="7">
        <f>IF(AND(Bases[[#This Row],[Plan]]="Ultimate",Bases[[#This Row],[Auto Renewal]]="Yes"),Bases[[#This Row],[Minecraft Season Pass Price]],0)</f>
        <v>0</v>
      </c>
      <c r="AV210" s="7">
        <f>IF(AND(Bases[[#This Row],[Plan]]="Ultimate",Bases[[#This Row],[Auto Renewal]]="No"),Bases[[#This Row],[Minecraft Season Pass Price]],0)</f>
        <v>20</v>
      </c>
      <c r="AW210" s="7">
        <f>+Bases[[#This Row],[Sales From ULTIMATE (MINECRAFT) Auto Renewal YES]]+Bases[[#This Row],[Sales From ULTIMATE (MINECRAFT) Auto Renewal NO]]</f>
        <v>20</v>
      </c>
      <c r="AX210" s="7">
        <f>+Bases[[#This Row],[Total Sales From ULTIMATE (MINECRAFT) Auto Renewal YES + NO]]+Bases[[#This Row],[Total Sales From STANDARD (MINECRAFT) Auto Renewal YES + NO]]</f>
        <v>20</v>
      </c>
      <c r="AY210" s="7">
        <f>IF(AND(Bases[[#This Row],[Plan]]="Ultimate",Bases[[#This Row],[Auto Renewal]]="Yes"),Bases[[#This Row],[EA Play Season Pass
Price]],0)</f>
        <v>0</v>
      </c>
      <c r="AZ210" s="7">
        <f>IF(AND(Bases[[#This Row],[Plan]]="Ultimate",Bases[[#This Row],[Auto Renewal]]="No"),Bases[[#This Row],[EA Play Season Pass
Price]],0)</f>
        <v>30</v>
      </c>
      <c r="BA210" s="7">
        <f>+Bases[[#This Row],[Sales From ULTIMATE (EA) Auto Renewal YES]]+Bases[[#This Row],[Sales From ULTIMATE (EA) Auto Renewal NO]]</f>
        <v>30</v>
      </c>
      <c r="BB210" s="7">
        <f>IF(Bases[[#This Row],[Potential Clients Standard - Renew: Yes]]=1,25,0)</f>
        <v>0</v>
      </c>
      <c r="BC210" s="9">
        <f>IF(AND(Bases[[#This Row],[Auto Renewal]]="Yes",Bases[[#This Row],[Plan]]="Core"),1,0)</f>
        <v>0</v>
      </c>
      <c r="BD210" s="7">
        <f>IF(Bases[[#This Row],[Potential Clients Standard - Renew: NO]]=1,25,0)</f>
        <v>0</v>
      </c>
      <c r="BE210" s="9">
        <f>IF(AND(Bases[[#This Row],[Auto Renewal]]="No",Bases[[#This Row],[Plan]]="Core"),1,0)</f>
        <v>0</v>
      </c>
      <c r="BF210" s="7">
        <f>IF(Bases[[#This Row],[Potential Clients Ultimate - Renew: Yes]]=1,35,0)</f>
        <v>0</v>
      </c>
      <c r="BG210" s="9">
        <f>IF(AND(Bases[[#This Row],[Auto Renewal]]="Yes",Bases[[#This Row],[Plan]]="Standard"),1,0)</f>
        <v>0</v>
      </c>
      <c r="BH210" s="7">
        <f>IF(Bases[[#This Row],[Potential Clients Ultimate - Renew: NO]]=1,35,0)</f>
        <v>0</v>
      </c>
      <c r="BI210" s="9">
        <f>IF(AND(Bases[[#This Row],[Auto Renewal]]="No",Bases[[#This Row],[Plan]]="Standard"),1,0)</f>
        <v>0</v>
      </c>
      <c r="BJ210" s="7">
        <f>+Bases[[#This Row],[Potential Sales Standard - Renew: Yes]]+Bases[[#This Row],[Potential Sales Ultimate - Renew: Yes]]</f>
        <v>0</v>
      </c>
      <c r="BK210" s="9">
        <f>+Bases[[#This Row],[Potential Clients Standard - Renew: Yes]]+Bases[[#This Row],[Potential Clients Standard - Renew: NO]]</f>
        <v>0</v>
      </c>
      <c r="BL210" s="7">
        <f>+Bases[[#This Row],[Potential Sales Standard - Renew: NO]]+Bases[[#This Row],[Potential Sales Ultimate - Renew: NO]]</f>
        <v>0</v>
      </c>
      <c r="BM210" s="9">
        <f>+Bases[[#This Row],[Potential Clients Ultimate - Renew: Yes]]+Bases[[#This Row],[Potential Clients Ultimate - Renew: NO]]</f>
        <v>0</v>
      </c>
    </row>
    <row r="211" spans="1:65" ht="16.5" customHeight="1" x14ac:dyDescent="0.25">
      <c r="A211" s="1">
        <v>3438</v>
      </c>
      <c r="B211" s="1" t="s">
        <v>219</v>
      </c>
      <c r="C211" s="1" t="s">
        <v>15</v>
      </c>
      <c r="D211" s="2">
        <v>45555</v>
      </c>
      <c r="E211" s="1" t="s">
        <v>8</v>
      </c>
      <c r="F211" s="7">
        <v>10</v>
      </c>
      <c r="G211" s="1" t="s">
        <v>13</v>
      </c>
      <c r="H211" s="1" t="s">
        <v>12</v>
      </c>
      <c r="I211" s="7" t="s">
        <v>302</v>
      </c>
      <c r="J211" s="1" t="s">
        <v>8</v>
      </c>
      <c r="K211" s="7">
        <v>20</v>
      </c>
      <c r="L211" s="7">
        <v>10</v>
      </c>
      <c r="M211" s="7">
        <v>20</v>
      </c>
      <c r="N211" s="6">
        <v>2024</v>
      </c>
      <c r="O211" s="3" t="s">
        <v>323</v>
      </c>
      <c r="P211" s="5">
        <v>3</v>
      </c>
      <c r="Q211" s="3" t="s">
        <v>317</v>
      </c>
      <c r="R211" s="7">
        <v>-10</v>
      </c>
      <c r="S211" s="9">
        <v>1</v>
      </c>
      <c r="T211" s="9">
        <v>1</v>
      </c>
      <c r="U211" s="9">
        <v>0</v>
      </c>
      <c r="V211" s="9">
        <f>+IF(Bases[[#This Row],[Auto Renewal]]="Yes",1,0)</f>
        <v>1</v>
      </c>
      <c r="W211" s="9">
        <f>+IF(Bases[[#This Row],[Auto Renewal]]="No",1,0)</f>
        <v>0</v>
      </c>
      <c r="X211" s="9">
        <f>+Bases[[#This Row],[CLIENTS From All Subscriptions Auto Renewal YES]]+Bases[[#This Row],[CLIENTS From All Subscriptions Auto Renewal NO]]</f>
        <v>1</v>
      </c>
      <c r="Y211" s="9">
        <f>IF(AND(Bases[[#This Row],[Plan]]="Core",Bases[[#This Row],[Auto Renewal]]="Yes"),1,0)</f>
        <v>0</v>
      </c>
      <c r="Z211" s="9">
        <f>IF(AND(Bases[[#This Row],[Plan]]="Core",Bases[[#This Row],[Auto Renewal]]="No"),1,0)</f>
        <v>0</v>
      </c>
      <c r="AA211" s="9">
        <f>+Bases[[#This Row],[CLIENTS From Simple Subscription Auto Renewal NO]]+Bases[[#This Row],[CLIENTS From Simple Subscription Auto Renewal YES]]</f>
        <v>0</v>
      </c>
      <c r="AB211" s="9">
        <f>IF(AND(Bases[[#This Row],[Plan]]="Standard",Bases[[#This Row],[Auto Renewal]]="Yes"),1,0)</f>
        <v>1</v>
      </c>
      <c r="AC211" s="9">
        <f>IF(AND(Bases[[#This Row],[Plan]]="Standard",Bases[[#This Row],[Auto Renewal]]="No"),1,0)</f>
        <v>0</v>
      </c>
      <c r="AD211" s="9">
        <f>+Bases[[#This Row],[CLIENTS From STANDARD (MINECRAFT) Auto Renewal NO]]+Bases[[#This Row],[CLIENTS From STANDARD (MINECRAFT) Auto Renewal YES]]</f>
        <v>1</v>
      </c>
      <c r="AE211" s="9">
        <f>IF(AND(Bases[[#This Row],[Plan]]="Ultimate",Bases[[#This Row],[Auto Renewal]]="Yes"),1,0)</f>
        <v>0</v>
      </c>
      <c r="AF211" s="9">
        <f>IF(AND(Bases[[#This Row],[Plan]]="Ultimate",Bases[[#This Row],[Auto Renewal]]="No"),1,0)</f>
        <v>0</v>
      </c>
      <c r="AG211" s="9">
        <f>+Bases[[#This Row],[CLIENTS From ULTIMATE (MINECRAFT) Auto Renewal NO]]+Bases[[#This Row],[CLIENTS From ULTIMATE (MINECRAFT) Auto Renewal YES]]</f>
        <v>0</v>
      </c>
      <c r="AH211" s="9">
        <f>+Bases[[#This Row],[Total CLIENTS From ULTIMATE (MINECRAFT) Auto Renewal YES + NO]]+Bases[[#This Row],[Total CLIENTS From STANDARD (MINECRAFT) Auto Renewal YES + NO]]</f>
        <v>1</v>
      </c>
      <c r="AI211" s="9">
        <f>IF(AND(Bases[[#This Row],[Plan]]="Ultimate",Bases[[#This Row],[Auto Renewal]]="Yes"),1,0)</f>
        <v>0</v>
      </c>
      <c r="AJ211" s="9">
        <f>IF(AND(Bases[[#This Row],[Plan]]="Ultimate",Bases[[#This Row],[Auto Renewal]]="No"),1,0)</f>
        <v>0</v>
      </c>
      <c r="AK211" s="9">
        <f>+Bases[[#This Row],[CLIENTS From ULTIMATE (EA) Auto Renewal YES]]+Bases[[#This Row],[CLIENTS From ULTIMATE (EA) Auto Renewal NO]]</f>
        <v>0</v>
      </c>
      <c r="AL211" s="7">
        <f>+IF(Bases[[#This Row],[Auto Renewal]]="Yes",Bases[[#This Row],[Subscription Price]],0)</f>
        <v>10</v>
      </c>
      <c r="AM211" s="7">
        <f>+IF(Bases[[#This Row],[Auto Renewal]]="No",Bases[[#This Row],[Subscription Price]],0)</f>
        <v>0</v>
      </c>
      <c r="AN211" s="7">
        <f>+Bases[[#This Row],[Sales From All Subscriptions Auto Renewal NO]]+Bases[[#This Row],[Sales From All Subscriptions Auto Renewal YES]]</f>
        <v>10</v>
      </c>
      <c r="AO211" s="7">
        <f>IF(AND(Bases[[#This Row],[Plan]]="Core",Bases[[#This Row],[Auto Renewal]]="Yes"),Bases[[#This Row],[Subscription Price]],0)</f>
        <v>0</v>
      </c>
      <c r="AP211" s="7">
        <f>IF(AND(Bases[[#This Row],[Plan]]="Core",Bases[[#This Row],[Auto Renewal]]="No"),Bases[[#This Row],[Subscription Price]],0)</f>
        <v>0</v>
      </c>
      <c r="AQ211" s="7">
        <f>+Bases[[#This Row],[Sales From Simple Subscription Auto Renewal YES]]+Bases[[#This Row],[Sales From Simple Subscription Auto Renewal NO]]</f>
        <v>0</v>
      </c>
      <c r="AR211" s="7">
        <f>IF(AND(Bases[[#This Row],[Plan]]="Standard",Bases[[#This Row],[Auto Renewal]]="Yes"),Bases[[#This Row],[Minecraft Season Pass Price]],0)</f>
        <v>20</v>
      </c>
      <c r="AS211" s="7">
        <f>IF(AND(Bases[[#This Row],[Plan]]="Standard",Bases[[#This Row],[Auto Renewal]]="No"),Bases[[#This Row],[Minecraft Season Pass Price]],0)</f>
        <v>0</v>
      </c>
      <c r="AT211" s="7">
        <f>+Bases[[#This Row],[Sales From STANDARD (MINECRAFT) Auto Renewal YES]]+Bases[[#This Row],[Sales From STANDARD (MINECRAFT) Auto Renewal NO]]</f>
        <v>20</v>
      </c>
      <c r="AU211" s="7">
        <f>IF(AND(Bases[[#This Row],[Plan]]="Ultimate",Bases[[#This Row],[Auto Renewal]]="Yes"),Bases[[#This Row],[Minecraft Season Pass Price]],0)</f>
        <v>0</v>
      </c>
      <c r="AV211" s="7">
        <f>IF(AND(Bases[[#This Row],[Plan]]="Ultimate",Bases[[#This Row],[Auto Renewal]]="No"),Bases[[#This Row],[Minecraft Season Pass Price]],0)</f>
        <v>0</v>
      </c>
      <c r="AW211" s="7">
        <f>+Bases[[#This Row],[Sales From ULTIMATE (MINECRAFT) Auto Renewal YES]]+Bases[[#This Row],[Sales From ULTIMATE (MINECRAFT) Auto Renewal NO]]</f>
        <v>0</v>
      </c>
      <c r="AX211" s="7">
        <f>+Bases[[#This Row],[Total Sales From ULTIMATE (MINECRAFT) Auto Renewal YES + NO]]+Bases[[#This Row],[Total Sales From STANDARD (MINECRAFT) Auto Renewal YES + NO]]</f>
        <v>20</v>
      </c>
      <c r="AY211" s="7">
        <f>IF(AND(Bases[[#This Row],[Plan]]="Ultimate",Bases[[#This Row],[Auto Renewal]]="Yes"),Bases[[#This Row],[EA Play Season Pass
Price]],0)</f>
        <v>0</v>
      </c>
      <c r="AZ211" s="7">
        <f>IF(AND(Bases[[#This Row],[Plan]]="Ultimate",Bases[[#This Row],[Auto Renewal]]="No"),Bases[[#This Row],[EA Play Season Pass
Price]],0)</f>
        <v>0</v>
      </c>
      <c r="BA211" s="7">
        <f>+Bases[[#This Row],[Sales From ULTIMATE (EA) Auto Renewal YES]]+Bases[[#This Row],[Sales From ULTIMATE (EA) Auto Renewal NO]]</f>
        <v>0</v>
      </c>
      <c r="BB211" s="7">
        <f>IF(Bases[[#This Row],[Potential Clients Standard - Renew: Yes]]=1,25,0)</f>
        <v>0</v>
      </c>
      <c r="BC211" s="9">
        <f>IF(AND(Bases[[#This Row],[Auto Renewal]]="Yes",Bases[[#This Row],[Plan]]="Core"),1,0)</f>
        <v>0</v>
      </c>
      <c r="BD211" s="7">
        <f>IF(Bases[[#This Row],[Potential Clients Standard - Renew: NO]]=1,25,0)</f>
        <v>0</v>
      </c>
      <c r="BE211" s="9">
        <f>IF(AND(Bases[[#This Row],[Auto Renewal]]="No",Bases[[#This Row],[Plan]]="Core"),1,0)</f>
        <v>0</v>
      </c>
      <c r="BF211" s="7">
        <f>IF(Bases[[#This Row],[Potential Clients Ultimate - Renew: Yes]]=1,35,0)</f>
        <v>35</v>
      </c>
      <c r="BG211" s="9">
        <f>IF(AND(Bases[[#This Row],[Auto Renewal]]="Yes",Bases[[#This Row],[Plan]]="Standard"),1,0)</f>
        <v>1</v>
      </c>
      <c r="BH211" s="7">
        <f>IF(Bases[[#This Row],[Potential Clients Ultimate - Renew: NO]]=1,35,0)</f>
        <v>0</v>
      </c>
      <c r="BI211" s="9">
        <f>IF(AND(Bases[[#This Row],[Auto Renewal]]="No",Bases[[#This Row],[Plan]]="Standard"),1,0)</f>
        <v>0</v>
      </c>
      <c r="BJ211" s="7">
        <f>+Bases[[#This Row],[Potential Sales Standard - Renew: Yes]]+Bases[[#This Row],[Potential Sales Ultimate - Renew: Yes]]</f>
        <v>35</v>
      </c>
      <c r="BK211" s="9">
        <f>+Bases[[#This Row],[Potential Clients Standard - Renew: Yes]]+Bases[[#This Row],[Potential Clients Standard - Renew: NO]]</f>
        <v>0</v>
      </c>
      <c r="BL211" s="7">
        <f>+Bases[[#This Row],[Potential Sales Standard - Renew: NO]]+Bases[[#This Row],[Potential Sales Ultimate - Renew: NO]]</f>
        <v>0</v>
      </c>
      <c r="BM211" s="9">
        <f>+Bases[[#This Row],[Potential Clients Ultimate - Renew: Yes]]+Bases[[#This Row],[Potential Clients Ultimate - Renew: NO]]</f>
        <v>1</v>
      </c>
    </row>
    <row r="212" spans="1:65" ht="16.5" customHeight="1" x14ac:dyDescent="0.25">
      <c r="A212" s="1">
        <v>3439</v>
      </c>
      <c r="B212" s="1" t="s">
        <v>220</v>
      </c>
      <c r="C212" s="1" t="s">
        <v>11</v>
      </c>
      <c r="D212" s="2">
        <v>45556</v>
      </c>
      <c r="E212" s="1" t="s">
        <v>12</v>
      </c>
      <c r="F212" s="7">
        <v>5</v>
      </c>
      <c r="G212" s="1" t="s">
        <v>16</v>
      </c>
      <c r="H212" s="1" t="s">
        <v>12</v>
      </c>
      <c r="I212" s="7" t="s">
        <v>302</v>
      </c>
      <c r="J212" s="1" t="s">
        <v>12</v>
      </c>
      <c r="K212" s="7">
        <v>0</v>
      </c>
      <c r="L212" s="7">
        <v>1</v>
      </c>
      <c r="M212" s="7">
        <v>4</v>
      </c>
      <c r="N212" s="6">
        <v>2024</v>
      </c>
      <c r="O212" s="3" t="s">
        <v>323</v>
      </c>
      <c r="P212" s="5">
        <v>3</v>
      </c>
      <c r="Q212" s="3" t="s">
        <v>311</v>
      </c>
      <c r="R212" s="7">
        <v>-1</v>
      </c>
      <c r="S212" s="9">
        <v>1</v>
      </c>
      <c r="T212" s="9">
        <v>0</v>
      </c>
      <c r="U212" s="9">
        <v>1</v>
      </c>
      <c r="V212" s="9">
        <f>+IF(Bases[[#This Row],[Auto Renewal]]="Yes",1,0)</f>
        <v>0</v>
      </c>
      <c r="W212" s="9">
        <f>+IF(Bases[[#This Row],[Auto Renewal]]="No",1,0)</f>
        <v>1</v>
      </c>
      <c r="X212" s="9">
        <f>+Bases[[#This Row],[CLIENTS From All Subscriptions Auto Renewal YES]]+Bases[[#This Row],[CLIENTS From All Subscriptions Auto Renewal NO]]</f>
        <v>1</v>
      </c>
      <c r="Y212" s="9">
        <f>IF(AND(Bases[[#This Row],[Plan]]="Core",Bases[[#This Row],[Auto Renewal]]="Yes"),1,0)</f>
        <v>0</v>
      </c>
      <c r="Z212" s="9">
        <f>IF(AND(Bases[[#This Row],[Plan]]="Core",Bases[[#This Row],[Auto Renewal]]="No"),1,0)</f>
        <v>1</v>
      </c>
      <c r="AA212" s="9">
        <f>+Bases[[#This Row],[CLIENTS From Simple Subscription Auto Renewal NO]]+Bases[[#This Row],[CLIENTS From Simple Subscription Auto Renewal YES]]</f>
        <v>1</v>
      </c>
      <c r="AB212" s="9">
        <f>IF(AND(Bases[[#This Row],[Plan]]="Standard",Bases[[#This Row],[Auto Renewal]]="Yes"),1,0)</f>
        <v>0</v>
      </c>
      <c r="AC212" s="9">
        <f>IF(AND(Bases[[#This Row],[Plan]]="Standard",Bases[[#This Row],[Auto Renewal]]="No"),1,0)</f>
        <v>0</v>
      </c>
      <c r="AD212" s="9">
        <f>+Bases[[#This Row],[CLIENTS From STANDARD (MINECRAFT) Auto Renewal NO]]+Bases[[#This Row],[CLIENTS From STANDARD (MINECRAFT) Auto Renewal YES]]</f>
        <v>0</v>
      </c>
      <c r="AE212" s="9">
        <f>IF(AND(Bases[[#This Row],[Plan]]="Ultimate",Bases[[#This Row],[Auto Renewal]]="Yes"),1,0)</f>
        <v>0</v>
      </c>
      <c r="AF212" s="9">
        <f>IF(AND(Bases[[#This Row],[Plan]]="Ultimate",Bases[[#This Row],[Auto Renewal]]="No"),1,0)</f>
        <v>0</v>
      </c>
      <c r="AG212" s="9">
        <f>+Bases[[#This Row],[CLIENTS From ULTIMATE (MINECRAFT) Auto Renewal NO]]+Bases[[#This Row],[CLIENTS From ULTIMATE (MINECRAFT) Auto Renewal YES]]</f>
        <v>0</v>
      </c>
      <c r="AH212" s="9">
        <f>+Bases[[#This Row],[Total CLIENTS From ULTIMATE (MINECRAFT) Auto Renewal YES + NO]]+Bases[[#This Row],[Total CLIENTS From STANDARD (MINECRAFT) Auto Renewal YES + NO]]</f>
        <v>0</v>
      </c>
      <c r="AI212" s="9">
        <f>IF(AND(Bases[[#This Row],[Plan]]="Ultimate",Bases[[#This Row],[Auto Renewal]]="Yes"),1,0)</f>
        <v>0</v>
      </c>
      <c r="AJ212" s="9">
        <f>IF(AND(Bases[[#This Row],[Plan]]="Ultimate",Bases[[#This Row],[Auto Renewal]]="No"),1,0)</f>
        <v>0</v>
      </c>
      <c r="AK212" s="9">
        <f>+Bases[[#This Row],[CLIENTS From ULTIMATE (EA) Auto Renewal YES]]+Bases[[#This Row],[CLIENTS From ULTIMATE (EA) Auto Renewal NO]]</f>
        <v>0</v>
      </c>
      <c r="AL212" s="7">
        <f>+IF(Bases[[#This Row],[Auto Renewal]]="Yes",Bases[[#This Row],[Subscription Price]],0)</f>
        <v>0</v>
      </c>
      <c r="AM212" s="7">
        <f>+IF(Bases[[#This Row],[Auto Renewal]]="No",Bases[[#This Row],[Subscription Price]],0)</f>
        <v>5</v>
      </c>
      <c r="AN212" s="7">
        <f>+Bases[[#This Row],[Sales From All Subscriptions Auto Renewal NO]]+Bases[[#This Row],[Sales From All Subscriptions Auto Renewal YES]]</f>
        <v>5</v>
      </c>
      <c r="AO212" s="7">
        <f>IF(AND(Bases[[#This Row],[Plan]]="Core",Bases[[#This Row],[Auto Renewal]]="Yes"),Bases[[#This Row],[Subscription Price]],0)</f>
        <v>0</v>
      </c>
      <c r="AP212" s="7">
        <f>IF(AND(Bases[[#This Row],[Plan]]="Core",Bases[[#This Row],[Auto Renewal]]="No"),Bases[[#This Row],[Subscription Price]],0)</f>
        <v>5</v>
      </c>
      <c r="AQ212" s="7">
        <f>+Bases[[#This Row],[Sales From Simple Subscription Auto Renewal YES]]+Bases[[#This Row],[Sales From Simple Subscription Auto Renewal NO]]</f>
        <v>5</v>
      </c>
      <c r="AR212" s="7">
        <f>IF(AND(Bases[[#This Row],[Plan]]="Standard",Bases[[#This Row],[Auto Renewal]]="Yes"),Bases[[#This Row],[Minecraft Season Pass Price]],0)</f>
        <v>0</v>
      </c>
      <c r="AS212" s="7">
        <f>IF(AND(Bases[[#This Row],[Plan]]="Standard",Bases[[#This Row],[Auto Renewal]]="No"),Bases[[#This Row],[Minecraft Season Pass Price]],0)</f>
        <v>0</v>
      </c>
      <c r="AT212" s="7">
        <f>+Bases[[#This Row],[Sales From STANDARD (MINECRAFT) Auto Renewal YES]]+Bases[[#This Row],[Sales From STANDARD (MINECRAFT) Auto Renewal NO]]</f>
        <v>0</v>
      </c>
      <c r="AU212" s="7">
        <f>IF(AND(Bases[[#This Row],[Plan]]="Ultimate",Bases[[#This Row],[Auto Renewal]]="Yes"),Bases[[#This Row],[Minecraft Season Pass Price]],0)</f>
        <v>0</v>
      </c>
      <c r="AV212" s="7">
        <f>IF(AND(Bases[[#This Row],[Plan]]="Ultimate",Bases[[#This Row],[Auto Renewal]]="No"),Bases[[#This Row],[Minecraft Season Pass Price]],0)</f>
        <v>0</v>
      </c>
      <c r="AW212" s="7">
        <f>+Bases[[#This Row],[Sales From ULTIMATE (MINECRAFT) Auto Renewal YES]]+Bases[[#This Row],[Sales From ULTIMATE (MINECRAFT) Auto Renewal NO]]</f>
        <v>0</v>
      </c>
      <c r="AX212" s="7">
        <f>+Bases[[#This Row],[Total Sales From ULTIMATE (MINECRAFT) Auto Renewal YES + NO]]+Bases[[#This Row],[Total Sales From STANDARD (MINECRAFT) Auto Renewal YES + NO]]</f>
        <v>0</v>
      </c>
      <c r="AY212" s="7">
        <f>IF(AND(Bases[[#This Row],[Plan]]="Ultimate",Bases[[#This Row],[Auto Renewal]]="Yes"),Bases[[#This Row],[EA Play Season Pass
Price]],0)</f>
        <v>0</v>
      </c>
      <c r="AZ212" s="7">
        <f>IF(AND(Bases[[#This Row],[Plan]]="Ultimate",Bases[[#This Row],[Auto Renewal]]="No"),Bases[[#This Row],[EA Play Season Pass
Price]],0)</f>
        <v>0</v>
      </c>
      <c r="BA212" s="7">
        <f>+Bases[[#This Row],[Sales From ULTIMATE (EA) Auto Renewal YES]]+Bases[[#This Row],[Sales From ULTIMATE (EA) Auto Renewal NO]]</f>
        <v>0</v>
      </c>
      <c r="BB212" s="7">
        <f>IF(Bases[[#This Row],[Potential Clients Standard - Renew: Yes]]=1,25,0)</f>
        <v>0</v>
      </c>
      <c r="BC212" s="9">
        <f>IF(AND(Bases[[#This Row],[Auto Renewal]]="Yes",Bases[[#This Row],[Plan]]="Core"),1,0)</f>
        <v>0</v>
      </c>
      <c r="BD212" s="7">
        <f>IF(Bases[[#This Row],[Potential Clients Standard - Renew: NO]]=1,25,0)</f>
        <v>25</v>
      </c>
      <c r="BE212" s="9">
        <f>IF(AND(Bases[[#This Row],[Auto Renewal]]="No",Bases[[#This Row],[Plan]]="Core"),1,0)</f>
        <v>1</v>
      </c>
      <c r="BF212" s="7">
        <f>IF(Bases[[#This Row],[Potential Clients Ultimate - Renew: Yes]]=1,35,0)</f>
        <v>0</v>
      </c>
      <c r="BG212" s="9">
        <f>IF(AND(Bases[[#This Row],[Auto Renewal]]="Yes",Bases[[#This Row],[Plan]]="Standard"),1,0)</f>
        <v>0</v>
      </c>
      <c r="BH212" s="7">
        <f>IF(Bases[[#This Row],[Potential Clients Ultimate - Renew: NO]]=1,35,0)</f>
        <v>0</v>
      </c>
      <c r="BI212" s="9">
        <f>IF(AND(Bases[[#This Row],[Auto Renewal]]="No",Bases[[#This Row],[Plan]]="Standard"),1,0)</f>
        <v>0</v>
      </c>
      <c r="BJ212" s="7">
        <f>+Bases[[#This Row],[Potential Sales Standard - Renew: Yes]]+Bases[[#This Row],[Potential Sales Ultimate - Renew: Yes]]</f>
        <v>0</v>
      </c>
      <c r="BK212" s="9">
        <f>+Bases[[#This Row],[Potential Clients Standard - Renew: Yes]]+Bases[[#This Row],[Potential Clients Standard - Renew: NO]]</f>
        <v>1</v>
      </c>
      <c r="BL212" s="7">
        <f>+Bases[[#This Row],[Potential Sales Standard - Renew: NO]]+Bases[[#This Row],[Potential Sales Ultimate - Renew: NO]]</f>
        <v>25</v>
      </c>
      <c r="BM212" s="9">
        <f>+Bases[[#This Row],[Potential Clients Ultimate - Renew: Yes]]+Bases[[#This Row],[Potential Clients Ultimate - Renew: NO]]</f>
        <v>0</v>
      </c>
    </row>
    <row r="213" spans="1:65" ht="16.5" customHeight="1" x14ac:dyDescent="0.25">
      <c r="A213" s="1">
        <v>3440</v>
      </c>
      <c r="B213" s="1" t="s">
        <v>221</v>
      </c>
      <c r="C213" s="1" t="s">
        <v>7</v>
      </c>
      <c r="D213" s="2">
        <v>45557</v>
      </c>
      <c r="E213" s="1" t="s">
        <v>8</v>
      </c>
      <c r="F213" s="7">
        <v>15</v>
      </c>
      <c r="G213" s="1" t="s">
        <v>9</v>
      </c>
      <c r="H213" s="1" t="s">
        <v>8</v>
      </c>
      <c r="I213" s="7">
        <v>30</v>
      </c>
      <c r="J213" s="1" t="s">
        <v>8</v>
      </c>
      <c r="K213" s="7">
        <v>20</v>
      </c>
      <c r="L213" s="7">
        <v>15</v>
      </c>
      <c r="M213" s="7">
        <v>50</v>
      </c>
      <c r="N213" s="6">
        <v>2024</v>
      </c>
      <c r="O213" s="3" t="s">
        <v>323</v>
      </c>
      <c r="P213" s="5">
        <v>4</v>
      </c>
      <c r="Q213" s="3" t="s">
        <v>314</v>
      </c>
      <c r="R213" s="7">
        <v>-15</v>
      </c>
      <c r="S213" s="9">
        <v>1</v>
      </c>
      <c r="T213" s="9">
        <v>1</v>
      </c>
      <c r="U213" s="9">
        <v>0</v>
      </c>
      <c r="V213" s="9">
        <f>+IF(Bases[[#This Row],[Auto Renewal]]="Yes",1,0)</f>
        <v>1</v>
      </c>
      <c r="W213" s="9">
        <f>+IF(Bases[[#This Row],[Auto Renewal]]="No",1,0)</f>
        <v>0</v>
      </c>
      <c r="X213" s="9">
        <f>+Bases[[#This Row],[CLIENTS From All Subscriptions Auto Renewal YES]]+Bases[[#This Row],[CLIENTS From All Subscriptions Auto Renewal NO]]</f>
        <v>1</v>
      </c>
      <c r="Y213" s="9">
        <f>IF(AND(Bases[[#This Row],[Plan]]="Core",Bases[[#This Row],[Auto Renewal]]="Yes"),1,0)</f>
        <v>0</v>
      </c>
      <c r="Z213" s="9">
        <f>IF(AND(Bases[[#This Row],[Plan]]="Core",Bases[[#This Row],[Auto Renewal]]="No"),1,0)</f>
        <v>0</v>
      </c>
      <c r="AA213" s="9">
        <f>+Bases[[#This Row],[CLIENTS From Simple Subscription Auto Renewal NO]]+Bases[[#This Row],[CLIENTS From Simple Subscription Auto Renewal YES]]</f>
        <v>0</v>
      </c>
      <c r="AB213" s="9">
        <f>IF(AND(Bases[[#This Row],[Plan]]="Standard",Bases[[#This Row],[Auto Renewal]]="Yes"),1,0)</f>
        <v>0</v>
      </c>
      <c r="AC213" s="9">
        <f>IF(AND(Bases[[#This Row],[Plan]]="Standard",Bases[[#This Row],[Auto Renewal]]="No"),1,0)</f>
        <v>0</v>
      </c>
      <c r="AD213" s="9">
        <f>+Bases[[#This Row],[CLIENTS From STANDARD (MINECRAFT) Auto Renewal NO]]+Bases[[#This Row],[CLIENTS From STANDARD (MINECRAFT) Auto Renewal YES]]</f>
        <v>0</v>
      </c>
      <c r="AE213" s="9">
        <f>IF(AND(Bases[[#This Row],[Plan]]="Ultimate",Bases[[#This Row],[Auto Renewal]]="Yes"),1,0)</f>
        <v>1</v>
      </c>
      <c r="AF213" s="9">
        <f>IF(AND(Bases[[#This Row],[Plan]]="Ultimate",Bases[[#This Row],[Auto Renewal]]="No"),1,0)</f>
        <v>0</v>
      </c>
      <c r="AG213" s="9">
        <f>+Bases[[#This Row],[CLIENTS From ULTIMATE (MINECRAFT) Auto Renewal NO]]+Bases[[#This Row],[CLIENTS From ULTIMATE (MINECRAFT) Auto Renewal YES]]</f>
        <v>1</v>
      </c>
      <c r="AH213" s="9">
        <f>+Bases[[#This Row],[Total CLIENTS From ULTIMATE (MINECRAFT) Auto Renewal YES + NO]]+Bases[[#This Row],[Total CLIENTS From STANDARD (MINECRAFT) Auto Renewal YES + NO]]</f>
        <v>1</v>
      </c>
      <c r="AI213" s="9">
        <f>IF(AND(Bases[[#This Row],[Plan]]="Ultimate",Bases[[#This Row],[Auto Renewal]]="Yes"),1,0)</f>
        <v>1</v>
      </c>
      <c r="AJ213" s="9">
        <f>IF(AND(Bases[[#This Row],[Plan]]="Ultimate",Bases[[#This Row],[Auto Renewal]]="No"),1,0)</f>
        <v>0</v>
      </c>
      <c r="AK213" s="9">
        <f>+Bases[[#This Row],[CLIENTS From ULTIMATE (EA) Auto Renewal YES]]+Bases[[#This Row],[CLIENTS From ULTIMATE (EA) Auto Renewal NO]]</f>
        <v>1</v>
      </c>
      <c r="AL213" s="7">
        <f>+IF(Bases[[#This Row],[Auto Renewal]]="Yes",Bases[[#This Row],[Subscription Price]],0)</f>
        <v>15</v>
      </c>
      <c r="AM213" s="7">
        <f>+IF(Bases[[#This Row],[Auto Renewal]]="No",Bases[[#This Row],[Subscription Price]],0)</f>
        <v>0</v>
      </c>
      <c r="AN213" s="7">
        <f>+Bases[[#This Row],[Sales From All Subscriptions Auto Renewal NO]]+Bases[[#This Row],[Sales From All Subscriptions Auto Renewal YES]]</f>
        <v>15</v>
      </c>
      <c r="AO213" s="7">
        <f>IF(AND(Bases[[#This Row],[Plan]]="Core",Bases[[#This Row],[Auto Renewal]]="Yes"),Bases[[#This Row],[Subscription Price]],0)</f>
        <v>0</v>
      </c>
      <c r="AP213" s="7">
        <f>IF(AND(Bases[[#This Row],[Plan]]="Core",Bases[[#This Row],[Auto Renewal]]="No"),Bases[[#This Row],[Subscription Price]],0)</f>
        <v>0</v>
      </c>
      <c r="AQ213" s="7">
        <f>+Bases[[#This Row],[Sales From Simple Subscription Auto Renewal YES]]+Bases[[#This Row],[Sales From Simple Subscription Auto Renewal NO]]</f>
        <v>0</v>
      </c>
      <c r="AR213" s="7">
        <f>IF(AND(Bases[[#This Row],[Plan]]="Standard",Bases[[#This Row],[Auto Renewal]]="Yes"),Bases[[#This Row],[Minecraft Season Pass Price]],0)</f>
        <v>0</v>
      </c>
      <c r="AS213" s="7">
        <f>IF(AND(Bases[[#This Row],[Plan]]="Standard",Bases[[#This Row],[Auto Renewal]]="No"),Bases[[#This Row],[Minecraft Season Pass Price]],0)</f>
        <v>0</v>
      </c>
      <c r="AT213" s="7">
        <f>+Bases[[#This Row],[Sales From STANDARD (MINECRAFT) Auto Renewal YES]]+Bases[[#This Row],[Sales From STANDARD (MINECRAFT) Auto Renewal NO]]</f>
        <v>0</v>
      </c>
      <c r="AU213" s="7">
        <f>IF(AND(Bases[[#This Row],[Plan]]="Ultimate",Bases[[#This Row],[Auto Renewal]]="Yes"),Bases[[#This Row],[Minecraft Season Pass Price]],0)</f>
        <v>20</v>
      </c>
      <c r="AV213" s="7">
        <f>IF(AND(Bases[[#This Row],[Plan]]="Ultimate",Bases[[#This Row],[Auto Renewal]]="No"),Bases[[#This Row],[Minecraft Season Pass Price]],0)</f>
        <v>0</v>
      </c>
      <c r="AW213" s="7">
        <f>+Bases[[#This Row],[Sales From ULTIMATE (MINECRAFT) Auto Renewal YES]]+Bases[[#This Row],[Sales From ULTIMATE (MINECRAFT) Auto Renewal NO]]</f>
        <v>20</v>
      </c>
      <c r="AX213" s="7">
        <f>+Bases[[#This Row],[Total Sales From ULTIMATE (MINECRAFT) Auto Renewal YES + NO]]+Bases[[#This Row],[Total Sales From STANDARD (MINECRAFT) Auto Renewal YES + NO]]</f>
        <v>20</v>
      </c>
      <c r="AY213" s="7">
        <f>IF(AND(Bases[[#This Row],[Plan]]="Ultimate",Bases[[#This Row],[Auto Renewal]]="Yes"),Bases[[#This Row],[EA Play Season Pass
Price]],0)</f>
        <v>30</v>
      </c>
      <c r="AZ213" s="7">
        <f>IF(AND(Bases[[#This Row],[Plan]]="Ultimate",Bases[[#This Row],[Auto Renewal]]="No"),Bases[[#This Row],[EA Play Season Pass
Price]],0)</f>
        <v>0</v>
      </c>
      <c r="BA213" s="7">
        <f>+Bases[[#This Row],[Sales From ULTIMATE (EA) Auto Renewal YES]]+Bases[[#This Row],[Sales From ULTIMATE (EA) Auto Renewal NO]]</f>
        <v>30</v>
      </c>
      <c r="BB213" s="7">
        <f>IF(Bases[[#This Row],[Potential Clients Standard - Renew: Yes]]=1,25,0)</f>
        <v>0</v>
      </c>
      <c r="BC213" s="9">
        <f>IF(AND(Bases[[#This Row],[Auto Renewal]]="Yes",Bases[[#This Row],[Plan]]="Core"),1,0)</f>
        <v>0</v>
      </c>
      <c r="BD213" s="7">
        <f>IF(Bases[[#This Row],[Potential Clients Standard - Renew: NO]]=1,25,0)</f>
        <v>0</v>
      </c>
      <c r="BE213" s="9">
        <f>IF(AND(Bases[[#This Row],[Auto Renewal]]="No",Bases[[#This Row],[Plan]]="Core"),1,0)</f>
        <v>0</v>
      </c>
      <c r="BF213" s="7">
        <f>IF(Bases[[#This Row],[Potential Clients Ultimate - Renew: Yes]]=1,35,0)</f>
        <v>0</v>
      </c>
      <c r="BG213" s="9">
        <f>IF(AND(Bases[[#This Row],[Auto Renewal]]="Yes",Bases[[#This Row],[Plan]]="Standard"),1,0)</f>
        <v>0</v>
      </c>
      <c r="BH213" s="7">
        <f>IF(Bases[[#This Row],[Potential Clients Ultimate - Renew: NO]]=1,35,0)</f>
        <v>0</v>
      </c>
      <c r="BI213" s="9">
        <f>IF(AND(Bases[[#This Row],[Auto Renewal]]="No",Bases[[#This Row],[Plan]]="Standard"),1,0)</f>
        <v>0</v>
      </c>
      <c r="BJ213" s="7">
        <f>+Bases[[#This Row],[Potential Sales Standard - Renew: Yes]]+Bases[[#This Row],[Potential Sales Ultimate - Renew: Yes]]</f>
        <v>0</v>
      </c>
      <c r="BK213" s="9">
        <f>+Bases[[#This Row],[Potential Clients Standard - Renew: Yes]]+Bases[[#This Row],[Potential Clients Standard - Renew: NO]]</f>
        <v>0</v>
      </c>
      <c r="BL213" s="7">
        <f>+Bases[[#This Row],[Potential Sales Standard - Renew: NO]]+Bases[[#This Row],[Potential Sales Ultimate - Renew: NO]]</f>
        <v>0</v>
      </c>
      <c r="BM213" s="9">
        <f>+Bases[[#This Row],[Potential Clients Ultimate - Renew: Yes]]+Bases[[#This Row],[Potential Clients Ultimate - Renew: NO]]</f>
        <v>0</v>
      </c>
    </row>
    <row r="214" spans="1:65" ht="16.5" customHeight="1" x14ac:dyDescent="0.25">
      <c r="A214" s="1">
        <v>3441</v>
      </c>
      <c r="B214" s="1" t="s">
        <v>222</v>
      </c>
      <c r="C214" s="1" t="s">
        <v>15</v>
      </c>
      <c r="D214" s="2">
        <v>45558</v>
      </c>
      <c r="E214" s="1" t="s">
        <v>12</v>
      </c>
      <c r="F214" s="7">
        <v>10</v>
      </c>
      <c r="G214" s="1" t="s">
        <v>9</v>
      </c>
      <c r="H214" s="1" t="s">
        <v>12</v>
      </c>
      <c r="I214" s="7" t="s">
        <v>302</v>
      </c>
      <c r="J214" s="1" t="s">
        <v>8</v>
      </c>
      <c r="K214" s="7">
        <v>20</v>
      </c>
      <c r="L214" s="7">
        <v>5</v>
      </c>
      <c r="M214" s="7">
        <v>25</v>
      </c>
      <c r="N214" s="6">
        <v>2024</v>
      </c>
      <c r="O214" s="3" t="s">
        <v>323</v>
      </c>
      <c r="P214" s="5">
        <v>4</v>
      </c>
      <c r="Q214" s="3" t="s">
        <v>309</v>
      </c>
      <c r="R214" s="7">
        <v>-5</v>
      </c>
      <c r="S214" s="9">
        <v>1</v>
      </c>
      <c r="T214" s="9">
        <v>0</v>
      </c>
      <c r="U214" s="9">
        <v>1</v>
      </c>
      <c r="V214" s="9">
        <f>+IF(Bases[[#This Row],[Auto Renewal]]="Yes",1,0)</f>
        <v>0</v>
      </c>
      <c r="W214" s="9">
        <f>+IF(Bases[[#This Row],[Auto Renewal]]="No",1,0)</f>
        <v>1</v>
      </c>
      <c r="X214" s="9">
        <f>+Bases[[#This Row],[CLIENTS From All Subscriptions Auto Renewal YES]]+Bases[[#This Row],[CLIENTS From All Subscriptions Auto Renewal NO]]</f>
        <v>1</v>
      </c>
      <c r="Y214" s="9">
        <f>IF(AND(Bases[[#This Row],[Plan]]="Core",Bases[[#This Row],[Auto Renewal]]="Yes"),1,0)</f>
        <v>0</v>
      </c>
      <c r="Z214" s="9">
        <f>IF(AND(Bases[[#This Row],[Plan]]="Core",Bases[[#This Row],[Auto Renewal]]="No"),1,0)</f>
        <v>0</v>
      </c>
      <c r="AA214" s="9">
        <f>+Bases[[#This Row],[CLIENTS From Simple Subscription Auto Renewal NO]]+Bases[[#This Row],[CLIENTS From Simple Subscription Auto Renewal YES]]</f>
        <v>0</v>
      </c>
      <c r="AB214" s="9">
        <f>IF(AND(Bases[[#This Row],[Plan]]="Standard",Bases[[#This Row],[Auto Renewal]]="Yes"),1,0)</f>
        <v>0</v>
      </c>
      <c r="AC214" s="9">
        <f>IF(AND(Bases[[#This Row],[Plan]]="Standard",Bases[[#This Row],[Auto Renewal]]="No"),1,0)</f>
        <v>1</v>
      </c>
      <c r="AD214" s="9">
        <f>+Bases[[#This Row],[CLIENTS From STANDARD (MINECRAFT) Auto Renewal NO]]+Bases[[#This Row],[CLIENTS From STANDARD (MINECRAFT) Auto Renewal YES]]</f>
        <v>1</v>
      </c>
      <c r="AE214" s="9">
        <f>IF(AND(Bases[[#This Row],[Plan]]="Ultimate",Bases[[#This Row],[Auto Renewal]]="Yes"),1,0)</f>
        <v>0</v>
      </c>
      <c r="AF214" s="9">
        <f>IF(AND(Bases[[#This Row],[Plan]]="Ultimate",Bases[[#This Row],[Auto Renewal]]="No"),1,0)</f>
        <v>0</v>
      </c>
      <c r="AG214" s="9">
        <f>+Bases[[#This Row],[CLIENTS From ULTIMATE (MINECRAFT) Auto Renewal NO]]+Bases[[#This Row],[CLIENTS From ULTIMATE (MINECRAFT) Auto Renewal YES]]</f>
        <v>0</v>
      </c>
      <c r="AH214" s="9">
        <f>+Bases[[#This Row],[Total CLIENTS From ULTIMATE (MINECRAFT) Auto Renewal YES + NO]]+Bases[[#This Row],[Total CLIENTS From STANDARD (MINECRAFT) Auto Renewal YES + NO]]</f>
        <v>1</v>
      </c>
      <c r="AI214" s="9">
        <f>IF(AND(Bases[[#This Row],[Plan]]="Ultimate",Bases[[#This Row],[Auto Renewal]]="Yes"),1,0)</f>
        <v>0</v>
      </c>
      <c r="AJ214" s="9">
        <f>IF(AND(Bases[[#This Row],[Plan]]="Ultimate",Bases[[#This Row],[Auto Renewal]]="No"),1,0)</f>
        <v>0</v>
      </c>
      <c r="AK214" s="9">
        <f>+Bases[[#This Row],[CLIENTS From ULTIMATE (EA) Auto Renewal YES]]+Bases[[#This Row],[CLIENTS From ULTIMATE (EA) Auto Renewal NO]]</f>
        <v>0</v>
      </c>
      <c r="AL214" s="7">
        <f>+IF(Bases[[#This Row],[Auto Renewal]]="Yes",Bases[[#This Row],[Subscription Price]],0)</f>
        <v>0</v>
      </c>
      <c r="AM214" s="7">
        <f>+IF(Bases[[#This Row],[Auto Renewal]]="No",Bases[[#This Row],[Subscription Price]],0)</f>
        <v>10</v>
      </c>
      <c r="AN214" s="7">
        <f>+Bases[[#This Row],[Sales From All Subscriptions Auto Renewal NO]]+Bases[[#This Row],[Sales From All Subscriptions Auto Renewal YES]]</f>
        <v>10</v>
      </c>
      <c r="AO214" s="7">
        <f>IF(AND(Bases[[#This Row],[Plan]]="Core",Bases[[#This Row],[Auto Renewal]]="Yes"),Bases[[#This Row],[Subscription Price]],0)</f>
        <v>0</v>
      </c>
      <c r="AP214" s="7">
        <f>IF(AND(Bases[[#This Row],[Plan]]="Core",Bases[[#This Row],[Auto Renewal]]="No"),Bases[[#This Row],[Subscription Price]],0)</f>
        <v>0</v>
      </c>
      <c r="AQ214" s="7">
        <f>+Bases[[#This Row],[Sales From Simple Subscription Auto Renewal YES]]+Bases[[#This Row],[Sales From Simple Subscription Auto Renewal NO]]</f>
        <v>0</v>
      </c>
      <c r="AR214" s="7">
        <f>IF(AND(Bases[[#This Row],[Plan]]="Standard",Bases[[#This Row],[Auto Renewal]]="Yes"),Bases[[#This Row],[Minecraft Season Pass Price]],0)</f>
        <v>0</v>
      </c>
      <c r="AS214" s="7">
        <f>IF(AND(Bases[[#This Row],[Plan]]="Standard",Bases[[#This Row],[Auto Renewal]]="No"),Bases[[#This Row],[Minecraft Season Pass Price]],0)</f>
        <v>20</v>
      </c>
      <c r="AT214" s="7">
        <f>+Bases[[#This Row],[Sales From STANDARD (MINECRAFT) Auto Renewal YES]]+Bases[[#This Row],[Sales From STANDARD (MINECRAFT) Auto Renewal NO]]</f>
        <v>20</v>
      </c>
      <c r="AU214" s="7">
        <f>IF(AND(Bases[[#This Row],[Plan]]="Ultimate",Bases[[#This Row],[Auto Renewal]]="Yes"),Bases[[#This Row],[Minecraft Season Pass Price]],0)</f>
        <v>0</v>
      </c>
      <c r="AV214" s="7">
        <f>IF(AND(Bases[[#This Row],[Plan]]="Ultimate",Bases[[#This Row],[Auto Renewal]]="No"),Bases[[#This Row],[Minecraft Season Pass Price]],0)</f>
        <v>0</v>
      </c>
      <c r="AW214" s="7">
        <f>+Bases[[#This Row],[Sales From ULTIMATE (MINECRAFT) Auto Renewal YES]]+Bases[[#This Row],[Sales From ULTIMATE (MINECRAFT) Auto Renewal NO]]</f>
        <v>0</v>
      </c>
      <c r="AX214" s="7">
        <f>+Bases[[#This Row],[Total Sales From ULTIMATE (MINECRAFT) Auto Renewal YES + NO]]+Bases[[#This Row],[Total Sales From STANDARD (MINECRAFT) Auto Renewal YES + NO]]</f>
        <v>20</v>
      </c>
      <c r="AY214" s="7">
        <f>IF(AND(Bases[[#This Row],[Plan]]="Ultimate",Bases[[#This Row],[Auto Renewal]]="Yes"),Bases[[#This Row],[EA Play Season Pass
Price]],0)</f>
        <v>0</v>
      </c>
      <c r="AZ214" s="7">
        <f>IF(AND(Bases[[#This Row],[Plan]]="Ultimate",Bases[[#This Row],[Auto Renewal]]="No"),Bases[[#This Row],[EA Play Season Pass
Price]],0)</f>
        <v>0</v>
      </c>
      <c r="BA214" s="7">
        <f>+Bases[[#This Row],[Sales From ULTIMATE (EA) Auto Renewal YES]]+Bases[[#This Row],[Sales From ULTIMATE (EA) Auto Renewal NO]]</f>
        <v>0</v>
      </c>
      <c r="BB214" s="7">
        <f>IF(Bases[[#This Row],[Potential Clients Standard - Renew: Yes]]=1,25,0)</f>
        <v>0</v>
      </c>
      <c r="BC214" s="9">
        <f>IF(AND(Bases[[#This Row],[Auto Renewal]]="Yes",Bases[[#This Row],[Plan]]="Core"),1,0)</f>
        <v>0</v>
      </c>
      <c r="BD214" s="7">
        <f>IF(Bases[[#This Row],[Potential Clients Standard - Renew: NO]]=1,25,0)</f>
        <v>0</v>
      </c>
      <c r="BE214" s="9">
        <f>IF(AND(Bases[[#This Row],[Auto Renewal]]="No",Bases[[#This Row],[Plan]]="Core"),1,0)</f>
        <v>0</v>
      </c>
      <c r="BF214" s="7">
        <f>IF(Bases[[#This Row],[Potential Clients Ultimate - Renew: Yes]]=1,35,0)</f>
        <v>0</v>
      </c>
      <c r="BG214" s="9">
        <f>IF(AND(Bases[[#This Row],[Auto Renewal]]="Yes",Bases[[#This Row],[Plan]]="Standard"),1,0)</f>
        <v>0</v>
      </c>
      <c r="BH214" s="7">
        <f>IF(Bases[[#This Row],[Potential Clients Ultimate - Renew: NO]]=1,35,0)</f>
        <v>35</v>
      </c>
      <c r="BI214" s="9">
        <f>IF(AND(Bases[[#This Row],[Auto Renewal]]="No",Bases[[#This Row],[Plan]]="Standard"),1,0)</f>
        <v>1</v>
      </c>
      <c r="BJ214" s="7">
        <f>+Bases[[#This Row],[Potential Sales Standard - Renew: Yes]]+Bases[[#This Row],[Potential Sales Ultimate - Renew: Yes]]</f>
        <v>0</v>
      </c>
      <c r="BK214" s="9">
        <f>+Bases[[#This Row],[Potential Clients Standard - Renew: Yes]]+Bases[[#This Row],[Potential Clients Standard - Renew: NO]]</f>
        <v>0</v>
      </c>
      <c r="BL214" s="7">
        <f>+Bases[[#This Row],[Potential Sales Standard - Renew: NO]]+Bases[[#This Row],[Potential Sales Ultimate - Renew: NO]]</f>
        <v>35</v>
      </c>
      <c r="BM214" s="9">
        <f>+Bases[[#This Row],[Potential Clients Ultimate - Renew: Yes]]+Bases[[#This Row],[Potential Clients Ultimate - Renew: NO]]</f>
        <v>1</v>
      </c>
    </row>
    <row r="215" spans="1:65" ht="16.5" customHeight="1" x14ac:dyDescent="0.25">
      <c r="A215" s="1">
        <v>3442</v>
      </c>
      <c r="B215" s="1" t="s">
        <v>223</v>
      </c>
      <c r="C215" s="1" t="s">
        <v>11</v>
      </c>
      <c r="D215" s="2">
        <v>45559</v>
      </c>
      <c r="E215" s="1" t="s">
        <v>8</v>
      </c>
      <c r="F215" s="7">
        <v>5</v>
      </c>
      <c r="G215" s="1" t="s">
        <v>13</v>
      </c>
      <c r="H215" s="1" t="s">
        <v>12</v>
      </c>
      <c r="I215" s="7" t="s">
        <v>302</v>
      </c>
      <c r="J215" s="1" t="s">
        <v>12</v>
      </c>
      <c r="K215" s="7">
        <v>0</v>
      </c>
      <c r="L215" s="7">
        <v>0</v>
      </c>
      <c r="M215" s="7">
        <v>5</v>
      </c>
      <c r="N215" s="6">
        <v>2024</v>
      </c>
      <c r="O215" s="3" t="s">
        <v>323</v>
      </c>
      <c r="P215" s="5">
        <v>4</v>
      </c>
      <c r="Q215" s="3" t="s">
        <v>312</v>
      </c>
      <c r="R215" s="7">
        <v>0</v>
      </c>
      <c r="S215" s="9">
        <v>1</v>
      </c>
      <c r="T215" s="9">
        <v>1</v>
      </c>
      <c r="U215" s="9">
        <v>0</v>
      </c>
      <c r="V215" s="9">
        <f>+IF(Bases[[#This Row],[Auto Renewal]]="Yes",1,0)</f>
        <v>1</v>
      </c>
      <c r="W215" s="9">
        <f>+IF(Bases[[#This Row],[Auto Renewal]]="No",1,0)</f>
        <v>0</v>
      </c>
      <c r="X215" s="9">
        <f>+Bases[[#This Row],[CLIENTS From All Subscriptions Auto Renewal YES]]+Bases[[#This Row],[CLIENTS From All Subscriptions Auto Renewal NO]]</f>
        <v>1</v>
      </c>
      <c r="Y215" s="9">
        <f>IF(AND(Bases[[#This Row],[Plan]]="Core",Bases[[#This Row],[Auto Renewal]]="Yes"),1,0)</f>
        <v>1</v>
      </c>
      <c r="Z215" s="9">
        <f>IF(AND(Bases[[#This Row],[Plan]]="Core",Bases[[#This Row],[Auto Renewal]]="No"),1,0)</f>
        <v>0</v>
      </c>
      <c r="AA215" s="9">
        <f>+Bases[[#This Row],[CLIENTS From Simple Subscription Auto Renewal NO]]+Bases[[#This Row],[CLIENTS From Simple Subscription Auto Renewal YES]]</f>
        <v>1</v>
      </c>
      <c r="AB215" s="9">
        <f>IF(AND(Bases[[#This Row],[Plan]]="Standard",Bases[[#This Row],[Auto Renewal]]="Yes"),1,0)</f>
        <v>0</v>
      </c>
      <c r="AC215" s="9">
        <f>IF(AND(Bases[[#This Row],[Plan]]="Standard",Bases[[#This Row],[Auto Renewal]]="No"),1,0)</f>
        <v>0</v>
      </c>
      <c r="AD215" s="9">
        <f>+Bases[[#This Row],[CLIENTS From STANDARD (MINECRAFT) Auto Renewal NO]]+Bases[[#This Row],[CLIENTS From STANDARD (MINECRAFT) Auto Renewal YES]]</f>
        <v>0</v>
      </c>
      <c r="AE215" s="9">
        <f>IF(AND(Bases[[#This Row],[Plan]]="Ultimate",Bases[[#This Row],[Auto Renewal]]="Yes"),1,0)</f>
        <v>0</v>
      </c>
      <c r="AF215" s="9">
        <f>IF(AND(Bases[[#This Row],[Plan]]="Ultimate",Bases[[#This Row],[Auto Renewal]]="No"),1,0)</f>
        <v>0</v>
      </c>
      <c r="AG215" s="9">
        <f>+Bases[[#This Row],[CLIENTS From ULTIMATE (MINECRAFT) Auto Renewal NO]]+Bases[[#This Row],[CLIENTS From ULTIMATE (MINECRAFT) Auto Renewal YES]]</f>
        <v>0</v>
      </c>
      <c r="AH215" s="9">
        <f>+Bases[[#This Row],[Total CLIENTS From ULTIMATE (MINECRAFT) Auto Renewal YES + NO]]+Bases[[#This Row],[Total CLIENTS From STANDARD (MINECRAFT) Auto Renewal YES + NO]]</f>
        <v>0</v>
      </c>
      <c r="AI215" s="9">
        <f>IF(AND(Bases[[#This Row],[Plan]]="Ultimate",Bases[[#This Row],[Auto Renewal]]="Yes"),1,0)</f>
        <v>0</v>
      </c>
      <c r="AJ215" s="9">
        <f>IF(AND(Bases[[#This Row],[Plan]]="Ultimate",Bases[[#This Row],[Auto Renewal]]="No"),1,0)</f>
        <v>0</v>
      </c>
      <c r="AK215" s="9">
        <f>+Bases[[#This Row],[CLIENTS From ULTIMATE (EA) Auto Renewal YES]]+Bases[[#This Row],[CLIENTS From ULTIMATE (EA) Auto Renewal NO]]</f>
        <v>0</v>
      </c>
      <c r="AL215" s="7">
        <f>+IF(Bases[[#This Row],[Auto Renewal]]="Yes",Bases[[#This Row],[Subscription Price]],0)</f>
        <v>5</v>
      </c>
      <c r="AM215" s="7">
        <f>+IF(Bases[[#This Row],[Auto Renewal]]="No",Bases[[#This Row],[Subscription Price]],0)</f>
        <v>0</v>
      </c>
      <c r="AN215" s="7">
        <f>+Bases[[#This Row],[Sales From All Subscriptions Auto Renewal NO]]+Bases[[#This Row],[Sales From All Subscriptions Auto Renewal YES]]</f>
        <v>5</v>
      </c>
      <c r="AO215" s="7">
        <f>IF(AND(Bases[[#This Row],[Plan]]="Core",Bases[[#This Row],[Auto Renewal]]="Yes"),Bases[[#This Row],[Subscription Price]],0)</f>
        <v>5</v>
      </c>
      <c r="AP215" s="7">
        <f>IF(AND(Bases[[#This Row],[Plan]]="Core",Bases[[#This Row],[Auto Renewal]]="No"),Bases[[#This Row],[Subscription Price]],0)</f>
        <v>0</v>
      </c>
      <c r="AQ215" s="7">
        <f>+Bases[[#This Row],[Sales From Simple Subscription Auto Renewal YES]]+Bases[[#This Row],[Sales From Simple Subscription Auto Renewal NO]]</f>
        <v>5</v>
      </c>
      <c r="AR215" s="7">
        <f>IF(AND(Bases[[#This Row],[Plan]]="Standard",Bases[[#This Row],[Auto Renewal]]="Yes"),Bases[[#This Row],[Minecraft Season Pass Price]],0)</f>
        <v>0</v>
      </c>
      <c r="AS215" s="7">
        <f>IF(AND(Bases[[#This Row],[Plan]]="Standard",Bases[[#This Row],[Auto Renewal]]="No"),Bases[[#This Row],[Minecraft Season Pass Price]],0)</f>
        <v>0</v>
      </c>
      <c r="AT215" s="7">
        <f>+Bases[[#This Row],[Sales From STANDARD (MINECRAFT) Auto Renewal YES]]+Bases[[#This Row],[Sales From STANDARD (MINECRAFT) Auto Renewal NO]]</f>
        <v>0</v>
      </c>
      <c r="AU215" s="7">
        <f>IF(AND(Bases[[#This Row],[Plan]]="Ultimate",Bases[[#This Row],[Auto Renewal]]="Yes"),Bases[[#This Row],[Minecraft Season Pass Price]],0)</f>
        <v>0</v>
      </c>
      <c r="AV215" s="7">
        <f>IF(AND(Bases[[#This Row],[Plan]]="Ultimate",Bases[[#This Row],[Auto Renewal]]="No"),Bases[[#This Row],[Minecraft Season Pass Price]],0)</f>
        <v>0</v>
      </c>
      <c r="AW215" s="7">
        <f>+Bases[[#This Row],[Sales From ULTIMATE (MINECRAFT) Auto Renewal YES]]+Bases[[#This Row],[Sales From ULTIMATE (MINECRAFT) Auto Renewal NO]]</f>
        <v>0</v>
      </c>
      <c r="AX215" s="7">
        <f>+Bases[[#This Row],[Total Sales From ULTIMATE (MINECRAFT) Auto Renewal YES + NO]]+Bases[[#This Row],[Total Sales From STANDARD (MINECRAFT) Auto Renewal YES + NO]]</f>
        <v>0</v>
      </c>
      <c r="AY215" s="7">
        <f>IF(AND(Bases[[#This Row],[Plan]]="Ultimate",Bases[[#This Row],[Auto Renewal]]="Yes"),Bases[[#This Row],[EA Play Season Pass
Price]],0)</f>
        <v>0</v>
      </c>
      <c r="AZ215" s="7">
        <f>IF(AND(Bases[[#This Row],[Plan]]="Ultimate",Bases[[#This Row],[Auto Renewal]]="No"),Bases[[#This Row],[EA Play Season Pass
Price]],0)</f>
        <v>0</v>
      </c>
      <c r="BA215" s="7">
        <f>+Bases[[#This Row],[Sales From ULTIMATE (EA) Auto Renewal YES]]+Bases[[#This Row],[Sales From ULTIMATE (EA) Auto Renewal NO]]</f>
        <v>0</v>
      </c>
      <c r="BB215" s="7">
        <f>IF(Bases[[#This Row],[Potential Clients Standard - Renew: Yes]]=1,25,0)</f>
        <v>25</v>
      </c>
      <c r="BC215" s="9">
        <f>IF(AND(Bases[[#This Row],[Auto Renewal]]="Yes",Bases[[#This Row],[Plan]]="Core"),1,0)</f>
        <v>1</v>
      </c>
      <c r="BD215" s="7">
        <f>IF(Bases[[#This Row],[Potential Clients Standard - Renew: NO]]=1,25,0)</f>
        <v>0</v>
      </c>
      <c r="BE215" s="9">
        <f>IF(AND(Bases[[#This Row],[Auto Renewal]]="No",Bases[[#This Row],[Plan]]="Core"),1,0)</f>
        <v>0</v>
      </c>
      <c r="BF215" s="7">
        <f>IF(Bases[[#This Row],[Potential Clients Ultimate - Renew: Yes]]=1,35,0)</f>
        <v>0</v>
      </c>
      <c r="BG215" s="9">
        <f>IF(AND(Bases[[#This Row],[Auto Renewal]]="Yes",Bases[[#This Row],[Plan]]="Standard"),1,0)</f>
        <v>0</v>
      </c>
      <c r="BH215" s="7">
        <f>IF(Bases[[#This Row],[Potential Clients Ultimate - Renew: NO]]=1,35,0)</f>
        <v>0</v>
      </c>
      <c r="BI215" s="9">
        <f>IF(AND(Bases[[#This Row],[Auto Renewal]]="No",Bases[[#This Row],[Plan]]="Standard"),1,0)</f>
        <v>0</v>
      </c>
      <c r="BJ215" s="7">
        <f>+Bases[[#This Row],[Potential Sales Standard - Renew: Yes]]+Bases[[#This Row],[Potential Sales Ultimate - Renew: Yes]]</f>
        <v>25</v>
      </c>
      <c r="BK215" s="9">
        <f>+Bases[[#This Row],[Potential Clients Standard - Renew: Yes]]+Bases[[#This Row],[Potential Clients Standard - Renew: NO]]</f>
        <v>1</v>
      </c>
      <c r="BL215" s="7">
        <f>+Bases[[#This Row],[Potential Sales Standard - Renew: NO]]+Bases[[#This Row],[Potential Sales Ultimate - Renew: NO]]</f>
        <v>0</v>
      </c>
      <c r="BM215" s="9">
        <f>+Bases[[#This Row],[Potential Clients Ultimate - Renew: Yes]]+Bases[[#This Row],[Potential Clients Ultimate - Renew: NO]]</f>
        <v>0</v>
      </c>
    </row>
    <row r="216" spans="1:65" ht="16.5" customHeight="1" x14ac:dyDescent="0.25">
      <c r="A216" s="1">
        <v>3443</v>
      </c>
      <c r="B216" s="1" t="s">
        <v>224</v>
      </c>
      <c r="C216" s="1" t="s">
        <v>7</v>
      </c>
      <c r="D216" s="2">
        <v>45560</v>
      </c>
      <c r="E216" s="1" t="s">
        <v>12</v>
      </c>
      <c r="F216" s="7">
        <v>15</v>
      </c>
      <c r="G216" s="1" t="s">
        <v>16</v>
      </c>
      <c r="H216" s="1" t="s">
        <v>8</v>
      </c>
      <c r="I216" s="7">
        <v>30</v>
      </c>
      <c r="J216" s="1" t="s">
        <v>8</v>
      </c>
      <c r="K216" s="7">
        <v>20</v>
      </c>
      <c r="L216" s="7">
        <v>20</v>
      </c>
      <c r="M216" s="7">
        <v>45</v>
      </c>
      <c r="N216" s="6">
        <v>2024</v>
      </c>
      <c r="O216" s="3" t="s">
        <v>323</v>
      </c>
      <c r="P216" s="5">
        <v>4</v>
      </c>
      <c r="Q216" s="3" t="s">
        <v>315</v>
      </c>
      <c r="R216" s="7">
        <v>-20</v>
      </c>
      <c r="S216" s="9">
        <v>1</v>
      </c>
      <c r="T216" s="9">
        <v>0</v>
      </c>
      <c r="U216" s="9">
        <v>1</v>
      </c>
      <c r="V216" s="9">
        <f>+IF(Bases[[#This Row],[Auto Renewal]]="Yes",1,0)</f>
        <v>0</v>
      </c>
      <c r="W216" s="9">
        <f>+IF(Bases[[#This Row],[Auto Renewal]]="No",1,0)</f>
        <v>1</v>
      </c>
      <c r="X216" s="9">
        <f>+Bases[[#This Row],[CLIENTS From All Subscriptions Auto Renewal YES]]+Bases[[#This Row],[CLIENTS From All Subscriptions Auto Renewal NO]]</f>
        <v>1</v>
      </c>
      <c r="Y216" s="9">
        <f>IF(AND(Bases[[#This Row],[Plan]]="Core",Bases[[#This Row],[Auto Renewal]]="Yes"),1,0)</f>
        <v>0</v>
      </c>
      <c r="Z216" s="9">
        <f>IF(AND(Bases[[#This Row],[Plan]]="Core",Bases[[#This Row],[Auto Renewal]]="No"),1,0)</f>
        <v>0</v>
      </c>
      <c r="AA216" s="9">
        <f>+Bases[[#This Row],[CLIENTS From Simple Subscription Auto Renewal NO]]+Bases[[#This Row],[CLIENTS From Simple Subscription Auto Renewal YES]]</f>
        <v>0</v>
      </c>
      <c r="AB216" s="9">
        <f>IF(AND(Bases[[#This Row],[Plan]]="Standard",Bases[[#This Row],[Auto Renewal]]="Yes"),1,0)</f>
        <v>0</v>
      </c>
      <c r="AC216" s="9">
        <f>IF(AND(Bases[[#This Row],[Plan]]="Standard",Bases[[#This Row],[Auto Renewal]]="No"),1,0)</f>
        <v>0</v>
      </c>
      <c r="AD216" s="9">
        <f>+Bases[[#This Row],[CLIENTS From STANDARD (MINECRAFT) Auto Renewal NO]]+Bases[[#This Row],[CLIENTS From STANDARD (MINECRAFT) Auto Renewal YES]]</f>
        <v>0</v>
      </c>
      <c r="AE216" s="9">
        <f>IF(AND(Bases[[#This Row],[Plan]]="Ultimate",Bases[[#This Row],[Auto Renewal]]="Yes"),1,0)</f>
        <v>0</v>
      </c>
      <c r="AF216" s="9">
        <f>IF(AND(Bases[[#This Row],[Plan]]="Ultimate",Bases[[#This Row],[Auto Renewal]]="No"),1,0)</f>
        <v>1</v>
      </c>
      <c r="AG216" s="9">
        <f>+Bases[[#This Row],[CLIENTS From ULTIMATE (MINECRAFT) Auto Renewal NO]]+Bases[[#This Row],[CLIENTS From ULTIMATE (MINECRAFT) Auto Renewal YES]]</f>
        <v>1</v>
      </c>
      <c r="AH216" s="9">
        <f>+Bases[[#This Row],[Total CLIENTS From ULTIMATE (MINECRAFT) Auto Renewal YES + NO]]+Bases[[#This Row],[Total CLIENTS From STANDARD (MINECRAFT) Auto Renewal YES + NO]]</f>
        <v>1</v>
      </c>
      <c r="AI216" s="9">
        <f>IF(AND(Bases[[#This Row],[Plan]]="Ultimate",Bases[[#This Row],[Auto Renewal]]="Yes"),1,0)</f>
        <v>0</v>
      </c>
      <c r="AJ216" s="9">
        <f>IF(AND(Bases[[#This Row],[Plan]]="Ultimate",Bases[[#This Row],[Auto Renewal]]="No"),1,0)</f>
        <v>1</v>
      </c>
      <c r="AK216" s="9">
        <f>+Bases[[#This Row],[CLIENTS From ULTIMATE (EA) Auto Renewal YES]]+Bases[[#This Row],[CLIENTS From ULTIMATE (EA) Auto Renewal NO]]</f>
        <v>1</v>
      </c>
      <c r="AL216" s="7">
        <f>+IF(Bases[[#This Row],[Auto Renewal]]="Yes",Bases[[#This Row],[Subscription Price]],0)</f>
        <v>0</v>
      </c>
      <c r="AM216" s="7">
        <f>+IF(Bases[[#This Row],[Auto Renewal]]="No",Bases[[#This Row],[Subscription Price]],0)</f>
        <v>15</v>
      </c>
      <c r="AN216" s="7">
        <f>+Bases[[#This Row],[Sales From All Subscriptions Auto Renewal NO]]+Bases[[#This Row],[Sales From All Subscriptions Auto Renewal YES]]</f>
        <v>15</v>
      </c>
      <c r="AO216" s="7">
        <f>IF(AND(Bases[[#This Row],[Plan]]="Core",Bases[[#This Row],[Auto Renewal]]="Yes"),Bases[[#This Row],[Subscription Price]],0)</f>
        <v>0</v>
      </c>
      <c r="AP216" s="7">
        <f>IF(AND(Bases[[#This Row],[Plan]]="Core",Bases[[#This Row],[Auto Renewal]]="No"),Bases[[#This Row],[Subscription Price]],0)</f>
        <v>0</v>
      </c>
      <c r="AQ216" s="7">
        <f>+Bases[[#This Row],[Sales From Simple Subscription Auto Renewal YES]]+Bases[[#This Row],[Sales From Simple Subscription Auto Renewal NO]]</f>
        <v>0</v>
      </c>
      <c r="AR216" s="7">
        <f>IF(AND(Bases[[#This Row],[Plan]]="Standard",Bases[[#This Row],[Auto Renewal]]="Yes"),Bases[[#This Row],[Minecraft Season Pass Price]],0)</f>
        <v>0</v>
      </c>
      <c r="AS216" s="7">
        <f>IF(AND(Bases[[#This Row],[Plan]]="Standard",Bases[[#This Row],[Auto Renewal]]="No"),Bases[[#This Row],[Minecraft Season Pass Price]],0)</f>
        <v>0</v>
      </c>
      <c r="AT216" s="7">
        <f>+Bases[[#This Row],[Sales From STANDARD (MINECRAFT) Auto Renewal YES]]+Bases[[#This Row],[Sales From STANDARD (MINECRAFT) Auto Renewal NO]]</f>
        <v>0</v>
      </c>
      <c r="AU216" s="7">
        <f>IF(AND(Bases[[#This Row],[Plan]]="Ultimate",Bases[[#This Row],[Auto Renewal]]="Yes"),Bases[[#This Row],[Minecraft Season Pass Price]],0)</f>
        <v>0</v>
      </c>
      <c r="AV216" s="7">
        <f>IF(AND(Bases[[#This Row],[Plan]]="Ultimate",Bases[[#This Row],[Auto Renewal]]="No"),Bases[[#This Row],[Minecraft Season Pass Price]],0)</f>
        <v>20</v>
      </c>
      <c r="AW216" s="7">
        <f>+Bases[[#This Row],[Sales From ULTIMATE (MINECRAFT) Auto Renewal YES]]+Bases[[#This Row],[Sales From ULTIMATE (MINECRAFT) Auto Renewal NO]]</f>
        <v>20</v>
      </c>
      <c r="AX216" s="7">
        <f>+Bases[[#This Row],[Total Sales From ULTIMATE (MINECRAFT) Auto Renewal YES + NO]]+Bases[[#This Row],[Total Sales From STANDARD (MINECRAFT) Auto Renewal YES + NO]]</f>
        <v>20</v>
      </c>
      <c r="AY216" s="7">
        <f>IF(AND(Bases[[#This Row],[Plan]]="Ultimate",Bases[[#This Row],[Auto Renewal]]="Yes"),Bases[[#This Row],[EA Play Season Pass
Price]],0)</f>
        <v>0</v>
      </c>
      <c r="AZ216" s="7">
        <f>IF(AND(Bases[[#This Row],[Plan]]="Ultimate",Bases[[#This Row],[Auto Renewal]]="No"),Bases[[#This Row],[EA Play Season Pass
Price]],0)</f>
        <v>30</v>
      </c>
      <c r="BA216" s="7">
        <f>+Bases[[#This Row],[Sales From ULTIMATE (EA) Auto Renewal YES]]+Bases[[#This Row],[Sales From ULTIMATE (EA) Auto Renewal NO]]</f>
        <v>30</v>
      </c>
      <c r="BB216" s="7">
        <f>IF(Bases[[#This Row],[Potential Clients Standard - Renew: Yes]]=1,25,0)</f>
        <v>0</v>
      </c>
      <c r="BC216" s="9">
        <f>IF(AND(Bases[[#This Row],[Auto Renewal]]="Yes",Bases[[#This Row],[Plan]]="Core"),1,0)</f>
        <v>0</v>
      </c>
      <c r="BD216" s="7">
        <f>IF(Bases[[#This Row],[Potential Clients Standard - Renew: NO]]=1,25,0)</f>
        <v>0</v>
      </c>
      <c r="BE216" s="9">
        <f>IF(AND(Bases[[#This Row],[Auto Renewal]]="No",Bases[[#This Row],[Plan]]="Core"),1,0)</f>
        <v>0</v>
      </c>
      <c r="BF216" s="7">
        <f>IF(Bases[[#This Row],[Potential Clients Ultimate - Renew: Yes]]=1,35,0)</f>
        <v>0</v>
      </c>
      <c r="BG216" s="9">
        <f>IF(AND(Bases[[#This Row],[Auto Renewal]]="Yes",Bases[[#This Row],[Plan]]="Standard"),1,0)</f>
        <v>0</v>
      </c>
      <c r="BH216" s="7">
        <f>IF(Bases[[#This Row],[Potential Clients Ultimate - Renew: NO]]=1,35,0)</f>
        <v>0</v>
      </c>
      <c r="BI216" s="9">
        <f>IF(AND(Bases[[#This Row],[Auto Renewal]]="No",Bases[[#This Row],[Plan]]="Standard"),1,0)</f>
        <v>0</v>
      </c>
      <c r="BJ216" s="7">
        <f>+Bases[[#This Row],[Potential Sales Standard - Renew: Yes]]+Bases[[#This Row],[Potential Sales Ultimate - Renew: Yes]]</f>
        <v>0</v>
      </c>
      <c r="BK216" s="9">
        <f>+Bases[[#This Row],[Potential Clients Standard - Renew: Yes]]+Bases[[#This Row],[Potential Clients Standard - Renew: NO]]</f>
        <v>0</v>
      </c>
      <c r="BL216" s="7">
        <f>+Bases[[#This Row],[Potential Sales Standard - Renew: NO]]+Bases[[#This Row],[Potential Sales Ultimate - Renew: NO]]</f>
        <v>0</v>
      </c>
      <c r="BM216" s="9">
        <f>+Bases[[#This Row],[Potential Clients Ultimate - Renew: Yes]]+Bases[[#This Row],[Potential Clients Ultimate - Renew: NO]]</f>
        <v>0</v>
      </c>
    </row>
    <row r="217" spans="1:65" ht="16.5" customHeight="1" x14ac:dyDescent="0.25">
      <c r="A217" s="1">
        <v>3444</v>
      </c>
      <c r="B217" s="1" t="s">
        <v>225</v>
      </c>
      <c r="C217" s="1" t="s">
        <v>15</v>
      </c>
      <c r="D217" s="2">
        <v>45561</v>
      </c>
      <c r="E217" s="1" t="s">
        <v>8</v>
      </c>
      <c r="F217" s="7">
        <v>10</v>
      </c>
      <c r="G217" s="1" t="s">
        <v>16</v>
      </c>
      <c r="H217" s="1" t="s">
        <v>12</v>
      </c>
      <c r="I217" s="7" t="s">
        <v>302</v>
      </c>
      <c r="J217" s="1" t="s">
        <v>8</v>
      </c>
      <c r="K217" s="7">
        <v>20</v>
      </c>
      <c r="L217" s="7">
        <v>12</v>
      </c>
      <c r="M217" s="7">
        <v>18</v>
      </c>
      <c r="N217" s="6">
        <v>2024</v>
      </c>
      <c r="O217" s="3" t="s">
        <v>323</v>
      </c>
      <c r="P217" s="5">
        <v>4</v>
      </c>
      <c r="Q217" s="3" t="s">
        <v>316</v>
      </c>
      <c r="R217" s="7">
        <v>-12</v>
      </c>
      <c r="S217" s="9">
        <v>1</v>
      </c>
      <c r="T217" s="9">
        <v>1</v>
      </c>
      <c r="U217" s="9">
        <v>0</v>
      </c>
      <c r="V217" s="9">
        <f>+IF(Bases[[#This Row],[Auto Renewal]]="Yes",1,0)</f>
        <v>1</v>
      </c>
      <c r="W217" s="9">
        <f>+IF(Bases[[#This Row],[Auto Renewal]]="No",1,0)</f>
        <v>0</v>
      </c>
      <c r="X217" s="9">
        <f>+Bases[[#This Row],[CLIENTS From All Subscriptions Auto Renewal YES]]+Bases[[#This Row],[CLIENTS From All Subscriptions Auto Renewal NO]]</f>
        <v>1</v>
      </c>
      <c r="Y217" s="9">
        <f>IF(AND(Bases[[#This Row],[Plan]]="Core",Bases[[#This Row],[Auto Renewal]]="Yes"),1,0)</f>
        <v>0</v>
      </c>
      <c r="Z217" s="9">
        <f>IF(AND(Bases[[#This Row],[Plan]]="Core",Bases[[#This Row],[Auto Renewal]]="No"),1,0)</f>
        <v>0</v>
      </c>
      <c r="AA217" s="9">
        <f>+Bases[[#This Row],[CLIENTS From Simple Subscription Auto Renewal NO]]+Bases[[#This Row],[CLIENTS From Simple Subscription Auto Renewal YES]]</f>
        <v>0</v>
      </c>
      <c r="AB217" s="9">
        <f>IF(AND(Bases[[#This Row],[Plan]]="Standard",Bases[[#This Row],[Auto Renewal]]="Yes"),1,0)</f>
        <v>1</v>
      </c>
      <c r="AC217" s="9">
        <f>IF(AND(Bases[[#This Row],[Plan]]="Standard",Bases[[#This Row],[Auto Renewal]]="No"),1,0)</f>
        <v>0</v>
      </c>
      <c r="AD217" s="9">
        <f>+Bases[[#This Row],[CLIENTS From STANDARD (MINECRAFT) Auto Renewal NO]]+Bases[[#This Row],[CLIENTS From STANDARD (MINECRAFT) Auto Renewal YES]]</f>
        <v>1</v>
      </c>
      <c r="AE217" s="9">
        <f>IF(AND(Bases[[#This Row],[Plan]]="Ultimate",Bases[[#This Row],[Auto Renewal]]="Yes"),1,0)</f>
        <v>0</v>
      </c>
      <c r="AF217" s="9">
        <f>IF(AND(Bases[[#This Row],[Plan]]="Ultimate",Bases[[#This Row],[Auto Renewal]]="No"),1,0)</f>
        <v>0</v>
      </c>
      <c r="AG217" s="9">
        <f>+Bases[[#This Row],[CLIENTS From ULTIMATE (MINECRAFT) Auto Renewal NO]]+Bases[[#This Row],[CLIENTS From ULTIMATE (MINECRAFT) Auto Renewal YES]]</f>
        <v>0</v>
      </c>
      <c r="AH217" s="9">
        <f>+Bases[[#This Row],[Total CLIENTS From ULTIMATE (MINECRAFT) Auto Renewal YES + NO]]+Bases[[#This Row],[Total CLIENTS From STANDARD (MINECRAFT) Auto Renewal YES + NO]]</f>
        <v>1</v>
      </c>
      <c r="AI217" s="9">
        <f>IF(AND(Bases[[#This Row],[Plan]]="Ultimate",Bases[[#This Row],[Auto Renewal]]="Yes"),1,0)</f>
        <v>0</v>
      </c>
      <c r="AJ217" s="9">
        <f>IF(AND(Bases[[#This Row],[Plan]]="Ultimate",Bases[[#This Row],[Auto Renewal]]="No"),1,0)</f>
        <v>0</v>
      </c>
      <c r="AK217" s="9">
        <f>+Bases[[#This Row],[CLIENTS From ULTIMATE (EA) Auto Renewal YES]]+Bases[[#This Row],[CLIENTS From ULTIMATE (EA) Auto Renewal NO]]</f>
        <v>0</v>
      </c>
      <c r="AL217" s="7">
        <f>+IF(Bases[[#This Row],[Auto Renewal]]="Yes",Bases[[#This Row],[Subscription Price]],0)</f>
        <v>10</v>
      </c>
      <c r="AM217" s="7">
        <f>+IF(Bases[[#This Row],[Auto Renewal]]="No",Bases[[#This Row],[Subscription Price]],0)</f>
        <v>0</v>
      </c>
      <c r="AN217" s="7">
        <f>+Bases[[#This Row],[Sales From All Subscriptions Auto Renewal NO]]+Bases[[#This Row],[Sales From All Subscriptions Auto Renewal YES]]</f>
        <v>10</v>
      </c>
      <c r="AO217" s="7">
        <f>IF(AND(Bases[[#This Row],[Plan]]="Core",Bases[[#This Row],[Auto Renewal]]="Yes"),Bases[[#This Row],[Subscription Price]],0)</f>
        <v>0</v>
      </c>
      <c r="AP217" s="7">
        <f>IF(AND(Bases[[#This Row],[Plan]]="Core",Bases[[#This Row],[Auto Renewal]]="No"),Bases[[#This Row],[Subscription Price]],0)</f>
        <v>0</v>
      </c>
      <c r="AQ217" s="7">
        <f>+Bases[[#This Row],[Sales From Simple Subscription Auto Renewal YES]]+Bases[[#This Row],[Sales From Simple Subscription Auto Renewal NO]]</f>
        <v>0</v>
      </c>
      <c r="AR217" s="7">
        <f>IF(AND(Bases[[#This Row],[Plan]]="Standard",Bases[[#This Row],[Auto Renewal]]="Yes"),Bases[[#This Row],[Minecraft Season Pass Price]],0)</f>
        <v>20</v>
      </c>
      <c r="AS217" s="7">
        <f>IF(AND(Bases[[#This Row],[Plan]]="Standard",Bases[[#This Row],[Auto Renewal]]="No"),Bases[[#This Row],[Minecraft Season Pass Price]],0)</f>
        <v>0</v>
      </c>
      <c r="AT217" s="7">
        <f>+Bases[[#This Row],[Sales From STANDARD (MINECRAFT) Auto Renewal YES]]+Bases[[#This Row],[Sales From STANDARD (MINECRAFT) Auto Renewal NO]]</f>
        <v>20</v>
      </c>
      <c r="AU217" s="7">
        <f>IF(AND(Bases[[#This Row],[Plan]]="Ultimate",Bases[[#This Row],[Auto Renewal]]="Yes"),Bases[[#This Row],[Minecraft Season Pass Price]],0)</f>
        <v>0</v>
      </c>
      <c r="AV217" s="7">
        <f>IF(AND(Bases[[#This Row],[Plan]]="Ultimate",Bases[[#This Row],[Auto Renewal]]="No"),Bases[[#This Row],[Minecraft Season Pass Price]],0)</f>
        <v>0</v>
      </c>
      <c r="AW217" s="7">
        <f>+Bases[[#This Row],[Sales From ULTIMATE (MINECRAFT) Auto Renewal YES]]+Bases[[#This Row],[Sales From ULTIMATE (MINECRAFT) Auto Renewal NO]]</f>
        <v>0</v>
      </c>
      <c r="AX217" s="7">
        <f>+Bases[[#This Row],[Total Sales From ULTIMATE (MINECRAFT) Auto Renewal YES + NO]]+Bases[[#This Row],[Total Sales From STANDARD (MINECRAFT) Auto Renewal YES + NO]]</f>
        <v>20</v>
      </c>
      <c r="AY217" s="7">
        <f>IF(AND(Bases[[#This Row],[Plan]]="Ultimate",Bases[[#This Row],[Auto Renewal]]="Yes"),Bases[[#This Row],[EA Play Season Pass
Price]],0)</f>
        <v>0</v>
      </c>
      <c r="AZ217" s="7">
        <f>IF(AND(Bases[[#This Row],[Plan]]="Ultimate",Bases[[#This Row],[Auto Renewal]]="No"),Bases[[#This Row],[EA Play Season Pass
Price]],0)</f>
        <v>0</v>
      </c>
      <c r="BA217" s="7">
        <f>+Bases[[#This Row],[Sales From ULTIMATE (EA) Auto Renewal YES]]+Bases[[#This Row],[Sales From ULTIMATE (EA) Auto Renewal NO]]</f>
        <v>0</v>
      </c>
      <c r="BB217" s="7">
        <f>IF(Bases[[#This Row],[Potential Clients Standard - Renew: Yes]]=1,25,0)</f>
        <v>0</v>
      </c>
      <c r="BC217" s="9">
        <f>IF(AND(Bases[[#This Row],[Auto Renewal]]="Yes",Bases[[#This Row],[Plan]]="Core"),1,0)</f>
        <v>0</v>
      </c>
      <c r="BD217" s="7">
        <f>IF(Bases[[#This Row],[Potential Clients Standard - Renew: NO]]=1,25,0)</f>
        <v>0</v>
      </c>
      <c r="BE217" s="9">
        <f>IF(AND(Bases[[#This Row],[Auto Renewal]]="No",Bases[[#This Row],[Plan]]="Core"),1,0)</f>
        <v>0</v>
      </c>
      <c r="BF217" s="7">
        <f>IF(Bases[[#This Row],[Potential Clients Ultimate - Renew: Yes]]=1,35,0)</f>
        <v>35</v>
      </c>
      <c r="BG217" s="9">
        <f>IF(AND(Bases[[#This Row],[Auto Renewal]]="Yes",Bases[[#This Row],[Plan]]="Standard"),1,0)</f>
        <v>1</v>
      </c>
      <c r="BH217" s="7">
        <f>IF(Bases[[#This Row],[Potential Clients Ultimate - Renew: NO]]=1,35,0)</f>
        <v>0</v>
      </c>
      <c r="BI217" s="9">
        <f>IF(AND(Bases[[#This Row],[Auto Renewal]]="No",Bases[[#This Row],[Plan]]="Standard"),1,0)</f>
        <v>0</v>
      </c>
      <c r="BJ217" s="7">
        <f>+Bases[[#This Row],[Potential Sales Standard - Renew: Yes]]+Bases[[#This Row],[Potential Sales Ultimate - Renew: Yes]]</f>
        <v>35</v>
      </c>
      <c r="BK217" s="9">
        <f>+Bases[[#This Row],[Potential Clients Standard - Renew: Yes]]+Bases[[#This Row],[Potential Clients Standard - Renew: NO]]</f>
        <v>0</v>
      </c>
      <c r="BL217" s="7">
        <f>+Bases[[#This Row],[Potential Sales Standard - Renew: NO]]+Bases[[#This Row],[Potential Sales Ultimate - Renew: NO]]</f>
        <v>0</v>
      </c>
      <c r="BM217" s="9">
        <f>+Bases[[#This Row],[Potential Clients Ultimate - Renew: Yes]]+Bases[[#This Row],[Potential Clients Ultimate - Renew: NO]]</f>
        <v>1</v>
      </c>
    </row>
    <row r="218" spans="1:65" ht="16.5" customHeight="1" x14ac:dyDescent="0.25">
      <c r="A218" s="1">
        <v>3445</v>
      </c>
      <c r="B218" s="1" t="s">
        <v>55</v>
      </c>
      <c r="C218" s="1" t="s">
        <v>11</v>
      </c>
      <c r="D218" s="2">
        <v>45562</v>
      </c>
      <c r="E218" s="1" t="s">
        <v>12</v>
      </c>
      <c r="F218" s="7">
        <v>5</v>
      </c>
      <c r="G218" s="1" t="s">
        <v>9</v>
      </c>
      <c r="H218" s="1" t="s">
        <v>12</v>
      </c>
      <c r="I218" s="7" t="s">
        <v>302</v>
      </c>
      <c r="J218" s="1" t="s">
        <v>12</v>
      </c>
      <c r="K218" s="7">
        <v>0</v>
      </c>
      <c r="L218" s="7">
        <v>2</v>
      </c>
      <c r="M218" s="7">
        <v>3</v>
      </c>
      <c r="N218" s="6">
        <v>2024</v>
      </c>
      <c r="O218" s="3" t="s">
        <v>323</v>
      </c>
      <c r="P218" s="5">
        <v>4</v>
      </c>
      <c r="Q218" s="3" t="s">
        <v>317</v>
      </c>
      <c r="R218" s="7">
        <v>-2</v>
      </c>
      <c r="S218" s="9">
        <v>1</v>
      </c>
      <c r="T218" s="9">
        <v>0</v>
      </c>
      <c r="U218" s="9">
        <v>1</v>
      </c>
      <c r="V218" s="9">
        <f>+IF(Bases[[#This Row],[Auto Renewal]]="Yes",1,0)</f>
        <v>0</v>
      </c>
      <c r="W218" s="9">
        <f>+IF(Bases[[#This Row],[Auto Renewal]]="No",1,0)</f>
        <v>1</v>
      </c>
      <c r="X218" s="9">
        <f>+Bases[[#This Row],[CLIENTS From All Subscriptions Auto Renewal YES]]+Bases[[#This Row],[CLIENTS From All Subscriptions Auto Renewal NO]]</f>
        <v>1</v>
      </c>
      <c r="Y218" s="9">
        <f>IF(AND(Bases[[#This Row],[Plan]]="Core",Bases[[#This Row],[Auto Renewal]]="Yes"),1,0)</f>
        <v>0</v>
      </c>
      <c r="Z218" s="9">
        <f>IF(AND(Bases[[#This Row],[Plan]]="Core",Bases[[#This Row],[Auto Renewal]]="No"),1,0)</f>
        <v>1</v>
      </c>
      <c r="AA218" s="9">
        <f>+Bases[[#This Row],[CLIENTS From Simple Subscription Auto Renewal NO]]+Bases[[#This Row],[CLIENTS From Simple Subscription Auto Renewal YES]]</f>
        <v>1</v>
      </c>
      <c r="AB218" s="9">
        <f>IF(AND(Bases[[#This Row],[Plan]]="Standard",Bases[[#This Row],[Auto Renewal]]="Yes"),1,0)</f>
        <v>0</v>
      </c>
      <c r="AC218" s="9">
        <f>IF(AND(Bases[[#This Row],[Plan]]="Standard",Bases[[#This Row],[Auto Renewal]]="No"),1,0)</f>
        <v>0</v>
      </c>
      <c r="AD218" s="9">
        <f>+Bases[[#This Row],[CLIENTS From STANDARD (MINECRAFT) Auto Renewal NO]]+Bases[[#This Row],[CLIENTS From STANDARD (MINECRAFT) Auto Renewal YES]]</f>
        <v>0</v>
      </c>
      <c r="AE218" s="9">
        <f>IF(AND(Bases[[#This Row],[Plan]]="Ultimate",Bases[[#This Row],[Auto Renewal]]="Yes"),1,0)</f>
        <v>0</v>
      </c>
      <c r="AF218" s="9">
        <f>IF(AND(Bases[[#This Row],[Plan]]="Ultimate",Bases[[#This Row],[Auto Renewal]]="No"),1,0)</f>
        <v>0</v>
      </c>
      <c r="AG218" s="9">
        <f>+Bases[[#This Row],[CLIENTS From ULTIMATE (MINECRAFT) Auto Renewal NO]]+Bases[[#This Row],[CLIENTS From ULTIMATE (MINECRAFT) Auto Renewal YES]]</f>
        <v>0</v>
      </c>
      <c r="AH218" s="9">
        <f>+Bases[[#This Row],[Total CLIENTS From ULTIMATE (MINECRAFT) Auto Renewal YES + NO]]+Bases[[#This Row],[Total CLIENTS From STANDARD (MINECRAFT) Auto Renewal YES + NO]]</f>
        <v>0</v>
      </c>
      <c r="AI218" s="9">
        <f>IF(AND(Bases[[#This Row],[Plan]]="Ultimate",Bases[[#This Row],[Auto Renewal]]="Yes"),1,0)</f>
        <v>0</v>
      </c>
      <c r="AJ218" s="9">
        <f>IF(AND(Bases[[#This Row],[Plan]]="Ultimate",Bases[[#This Row],[Auto Renewal]]="No"),1,0)</f>
        <v>0</v>
      </c>
      <c r="AK218" s="9">
        <f>+Bases[[#This Row],[CLIENTS From ULTIMATE (EA) Auto Renewal YES]]+Bases[[#This Row],[CLIENTS From ULTIMATE (EA) Auto Renewal NO]]</f>
        <v>0</v>
      </c>
      <c r="AL218" s="7">
        <f>+IF(Bases[[#This Row],[Auto Renewal]]="Yes",Bases[[#This Row],[Subscription Price]],0)</f>
        <v>0</v>
      </c>
      <c r="AM218" s="7">
        <f>+IF(Bases[[#This Row],[Auto Renewal]]="No",Bases[[#This Row],[Subscription Price]],0)</f>
        <v>5</v>
      </c>
      <c r="AN218" s="7">
        <f>+Bases[[#This Row],[Sales From All Subscriptions Auto Renewal NO]]+Bases[[#This Row],[Sales From All Subscriptions Auto Renewal YES]]</f>
        <v>5</v>
      </c>
      <c r="AO218" s="7">
        <f>IF(AND(Bases[[#This Row],[Plan]]="Core",Bases[[#This Row],[Auto Renewal]]="Yes"),Bases[[#This Row],[Subscription Price]],0)</f>
        <v>0</v>
      </c>
      <c r="AP218" s="7">
        <f>IF(AND(Bases[[#This Row],[Plan]]="Core",Bases[[#This Row],[Auto Renewal]]="No"),Bases[[#This Row],[Subscription Price]],0)</f>
        <v>5</v>
      </c>
      <c r="AQ218" s="7">
        <f>+Bases[[#This Row],[Sales From Simple Subscription Auto Renewal YES]]+Bases[[#This Row],[Sales From Simple Subscription Auto Renewal NO]]</f>
        <v>5</v>
      </c>
      <c r="AR218" s="7">
        <f>IF(AND(Bases[[#This Row],[Plan]]="Standard",Bases[[#This Row],[Auto Renewal]]="Yes"),Bases[[#This Row],[Minecraft Season Pass Price]],0)</f>
        <v>0</v>
      </c>
      <c r="AS218" s="7">
        <f>IF(AND(Bases[[#This Row],[Plan]]="Standard",Bases[[#This Row],[Auto Renewal]]="No"),Bases[[#This Row],[Minecraft Season Pass Price]],0)</f>
        <v>0</v>
      </c>
      <c r="AT218" s="7">
        <f>+Bases[[#This Row],[Sales From STANDARD (MINECRAFT) Auto Renewal YES]]+Bases[[#This Row],[Sales From STANDARD (MINECRAFT) Auto Renewal NO]]</f>
        <v>0</v>
      </c>
      <c r="AU218" s="7">
        <f>IF(AND(Bases[[#This Row],[Plan]]="Ultimate",Bases[[#This Row],[Auto Renewal]]="Yes"),Bases[[#This Row],[Minecraft Season Pass Price]],0)</f>
        <v>0</v>
      </c>
      <c r="AV218" s="7">
        <f>IF(AND(Bases[[#This Row],[Plan]]="Ultimate",Bases[[#This Row],[Auto Renewal]]="No"),Bases[[#This Row],[Minecraft Season Pass Price]],0)</f>
        <v>0</v>
      </c>
      <c r="AW218" s="7">
        <f>+Bases[[#This Row],[Sales From ULTIMATE (MINECRAFT) Auto Renewal YES]]+Bases[[#This Row],[Sales From ULTIMATE (MINECRAFT) Auto Renewal NO]]</f>
        <v>0</v>
      </c>
      <c r="AX218" s="7">
        <f>+Bases[[#This Row],[Total Sales From ULTIMATE (MINECRAFT) Auto Renewal YES + NO]]+Bases[[#This Row],[Total Sales From STANDARD (MINECRAFT) Auto Renewal YES + NO]]</f>
        <v>0</v>
      </c>
      <c r="AY218" s="7">
        <f>IF(AND(Bases[[#This Row],[Plan]]="Ultimate",Bases[[#This Row],[Auto Renewal]]="Yes"),Bases[[#This Row],[EA Play Season Pass
Price]],0)</f>
        <v>0</v>
      </c>
      <c r="AZ218" s="7">
        <f>IF(AND(Bases[[#This Row],[Plan]]="Ultimate",Bases[[#This Row],[Auto Renewal]]="No"),Bases[[#This Row],[EA Play Season Pass
Price]],0)</f>
        <v>0</v>
      </c>
      <c r="BA218" s="7">
        <f>+Bases[[#This Row],[Sales From ULTIMATE (EA) Auto Renewal YES]]+Bases[[#This Row],[Sales From ULTIMATE (EA) Auto Renewal NO]]</f>
        <v>0</v>
      </c>
      <c r="BB218" s="7">
        <f>IF(Bases[[#This Row],[Potential Clients Standard - Renew: Yes]]=1,25,0)</f>
        <v>0</v>
      </c>
      <c r="BC218" s="9">
        <f>IF(AND(Bases[[#This Row],[Auto Renewal]]="Yes",Bases[[#This Row],[Plan]]="Core"),1,0)</f>
        <v>0</v>
      </c>
      <c r="BD218" s="7">
        <f>IF(Bases[[#This Row],[Potential Clients Standard - Renew: NO]]=1,25,0)</f>
        <v>25</v>
      </c>
      <c r="BE218" s="9">
        <f>IF(AND(Bases[[#This Row],[Auto Renewal]]="No",Bases[[#This Row],[Plan]]="Core"),1,0)</f>
        <v>1</v>
      </c>
      <c r="BF218" s="7">
        <f>IF(Bases[[#This Row],[Potential Clients Ultimate - Renew: Yes]]=1,35,0)</f>
        <v>0</v>
      </c>
      <c r="BG218" s="9">
        <f>IF(AND(Bases[[#This Row],[Auto Renewal]]="Yes",Bases[[#This Row],[Plan]]="Standard"),1,0)</f>
        <v>0</v>
      </c>
      <c r="BH218" s="7">
        <f>IF(Bases[[#This Row],[Potential Clients Ultimate - Renew: NO]]=1,35,0)</f>
        <v>0</v>
      </c>
      <c r="BI218" s="9">
        <f>IF(AND(Bases[[#This Row],[Auto Renewal]]="No",Bases[[#This Row],[Plan]]="Standard"),1,0)</f>
        <v>0</v>
      </c>
      <c r="BJ218" s="7">
        <f>+Bases[[#This Row],[Potential Sales Standard - Renew: Yes]]+Bases[[#This Row],[Potential Sales Ultimate - Renew: Yes]]</f>
        <v>0</v>
      </c>
      <c r="BK218" s="9">
        <f>+Bases[[#This Row],[Potential Clients Standard - Renew: Yes]]+Bases[[#This Row],[Potential Clients Standard - Renew: NO]]</f>
        <v>1</v>
      </c>
      <c r="BL218" s="7">
        <f>+Bases[[#This Row],[Potential Sales Standard - Renew: NO]]+Bases[[#This Row],[Potential Sales Ultimate - Renew: NO]]</f>
        <v>25</v>
      </c>
      <c r="BM218" s="9">
        <f>+Bases[[#This Row],[Potential Clients Ultimate - Renew: Yes]]+Bases[[#This Row],[Potential Clients Ultimate - Renew: NO]]</f>
        <v>0</v>
      </c>
    </row>
    <row r="219" spans="1:65" ht="16.5" customHeight="1" x14ac:dyDescent="0.25">
      <c r="A219" s="1">
        <v>3446</v>
      </c>
      <c r="B219" s="1" t="s">
        <v>226</v>
      </c>
      <c r="C219" s="1" t="s">
        <v>7</v>
      </c>
      <c r="D219" s="2">
        <v>45563</v>
      </c>
      <c r="E219" s="1" t="s">
        <v>8</v>
      </c>
      <c r="F219" s="7">
        <v>15</v>
      </c>
      <c r="G219" s="1" t="s">
        <v>13</v>
      </c>
      <c r="H219" s="1" t="s">
        <v>8</v>
      </c>
      <c r="I219" s="7">
        <v>30</v>
      </c>
      <c r="J219" s="1" t="s">
        <v>8</v>
      </c>
      <c r="K219" s="7">
        <v>20</v>
      </c>
      <c r="L219" s="7">
        <v>5</v>
      </c>
      <c r="M219" s="7">
        <v>60</v>
      </c>
      <c r="N219" s="6">
        <v>2024</v>
      </c>
      <c r="O219" s="3" t="s">
        <v>323</v>
      </c>
      <c r="P219" s="5">
        <v>4</v>
      </c>
      <c r="Q219" s="3" t="s">
        <v>311</v>
      </c>
      <c r="R219" s="7">
        <v>-5</v>
      </c>
      <c r="S219" s="9">
        <v>1</v>
      </c>
      <c r="T219" s="9">
        <v>1</v>
      </c>
      <c r="U219" s="9">
        <v>0</v>
      </c>
      <c r="V219" s="9">
        <f>+IF(Bases[[#This Row],[Auto Renewal]]="Yes",1,0)</f>
        <v>1</v>
      </c>
      <c r="W219" s="9">
        <f>+IF(Bases[[#This Row],[Auto Renewal]]="No",1,0)</f>
        <v>0</v>
      </c>
      <c r="X219" s="9">
        <f>+Bases[[#This Row],[CLIENTS From All Subscriptions Auto Renewal YES]]+Bases[[#This Row],[CLIENTS From All Subscriptions Auto Renewal NO]]</f>
        <v>1</v>
      </c>
      <c r="Y219" s="9">
        <f>IF(AND(Bases[[#This Row],[Plan]]="Core",Bases[[#This Row],[Auto Renewal]]="Yes"),1,0)</f>
        <v>0</v>
      </c>
      <c r="Z219" s="9">
        <f>IF(AND(Bases[[#This Row],[Plan]]="Core",Bases[[#This Row],[Auto Renewal]]="No"),1,0)</f>
        <v>0</v>
      </c>
      <c r="AA219" s="9">
        <f>+Bases[[#This Row],[CLIENTS From Simple Subscription Auto Renewal NO]]+Bases[[#This Row],[CLIENTS From Simple Subscription Auto Renewal YES]]</f>
        <v>0</v>
      </c>
      <c r="AB219" s="9">
        <f>IF(AND(Bases[[#This Row],[Plan]]="Standard",Bases[[#This Row],[Auto Renewal]]="Yes"),1,0)</f>
        <v>0</v>
      </c>
      <c r="AC219" s="9">
        <f>IF(AND(Bases[[#This Row],[Plan]]="Standard",Bases[[#This Row],[Auto Renewal]]="No"),1,0)</f>
        <v>0</v>
      </c>
      <c r="AD219" s="9">
        <f>+Bases[[#This Row],[CLIENTS From STANDARD (MINECRAFT) Auto Renewal NO]]+Bases[[#This Row],[CLIENTS From STANDARD (MINECRAFT) Auto Renewal YES]]</f>
        <v>0</v>
      </c>
      <c r="AE219" s="9">
        <f>IF(AND(Bases[[#This Row],[Plan]]="Ultimate",Bases[[#This Row],[Auto Renewal]]="Yes"),1,0)</f>
        <v>1</v>
      </c>
      <c r="AF219" s="9">
        <f>IF(AND(Bases[[#This Row],[Plan]]="Ultimate",Bases[[#This Row],[Auto Renewal]]="No"),1,0)</f>
        <v>0</v>
      </c>
      <c r="AG219" s="9">
        <f>+Bases[[#This Row],[CLIENTS From ULTIMATE (MINECRAFT) Auto Renewal NO]]+Bases[[#This Row],[CLIENTS From ULTIMATE (MINECRAFT) Auto Renewal YES]]</f>
        <v>1</v>
      </c>
      <c r="AH219" s="9">
        <f>+Bases[[#This Row],[Total CLIENTS From ULTIMATE (MINECRAFT) Auto Renewal YES + NO]]+Bases[[#This Row],[Total CLIENTS From STANDARD (MINECRAFT) Auto Renewal YES + NO]]</f>
        <v>1</v>
      </c>
      <c r="AI219" s="9">
        <f>IF(AND(Bases[[#This Row],[Plan]]="Ultimate",Bases[[#This Row],[Auto Renewal]]="Yes"),1,0)</f>
        <v>1</v>
      </c>
      <c r="AJ219" s="9">
        <f>IF(AND(Bases[[#This Row],[Plan]]="Ultimate",Bases[[#This Row],[Auto Renewal]]="No"),1,0)</f>
        <v>0</v>
      </c>
      <c r="AK219" s="9">
        <f>+Bases[[#This Row],[CLIENTS From ULTIMATE (EA) Auto Renewal YES]]+Bases[[#This Row],[CLIENTS From ULTIMATE (EA) Auto Renewal NO]]</f>
        <v>1</v>
      </c>
      <c r="AL219" s="7">
        <f>+IF(Bases[[#This Row],[Auto Renewal]]="Yes",Bases[[#This Row],[Subscription Price]],0)</f>
        <v>15</v>
      </c>
      <c r="AM219" s="7">
        <f>+IF(Bases[[#This Row],[Auto Renewal]]="No",Bases[[#This Row],[Subscription Price]],0)</f>
        <v>0</v>
      </c>
      <c r="AN219" s="7">
        <f>+Bases[[#This Row],[Sales From All Subscriptions Auto Renewal NO]]+Bases[[#This Row],[Sales From All Subscriptions Auto Renewal YES]]</f>
        <v>15</v>
      </c>
      <c r="AO219" s="7">
        <f>IF(AND(Bases[[#This Row],[Plan]]="Core",Bases[[#This Row],[Auto Renewal]]="Yes"),Bases[[#This Row],[Subscription Price]],0)</f>
        <v>0</v>
      </c>
      <c r="AP219" s="7">
        <f>IF(AND(Bases[[#This Row],[Plan]]="Core",Bases[[#This Row],[Auto Renewal]]="No"),Bases[[#This Row],[Subscription Price]],0)</f>
        <v>0</v>
      </c>
      <c r="AQ219" s="7">
        <f>+Bases[[#This Row],[Sales From Simple Subscription Auto Renewal YES]]+Bases[[#This Row],[Sales From Simple Subscription Auto Renewal NO]]</f>
        <v>0</v>
      </c>
      <c r="AR219" s="7">
        <f>IF(AND(Bases[[#This Row],[Plan]]="Standard",Bases[[#This Row],[Auto Renewal]]="Yes"),Bases[[#This Row],[Minecraft Season Pass Price]],0)</f>
        <v>0</v>
      </c>
      <c r="AS219" s="7">
        <f>IF(AND(Bases[[#This Row],[Plan]]="Standard",Bases[[#This Row],[Auto Renewal]]="No"),Bases[[#This Row],[Minecraft Season Pass Price]],0)</f>
        <v>0</v>
      </c>
      <c r="AT219" s="7">
        <f>+Bases[[#This Row],[Sales From STANDARD (MINECRAFT) Auto Renewal YES]]+Bases[[#This Row],[Sales From STANDARD (MINECRAFT) Auto Renewal NO]]</f>
        <v>0</v>
      </c>
      <c r="AU219" s="7">
        <f>IF(AND(Bases[[#This Row],[Plan]]="Ultimate",Bases[[#This Row],[Auto Renewal]]="Yes"),Bases[[#This Row],[Minecraft Season Pass Price]],0)</f>
        <v>20</v>
      </c>
      <c r="AV219" s="7">
        <f>IF(AND(Bases[[#This Row],[Plan]]="Ultimate",Bases[[#This Row],[Auto Renewal]]="No"),Bases[[#This Row],[Minecraft Season Pass Price]],0)</f>
        <v>0</v>
      </c>
      <c r="AW219" s="7">
        <f>+Bases[[#This Row],[Sales From ULTIMATE (MINECRAFT) Auto Renewal YES]]+Bases[[#This Row],[Sales From ULTIMATE (MINECRAFT) Auto Renewal NO]]</f>
        <v>20</v>
      </c>
      <c r="AX219" s="7">
        <f>+Bases[[#This Row],[Total Sales From ULTIMATE (MINECRAFT) Auto Renewal YES + NO]]+Bases[[#This Row],[Total Sales From STANDARD (MINECRAFT) Auto Renewal YES + NO]]</f>
        <v>20</v>
      </c>
      <c r="AY219" s="7">
        <f>IF(AND(Bases[[#This Row],[Plan]]="Ultimate",Bases[[#This Row],[Auto Renewal]]="Yes"),Bases[[#This Row],[EA Play Season Pass
Price]],0)</f>
        <v>30</v>
      </c>
      <c r="AZ219" s="7">
        <f>IF(AND(Bases[[#This Row],[Plan]]="Ultimate",Bases[[#This Row],[Auto Renewal]]="No"),Bases[[#This Row],[EA Play Season Pass
Price]],0)</f>
        <v>0</v>
      </c>
      <c r="BA219" s="7">
        <f>+Bases[[#This Row],[Sales From ULTIMATE (EA) Auto Renewal YES]]+Bases[[#This Row],[Sales From ULTIMATE (EA) Auto Renewal NO]]</f>
        <v>30</v>
      </c>
      <c r="BB219" s="7">
        <f>IF(Bases[[#This Row],[Potential Clients Standard - Renew: Yes]]=1,25,0)</f>
        <v>0</v>
      </c>
      <c r="BC219" s="9">
        <f>IF(AND(Bases[[#This Row],[Auto Renewal]]="Yes",Bases[[#This Row],[Plan]]="Core"),1,0)</f>
        <v>0</v>
      </c>
      <c r="BD219" s="7">
        <f>IF(Bases[[#This Row],[Potential Clients Standard - Renew: NO]]=1,25,0)</f>
        <v>0</v>
      </c>
      <c r="BE219" s="9">
        <f>IF(AND(Bases[[#This Row],[Auto Renewal]]="No",Bases[[#This Row],[Plan]]="Core"),1,0)</f>
        <v>0</v>
      </c>
      <c r="BF219" s="7">
        <f>IF(Bases[[#This Row],[Potential Clients Ultimate - Renew: Yes]]=1,35,0)</f>
        <v>0</v>
      </c>
      <c r="BG219" s="9">
        <f>IF(AND(Bases[[#This Row],[Auto Renewal]]="Yes",Bases[[#This Row],[Plan]]="Standard"),1,0)</f>
        <v>0</v>
      </c>
      <c r="BH219" s="7">
        <f>IF(Bases[[#This Row],[Potential Clients Ultimate - Renew: NO]]=1,35,0)</f>
        <v>0</v>
      </c>
      <c r="BI219" s="9">
        <f>IF(AND(Bases[[#This Row],[Auto Renewal]]="No",Bases[[#This Row],[Plan]]="Standard"),1,0)</f>
        <v>0</v>
      </c>
      <c r="BJ219" s="7">
        <f>+Bases[[#This Row],[Potential Sales Standard - Renew: Yes]]+Bases[[#This Row],[Potential Sales Ultimate - Renew: Yes]]</f>
        <v>0</v>
      </c>
      <c r="BK219" s="9">
        <f>+Bases[[#This Row],[Potential Clients Standard - Renew: Yes]]+Bases[[#This Row],[Potential Clients Standard - Renew: NO]]</f>
        <v>0</v>
      </c>
      <c r="BL219" s="7">
        <f>+Bases[[#This Row],[Potential Sales Standard - Renew: NO]]+Bases[[#This Row],[Potential Sales Ultimate - Renew: NO]]</f>
        <v>0</v>
      </c>
      <c r="BM219" s="9">
        <f>+Bases[[#This Row],[Potential Clients Ultimate - Renew: Yes]]+Bases[[#This Row],[Potential Clients Ultimate - Renew: NO]]</f>
        <v>0</v>
      </c>
    </row>
    <row r="220" spans="1:65" ht="16.5" customHeight="1" x14ac:dyDescent="0.25">
      <c r="A220" s="1">
        <v>3447</v>
      </c>
      <c r="B220" s="1" t="s">
        <v>227</v>
      </c>
      <c r="C220" s="1" t="s">
        <v>15</v>
      </c>
      <c r="D220" s="2">
        <v>45564</v>
      </c>
      <c r="E220" s="1" t="s">
        <v>12</v>
      </c>
      <c r="F220" s="7">
        <v>10</v>
      </c>
      <c r="G220" s="1" t="s">
        <v>9</v>
      </c>
      <c r="H220" s="1" t="s">
        <v>12</v>
      </c>
      <c r="I220" s="7" t="s">
        <v>302</v>
      </c>
      <c r="J220" s="1" t="s">
        <v>8</v>
      </c>
      <c r="K220" s="7">
        <v>20</v>
      </c>
      <c r="L220" s="7">
        <v>10</v>
      </c>
      <c r="M220" s="7">
        <v>20</v>
      </c>
      <c r="N220" s="6">
        <v>2024</v>
      </c>
      <c r="O220" s="3" t="s">
        <v>323</v>
      </c>
      <c r="P220" s="5">
        <v>5</v>
      </c>
      <c r="Q220" s="3" t="s">
        <v>314</v>
      </c>
      <c r="R220" s="7">
        <v>-10</v>
      </c>
      <c r="S220" s="9">
        <v>1</v>
      </c>
      <c r="T220" s="9">
        <v>0</v>
      </c>
      <c r="U220" s="9">
        <v>1</v>
      </c>
      <c r="V220" s="9">
        <f>+IF(Bases[[#This Row],[Auto Renewal]]="Yes",1,0)</f>
        <v>0</v>
      </c>
      <c r="W220" s="9">
        <f>+IF(Bases[[#This Row],[Auto Renewal]]="No",1,0)</f>
        <v>1</v>
      </c>
      <c r="X220" s="9">
        <f>+Bases[[#This Row],[CLIENTS From All Subscriptions Auto Renewal YES]]+Bases[[#This Row],[CLIENTS From All Subscriptions Auto Renewal NO]]</f>
        <v>1</v>
      </c>
      <c r="Y220" s="9">
        <f>IF(AND(Bases[[#This Row],[Plan]]="Core",Bases[[#This Row],[Auto Renewal]]="Yes"),1,0)</f>
        <v>0</v>
      </c>
      <c r="Z220" s="9">
        <f>IF(AND(Bases[[#This Row],[Plan]]="Core",Bases[[#This Row],[Auto Renewal]]="No"),1,0)</f>
        <v>0</v>
      </c>
      <c r="AA220" s="9">
        <f>+Bases[[#This Row],[CLIENTS From Simple Subscription Auto Renewal NO]]+Bases[[#This Row],[CLIENTS From Simple Subscription Auto Renewal YES]]</f>
        <v>0</v>
      </c>
      <c r="AB220" s="9">
        <f>IF(AND(Bases[[#This Row],[Plan]]="Standard",Bases[[#This Row],[Auto Renewal]]="Yes"),1,0)</f>
        <v>0</v>
      </c>
      <c r="AC220" s="9">
        <f>IF(AND(Bases[[#This Row],[Plan]]="Standard",Bases[[#This Row],[Auto Renewal]]="No"),1,0)</f>
        <v>1</v>
      </c>
      <c r="AD220" s="9">
        <f>+Bases[[#This Row],[CLIENTS From STANDARD (MINECRAFT) Auto Renewal NO]]+Bases[[#This Row],[CLIENTS From STANDARD (MINECRAFT) Auto Renewal YES]]</f>
        <v>1</v>
      </c>
      <c r="AE220" s="9">
        <f>IF(AND(Bases[[#This Row],[Plan]]="Ultimate",Bases[[#This Row],[Auto Renewal]]="Yes"),1,0)</f>
        <v>0</v>
      </c>
      <c r="AF220" s="9">
        <f>IF(AND(Bases[[#This Row],[Plan]]="Ultimate",Bases[[#This Row],[Auto Renewal]]="No"),1,0)</f>
        <v>0</v>
      </c>
      <c r="AG220" s="9">
        <f>+Bases[[#This Row],[CLIENTS From ULTIMATE (MINECRAFT) Auto Renewal NO]]+Bases[[#This Row],[CLIENTS From ULTIMATE (MINECRAFT) Auto Renewal YES]]</f>
        <v>0</v>
      </c>
      <c r="AH220" s="9">
        <f>+Bases[[#This Row],[Total CLIENTS From ULTIMATE (MINECRAFT) Auto Renewal YES + NO]]+Bases[[#This Row],[Total CLIENTS From STANDARD (MINECRAFT) Auto Renewal YES + NO]]</f>
        <v>1</v>
      </c>
      <c r="AI220" s="9">
        <f>IF(AND(Bases[[#This Row],[Plan]]="Ultimate",Bases[[#This Row],[Auto Renewal]]="Yes"),1,0)</f>
        <v>0</v>
      </c>
      <c r="AJ220" s="9">
        <f>IF(AND(Bases[[#This Row],[Plan]]="Ultimate",Bases[[#This Row],[Auto Renewal]]="No"),1,0)</f>
        <v>0</v>
      </c>
      <c r="AK220" s="9">
        <f>+Bases[[#This Row],[CLIENTS From ULTIMATE (EA) Auto Renewal YES]]+Bases[[#This Row],[CLIENTS From ULTIMATE (EA) Auto Renewal NO]]</f>
        <v>0</v>
      </c>
      <c r="AL220" s="7">
        <f>+IF(Bases[[#This Row],[Auto Renewal]]="Yes",Bases[[#This Row],[Subscription Price]],0)</f>
        <v>0</v>
      </c>
      <c r="AM220" s="7">
        <f>+IF(Bases[[#This Row],[Auto Renewal]]="No",Bases[[#This Row],[Subscription Price]],0)</f>
        <v>10</v>
      </c>
      <c r="AN220" s="7">
        <f>+Bases[[#This Row],[Sales From All Subscriptions Auto Renewal NO]]+Bases[[#This Row],[Sales From All Subscriptions Auto Renewal YES]]</f>
        <v>10</v>
      </c>
      <c r="AO220" s="7">
        <f>IF(AND(Bases[[#This Row],[Plan]]="Core",Bases[[#This Row],[Auto Renewal]]="Yes"),Bases[[#This Row],[Subscription Price]],0)</f>
        <v>0</v>
      </c>
      <c r="AP220" s="7">
        <f>IF(AND(Bases[[#This Row],[Plan]]="Core",Bases[[#This Row],[Auto Renewal]]="No"),Bases[[#This Row],[Subscription Price]],0)</f>
        <v>0</v>
      </c>
      <c r="AQ220" s="7">
        <f>+Bases[[#This Row],[Sales From Simple Subscription Auto Renewal YES]]+Bases[[#This Row],[Sales From Simple Subscription Auto Renewal NO]]</f>
        <v>0</v>
      </c>
      <c r="AR220" s="7">
        <f>IF(AND(Bases[[#This Row],[Plan]]="Standard",Bases[[#This Row],[Auto Renewal]]="Yes"),Bases[[#This Row],[Minecraft Season Pass Price]],0)</f>
        <v>0</v>
      </c>
      <c r="AS220" s="7">
        <f>IF(AND(Bases[[#This Row],[Plan]]="Standard",Bases[[#This Row],[Auto Renewal]]="No"),Bases[[#This Row],[Minecraft Season Pass Price]],0)</f>
        <v>20</v>
      </c>
      <c r="AT220" s="7">
        <f>+Bases[[#This Row],[Sales From STANDARD (MINECRAFT) Auto Renewal YES]]+Bases[[#This Row],[Sales From STANDARD (MINECRAFT) Auto Renewal NO]]</f>
        <v>20</v>
      </c>
      <c r="AU220" s="7">
        <f>IF(AND(Bases[[#This Row],[Plan]]="Ultimate",Bases[[#This Row],[Auto Renewal]]="Yes"),Bases[[#This Row],[Minecraft Season Pass Price]],0)</f>
        <v>0</v>
      </c>
      <c r="AV220" s="7">
        <f>IF(AND(Bases[[#This Row],[Plan]]="Ultimate",Bases[[#This Row],[Auto Renewal]]="No"),Bases[[#This Row],[Minecraft Season Pass Price]],0)</f>
        <v>0</v>
      </c>
      <c r="AW220" s="7">
        <f>+Bases[[#This Row],[Sales From ULTIMATE (MINECRAFT) Auto Renewal YES]]+Bases[[#This Row],[Sales From ULTIMATE (MINECRAFT) Auto Renewal NO]]</f>
        <v>0</v>
      </c>
      <c r="AX220" s="7">
        <f>+Bases[[#This Row],[Total Sales From ULTIMATE (MINECRAFT) Auto Renewal YES + NO]]+Bases[[#This Row],[Total Sales From STANDARD (MINECRAFT) Auto Renewal YES + NO]]</f>
        <v>20</v>
      </c>
      <c r="AY220" s="7">
        <f>IF(AND(Bases[[#This Row],[Plan]]="Ultimate",Bases[[#This Row],[Auto Renewal]]="Yes"),Bases[[#This Row],[EA Play Season Pass
Price]],0)</f>
        <v>0</v>
      </c>
      <c r="AZ220" s="7">
        <f>IF(AND(Bases[[#This Row],[Plan]]="Ultimate",Bases[[#This Row],[Auto Renewal]]="No"),Bases[[#This Row],[EA Play Season Pass
Price]],0)</f>
        <v>0</v>
      </c>
      <c r="BA220" s="7">
        <f>+Bases[[#This Row],[Sales From ULTIMATE (EA) Auto Renewal YES]]+Bases[[#This Row],[Sales From ULTIMATE (EA) Auto Renewal NO]]</f>
        <v>0</v>
      </c>
      <c r="BB220" s="7">
        <f>IF(Bases[[#This Row],[Potential Clients Standard - Renew: Yes]]=1,25,0)</f>
        <v>0</v>
      </c>
      <c r="BC220" s="9">
        <f>IF(AND(Bases[[#This Row],[Auto Renewal]]="Yes",Bases[[#This Row],[Plan]]="Core"),1,0)</f>
        <v>0</v>
      </c>
      <c r="BD220" s="7">
        <f>IF(Bases[[#This Row],[Potential Clients Standard - Renew: NO]]=1,25,0)</f>
        <v>0</v>
      </c>
      <c r="BE220" s="9">
        <f>IF(AND(Bases[[#This Row],[Auto Renewal]]="No",Bases[[#This Row],[Plan]]="Core"),1,0)</f>
        <v>0</v>
      </c>
      <c r="BF220" s="7">
        <f>IF(Bases[[#This Row],[Potential Clients Ultimate - Renew: Yes]]=1,35,0)</f>
        <v>0</v>
      </c>
      <c r="BG220" s="9">
        <f>IF(AND(Bases[[#This Row],[Auto Renewal]]="Yes",Bases[[#This Row],[Plan]]="Standard"),1,0)</f>
        <v>0</v>
      </c>
      <c r="BH220" s="7">
        <f>IF(Bases[[#This Row],[Potential Clients Ultimate - Renew: NO]]=1,35,0)</f>
        <v>35</v>
      </c>
      <c r="BI220" s="9">
        <f>IF(AND(Bases[[#This Row],[Auto Renewal]]="No",Bases[[#This Row],[Plan]]="Standard"),1,0)</f>
        <v>1</v>
      </c>
      <c r="BJ220" s="7">
        <f>+Bases[[#This Row],[Potential Sales Standard - Renew: Yes]]+Bases[[#This Row],[Potential Sales Ultimate - Renew: Yes]]</f>
        <v>0</v>
      </c>
      <c r="BK220" s="9">
        <f>+Bases[[#This Row],[Potential Clients Standard - Renew: Yes]]+Bases[[#This Row],[Potential Clients Standard - Renew: NO]]</f>
        <v>0</v>
      </c>
      <c r="BL220" s="7">
        <f>+Bases[[#This Row],[Potential Sales Standard - Renew: NO]]+Bases[[#This Row],[Potential Sales Ultimate - Renew: NO]]</f>
        <v>35</v>
      </c>
      <c r="BM220" s="9">
        <f>+Bases[[#This Row],[Potential Clients Ultimate - Renew: Yes]]+Bases[[#This Row],[Potential Clients Ultimate - Renew: NO]]</f>
        <v>1</v>
      </c>
    </row>
    <row r="221" spans="1:65" ht="16.5" customHeight="1" x14ac:dyDescent="0.25">
      <c r="A221" s="1">
        <v>3448</v>
      </c>
      <c r="B221" s="1" t="s">
        <v>228</v>
      </c>
      <c r="C221" s="1" t="s">
        <v>11</v>
      </c>
      <c r="D221" s="2">
        <v>45565</v>
      </c>
      <c r="E221" s="1" t="s">
        <v>8</v>
      </c>
      <c r="F221" s="7">
        <v>5</v>
      </c>
      <c r="G221" s="1" t="s">
        <v>16</v>
      </c>
      <c r="H221" s="1" t="s">
        <v>12</v>
      </c>
      <c r="I221" s="7" t="s">
        <v>302</v>
      </c>
      <c r="J221" s="1" t="s">
        <v>12</v>
      </c>
      <c r="K221" s="7">
        <v>0</v>
      </c>
      <c r="L221" s="7">
        <v>0</v>
      </c>
      <c r="M221" s="7">
        <v>5</v>
      </c>
      <c r="N221" s="6">
        <v>2024</v>
      </c>
      <c r="O221" s="3" t="s">
        <v>323</v>
      </c>
      <c r="P221" s="5">
        <v>5</v>
      </c>
      <c r="Q221" s="3" t="s">
        <v>309</v>
      </c>
      <c r="R221" s="7">
        <v>0</v>
      </c>
      <c r="S221" s="9">
        <v>1</v>
      </c>
      <c r="T221" s="9">
        <v>1</v>
      </c>
      <c r="U221" s="9">
        <v>0</v>
      </c>
      <c r="V221" s="9">
        <f>+IF(Bases[[#This Row],[Auto Renewal]]="Yes",1,0)</f>
        <v>1</v>
      </c>
      <c r="W221" s="9">
        <f>+IF(Bases[[#This Row],[Auto Renewal]]="No",1,0)</f>
        <v>0</v>
      </c>
      <c r="X221" s="9">
        <f>+Bases[[#This Row],[CLIENTS From All Subscriptions Auto Renewal YES]]+Bases[[#This Row],[CLIENTS From All Subscriptions Auto Renewal NO]]</f>
        <v>1</v>
      </c>
      <c r="Y221" s="9">
        <f>IF(AND(Bases[[#This Row],[Plan]]="Core",Bases[[#This Row],[Auto Renewal]]="Yes"),1,0)</f>
        <v>1</v>
      </c>
      <c r="Z221" s="9">
        <f>IF(AND(Bases[[#This Row],[Plan]]="Core",Bases[[#This Row],[Auto Renewal]]="No"),1,0)</f>
        <v>0</v>
      </c>
      <c r="AA221" s="9">
        <f>+Bases[[#This Row],[CLIENTS From Simple Subscription Auto Renewal NO]]+Bases[[#This Row],[CLIENTS From Simple Subscription Auto Renewal YES]]</f>
        <v>1</v>
      </c>
      <c r="AB221" s="9">
        <f>IF(AND(Bases[[#This Row],[Plan]]="Standard",Bases[[#This Row],[Auto Renewal]]="Yes"),1,0)</f>
        <v>0</v>
      </c>
      <c r="AC221" s="9">
        <f>IF(AND(Bases[[#This Row],[Plan]]="Standard",Bases[[#This Row],[Auto Renewal]]="No"),1,0)</f>
        <v>0</v>
      </c>
      <c r="AD221" s="9">
        <f>+Bases[[#This Row],[CLIENTS From STANDARD (MINECRAFT) Auto Renewal NO]]+Bases[[#This Row],[CLIENTS From STANDARD (MINECRAFT) Auto Renewal YES]]</f>
        <v>0</v>
      </c>
      <c r="AE221" s="9">
        <f>IF(AND(Bases[[#This Row],[Plan]]="Ultimate",Bases[[#This Row],[Auto Renewal]]="Yes"),1,0)</f>
        <v>0</v>
      </c>
      <c r="AF221" s="9">
        <f>IF(AND(Bases[[#This Row],[Plan]]="Ultimate",Bases[[#This Row],[Auto Renewal]]="No"),1,0)</f>
        <v>0</v>
      </c>
      <c r="AG221" s="9">
        <f>+Bases[[#This Row],[CLIENTS From ULTIMATE (MINECRAFT) Auto Renewal NO]]+Bases[[#This Row],[CLIENTS From ULTIMATE (MINECRAFT) Auto Renewal YES]]</f>
        <v>0</v>
      </c>
      <c r="AH221" s="9">
        <f>+Bases[[#This Row],[Total CLIENTS From ULTIMATE (MINECRAFT) Auto Renewal YES + NO]]+Bases[[#This Row],[Total CLIENTS From STANDARD (MINECRAFT) Auto Renewal YES + NO]]</f>
        <v>0</v>
      </c>
      <c r="AI221" s="9">
        <f>IF(AND(Bases[[#This Row],[Plan]]="Ultimate",Bases[[#This Row],[Auto Renewal]]="Yes"),1,0)</f>
        <v>0</v>
      </c>
      <c r="AJ221" s="9">
        <f>IF(AND(Bases[[#This Row],[Plan]]="Ultimate",Bases[[#This Row],[Auto Renewal]]="No"),1,0)</f>
        <v>0</v>
      </c>
      <c r="AK221" s="9">
        <f>+Bases[[#This Row],[CLIENTS From ULTIMATE (EA) Auto Renewal YES]]+Bases[[#This Row],[CLIENTS From ULTIMATE (EA) Auto Renewal NO]]</f>
        <v>0</v>
      </c>
      <c r="AL221" s="7">
        <f>+IF(Bases[[#This Row],[Auto Renewal]]="Yes",Bases[[#This Row],[Subscription Price]],0)</f>
        <v>5</v>
      </c>
      <c r="AM221" s="7">
        <f>+IF(Bases[[#This Row],[Auto Renewal]]="No",Bases[[#This Row],[Subscription Price]],0)</f>
        <v>0</v>
      </c>
      <c r="AN221" s="7">
        <f>+Bases[[#This Row],[Sales From All Subscriptions Auto Renewal NO]]+Bases[[#This Row],[Sales From All Subscriptions Auto Renewal YES]]</f>
        <v>5</v>
      </c>
      <c r="AO221" s="7">
        <f>IF(AND(Bases[[#This Row],[Plan]]="Core",Bases[[#This Row],[Auto Renewal]]="Yes"),Bases[[#This Row],[Subscription Price]],0)</f>
        <v>5</v>
      </c>
      <c r="AP221" s="7">
        <f>IF(AND(Bases[[#This Row],[Plan]]="Core",Bases[[#This Row],[Auto Renewal]]="No"),Bases[[#This Row],[Subscription Price]],0)</f>
        <v>0</v>
      </c>
      <c r="AQ221" s="7">
        <f>+Bases[[#This Row],[Sales From Simple Subscription Auto Renewal YES]]+Bases[[#This Row],[Sales From Simple Subscription Auto Renewal NO]]</f>
        <v>5</v>
      </c>
      <c r="AR221" s="7">
        <f>IF(AND(Bases[[#This Row],[Plan]]="Standard",Bases[[#This Row],[Auto Renewal]]="Yes"),Bases[[#This Row],[Minecraft Season Pass Price]],0)</f>
        <v>0</v>
      </c>
      <c r="AS221" s="7">
        <f>IF(AND(Bases[[#This Row],[Plan]]="Standard",Bases[[#This Row],[Auto Renewal]]="No"),Bases[[#This Row],[Minecraft Season Pass Price]],0)</f>
        <v>0</v>
      </c>
      <c r="AT221" s="7">
        <f>+Bases[[#This Row],[Sales From STANDARD (MINECRAFT) Auto Renewal YES]]+Bases[[#This Row],[Sales From STANDARD (MINECRAFT) Auto Renewal NO]]</f>
        <v>0</v>
      </c>
      <c r="AU221" s="7">
        <f>IF(AND(Bases[[#This Row],[Plan]]="Ultimate",Bases[[#This Row],[Auto Renewal]]="Yes"),Bases[[#This Row],[Minecraft Season Pass Price]],0)</f>
        <v>0</v>
      </c>
      <c r="AV221" s="7">
        <f>IF(AND(Bases[[#This Row],[Plan]]="Ultimate",Bases[[#This Row],[Auto Renewal]]="No"),Bases[[#This Row],[Minecraft Season Pass Price]],0)</f>
        <v>0</v>
      </c>
      <c r="AW221" s="7">
        <f>+Bases[[#This Row],[Sales From ULTIMATE (MINECRAFT) Auto Renewal YES]]+Bases[[#This Row],[Sales From ULTIMATE (MINECRAFT) Auto Renewal NO]]</f>
        <v>0</v>
      </c>
      <c r="AX221" s="7">
        <f>+Bases[[#This Row],[Total Sales From ULTIMATE (MINECRAFT) Auto Renewal YES + NO]]+Bases[[#This Row],[Total Sales From STANDARD (MINECRAFT) Auto Renewal YES + NO]]</f>
        <v>0</v>
      </c>
      <c r="AY221" s="7">
        <f>IF(AND(Bases[[#This Row],[Plan]]="Ultimate",Bases[[#This Row],[Auto Renewal]]="Yes"),Bases[[#This Row],[EA Play Season Pass
Price]],0)</f>
        <v>0</v>
      </c>
      <c r="AZ221" s="7">
        <f>IF(AND(Bases[[#This Row],[Plan]]="Ultimate",Bases[[#This Row],[Auto Renewal]]="No"),Bases[[#This Row],[EA Play Season Pass
Price]],0)</f>
        <v>0</v>
      </c>
      <c r="BA221" s="7">
        <f>+Bases[[#This Row],[Sales From ULTIMATE (EA) Auto Renewal YES]]+Bases[[#This Row],[Sales From ULTIMATE (EA) Auto Renewal NO]]</f>
        <v>0</v>
      </c>
      <c r="BB221" s="7">
        <f>IF(Bases[[#This Row],[Potential Clients Standard - Renew: Yes]]=1,25,0)</f>
        <v>25</v>
      </c>
      <c r="BC221" s="9">
        <f>IF(AND(Bases[[#This Row],[Auto Renewal]]="Yes",Bases[[#This Row],[Plan]]="Core"),1,0)</f>
        <v>1</v>
      </c>
      <c r="BD221" s="7">
        <f>IF(Bases[[#This Row],[Potential Clients Standard - Renew: NO]]=1,25,0)</f>
        <v>0</v>
      </c>
      <c r="BE221" s="9">
        <f>IF(AND(Bases[[#This Row],[Auto Renewal]]="No",Bases[[#This Row],[Plan]]="Core"),1,0)</f>
        <v>0</v>
      </c>
      <c r="BF221" s="7">
        <f>IF(Bases[[#This Row],[Potential Clients Ultimate - Renew: Yes]]=1,35,0)</f>
        <v>0</v>
      </c>
      <c r="BG221" s="9">
        <f>IF(AND(Bases[[#This Row],[Auto Renewal]]="Yes",Bases[[#This Row],[Plan]]="Standard"),1,0)</f>
        <v>0</v>
      </c>
      <c r="BH221" s="7">
        <f>IF(Bases[[#This Row],[Potential Clients Ultimate - Renew: NO]]=1,35,0)</f>
        <v>0</v>
      </c>
      <c r="BI221" s="9">
        <f>IF(AND(Bases[[#This Row],[Auto Renewal]]="No",Bases[[#This Row],[Plan]]="Standard"),1,0)</f>
        <v>0</v>
      </c>
      <c r="BJ221" s="7">
        <f>+Bases[[#This Row],[Potential Sales Standard - Renew: Yes]]+Bases[[#This Row],[Potential Sales Ultimate - Renew: Yes]]</f>
        <v>25</v>
      </c>
      <c r="BK221" s="9">
        <f>+Bases[[#This Row],[Potential Clients Standard - Renew: Yes]]+Bases[[#This Row],[Potential Clients Standard - Renew: NO]]</f>
        <v>1</v>
      </c>
      <c r="BL221" s="7">
        <f>+Bases[[#This Row],[Potential Sales Standard - Renew: NO]]+Bases[[#This Row],[Potential Sales Ultimate - Renew: NO]]</f>
        <v>0</v>
      </c>
      <c r="BM221" s="9">
        <f>+Bases[[#This Row],[Potential Clients Ultimate - Renew: Yes]]+Bases[[#This Row],[Potential Clients Ultimate - Renew: NO]]</f>
        <v>0</v>
      </c>
    </row>
    <row r="222" spans="1:65" ht="16.5" customHeight="1" x14ac:dyDescent="0.25">
      <c r="A222" s="1">
        <v>3449</v>
      </c>
      <c r="B222" s="1" t="s">
        <v>229</v>
      </c>
      <c r="C222" s="1" t="s">
        <v>7</v>
      </c>
      <c r="D222" s="2">
        <v>45566</v>
      </c>
      <c r="E222" s="1" t="s">
        <v>12</v>
      </c>
      <c r="F222" s="7">
        <v>15</v>
      </c>
      <c r="G222" s="1" t="s">
        <v>9</v>
      </c>
      <c r="H222" s="1" t="s">
        <v>8</v>
      </c>
      <c r="I222" s="7">
        <v>30</v>
      </c>
      <c r="J222" s="1" t="s">
        <v>8</v>
      </c>
      <c r="K222" s="7">
        <v>20</v>
      </c>
      <c r="L222" s="7">
        <v>3</v>
      </c>
      <c r="M222" s="7">
        <v>62</v>
      </c>
      <c r="N222" s="6">
        <v>2024</v>
      </c>
      <c r="O222" s="3" t="s">
        <v>324</v>
      </c>
      <c r="P222" s="5">
        <v>1</v>
      </c>
      <c r="Q222" s="3" t="s">
        <v>312</v>
      </c>
      <c r="R222" s="7">
        <v>-3</v>
      </c>
      <c r="S222" s="9">
        <v>1</v>
      </c>
      <c r="T222" s="9">
        <v>0</v>
      </c>
      <c r="U222" s="9">
        <v>1</v>
      </c>
      <c r="V222" s="9">
        <f>+IF(Bases[[#This Row],[Auto Renewal]]="Yes",1,0)</f>
        <v>0</v>
      </c>
      <c r="W222" s="9">
        <f>+IF(Bases[[#This Row],[Auto Renewal]]="No",1,0)</f>
        <v>1</v>
      </c>
      <c r="X222" s="9">
        <f>+Bases[[#This Row],[CLIENTS From All Subscriptions Auto Renewal YES]]+Bases[[#This Row],[CLIENTS From All Subscriptions Auto Renewal NO]]</f>
        <v>1</v>
      </c>
      <c r="Y222" s="9">
        <f>IF(AND(Bases[[#This Row],[Plan]]="Core",Bases[[#This Row],[Auto Renewal]]="Yes"),1,0)</f>
        <v>0</v>
      </c>
      <c r="Z222" s="9">
        <f>IF(AND(Bases[[#This Row],[Plan]]="Core",Bases[[#This Row],[Auto Renewal]]="No"),1,0)</f>
        <v>0</v>
      </c>
      <c r="AA222" s="9">
        <f>+Bases[[#This Row],[CLIENTS From Simple Subscription Auto Renewal NO]]+Bases[[#This Row],[CLIENTS From Simple Subscription Auto Renewal YES]]</f>
        <v>0</v>
      </c>
      <c r="AB222" s="9">
        <f>IF(AND(Bases[[#This Row],[Plan]]="Standard",Bases[[#This Row],[Auto Renewal]]="Yes"),1,0)</f>
        <v>0</v>
      </c>
      <c r="AC222" s="9">
        <f>IF(AND(Bases[[#This Row],[Plan]]="Standard",Bases[[#This Row],[Auto Renewal]]="No"),1,0)</f>
        <v>0</v>
      </c>
      <c r="AD222" s="9">
        <f>+Bases[[#This Row],[CLIENTS From STANDARD (MINECRAFT) Auto Renewal NO]]+Bases[[#This Row],[CLIENTS From STANDARD (MINECRAFT) Auto Renewal YES]]</f>
        <v>0</v>
      </c>
      <c r="AE222" s="9">
        <f>IF(AND(Bases[[#This Row],[Plan]]="Ultimate",Bases[[#This Row],[Auto Renewal]]="Yes"),1,0)</f>
        <v>0</v>
      </c>
      <c r="AF222" s="9">
        <f>IF(AND(Bases[[#This Row],[Plan]]="Ultimate",Bases[[#This Row],[Auto Renewal]]="No"),1,0)</f>
        <v>1</v>
      </c>
      <c r="AG222" s="9">
        <f>+Bases[[#This Row],[CLIENTS From ULTIMATE (MINECRAFT) Auto Renewal NO]]+Bases[[#This Row],[CLIENTS From ULTIMATE (MINECRAFT) Auto Renewal YES]]</f>
        <v>1</v>
      </c>
      <c r="AH222" s="9">
        <f>+Bases[[#This Row],[Total CLIENTS From ULTIMATE (MINECRAFT) Auto Renewal YES + NO]]+Bases[[#This Row],[Total CLIENTS From STANDARD (MINECRAFT) Auto Renewal YES + NO]]</f>
        <v>1</v>
      </c>
      <c r="AI222" s="9">
        <f>IF(AND(Bases[[#This Row],[Plan]]="Ultimate",Bases[[#This Row],[Auto Renewal]]="Yes"),1,0)</f>
        <v>0</v>
      </c>
      <c r="AJ222" s="9">
        <f>IF(AND(Bases[[#This Row],[Plan]]="Ultimate",Bases[[#This Row],[Auto Renewal]]="No"),1,0)</f>
        <v>1</v>
      </c>
      <c r="AK222" s="9">
        <f>+Bases[[#This Row],[CLIENTS From ULTIMATE (EA) Auto Renewal YES]]+Bases[[#This Row],[CLIENTS From ULTIMATE (EA) Auto Renewal NO]]</f>
        <v>1</v>
      </c>
      <c r="AL222" s="7">
        <f>+IF(Bases[[#This Row],[Auto Renewal]]="Yes",Bases[[#This Row],[Subscription Price]],0)</f>
        <v>0</v>
      </c>
      <c r="AM222" s="7">
        <f>+IF(Bases[[#This Row],[Auto Renewal]]="No",Bases[[#This Row],[Subscription Price]],0)</f>
        <v>15</v>
      </c>
      <c r="AN222" s="7">
        <f>+Bases[[#This Row],[Sales From All Subscriptions Auto Renewal NO]]+Bases[[#This Row],[Sales From All Subscriptions Auto Renewal YES]]</f>
        <v>15</v>
      </c>
      <c r="AO222" s="7">
        <f>IF(AND(Bases[[#This Row],[Plan]]="Core",Bases[[#This Row],[Auto Renewal]]="Yes"),Bases[[#This Row],[Subscription Price]],0)</f>
        <v>0</v>
      </c>
      <c r="AP222" s="7">
        <f>IF(AND(Bases[[#This Row],[Plan]]="Core",Bases[[#This Row],[Auto Renewal]]="No"),Bases[[#This Row],[Subscription Price]],0)</f>
        <v>0</v>
      </c>
      <c r="AQ222" s="7">
        <f>+Bases[[#This Row],[Sales From Simple Subscription Auto Renewal YES]]+Bases[[#This Row],[Sales From Simple Subscription Auto Renewal NO]]</f>
        <v>0</v>
      </c>
      <c r="AR222" s="7">
        <f>IF(AND(Bases[[#This Row],[Plan]]="Standard",Bases[[#This Row],[Auto Renewal]]="Yes"),Bases[[#This Row],[Minecraft Season Pass Price]],0)</f>
        <v>0</v>
      </c>
      <c r="AS222" s="7">
        <f>IF(AND(Bases[[#This Row],[Plan]]="Standard",Bases[[#This Row],[Auto Renewal]]="No"),Bases[[#This Row],[Minecraft Season Pass Price]],0)</f>
        <v>0</v>
      </c>
      <c r="AT222" s="7">
        <f>+Bases[[#This Row],[Sales From STANDARD (MINECRAFT) Auto Renewal YES]]+Bases[[#This Row],[Sales From STANDARD (MINECRAFT) Auto Renewal NO]]</f>
        <v>0</v>
      </c>
      <c r="AU222" s="7">
        <f>IF(AND(Bases[[#This Row],[Plan]]="Ultimate",Bases[[#This Row],[Auto Renewal]]="Yes"),Bases[[#This Row],[Minecraft Season Pass Price]],0)</f>
        <v>0</v>
      </c>
      <c r="AV222" s="7">
        <f>IF(AND(Bases[[#This Row],[Plan]]="Ultimate",Bases[[#This Row],[Auto Renewal]]="No"),Bases[[#This Row],[Minecraft Season Pass Price]],0)</f>
        <v>20</v>
      </c>
      <c r="AW222" s="7">
        <f>+Bases[[#This Row],[Sales From ULTIMATE (MINECRAFT) Auto Renewal YES]]+Bases[[#This Row],[Sales From ULTIMATE (MINECRAFT) Auto Renewal NO]]</f>
        <v>20</v>
      </c>
      <c r="AX222" s="7">
        <f>+Bases[[#This Row],[Total Sales From ULTIMATE (MINECRAFT) Auto Renewal YES + NO]]+Bases[[#This Row],[Total Sales From STANDARD (MINECRAFT) Auto Renewal YES + NO]]</f>
        <v>20</v>
      </c>
      <c r="AY222" s="7">
        <f>IF(AND(Bases[[#This Row],[Plan]]="Ultimate",Bases[[#This Row],[Auto Renewal]]="Yes"),Bases[[#This Row],[EA Play Season Pass
Price]],0)</f>
        <v>0</v>
      </c>
      <c r="AZ222" s="7">
        <f>IF(AND(Bases[[#This Row],[Plan]]="Ultimate",Bases[[#This Row],[Auto Renewal]]="No"),Bases[[#This Row],[EA Play Season Pass
Price]],0)</f>
        <v>30</v>
      </c>
      <c r="BA222" s="7">
        <f>+Bases[[#This Row],[Sales From ULTIMATE (EA) Auto Renewal YES]]+Bases[[#This Row],[Sales From ULTIMATE (EA) Auto Renewal NO]]</f>
        <v>30</v>
      </c>
      <c r="BB222" s="7">
        <f>IF(Bases[[#This Row],[Potential Clients Standard - Renew: Yes]]=1,25,0)</f>
        <v>0</v>
      </c>
      <c r="BC222" s="9">
        <f>IF(AND(Bases[[#This Row],[Auto Renewal]]="Yes",Bases[[#This Row],[Plan]]="Core"),1,0)</f>
        <v>0</v>
      </c>
      <c r="BD222" s="7">
        <f>IF(Bases[[#This Row],[Potential Clients Standard - Renew: NO]]=1,25,0)</f>
        <v>0</v>
      </c>
      <c r="BE222" s="9">
        <f>IF(AND(Bases[[#This Row],[Auto Renewal]]="No",Bases[[#This Row],[Plan]]="Core"),1,0)</f>
        <v>0</v>
      </c>
      <c r="BF222" s="7">
        <f>IF(Bases[[#This Row],[Potential Clients Ultimate - Renew: Yes]]=1,35,0)</f>
        <v>0</v>
      </c>
      <c r="BG222" s="9">
        <f>IF(AND(Bases[[#This Row],[Auto Renewal]]="Yes",Bases[[#This Row],[Plan]]="Standard"),1,0)</f>
        <v>0</v>
      </c>
      <c r="BH222" s="7">
        <f>IF(Bases[[#This Row],[Potential Clients Ultimate - Renew: NO]]=1,35,0)</f>
        <v>0</v>
      </c>
      <c r="BI222" s="9">
        <f>IF(AND(Bases[[#This Row],[Auto Renewal]]="No",Bases[[#This Row],[Plan]]="Standard"),1,0)</f>
        <v>0</v>
      </c>
      <c r="BJ222" s="7">
        <f>+Bases[[#This Row],[Potential Sales Standard - Renew: Yes]]+Bases[[#This Row],[Potential Sales Ultimate - Renew: Yes]]</f>
        <v>0</v>
      </c>
      <c r="BK222" s="9">
        <f>+Bases[[#This Row],[Potential Clients Standard - Renew: Yes]]+Bases[[#This Row],[Potential Clients Standard - Renew: NO]]</f>
        <v>0</v>
      </c>
      <c r="BL222" s="7">
        <f>+Bases[[#This Row],[Potential Sales Standard - Renew: NO]]+Bases[[#This Row],[Potential Sales Ultimate - Renew: NO]]</f>
        <v>0</v>
      </c>
      <c r="BM222" s="9">
        <f>+Bases[[#This Row],[Potential Clients Ultimate - Renew: Yes]]+Bases[[#This Row],[Potential Clients Ultimate - Renew: NO]]</f>
        <v>0</v>
      </c>
    </row>
    <row r="223" spans="1:65" ht="16.5" customHeight="1" x14ac:dyDescent="0.25">
      <c r="A223" s="1">
        <v>3450</v>
      </c>
      <c r="B223" s="1" t="s">
        <v>230</v>
      </c>
      <c r="C223" s="1" t="s">
        <v>15</v>
      </c>
      <c r="D223" s="2">
        <v>45567</v>
      </c>
      <c r="E223" s="1" t="s">
        <v>8</v>
      </c>
      <c r="F223" s="7">
        <v>10</v>
      </c>
      <c r="G223" s="1" t="s">
        <v>13</v>
      </c>
      <c r="H223" s="1" t="s">
        <v>12</v>
      </c>
      <c r="I223" s="7" t="s">
        <v>302</v>
      </c>
      <c r="J223" s="1" t="s">
        <v>8</v>
      </c>
      <c r="K223" s="7">
        <v>20</v>
      </c>
      <c r="L223" s="7">
        <v>15</v>
      </c>
      <c r="M223" s="7">
        <v>15</v>
      </c>
      <c r="N223" s="6">
        <v>2024</v>
      </c>
      <c r="O223" s="3" t="s">
        <v>324</v>
      </c>
      <c r="P223" s="5">
        <v>1</v>
      </c>
      <c r="Q223" s="3" t="s">
        <v>315</v>
      </c>
      <c r="R223" s="7">
        <v>-15</v>
      </c>
      <c r="S223" s="9">
        <v>1</v>
      </c>
      <c r="T223" s="9">
        <v>1</v>
      </c>
      <c r="U223" s="9">
        <v>0</v>
      </c>
      <c r="V223" s="9">
        <f>+IF(Bases[[#This Row],[Auto Renewal]]="Yes",1,0)</f>
        <v>1</v>
      </c>
      <c r="W223" s="9">
        <f>+IF(Bases[[#This Row],[Auto Renewal]]="No",1,0)</f>
        <v>0</v>
      </c>
      <c r="X223" s="9">
        <f>+Bases[[#This Row],[CLIENTS From All Subscriptions Auto Renewal YES]]+Bases[[#This Row],[CLIENTS From All Subscriptions Auto Renewal NO]]</f>
        <v>1</v>
      </c>
      <c r="Y223" s="9">
        <f>IF(AND(Bases[[#This Row],[Plan]]="Core",Bases[[#This Row],[Auto Renewal]]="Yes"),1,0)</f>
        <v>0</v>
      </c>
      <c r="Z223" s="9">
        <f>IF(AND(Bases[[#This Row],[Plan]]="Core",Bases[[#This Row],[Auto Renewal]]="No"),1,0)</f>
        <v>0</v>
      </c>
      <c r="AA223" s="9">
        <f>+Bases[[#This Row],[CLIENTS From Simple Subscription Auto Renewal NO]]+Bases[[#This Row],[CLIENTS From Simple Subscription Auto Renewal YES]]</f>
        <v>0</v>
      </c>
      <c r="AB223" s="9">
        <f>IF(AND(Bases[[#This Row],[Plan]]="Standard",Bases[[#This Row],[Auto Renewal]]="Yes"),1,0)</f>
        <v>1</v>
      </c>
      <c r="AC223" s="9">
        <f>IF(AND(Bases[[#This Row],[Plan]]="Standard",Bases[[#This Row],[Auto Renewal]]="No"),1,0)</f>
        <v>0</v>
      </c>
      <c r="AD223" s="9">
        <f>+Bases[[#This Row],[CLIENTS From STANDARD (MINECRAFT) Auto Renewal NO]]+Bases[[#This Row],[CLIENTS From STANDARD (MINECRAFT) Auto Renewal YES]]</f>
        <v>1</v>
      </c>
      <c r="AE223" s="9">
        <f>IF(AND(Bases[[#This Row],[Plan]]="Ultimate",Bases[[#This Row],[Auto Renewal]]="Yes"),1,0)</f>
        <v>0</v>
      </c>
      <c r="AF223" s="9">
        <f>IF(AND(Bases[[#This Row],[Plan]]="Ultimate",Bases[[#This Row],[Auto Renewal]]="No"),1,0)</f>
        <v>0</v>
      </c>
      <c r="AG223" s="9">
        <f>+Bases[[#This Row],[CLIENTS From ULTIMATE (MINECRAFT) Auto Renewal NO]]+Bases[[#This Row],[CLIENTS From ULTIMATE (MINECRAFT) Auto Renewal YES]]</f>
        <v>0</v>
      </c>
      <c r="AH223" s="9">
        <f>+Bases[[#This Row],[Total CLIENTS From ULTIMATE (MINECRAFT) Auto Renewal YES + NO]]+Bases[[#This Row],[Total CLIENTS From STANDARD (MINECRAFT) Auto Renewal YES + NO]]</f>
        <v>1</v>
      </c>
      <c r="AI223" s="9">
        <f>IF(AND(Bases[[#This Row],[Plan]]="Ultimate",Bases[[#This Row],[Auto Renewal]]="Yes"),1,0)</f>
        <v>0</v>
      </c>
      <c r="AJ223" s="9">
        <f>IF(AND(Bases[[#This Row],[Plan]]="Ultimate",Bases[[#This Row],[Auto Renewal]]="No"),1,0)</f>
        <v>0</v>
      </c>
      <c r="AK223" s="9">
        <f>+Bases[[#This Row],[CLIENTS From ULTIMATE (EA) Auto Renewal YES]]+Bases[[#This Row],[CLIENTS From ULTIMATE (EA) Auto Renewal NO]]</f>
        <v>0</v>
      </c>
      <c r="AL223" s="7">
        <f>+IF(Bases[[#This Row],[Auto Renewal]]="Yes",Bases[[#This Row],[Subscription Price]],0)</f>
        <v>10</v>
      </c>
      <c r="AM223" s="7">
        <f>+IF(Bases[[#This Row],[Auto Renewal]]="No",Bases[[#This Row],[Subscription Price]],0)</f>
        <v>0</v>
      </c>
      <c r="AN223" s="7">
        <f>+Bases[[#This Row],[Sales From All Subscriptions Auto Renewal NO]]+Bases[[#This Row],[Sales From All Subscriptions Auto Renewal YES]]</f>
        <v>10</v>
      </c>
      <c r="AO223" s="7">
        <f>IF(AND(Bases[[#This Row],[Plan]]="Core",Bases[[#This Row],[Auto Renewal]]="Yes"),Bases[[#This Row],[Subscription Price]],0)</f>
        <v>0</v>
      </c>
      <c r="AP223" s="7">
        <f>IF(AND(Bases[[#This Row],[Plan]]="Core",Bases[[#This Row],[Auto Renewal]]="No"),Bases[[#This Row],[Subscription Price]],0)</f>
        <v>0</v>
      </c>
      <c r="AQ223" s="7">
        <f>+Bases[[#This Row],[Sales From Simple Subscription Auto Renewal YES]]+Bases[[#This Row],[Sales From Simple Subscription Auto Renewal NO]]</f>
        <v>0</v>
      </c>
      <c r="AR223" s="7">
        <f>IF(AND(Bases[[#This Row],[Plan]]="Standard",Bases[[#This Row],[Auto Renewal]]="Yes"),Bases[[#This Row],[Minecraft Season Pass Price]],0)</f>
        <v>20</v>
      </c>
      <c r="AS223" s="7">
        <f>IF(AND(Bases[[#This Row],[Plan]]="Standard",Bases[[#This Row],[Auto Renewal]]="No"),Bases[[#This Row],[Minecraft Season Pass Price]],0)</f>
        <v>0</v>
      </c>
      <c r="AT223" s="7">
        <f>+Bases[[#This Row],[Sales From STANDARD (MINECRAFT) Auto Renewal YES]]+Bases[[#This Row],[Sales From STANDARD (MINECRAFT) Auto Renewal NO]]</f>
        <v>20</v>
      </c>
      <c r="AU223" s="7">
        <f>IF(AND(Bases[[#This Row],[Plan]]="Ultimate",Bases[[#This Row],[Auto Renewal]]="Yes"),Bases[[#This Row],[Minecraft Season Pass Price]],0)</f>
        <v>0</v>
      </c>
      <c r="AV223" s="7">
        <f>IF(AND(Bases[[#This Row],[Plan]]="Ultimate",Bases[[#This Row],[Auto Renewal]]="No"),Bases[[#This Row],[Minecraft Season Pass Price]],0)</f>
        <v>0</v>
      </c>
      <c r="AW223" s="7">
        <f>+Bases[[#This Row],[Sales From ULTIMATE (MINECRAFT) Auto Renewal YES]]+Bases[[#This Row],[Sales From ULTIMATE (MINECRAFT) Auto Renewal NO]]</f>
        <v>0</v>
      </c>
      <c r="AX223" s="7">
        <f>+Bases[[#This Row],[Total Sales From ULTIMATE (MINECRAFT) Auto Renewal YES + NO]]+Bases[[#This Row],[Total Sales From STANDARD (MINECRAFT) Auto Renewal YES + NO]]</f>
        <v>20</v>
      </c>
      <c r="AY223" s="7">
        <f>IF(AND(Bases[[#This Row],[Plan]]="Ultimate",Bases[[#This Row],[Auto Renewal]]="Yes"),Bases[[#This Row],[EA Play Season Pass
Price]],0)</f>
        <v>0</v>
      </c>
      <c r="AZ223" s="7">
        <f>IF(AND(Bases[[#This Row],[Plan]]="Ultimate",Bases[[#This Row],[Auto Renewal]]="No"),Bases[[#This Row],[EA Play Season Pass
Price]],0)</f>
        <v>0</v>
      </c>
      <c r="BA223" s="7">
        <f>+Bases[[#This Row],[Sales From ULTIMATE (EA) Auto Renewal YES]]+Bases[[#This Row],[Sales From ULTIMATE (EA) Auto Renewal NO]]</f>
        <v>0</v>
      </c>
      <c r="BB223" s="7">
        <f>IF(Bases[[#This Row],[Potential Clients Standard - Renew: Yes]]=1,25,0)</f>
        <v>0</v>
      </c>
      <c r="BC223" s="9">
        <f>IF(AND(Bases[[#This Row],[Auto Renewal]]="Yes",Bases[[#This Row],[Plan]]="Core"),1,0)</f>
        <v>0</v>
      </c>
      <c r="BD223" s="7">
        <f>IF(Bases[[#This Row],[Potential Clients Standard - Renew: NO]]=1,25,0)</f>
        <v>0</v>
      </c>
      <c r="BE223" s="9">
        <f>IF(AND(Bases[[#This Row],[Auto Renewal]]="No",Bases[[#This Row],[Plan]]="Core"),1,0)</f>
        <v>0</v>
      </c>
      <c r="BF223" s="7">
        <f>IF(Bases[[#This Row],[Potential Clients Ultimate - Renew: Yes]]=1,35,0)</f>
        <v>35</v>
      </c>
      <c r="BG223" s="9">
        <f>IF(AND(Bases[[#This Row],[Auto Renewal]]="Yes",Bases[[#This Row],[Plan]]="Standard"),1,0)</f>
        <v>1</v>
      </c>
      <c r="BH223" s="7">
        <f>IF(Bases[[#This Row],[Potential Clients Ultimate - Renew: NO]]=1,35,0)</f>
        <v>0</v>
      </c>
      <c r="BI223" s="9">
        <f>IF(AND(Bases[[#This Row],[Auto Renewal]]="No",Bases[[#This Row],[Plan]]="Standard"),1,0)</f>
        <v>0</v>
      </c>
      <c r="BJ223" s="7">
        <f>+Bases[[#This Row],[Potential Sales Standard - Renew: Yes]]+Bases[[#This Row],[Potential Sales Ultimate - Renew: Yes]]</f>
        <v>35</v>
      </c>
      <c r="BK223" s="9">
        <f>+Bases[[#This Row],[Potential Clients Standard - Renew: Yes]]+Bases[[#This Row],[Potential Clients Standard - Renew: NO]]</f>
        <v>0</v>
      </c>
      <c r="BL223" s="7">
        <f>+Bases[[#This Row],[Potential Sales Standard - Renew: NO]]+Bases[[#This Row],[Potential Sales Ultimate - Renew: NO]]</f>
        <v>0</v>
      </c>
      <c r="BM223" s="9">
        <f>+Bases[[#This Row],[Potential Clients Ultimate - Renew: Yes]]+Bases[[#This Row],[Potential Clients Ultimate - Renew: NO]]</f>
        <v>1</v>
      </c>
    </row>
    <row r="224" spans="1:65" ht="16.5" customHeight="1" x14ac:dyDescent="0.25">
      <c r="A224" s="1">
        <v>3451</v>
      </c>
      <c r="B224" s="1" t="s">
        <v>231</v>
      </c>
      <c r="C224" s="1" t="s">
        <v>11</v>
      </c>
      <c r="D224" s="2">
        <v>45568</v>
      </c>
      <c r="E224" s="1" t="s">
        <v>12</v>
      </c>
      <c r="F224" s="7">
        <v>5</v>
      </c>
      <c r="G224" s="1" t="s">
        <v>9</v>
      </c>
      <c r="H224" s="1" t="s">
        <v>12</v>
      </c>
      <c r="I224" s="7" t="s">
        <v>302</v>
      </c>
      <c r="J224" s="1" t="s">
        <v>12</v>
      </c>
      <c r="K224" s="7">
        <v>0</v>
      </c>
      <c r="L224" s="7">
        <v>1</v>
      </c>
      <c r="M224" s="7">
        <v>4</v>
      </c>
      <c r="N224" s="6">
        <v>2024</v>
      </c>
      <c r="O224" s="3" t="s">
        <v>324</v>
      </c>
      <c r="P224" s="5">
        <v>1</v>
      </c>
      <c r="Q224" s="3" t="s">
        <v>316</v>
      </c>
      <c r="R224" s="7">
        <v>-1</v>
      </c>
      <c r="S224" s="9">
        <v>1</v>
      </c>
      <c r="T224" s="9">
        <v>0</v>
      </c>
      <c r="U224" s="9">
        <v>1</v>
      </c>
      <c r="V224" s="9">
        <f>+IF(Bases[[#This Row],[Auto Renewal]]="Yes",1,0)</f>
        <v>0</v>
      </c>
      <c r="W224" s="9">
        <f>+IF(Bases[[#This Row],[Auto Renewal]]="No",1,0)</f>
        <v>1</v>
      </c>
      <c r="X224" s="9">
        <f>+Bases[[#This Row],[CLIENTS From All Subscriptions Auto Renewal YES]]+Bases[[#This Row],[CLIENTS From All Subscriptions Auto Renewal NO]]</f>
        <v>1</v>
      </c>
      <c r="Y224" s="9">
        <f>IF(AND(Bases[[#This Row],[Plan]]="Core",Bases[[#This Row],[Auto Renewal]]="Yes"),1,0)</f>
        <v>0</v>
      </c>
      <c r="Z224" s="9">
        <f>IF(AND(Bases[[#This Row],[Plan]]="Core",Bases[[#This Row],[Auto Renewal]]="No"),1,0)</f>
        <v>1</v>
      </c>
      <c r="AA224" s="9">
        <f>+Bases[[#This Row],[CLIENTS From Simple Subscription Auto Renewal NO]]+Bases[[#This Row],[CLIENTS From Simple Subscription Auto Renewal YES]]</f>
        <v>1</v>
      </c>
      <c r="AB224" s="9">
        <f>IF(AND(Bases[[#This Row],[Plan]]="Standard",Bases[[#This Row],[Auto Renewal]]="Yes"),1,0)</f>
        <v>0</v>
      </c>
      <c r="AC224" s="9">
        <f>IF(AND(Bases[[#This Row],[Plan]]="Standard",Bases[[#This Row],[Auto Renewal]]="No"),1,0)</f>
        <v>0</v>
      </c>
      <c r="AD224" s="9">
        <f>+Bases[[#This Row],[CLIENTS From STANDARD (MINECRAFT) Auto Renewal NO]]+Bases[[#This Row],[CLIENTS From STANDARD (MINECRAFT) Auto Renewal YES]]</f>
        <v>0</v>
      </c>
      <c r="AE224" s="9">
        <f>IF(AND(Bases[[#This Row],[Plan]]="Ultimate",Bases[[#This Row],[Auto Renewal]]="Yes"),1,0)</f>
        <v>0</v>
      </c>
      <c r="AF224" s="9">
        <f>IF(AND(Bases[[#This Row],[Plan]]="Ultimate",Bases[[#This Row],[Auto Renewal]]="No"),1,0)</f>
        <v>0</v>
      </c>
      <c r="AG224" s="9">
        <f>+Bases[[#This Row],[CLIENTS From ULTIMATE (MINECRAFT) Auto Renewal NO]]+Bases[[#This Row],[CLIENTS From ULTIMATE (MINECRAFT) Auto Renewal YES]]</f>
        <v>0</v>
      </c>
      <c r="AH224" s="9">
        <f>+Bases[[#This Row],[Total CLIENTS From ULTIMATE (MINECRAFT) Auto Renewal YES + NO]]+Bases[[#This Row],[Total CLIENTS From STANDARD (MINECRAFT) Auto Renewal YES + NO]]</f>
        <v>0</v>
      </c>
      <c r="AI224" s="9">
        <f>IF(AND(Bases[[#This Row],[Plan]]="Ultimate",Bases[[#This Row],[Auto Renewal]]="Yes"),1,0)</f>
        <v>0</v>
      </c>
      <c r="AJ224" s="9">
        <f>IF(AND(Bases[[#This Row],[Plan]]="Ultimate",Bases[[#This Row],[Auto Renewal]]="No"),1,0)</f>
        <v>0</v>
      </c>
      <c r="AK224" s="9">
        <f>+Bases[[#This Row],[CLIENTS From ULTIMATE (EA) Auto Renewal YES]]+Bases[[#This Row],[CLIENTS From ULTIMATE (EA) Auto Renewal NO]]</f>
        <v>0</v>
      </c>
      <c r="AL224" s="7">
        <f>+IF(Bases[[#This Row],[Auto Renewal]]="Yes",Bases[[#This Row],[Subscription Price]],0)</f>
        <v>0</v>
      </c>
      <c r="AM224" s="7">
        <f>+IF(Bases[[#This Row],[Auto Renewal]]="No",Bases[[#This Row],[Subscription Price]],0)</f>
        <v>5</v>
      </c>
      <c r="AN224" s="7">
        <f>+Bases[[#This Row],[Sales From All Subscriptions Auto Renewal NO]]+Bases[[#This Row],[Sales From All Subscriptions Auto Renewal YES]]</f>
        <v>5</v>
      </c>
      <c r="AO224" s="7">
        <f>IF(AND(Bases[[#This Row],[Plan]]="Core",Bases[[#This Row],[Auto Renewal]]="Yes"),Bases[[#This Row],[Subscription Price]],0)</f>
        <v>0</v>
      </c>
      <c r="AP224" s="7">
        <f>IF(AND(Bases[[#This Row],[Plan]]="Core",Bases[[#This Row],[Auto Renewal]]="No"),Bases[[#This Row],[Subscription Price]],0)</f>
        <v>5</v>
      </c>
      <c r="AQ224" s="7">
        <f>+Bases[[#This Row],[Sales From Simple Subscription Auto Renewal YES]]+Bases[[#This Row],[Sales From Simple Subscription Auto Renewal NO]]</f>
        <v>5</v>
      </c>
      <c r="AR224" s="7">
        <f>IF(AND(Bases[[#This Row],[Plan]]="Standard",Bases[[#This Row],[Auto Renewal]]="Yes"),Bases[[#This Row],[Minecraft Season Pass Price]],0)</f>
        <v>0</v>
      </c>
      <c r="AS224" s="7">
        <f>IF(AND(Bases[[#This Row],[Plan]]="Standard",Bases[[#This Row],[Auto Renewal]]="No"),Bases[[#This Row],[Minecraft Season Pass Price]],0)</f>
        <v>0</v>
      </c>
      <c r="AT224" s="7">
        <f>+Bases[[#This Row],[Sales From STANDARD (MINECRAFT) Auto Renewal YES]]+Bases[[#This Row],[Sales From STANDARD (MINECRAFT) Auto Renewal NO]]</f>
        <v>0</v>
      </c>
      <c r="AU224" s="7">
        <f>IF(AND(Bases[[#This Row],[Plan]]="Ultimate",Bases[[#This Row],[Auto Renewal]]="Yes"),Bases[[#This Row],[Minecraft Season Pass Price]],0)</f>
        <v>0</v>
      </c>
      <c r="AV224" s="7">
        <f>IF(AND(Bases[[#This Row],[Plan]]="Ultimate",Bases[[#This Row],[Auto Renewal]]="No"),Bases[[#This Row],[Minecraft Season Pass Price]],0)</f>
        <v>0</v>
      </c>
      <c r="AW224" s="7">
        <f>+Bases[[#This Row],[Sales From ULTIMATE (MINECRAFT) Auto Renewal YES]]+Bases[[#This Row],[Sales From ULTIMATE (MINECRAFT) Auto Renewal NO]]</f>
        <v>0</v>
      </c>
      <c r="AX224" s="7">
        <f>+Bases[[#This Row],[Total Sales From ULTIMATE (MINECRAFT) Auto Renewal YES + NO]]+Bases[[#This Row],[Total Sales From STANDARD (MINECRAFT) Auto Renewal YES + NO]]</f>
        <v>0</v>
      </c>
      <c r="AY224" s="7">
        <f>IF(AND(Bases[[#This Row],[Plan]]="Ultimate",Bases[[#This Row],[Auto Renewal]]="Yes"),Bases[[#This Row],[EA Play Season Pass
Price]],0)</f>
        <v>0</v>
      </c>
      <c r="AZ224" s="7">
        <f>IF(AND(Bases[[#This Row],[Plan]]="Ultimate",Bases[[#This Row],[Auto Renewal]]="No"),Bases[[#This Row],[EA Play Season Pass
Price]],0)</f>
        <v>0</v>
      </c>
      <c r="BA224" s="7">
        <f>+Bases[[#This Row],[Sales From ULTIMATE (EA) Auto Renewal YES]]+Bases[[#This Row],[Sales From ULTIMATE (EA) Auto Renewal NO]]</f>
        <v>0</v>
      </c>
      <c r="BB224" s="7">
        <f>IF(Bases[[#This Row],[Potential Clients Standard - Renew: Yes]]=1,25,0)</f>
        <v>0</v>
      </c>
      <c r="BC224" s="9">
        <f>IF(AND(Bases[[#This Row],[Auto Renewal]]="Yes",Bases[[#This Row],[Plan]]="Core"),1,0)</f>
        <v>0</v>
      </c>
      <c r="BD224" s="7">
        <f>IF(Bases[[#This Row],[Potential Clients Standard - Renew: NO]]=1,25,0)</f>
        <v>25</v>
      </c>
      <c r="BE224" s="9">
        <f>IF(AND(Bases[[#This Row],[Auto Renewal]]="No",Bases[[#This Row],[Plan]]="Core"),1,0)</f>
        <v>1</v>
      </c>
      <c r="BF224" s="7">
        <f>IF(Bases[[#This Row],[Potential Clients Ultimate - Renew: Yes]]=1,35,0)</f>
        <v>0</v>
      </c>
      <c r="BG224" s="9">
        <f>IF(AND(Bases[[#This Row],[Auto Renewal]]="Yes",Bases[[#This Row],[Plan]]="Standard"),1,0)</f>
        <v>0</v>
      </c>
      <c r="BH224" s="7">
        <f>IF(Bases[[#This Row],[Potential Clients Ultimate - Renew: NO]]=1,35,0)</f>
        <v>0</v>
      </c>
      <c r="BI224" s="9">
        <f>IF(AND(Bases[[#This Row],[Auto Renewal]]="No",Bases[[#This Row],[Plan]]="Standard"),1,0)</f>
        <v>0</v>
      </c>
      <c r="BJ224" s="7">
        <f>+Bases[[#This Row],[Potential Sales Standard - Renew: Yes]]+Bases[[#This Row],[Potential Sales Ultimate - Renew: Yes]]</f>
        <v>0</v>
      </c>
      <c r="BK224" s="9">
        <f>+Bases[[#This Row],[Potential Clients Standard - Renew: Yes]]+Bases[[#This Row],[Potential Clients Standard - Renew: NO]]</f>
        <v>1</v>
      </c>
      <c r="BL224" s="7">
        <f>+Bases[[#This Row],[Potential Sales Standard - Renew: NO]]+Bases[[#This Row],[Potential Sales Ultimate - Renew: NO]]</f>
        <v>25</v>
      </c>
      <c r="BM224" s="9">
        <f>+Bases[[#This Row],[Potential Clients Ultimate - Renew: Yes]]+Bases[[#This Row],[Potential Clients Ultimate - Renew: NO]]</f>
        <v>0</v>
      </c>
    </row>
    <row r="225" spans="1:65" ht="16.5" customHeight="1" x14ac:dyDescent="0.25">
      <c r="A225" s="1">
        <v>3452</v>
      </c>
      <c r="B225" s="1" t="s">
        <v>209</v>
      </c>
      <c r="C225" s="1" t="s">
        <v>7</v>
      </c>
      <c r="D225" s="2">
        <v>45569</v>
      </c>
      <c r="E225" s="1" t="s">
        <v>8</v>
      </c>
      <c r="F225" s="7">
        <v>15</v>
      </c>
      <c r="G225" s="1" t="s">
        <v>16</v>
      </c>
      <c r="H225" s="1" t="s">
        <v>8</v>
      </c>
      <c r="I225" s="7">
        <v>30</v>
      </c>
      <c r="J225" s="1" t="s">
        <v>8</v>
      </c>
      <c r="K225" s="7">
        <v>20</v>
      </c>
      <c r="L225" s="7">
        <v>7</v>
      </c>
      <c r="M225" s="7">
        <v>58</v>
      </c>
      <c r="N225" s="6">
        <v>2024</v>
      </c>
      <c r="O225" s="3" t="s">
        <v>324</v>
      </c>
      <c r="P225" s="5">
        <v>1</v>
      </c>
      <c r="Q225" s="3" t="s">
        <v>317</v>
      </c>
      <c r="R225" s="7">
        <v>-7</v>
      </c>
      <c r="S225" s="9">
        <v>1</v>
      </c>
      <c r="T225" s="9">
        <v>1</v>
      </c>
      <c r="U225" s="9">
        <v>0</v>
      </c>
      <c r="V225" s="9">
        <f>+IF(Bases[[#This Row],[Auto Renewal]]="Yes",1,0)</f>
        <v>1</v>
      </c>
      <c r="W225" s="9">
        <f>+IF(Bases[[#This Row],[Auto Renewal]]="No",1,0)</f>
        <v>0</v>
      </c>
      <c r="X225" s="9">
        <f>+Bases[[#This Row],[CLIENTS From All Subscriptions Auto Renewal YES]]+Bases[[#This Row],[CLIENTS From All Subscriptions Auto Renewal NO]]</f>
        <v>1</v>
      </c>
      <c r="Y225" s="9">
        <f>IF(AND(Bases[[#This Row],[Plan]]="Core",Bases[[#This Row],[Auto Renewal]]="Yes"),1,0)</f>
        <v>0</v>
      </c>
      <c r="Z225" s="9">
        <f>IF(AND(Bases[[#This Row],[Plan]]="Core",Bases[[#This Row],[Auto Renewal]]="No"),1,0)</f>
        <v>0</v>
      </c>
      <c r="AA225" s="9">
        <f>+Bases[[#This Row],[CLIENTS From Simple Subscription Auto Renewal NO]]+Bases[[#This Row],[CLIENTS From Simple Subscription Auto Renewal YES]]</f>
        <v>0</v>
      </c>
      <c r="AB225" s="9">
        <f>IF(AND(Bases[[#This Row],[Plan]]="Standard",Bases[[#This Row],[Auto Renewal]]="Yes"),1,0)</f>
        <v>0</v>
      </c>
      <c r="AC225" s="9">
        <f>IF(AND(Bases[[#This Row],[Plan]]="Standard",Bases[[#This Row],[Auto Renewal]]="No"),1,0)</f>
        <v>0</v>
      </c>
      <c r="AD225" s="9">
        <f>+Bases[[#This Row],[CLIENTS From STANDARD (MINECRAFT) Auto Renewal NO]]+Bases[[#This Row],[CLIENTS From STANDARD (MINECRAFT) Auto Renewal YES]]</f>
        <v>0</v>
      </c>
      <c r="AE225" s="9">
        <f>IF(AND(Bases[[#This Row],[Plan]]="Ultimate",Bases[[#This Row],[Auto Renewal]]="Yes"),1,0)</f>
        <v>1</v>
      </c>
      <c r="AF225" s="9">
        <f>IF(AND(Bases[[#This Row],[Plan]]="Ultimate",Bases[[#This Row],[Auto Renewal]]="No"),1,0)</f>
        <v>0</v>
      </c>
      <c r="AG225" s="9">
        <f>+Bases[[#This Row],[CLIENTS From ULTIMATE (MINECRAFT) Auto Renewal NO]]+Bases[[#This Row],[CLIENTS From ULTIMATE (MINECRAFT) Auto Renewal YES]]</f>
        <v>1</v>
      </c>
      <c r="AH225" s="9">
        <f>+Bases[[#This Row],[Total CLIENTS From ULTIMATE (MINECRAFT) Auto Renewal YES + NO]]+Bases[[#This Row],[Total CLIENTS From STANDARD (MINECRAFT) Auto Renewal YES + NO]]</f>
        <v>1</v>
      </c>
      <c r="AI225" s="9">
        <f>IF(AND(Bases[[#This Row],[Plan]]="Ultimate",Bases[[#This Row],[Auto Renewal]]="Yes"),1,0)</f>
        <v>1</v>
      </c>
      <c r="AJ225" s="9">
        <f>IF(AND(Bases[[#This Row],[Plan]]="Ultimate",Bases[[#This Row],[Auto Renewal]]="No"),1,0)</f>
        <v>0</v>
      </c>
      <c r="AK225" s="9">
        <f>+Bases[[#This Row],[CLIENTS From ULTIMATE (EA) Auto Renewal YES]]+Bases[[#This Row],[CLIENTS From ULTIMATE (EA) Auto Renewal NO]]</f>
        <v>1</v>
      </c>
      <c r="AL225" s="7">
        <f>+IF(Bases[[#This Row],[Auto Renewal]]="Yes",Bases[[#This Row],[Subscription Price]],0)</f>
        <v>15</v>
      </c>
      <c r="AM225" s="7">
        <f>+IF(Bases[[#This Row],[Auto Renewal]]="No",Bases[[#This Row],[Subscription Price]],0)</f>
        <v>0</v>
      </c>
      <c r="AN225" s="7">
        <f>+Bases[[#This Row],[Sales From All Subscriptions Auto Renewal NO]]+Bases[[#This Row],[Sales From All Subscriptions Auto Renewal YES]]</f>
        <v>15</v>
      </c>
      <c r="AO225" s="7">
        <f>IF(AND(Bases[[#This Row],[Plan]]="Core",Bases[[#This Row],[Auto Renewal]]="Yes"),Bases[[#This Row],[Subscription Price]],0)</f>
        <v>0</v>
      </c>
      <c r="AP225" s="7">
        <f>IF(AND(Bases[[#This Row],[Plan]]="Core",Bases[[#This Row],[Auto Renewal]]="No"),Bases[[#This Row],[Subscription Price]],0)</f>
        <v>0</v>
      </c>
      <c r="AQ225" s="7">
        <f>+Bases[[#This Row],[Sales From Simple Subscription Auto Renewal YES]]+Bases[[#This Row],[Sales From Simple Subscription Auto Renewal NO]]</f>
        <v>0</v>
      </c>
      <c r="AR225" s="7">
        <f>IF(AND(Bases[[#This Row],[Plan]]="Standard",Bases[[#This Row],[Auto Renewal]]="Yes"),Bases[[#This Row],[Minecraft Season Pass Price]],0)</f>
        <v>0</v>
      </c>
      <c r="AS225" s="7">
        <f>IF(AND(Bases[[#This Row],[Plan]]="Standard",Bases[[#This Row],[Auto Renewal]]="No"),Bases[[#This Row],[Minecraft Season Pass Price]],0)</f>
        <v>0</v>
      </c>
      <c r="AT225" s="7">
        <f>+Bases[[#This Row],[Sales From STANDARD (MINECRAFT) Auto Renewal YES]]+Bases[[#This Row],[Sales From STANDARD (MINECRAFT) Auto Renewal NO]]</f>
        <v>0</v>
      </c>
      <c r="AU225" s="7">
        <f>IF(AND(Bases[[#This Row],[Plan]]="Ultimate",Bases[[#This Row],[Auto Renewal]]="Yes"),Bases[[#This Row],[Minecraft Season Pass Price]],0)</f>
        <v>20</v>
      </c>
      <c r="AV225" s="7">
        <f>IF(AND(Bases[[#This Row],[Plan]]="Ultimate",Bases[[#This Row],[Auto Renewal]]="No"),Bases[[#This Row],[Minecraft Season Pass Price]],0)</f>
        <v>0</v>
      </c>
      <c r="AW225" s="7">
        <f>+Bases[[#This Row],[Sales From ULTIMATE (MINECRAFT) Auto Renewal YES]]+Bases[[#This Row],[Sales From ULTIMATE (MINECRAFT) Auto Renewal NO]]</f>
        <v>20</v>
      </c>
      <c r="AX225" s="7">
        <f>+Bases[[#This Row],[Total Sales From ULTIMATE (MINECRAFT) Auto Renewal YES + NO]]+Bases[[#This Row],[Total Sales From STANDARD (MINECRAFT) Auto Renewal YES + NO]]</f>
        <v>20</v>
      </c>
      <c r="AY225" s="7">
        <f>IF(AND(Bases[[#This Row],[Plan]]="Ultimate",Bases[[#This Row],[Auto Renewal]]="Yes"),Bases[[#This Row],[EA Play Season Pass
Price]],0)</f>
        <v>30</v>
      </c>
      <c r="AZ225" s="7">
        <f>IF(AND(Bases[[#This Row],[Plan]]="Ultimate",Bases[[#This Row],[Auto Renewal]]="No"),Bases[[#This Row],[EA Play Season Pass
Price]],0)</f>
        <v>0</v>
      </c>
      <c r="BA225" s="7">
        <f>+Bases[[#This Row],[Sales From ULTIMATE (EA) Auto Renewal YES]]+Bases[[#This Row],[Sales From ULTIMATE (EA) Auto Renewal NO]]</f>
        <v>30</v>
      </c>
      <c r="BB225" s="7">
        <f>IF(Bases[[#This Row],[Potential Clients Standard - Renew: Yes]]=1,25,0)</f>
        <v>0</v>
      </c>
      <c r="BC225" s="9">
        <f>IF(AND(Bases[[#This Row],[Auto Renewal]]="Yes",Bases[[#This Row],[Plan]]="Core"),1,0)</f>
        <v>0</v>
      </c>
      <c r="BD225" s="7">
        <f>IF(Bases[[#This Row],[Potential Clients Standard - Renew: NO]]=1,25,0)</f>
        <v>0</v>
      </c>
      <c r="BE225" s="9">
        <f>IF(AND(Bases[[#This Row],[Auto Renewal]]="No",Bases[[#This Row],[Plan]]="Core"),1,0)</f>
        <v>0</v>
      </c>
      <c r="BF225" s="7">
        <f>IF(Bases[[#This Row],[Potential Clients Ultimate - Renew: Yes]]=1,35,0)</f>
        <v>0</v>
      </c>
      <c r="BG225" s="9">
        <f>IF(AND(Bases[[#This Row],[Auto Renewal]]="Yes",Bases[[#This Row],[Plan]]="Standard"),1,0)</f>
        <v>0</v>
      </c>
      <c r="BH225" s="7">
        <f>IF(Bases[[#This Row],[Potential Clients Ultimate - Renew: NO]]=1,35,0)</f>
        <v>0</v>
      </c>
      <c r="BI225" s="9">
        <f>IF(AND(Bases[[#This Row],[Auto Renewal]]="No",Bases[[#This Row],[Plan]]="Standard"),1,0)</f>
        <v>0</v>
      </c>
      <c r="BJ225" s="7">
        <f>+Bases[[#This Row],[Potential Sales Standard - Renew: Yes]]+Bases[[#This Row],[Potential Sales Ultimate - Renew: Yes]]</f>
        <v>0</v>
      </c>
      <c r="BK225" s="9">
        <f>+Bases[[#This Row],[Potential Clients Standard - Renew: Yes]]+Bases[[#This Row],[Potential Clients Standard - Renew: NO]]</f>
        <v>0</v>
      </c>
      <c r="BL225" s="7">
        <f>+Bases[[#This Row],[Potential Sales Standard - Renew: NO]]+Bases[[#This Row],[Potential Sales Ultimate - Renew: NO]]</f>
        <v>0</v>
      </c>
      <c r="BM225" s="9">
        <f>+Bases[[#This Row],[Potential Clients Ultimate - Renew: Yes]]+Bases[[#This Row],[Potential Clients Ultimate - Renew: NO]]</f>
        <v>0</v>
      </c>
    </row>
    <row r="226" spans="1:65" ht="16.5" customHeight="1" x14ac:dyDescent="0.25">
      <c r="A226" s="1">
        <v>3453</v>
      </c>
      <c r="B226" s="1" t="s">
        <v>63</v>
      </c>
      <c r="C226" s="1" t="s">
        <v>15</v>
      </c>
      <c r="D226" s="2">
        <v>45570</v>
      </c>
      <c r="E226" s="1" t="s">
        <v>12</v>
      </c>
      <c r="F226" s="7">
        <v>10</v>
      </c>
      <c r="G226" s="1" t="s">
        <v>9</v>
      </c>
      <c r="H226" s="1" t="s">
        <v>12</v>
      </c>
      <c r="I226" s="7" t="s">
        <v>302</v>
      </c>
      <c r="J226" s="1" t="s">
        <v>8</v>
      </c>
      <c r="K226" s="7">
        <v>20</v>
      </c>
      <c r="L226" s="7">
        <v>10</v>
      </c>
      <c r="M226" s="7">
        <v>20</v>
      </c>
      <c r="N226" s="6">
        <v>2024</v>
      </c>
      <c r="O226" s="3" t="s">
        <v>324</v>
      </c>
      <c r="P226" s="5">
        <v>1</v>
      </c>
      <c r="Q226" s="3" t="s">
        <v>311</v>
      </c>
      <c r="R226" s="7">
        <v>-10</v>
      </c>
      <c r="S226" s="9">
        <v>1</v>
      </c>
      <c r="T226" s="9">
        <v>0</v>
      </c>
      <c r="U226" s="9">
        <v>1</v>
      </c>
      <c r="V226" s="9">
        <f>+IF(Bases[[#This Row],[Auto Renewal]]="Yes",1,0)</f>
        <v>0</v>
      </c>
      <c r="W226" s="9">
        <f>+IF(Bases[[#This Row],[Auto Renewal]]="No",1,0)</f>
        <v>1</v>
      </c>
      <c r="X226" s="9">
        <f>+Bases[[#This Row],[CLIENTS From All Subscriptions Auto Renewal YES]]+Bases[[#This Row],[CLIENTS From All Subscriptions Auto Renewal NO]]</f>
        <v>1</v>
      </c>
      <c r="Y226" s="9">
        <f>IF(AND(Bases[[#This Row],[Plan]]="Core",Bases[[#This Row],[Auto Renewal]]="Yes"),1,0)</f>
        <v>0</v>
      </c>
      <c r="Z226" s="9">
        <f>IF(AND(Bases[[#This Row],[Plan]]="Core",Bases[[#This Row],[Auto Renewal]]="No"),1,0)</f>
        <v>0</v>
      </c>
      <c r="AA226" s="9">
        <f>+Bases[[#This Row],[CLIENTS From Simple Subscription Auto Renewal NO]]+Bases[[#This Row],[CLIENTS From Simple Subscription Auto Renewal YES]]</f>
        <v>0</v>
      </c>
      <c r="AB226" s="9">
        <f>IF(AND(Bases[[#This Row],[Plan]]="Standard",Bases[[#This Row],[Auto Renewal]]="Yes"),1,0)</f>
        <v>0</v>
      </c>
      <c r="AC226" s="9">
        <f>IF(AND(Bases[[#This Row],[Plan]]="Standard",Bases[[#This Row],[Auto Renewal]]="No"),1,0)</f>
        <v>1</v>
      </c>
      <c r="AD226" s="9">
        <f>+Bases[[#This Row],[CLIENTS From STANDARD (MINECRAFT) Auto Renewal NO]]+Bases[[#This Row],[CLIENTS From STANDARD (MINECRAFT) Auto Renewal YES]]</f>
        <v>1</v>
      </c>
      <c r="AE226" s="9">
        <f>IF(AND(Bases[[#This Row],[Plan]]="Ultimate",Bases[[#This Row],[Auto Renewal]]="Yes"),1,0)</f>
        <v>0</v>
      </c>
      <c r="AF226" s="9">
        <f>IF(AND(Bases[[#This Row],[Plan]]="Ultimate",Bases[[#This Row],[Auto Renewal]]="No"),1,0)</f>
        <v>0</v>
      </c>
      <c r="AG226" s="9">
        <f>+Bases[[#This Row],[CLIENTS From ULTIMATE (MINECRAFT) Auto Renewal NO]]+Bases[[#This Row],[CLIENTS From ULTIMATE (MINECRAFT) Auto Renewal YES]]</f>
        <v>0</v>
      </c>
      <c r="AH226" s="9">
        <f>+Bases[[#This Row],[Total CLIENTS From ULTIMATE (MINECRAFT) Auto Renewal YES + NO]]+Bases[[#This Row],[Total CLIENTS From STANDARD (MINECRAFT) Auto Renewal YES + NO]]</f>
        <v>1</v>
      </c>
      <c r="AI226" s="9">
        <f>IF(AND(Bases[[#This Row],[Plan]]="Ultimate",Bases[[#This Row],[Auto Renewal]]="Yes"),1,0)</f>
        <v>0</v>
      </c>
      <c r="AJ226" s="9">
        <f>IF(AND(Bases[[#This Row],[Plan]]="Ultimate",Bases[[#This Row],[Auto Renewal]]="No"),1,0)</f>
        <v>0</v>
      </c>
      <c r="AK226" s="9">
        <f>+Bases[[#This Row],[CLIENTS From ULTIMATE (EA) Auto Renewal YES]]+Bases[[#This Row],[CLIENTS From ULTIMATE (EA) Auto Renewal NO]]</f>
        <v>0</v>
      </c>
      <c r="AL226" s="7">
        <f>+IF(Bases[[#This Row],[Auto Renewal]]="Yes",Bases[[#This Row],[Subscription Price]],0)</f>
        <v>0</v>
      </c>
      <c r="AM226" s="7">
        <f>+IF(Bases[[#This Row],[Auto Renewal]]="No",Bases[[#This Row],[Subscription Price]],0)</f>
        <v>10</v>
      </c>
      <c r="AN226" s="7">
        <f>+Bases[[#This Row],[Sales From All Subscriptions Auto Renewal NO]]+Bases[[#This Row],[Sales From All Subscriptions Auto Renewal YES]]</f>
        <v>10</v>
      </c>
      <c r="AO226" s="7">
        <f>IF(AND(Bases[[#This Row],[Plan]]="Core",Bases[[#This Row],[Auto Renewal]]="Yes"),Bases[[#This Row],[Subscription Price]],0)</f>
        <v>0</v>
      </c>
      <c r="AP226" s="7">
        <f>IF(AND(Bases[[#This Row],[Plan]]="Core",Bases[[#This Row],[Auto Renewal]]="No"),Bases[[#This Row],[Subscription Price]],0)</f>
        <v>0</v>
      </c>
      <c r="AQ226" s="7">
        <f>+Bases[[#This Row],[Sales From Simple Subscription Auto Renewal YES]]+Bases[[#This Row],[Sales From Simple Subscription Auto Renewal NO]]</f>
        <v>0</v>
      </c>
      <c r="AR226" s="7">
        <f>IF(AND(Bases[[#This Row],[Plan]]="Standard",Bases[[#This Row],[Auto Renewal]]="Yes"),Bases[[#This Row],[Minecraft Season Pass Price]],0)</f>
        <v>0</v>
      </c>
      <c r="AS226" s="7">
        <f>IF(AND(Bases[[#This Row],[Plan]]="Standard",Bases[[#This Row],[Auto Renewal]]="No"),Bases[[#This Row],[Minecraft Season Pass Price]],0)</f>
        <v>20</v>
      </c>
      <c r="AT226" s="7">
        <f>+Bases[[#This Row],[Sales From STANDARD (MINECRAFT) Auto Renewal YES]]+Bases[[#This Row],[Sales From STANDARD (MINECRAFT) Auto Renewal NO]]</f>
        <v>20</v>
      </c>
      <c r="AU226" s="7">
        <f>IF(AND(Bases[[#This Row],[Plan]]="Ultimate",Bases[[#This Row],[Auto Renewal]]="Yes"),Bases[[#This Row],[Minecraft Season Pass Price]],0)</f>
        <v>0</v>
      </c>
      <c r="AV226" s="7">
        <f>IF(AND(Bases[[#This Row],[Plan]]="Ultimate",Bases[[#This Row],[Auto Renewal]]="No"),Bases[[#This Row],[Minecraft Season Pass Price]],0)</f>
        <v>0</v>
      </c>
      <c r="AW226" s="7">
        <f>+Bases[[#This Row],[Sales From ULTIMATE (MINECRAFT) Auto Renewal YES]]+Bases[[#This Row],[Sales From ULTIMATE (MINECRAFT) Auto Renewal NO]]</f>
        <v>0</v>
      </c>
      <c r="AX226" s="7">
        <f>+Bases[[#This Row],[Total Sales From ULTIMATE (MINECRAFT) Auto Renewal YES + NO]]+Bases[[#This Row],[Total Sales From STANDARD (MINECRAFT) Auto Renewal YES + NO]]</f>
        <v>20</v>
      </c>
      <c r="AY226" s="7">
        <f>IF(AND(Bases[[#This Row],[Plan]]="Ultimate",Bases[[#This Row],[Auto Renewal]]="Yes"),Bases[[#This Row],[EA Play Season Pass
Price]],0)</f>
        <v>0</v>
      </c>
      <c r="AZ226" s="7">
        <f>IF(AND(Bases[[#This Row],[Plan]]="Ultimate",Bases[[#This Row],[Auto Renewal]]="No"),Bases[[#This Row],[EA Play Season Pass
Price]],0)</f>
        <v>0</v>
      </c>
      <c r="BA226" s="7">
        <f>+Bases[[#This Row],[Sales From ULTIMATE (EA) Auto Renewal YES]]+Bases[[#This Row],[Sales From ULTIMATE (EA) Auto Renewal NO]]</f>
        <v>0</v>
      </c>
      <c r="BB226" s="7">
        <f>IF(Bases[[#This Row],[Potential Clients Standard - Renew: Yes]]=1,25,0)</f>
        <v>0</v>
      </c>
      <c r="BC226" s="9">
        <f>IF(AND(Bases[[#This Row],[Auto Renewal]]="Yes",Bases[[#This Row],[Plan]]="Core"),1,0)</f>
        <v>0</v>
      </c>
      <c r="BD226" s="7">
        <f>IF(Bases[[#This Row],[Potential Clients Standard - Renew: NO]]=1,25,0)</f>
        <v>0</v>
      </c>
      <c r="BE226" s="9">
        <f>IF(AND(Bases[[#This Row],[Auto Renewal]]="No",Bases[[#This Row],[Plan]]="Core"),1,0)</f>
        <v>0</v>
      </c>
      <c r="BF226" s="7">
        <f>IF(Bases[[#This Row],[Potential Clients Ultimate - Renew: Yes]]=1,35,0)</f>
        <v>0</v>
      </c>
      <c r="BG226" s="9">
        <f>IF(AND(Bases[[#This Row],[Auto Renewal]]="Yes",Bases[[#This Row],[Plan]]="Standard"),1,0)</f>
        <v>0</v>
      </c>
      <c r="BH226" s="7">
        <f>IF(Bases[[#This Row],[Potential Clients Ultimate - Renew: NO]]=1,35,0)</f>
        <v>35</v>
      </c>
      <c r="BI226" s="9">
        <f>IF(AND(Bases[[#This Row],[Auto Renewal]]="No",Bases[[#This Row],[Plan]]="Standard"),1,0)</f>
        <v>1</v>
      </c>
      <c r="BJ226" s="7">
        <f>+Bases[[#This Row],[Potential Sales Standard - Renew: Yes]]+Bases[[#This Row],[Potential Sales Ultimate - Renew: Yes]]</f>
        <v>0</v>
      </c>
      <c r="BK226" s="9">
        <f>+Bases[[#This Row],[Potential Clients Standard - Renew: Yes]]+Bases[[#This Row],[Potential Clients Standard - Renew: NO]]</f>
        <v>0</v>
      </c>
      <c r="BL226" s="7">
        <f>+Bases[[#This Row],[Potential Sales Standard - Renew: NO]]+Bases[[#This Row],[Potential Sales Ultimate - Renew: NO]]</f>
        <v>35</v>
      </c>
      <c r="BM226" s="9">
        <f>+Bases[[#This Row],[Potential Clients Ultimate - Renew: Yes]]+Bases[[#This Row],[Potential Clients Ultimate - Renew: NO]]</f>
        <v>1</v>
      </c>
    </row>
    <row r="227" spans="1:65" ht="16.5" customHeight="1" x14ac:dyDescent="0.25">
      <c r="A227" s="1">
        <v>3454</v>
      </c>
      <c r="B227" s="1" t="s">
        <v>232</v>
      </c>
      <c r="C227" s="1" t="s">
        <v>11</v>
      </c>
      <c r="D227" s="2">
        <v>45571</v>
      </c>
      <c r="E227" s="1" t="s">
        <v>8</v>
      </c>
      <c r="F227" s="7">
        <v>5</v>
      </c>
      <c r="G227" s="1" t="s">
        <v>13</v>
      </c>
      <c r="H227" s="1" t="s">
        <v>12</v>
      </c>
      <c r="I227" s="7" t="s">
        <v>302</v>
      </c>
      <c r="J227" s="1" t="s">
        <v>12</v>
      </c>
      <c r="K227" s="7">
        <v>0</v>
      </c>
      <c r="L227" s="7">
        <v>0</v>
      </c>
      <c r="M227" s="7">
        <v>5</v>
      </c>
      <c r="N227" s="6">
        <v>2024</v>
      </c>
      <c r="O227" s="3" t="s">
        <v>324</v>
      </c>
      <c r="P227" s="5">
        <v>2</v>
      </c>
      <c r="Q227" s="3" t="s">
        <v>314</v>
      </c>
      <c r="R227" s="7">
        <v>0</v>
      </c>
      <c r="S227" s="9">
        <v>1</v>
      </c>
      <c r="T227" s="9">
        <v>1</v>
      </c>
      <c r="U227" s="9">
        <v>0</v>
      </c>
      <c r="V227" s="9">
        <f>+IF(Bases[[#This Row],[Auto Renewal]]="Yes",1,0)</f>
        <v>1</v>
      </c>
      <c r="W227" s="9">
        <f>+IF(Bases[[#This Row],[Auto Renewal]]="No",1,0)</f>
        <v>0</v>
      </c>
      <c r="X227" s="9">
        <f>+Bases[[#This Row],[CLIENTS From All Subscriptions Auto Renewal YES]]+Bases[[#This Row],[CLIENTS From All Subscriptions Auto Renewal NO]]</f>
        <v>1</v>
      </c>
      <c r="Y227" s="9">
        <f>IF(AND(Bases[[#This Row],[Plan]]="Core",Bases[[#This Row],[Auto Renewal]]="Yes"),1,0)</f>
        <v>1</v>
      </c>
      <c r="Z227" s="9">
        <f>IF(AND(Bases[[#This Row],[Plan]]="Core",Bases[[#This Row],[Auto Renewal]]="No"),1,0)</f>
        <v>0</v>
      </c>
      <c r="AA227" s="9">
        <f>+Bases[[#This Row],[CLIENTS From Simple Subscription Auto Renewal NO]]+Bases[[#This Row],[CLIENTS From Simple Subscription Auto Renewal YES]]</f>
        <v>1</v>
      </c>
      <c r="AB227" s="9">
        <f>IF(AND(Bases[[#This Row],[Plan]]="Standard",Bases[[#This Row],[Auto Renewal]]="Yes"),1,0)</f>
        <v>0</v>
      </c>
      <c r="AC227" s="9">
        <f>IF(AND(Bases[[#This Row],[Plan]]="Standard",Bases[[#This Row],[Auto Renewal]]="No"),1,0)</f>
        <v>0</v>
      </c>
      <c r="AD227" s="9">
        <f>+Bases[[#This Row],[CLIENTS From STANDARD (MINECRAFT) Auto Renewal NO]]+Bases[[#This Row],[CLIENTS From STANDARD (MINECRAFT) Auto Renewal YES]]</f>
        <v>0</v>
      </c>
      <c r="AE227" s="9">
        <f>IF(AND(Bases[[#This Row],[Plan]]="Ultimate",Bases[[#This Row],[Auto Renewal]]="Yes"),1,0)</f>
        <v>0</v>
      </c>
      <c r="AF227" s="9">
        <f>IF(AND(Bases[[#This Row],[Plan]]="Ultimate",Bases[[#This Row],[Auto Renewal]]="No"),1,0)</f>
        <v>0</v>
      </c>
      <c r="AG227" s="9">
        <f>+Bases[[#This Row],[CLIENTS From ULTIMATE (MINECRAFT) Auto Renewal NO]]+Bases[[#This Row],[CLIENTS From ULTIMATE (MINECRAFT) Auto Renewal YES]]</f>
        <v>0</v>
      </c>
      <c r="AH227" s="9">
        <f>+Bases[[#This Row],[Total CLIENTS From ULTIMATE (MINECRAFT) Auto Renewal YES + NO]]+Bases[[#This Row],[Total CLIENTS From STANDARD (MINECRAFT) Auto Renewal YES + NO]]</f>
        <v>0</v>
      </c>
      <c r="AI227" s="9">
        <f>IF(AND(Bases[[#This Row],[Plan]]="Ultimate",Bases[[#This Row],[Auto Renewal]]="Yes"),1,0)</f>
        <v>0</v>
      </c>
      <c r="AJ227" s="9">
        <f>IF(AND(Bases[[#This Row],[Plan]]="Ultimate",Bases[[#This Row],[Auto Renewal]]="No"),1,0)</f>
        <v>0</v>
      </c>
      <c r="AK227" s="9">
        <f>+Bases[[#This Row],[CLIENTS From ULTIMATE (EA) Auto Renewal YES]]+Bases[[#This Row],[CLIENTS From ULTIMATE (EA) Auto Renewal NO]]</f>
        <v>0</v>
      </c>
      <c r="AL227" s="7">
        <f>+IF(Bases[[#This Row],[Auto Renewal]]="Yes",Bases[[#This Row],[Subscription Price]],0)</f>
        <v>5</v>
      </c>
      <c r="AM227" s="7">
        <f>+IF(Bases[[#This Row],[Auto Renewal]]="No",Bases[[#This Row],[Subscription Price]],0)</f>
        <v>0</v>
      </c>
      <c r="AN227" s="7">
        <f>+Bases[[#This Row],[Sales From All Subscriptions Auto Renewal NO]]+Bases[[#This Row],[Sales From All Subscriptions Auto Renewal YES]]</f>
        <v>5</v>
      </c>
      <c r="AO227" s="7">
        <f>IF(AND(Bases[[#This Row],[Plan]]="Core",Bases[[#This Row],[Auto Renewal]]="Yes"),Bases[[#This Row],[Subscription Price]],0)</f>
        <v>5</v>
      </c>
      <c r="AP227" s="7">
        <f>IF(AND(Bases[[#This Row],[Plan]]="Core",Bases[[#This Row],[Auto Renewal]]="No"),Bases[[#This Row],[Subscription Price]],0)</f>
        <v>0</v>
      </c>
      <c r="AQ227" s="7">
        <f>+Bases[[#This Row],[Sales From Simple Subscription Auto Renewal YES]]+Bases[[#This Row],[Sales From Simple Subscription Auto Renewal NO]]</f>
        <v>5</v>
      </c>
      <c r="AR227" s="7">
        <f>IF(AND(Bases[[#This Row],[Plan]]="Standard",Bases[[#This Row],[Auto Renewal]]="Yes"),Bases[[#This Row],[Minecraft Season Pass Price]],0)</f>
        <v>0</v>
      </c>
      <c r="AS227" s="7">
        <f>IF(AND(Bases[[#This Row],[Plan]]="Standard",Bases[[#This Row],[Auto Renewal]]="No"),Bases[[#This Row],[Minecraft Season Pass Price]],0)</f>
        <v>0</v>
      </c>
      <c r="AT227" s="7">
        <f>+Bases[[#This Row],[Sales From STANDARD (MINECRAFT) Auto Renewal YES]]+Bases[[#This Row],[Sales From STANDARD (MINECRAFT) Auto Renewal NO]]</f>
        <v>0</v>
      </c>
      <c r="AU227" s="7">
        <f>IF(AND(Bases[[#This Row],[Plan]]="Ultimate",Bases[[#This Row],[Auto Renewal]]="Yes"),Bases[[#This Row],[Minecraft Season Pass Price]],0)</f>
        <v>0</v>
      </c>
      <c r="AV227" s="7">
        <f>IF(AND(Bases[[#This Row],[Plan]]="Ultimate",Bases[[#This Row],[Auto Renewal]]="No"),Bases[[#This Row],[Minecraft Season Pass Price]],0)</f>
        <v>0</v>
      </c>
      <c r="AW227" s="7">
        <f>+Bases[[#This Row],[Sales From ULTIMATE (MINECRAFT) Auto Renewal YES]]+Bases[[#This Row],[Sales From ULTIMATE (MINECRAFT) Auto Renewal NO]]</f>
        <v>0</v>
      </c>
      <c r="AX227" s="7">
        <f>+Bases[[#This Row],[Total Sales From ULTIMATE (MINECRAFT) Auto Renewal YES + NO]]+Bases[[#This Row],[Total Sales From STANDARD (MINECRAFT) Auto Renewal YES + NO]]</f>
        <v>0</v>
      </c>
      <c r="AY227" s="7">
        <f>IF(AND(Bases[[#This Row],[Plan]]="Ultimate",Bases[[#This Row],[Auto Renewal]]="Yes"),Bases[[#This Row],[EA Play Season Pass
Price]],0)</f>
        <v>0</v>
      </c>
      <c r="AZ227" s="7">
        <f>IF(AND(Bases[[#This Row],[Plan]]="Ultimate",Bases[[#This Row],[Auto Renewal]]="No"),Bases[[#This Row],[EA Play Season Pass
Price]],0)</f>
        <v>0</v>
      </c>
      <c r="BA227" s="7">
        <f>+Bases[[#This Row],[Sales From ULTIMATE (EA) Auto Renewal YES]]+Bases[[#This Row],[Sales From ULTIMATE (EA) Auto Renewal NO]]</f>
        <v>0</v>
      </c>
      <c r="BB227" s="7">
        <f>IF(Bases[[#This Row],[Potential Clients Standard - Renew: Yes]]=1,25,0)</f>
        <v>25</v>
      </c>
      <c r="BC227" s="9">
        <f>IF(AND(Bases[[#This Row],[Auto Renewal]]="Yes",Bases[[#This Row],[Plan]]="Core"),1,0)</f>
        <v>1</v>
      </c>
      <c r="BD227" s="7">
        <f>IF(Bases[[#This Row],[Potential Clients Standard - Renew: NO]]=1,25,0)</f>
        <v>0</v>
      </c>
      <c r="BE227" s="9">
        <f>IF(AND(Bases[[#This Row],[Auto Renewal]]="No",Bases[[#This Row],[Plan]]="Core"),1,0)</f>
        <v>0</v>
      </c>
      <c r="BF227" s="7">
        <f>IF(Bases[[#This Row],[Potential Clients Ultimate - Renew: Yes]]=1,35,0)</f>
        <v>0</v>
      </c>
      <c r="BG227" s="9">
        <f>IF(AND(Bases[[#This Row],[Auto Renewal]]="Yes",Bases[[#This Row],[Plan]]="Standard"),1,0)</f>
        <v>0</v>
      </c>
      <c r="BH227" s="7">
        <f>IF(Bases[[#This Row],[Potential Clients Ultimate - Renew: NO]]=1,35,0)</f>
        <v>0</v>
      </c>
      <c r="BI227" s="9">
        <f>IF(AND(Bases[[#This Row],[Auto Renewal]]="No",Bases[[#This Row],[Plan]]="Standard"),1,0)</f>
        <v>0</v>
      </c>
      <c r="BJ227" s="7">
        <f>+Bases[[#This Row],[Potential Sales Standard - Renew: Yes]]+Bases[[#This Row],[Potential Sales Ultimate - Renew: Yes]]</f>
        <v>25</v>
      </c>
      <c r="BK227" s="9">
        <f>+Bases[[#This Row],[Potential Clients Standard - Renew: Yes]]+Bases[[#This Row],[Potential Clients Standard - Renew: NO]]</f>
        <v>1</v>
      </c>
      <c r="BL227" s="7">
        <f>+Bases[[#This Row],[Potential Sales Standard - Renew: NO]]+Bases[[#This Row],[Potential Sales Ultimate - Renew: NO]]</f>
        <v>0</v>
      </c>
      <c r="BM227" s="9">
        <f>+Bases[[#This Row],[Potential Clients Ultimate - Renew: Yes]]+Bases[[#This Row],[Potential Clients Ultimate - Renew: NO]]</f>
        <v>0</v>
      </c>
    </row>
    <row r="228" spans="1:65" ht="16.5" customHeight="1" x14ac:dyDescent="0.25">
      <c r="A228" s="1">
        <v>3455</v>
      </c>
      <c r="B228" s="1" t="s">
        <v>233</v>
      </c>
      <c r="C228" s="1" t="s">
        <v>7</v>
      </c>
      <c r="D228" s="2">
        <v>45572</v>
      </c>
      <c r="E228" s="1" t="s">
        <v>12</v>
      </c>
      <c r="F228" s="7">
        <v>15</v>
      </c>
      <c r="G228" s="1" t="s">
        <v>9</v>
      </c>
      <c r="H228" s="1" t="s">
        <v>8</v>
      </c>
      <c r="I228" s="7">
        <v>30</v>
      </c>
      <c r="J228" s="1" t="s">
        <v>8</v>
      </c>
      <c r="K228" s="7">
        <v>20</v>
      </c>
      <c r="L228" s="7">
        <v>20</v>
      </c>
      <c r="M228" s="7">
        <v>45</v>
      </c>
      <c r="N228" s="6">
        <v>2024</v>
      </c>
      <c r="O228" s="3" t="s">
        <v>324</v>
      </c>
      <c r="P228" s="5">
        <v>2</v>
      </c>
      <c r="Q228" s="3" t="s">
        <v>309</v>
      </c>
      <c r="R228" s="7">
        <v>-20</v>
      </c>
      <c r="S228" s="9">
        <v>1</v>
      </c>
      <c r="T228" s="9">
        <v>0</v>
      </c>
      <c r="U228" s="9">
        <v>1</v>
      </c>
      <c r="V228" s="9">
        <f>+IF(Bases[[#This Row],[Auto Renewal]]="Yes",1,0)</f>
        <v>0</v>
      </c>
      <c r="W228" s="9">
        <f>+IF(Bases[[#This Row],[Auto Renewal]]="No",1,0)</f>
        <v>1</v>
      </c>
      <c r="X228" s="9">
        <f>+Bases[[#This Row],[CLIENTS From All Subscriptions Auto Renewal YES]]+Bases[[#This Row],[CLIENTS From All Subscriptions Auto Renewal NO]]</f>
        <v>1</v>
      </c>
      <c r="Y228" s="9">
        <f>IF(AND(Bases[[#This Row],[Plan]]="Core",Bases[[#This Row],[Auto Renewal]]="Yes"),1,0)</f>
        <v>0</v>
      </c>
      <c r="Z228" s="9">
        <f>IF(AND(Bases[[#This Row],[Plan]]="Core",Bases[[#This Row],[Auto Renewal]]="No"),1,0)</f>
        <v>0</v>
      </c>
      <c r="AA228" s="9">
        <f>+Bases[[#This Row],[CLIENTS From Simple Subscription Auto Renewal NO]]+Bases[[#This Row],[CLIENTS From Simple Subscription Auto Renewal YES]]</f>
        <v>0</v>
      </c>
      <c r="AB228" s="9">
        <f>IF(AND(Bases[[#This Row],[Plan]]="Standard",Bases[[#This Row],[Auto Renewal]]="Yes"),1,0)</f>
        <v>0</v>
      </c>
      <c r="AC228" s="9">
        <f>IF(AND(Bases[[#This Row],[Plan]]="Standard",Bases[[#This Row],[Auto Renewal]]="No"),1,0)</f>
        <v>0</v>
      </c>
      <c r="AD228" s="9">
        <f>+Bases[[#This Row],[CLIENTS From STANDARD (MINECRAFT) Auto Renewal NO]]+Bases[[#This Row],[CLIENTS From STANDARD (MINECRAFT) Auto Renewal YES]]</f>
        <v>0</v>
      </c>
      <c r="AE228" s="9">
        <f>IF(AND(Bases[[#This Row],[Plan]]="Ultimate",Bases[[#This Row],[Auto Renewal]]="Yes"),1,0)</f>
        <v>0</v>
      </c>
      <c r="AF228" s="9">
        <f>IF(AND(Bases[[#This Row],[Plan]]="Ultimate",Bases[[#This Row],[Auto Renewal]]="No"),1,0)</f>
        <v>1</v>
      </c>
      <c r="AG228" s="9">
        <f>+Bases[[#This Row],[CLIENTS From ULTIMATE (MINECRAFT) Auto Renewal NO]]+Bases[[#This Row],[CLIENTS From ULTIMATE (MINECRAFT) Auto Renewal YES]]</f>
        <v>1</v>
      </c>
      <c r="AH228" s="9">
        <f>+Bases[[#This Row],[Total CLIENTS From ULTIMATE (MINECRAFT) Auto Renewal YES + NO]]+Bases[[#This Row],[Total CLIENTS From STANDARD (MINECRAFT) Auto Renewal YES + NO]]</f>
        <v>1</v>
      </c>
      <c r="AI228" s="9">
        <f>IF(AND(Bases[[#This Row],[Plan]]="Ultimate",Bases[[#This Row],[Auto Renewal]]="Yes"),1,0)</f>
        <v>0</v>
      </c>
      <c r="AJ228" s="9">
        <f>IF(AND(Bases[[#This Row],[Plan]]="Ultimate",Bases[[#This Row],[Auto Renewal]]="No"),1,0)</f>
        <v>1</v>
      </c>
      <c r="AK228" s="9">
        <f>+Bases[[#This Row],[CLIENTS From ULTIMATE (EA) Auto Renewal YES]]+Bases[[#This Row],[CLIENTS From ULTIMATE (EA) Auto Renewal NO]]</f>
        <v>1</v>
      </c>
      <c r="AL228" s="7">
        <f>+IF(Bases[[#This Row],[Auto Renewal]]="Yes",Bases[[#This Row],[Subscription Price]],0)</f>
        <v>0</v>
      </c>
      <c r="AM228" s="7">
        <f>+IF(Bases[[#This Row],[Auto Renewal]]="No",Bases[[#This Row],[Subscription Price]],0)</f>
        <v>15</v>
      </c>
      <c r="AN228" s="7">
        <f>+Bases[[#This Row],[Sales From All Subscriptions Auto Renewal NO]]+Bases[[#This Row],[Sales From All Subscriptions Auto Renewal YES]]</f>
        <v>15</v>
      </c>
      <c r="AO228" s="7">
        <f>IF(AND(Bases[[#This Row],[Plan]]="Core",Bases[[#This Row],[Auto Renewal]]="Yes"),Bases[[#This Row],[Subscription Price]],0)</f>
        <v>0</v>
      </c>
      <c r="AP228" s="7">
        <f>IF(AND(Bases[[#This Row],[Plan]]="Core",Bases[[#This Row],[Auto Renewal]]="No"),Bases[[#This Row],[Subscription Price]],0)</f>
        <v>0</v>
      </c>
      <c r="AQ228" s="7">
        <f>+Bases[[#This Row],[Sales From Simple Subscription Auto Renewal YES]]+Bases[[#This Row],[Sales From Simple Subscription Auto Renewal NO]]</f>
        <v>0</v>
      </c>
      <c r="AR228" s="7">
        <f>IF(AND(Bases[[#This Row],[Plan]]="Standard",Bases[[#This Row],[Auto Renewal]]="Yes"),Bases[[#This Row],[Minecraft Season Pass Price]],0)</f>
        <v>0</v>
      </c>
      <c r="AS228" s="7">
        <f>IF(AND(Bases[[#This Row],[Plan]]="Standard",Bases[[#This Row],[Auto Renewal]]="No"),Bases[[#This Row],[Minecraft Season Pass Price]],0)</f>
        <v>0</v>
      </c>
      <c r="AT228" s="7">
        <f>+Bases[[#This Row],[Sales From STANDARD (MINECRAFT) Auto Renewal YES]]+Bases[[#This Row],[Sales From STANDARD (MINECRAFT) Auto Renewal NO]]</f>
        <v>0</v>
      </c>
      <c r="AU228" s="7">
        <f>IF(AND(Bases[[#This Row],[Plan]]="Ultimate",Bases[[#This Row],[Auto Renewal]]="Yes"),Bases[[#This Row],[Minecraft Season Pass Price]],0)</f>
        <v>0</v>
      </c>
      <c r="AV228" s="7">
        <f>IF(AND(Bases[[#This Row],[Plan]]="Ultimate",Bases[[#This Row],[Auto Renewal]]="No"),Bases[[#This Row],[Minecraft Season Pass Price]],0)</f>
        <v>20</v>
      </c>
      <c r="AW228" s="7">
        <f>+Bases[[#This Row],[Sales From ULTIMATE (MINECRAFT) Auto Renewal YES]]+Bases[[#This Row],[Sales From ULTIMATE (MINECRAFT) Auto Renewal NO]]</f>
        <v>20</v>
      </c>
      <c r="AX228" s="7">
        <f>+Bases[[#This Row],[Total Sales From ULTIMATE (MINECRAFT) Auto Renewal YES + NO]]+Bases[[#This Row],[Total Sales From STANDARD (MINECRAFT) Auto Renewal YES + NO]]</f>
        <v>20</v>
      </c>
      <c r="AY228" s="7">
        <f>IF(AND(Bases[[#This Row],[Plan]]="Ultimate",Bases[[#This Row],[Auto Renewal]]="Yes"),Bases[[#This Row],[EA Play Season Pass
Price]],0)</f>
        <v>0</v>
      </c>
      <c r="AZ228" s="7">
        <f>IF(AND(Bases[[#This Row],[Plan]]="Ultimate",Bases[[#This Row],[Auto Renewal]]="No"),Bases[[#This Row],[EA Play Season Pass
Price]],0)</f>
        <v>30</v>
      </c>
      <c r="BA228" s="7">
        <f>+Bases[[#This Row],[Sales From ULTIMATE (EA) Auto Renewal YES]]+Bases[[#This Row],[Sales From ULTIMATE (EA) Auto Renewal NO]]</f>
        <v>30</v>
      </c>
      <c r="BB228" s="7">
        <f>IF(Bases[[#This Row],[Potential Clients Standard - Renew: Yes]]=1,25,0)</f>
        <v>0</v>
      </c>
      <c r="BC228" s="9">
        <f>IF(AND(Bases[[#This Row],[Auto Renewal]]="Yes",Bases[[#This Row],[Plan]]="Core"),1,0)</f>
        <v>0</v>
      </c>
      <c r="BD228" s="7">
        <f>IF(Bases[[#This Row],[Potential Clients Standard - Renew: NO]]=1,25,0)</f>
        <v>0</v>
      </c>
      <c r="BE228" s="9">
        <f>IF(AND(Bases[[#This Row],[Auto Renewal]]="No",Bases[[#This Row],[Plan]]="Core"),1,0)</f>
        <v>0</v>
      </c>
      <c r="BF228" s="7">
        <f>IF(Bases[[#This Row],[Potential Clients Ultimate - Renew: Yes]]=1,35,0)</f>
        <v>0</v>
      </c>
      <c r="BG228" s="9">
        <f>IF(AND(Bases[[#This Row],[Auto Renewal]]="Yes",Bases[[#This Row],[Plan]]="Standard"),1,0)</f>
        <v>0</v>
      </c>
      <c r="BH228" s="7">
        <f>IF(Bases[[#This Row],[Potential Clients Ultimate - Renew: NO]]=1,35,0)</f>
        <v>0</v>
      </c>
      <c r="BI228" s="9">
        <f>IF(AND(Bases[[#This Row],[Auto Renewal]]="No",Bases[[#This Row],[Plan]]="Standard"),1,0)</f>
        <v>0</v>
      </c>
      <c r="BJ228" s="7">
        <f>+Bases[[#This Row],[Potential Sales Standard - Renew: Yes]]+Bases[[#This Row],[Potential Sales Ultimate - Renew: Yes]]</f>
        <v>0</v>
      </c>
      <c r="BK228" s="9">
        <f>+Bases[[#This Row],[Potential Clients Standard - Renew: Yes]]+Bases[[#This Row],[Potential Clients Standard - Renew: NO]]</f>
        <v>0</v>
      </c>
      <c r="BL228" s="7">
        <f>+Bases[[#This Row],[Potential Sales Standard - Renew: NO]]+Bases[[#This Row],[Potential Sales Ultimate - Renew: NO]]</f>
        <v>0</v>
      </c>
      <c r="BM228" s="9">
        <f>+Bases[[#This Row],[Potential Clients Ultimate - Renew: Yes]]+Bases[[#This Row],[Potential Clients Ultimate - Renew: NO]]</f>
        <v>0</v>
      </c>
    </row>
    <row r="229" spans="1:65" ht="16.5" customHeight="1" x14ac:dyDescent="0.25">
      <c r="A229" s="1">
        <v>3456</v>
      </c>
      <c r="B229" s="1" t="s">
        <v>234</v>
      </c>
      <c r="C229" s="1" t="s">
        <v>15</v>
      </c>
      <c r="D229" s="2">
        <v>45573</v>
      </c>
      <c r="E229" s="1" t="s">
        <v>8</v>
      </c>
      <c r="F229" s="7">
        <v>10</v>
      </c>
      <c r="G229" s="1" t="s">
        <v>16</v>
      </c>
      <c r="H229" s="1" t="s">
        <v>12</v>
      </c>
      <c r="I229" s="7" t="s">
        <v>302</v>
      </c>
      <c r="J229" s="1" t="s">
        <v>8</v>
      </c>
      <c r="K229" s="7">
        <v>20</v>
      </c>
      <c r="L229" s="7">
        <v>15</v>
      </c>
      <c r="M229" s="7">
        <v>15</v>
      </c>
      <c r="N229" s="6">
        <v>2024</v>
      </c>
      <c r="O229" s="3" t="s">
        <v>324</v>
      </c>
      <c r="P229" s="5">
        <v>2</v>
      </c>
      <c r="Q229" s="3" t="s">
        <v>312</v>
      </c>
      <c r="R229" s="7">
        <v>-15</v>
      </c>
      <c r="S229" s="9">
        <v>1</v>
      </c>
      <c r="T229" s="9">
        <v>1</v>
      </c>
      <c r="U229" s="9">
        <v>0</v>
      </c>
      <c r="V229" s="9">
        <f>+IF(Bases[[#This Row],[Auto Renewal]]="Yes",1,0)</f>
        <v>1</v>
      </c>
      <c r="W229" s="9">
        <f>+IF(Bases[[#This Row],[Auto Renewal]]="No",1,0)</f>
        <v>0</v>
      </c>
      <c r="X229" s="9">
        <f>+Bases[[#This Row],[CLIENTS From All Subscriptions Auto Renewal YES]]+Bases[[#This Row],[CLIENTS From All Subscriptions Auto Renewal NO]]</f>
        <v>1</v>
      </c>
      <c r="Y229" s="9">
        <f>IF(AND(Bases[[#This Row],[Plan]]="Core",Bases[[#This Row],[Auto Renewal]]="Yes"),1,0)</f>
        <v>0</v>
      </c>
      <c r="Z229" s="9">
        <f>IF(AND(Bases[[#This Row],[Plan]]="Core",Bases[[#This Row],[Auto Renewal]]="No"),1,0)</f>
        <v>0</v>
      </c>
      <c r="AA229" s="9">
        <f>+Bases[[#This Row],[CLIENTS From Simple Subscription Auto Renewal NO]]+Bases[[#This Row],[CLIENTS From Simple Subscription Auto Renewal YES]]</f>
        <v>0</v>
      </c>
      <c r="AB229" s="9">
        <f>IF(AND(Bases[[#This Row],[Plan]]="Standard",Bases[[#This Row],[Auto Renewal]]="Yes"),1,0)</f>
        <v>1</v>
      </c>
      <c r="AC229" s="9">
        <f>IF(AND(Bases[[#This Row],[Plan]]="Standard",Bases[[#This Row],[Auto Renewal]]="No"),1,0)</f>
        <v>0</v>
      </c>
      <c r="AD229" s="9">
        <f>+Bases[[#This Row],[CLIENTS From STANDARD (MINECRAFT) Auto Renewal NO]]+Bases[[#This Row],[CLIENTS From STANDARD (MINECRAFT) Auto Renewal YES]]</f>
        <v>1</v>
      </c>
      <c r="AE229" s="9">
        <f>IF(AND(Bases[[#This Row],[Plan]]="Ultimate",Bases[[#This Row],[Auto Renewal]]="Yes"),1,0)</f>
        <v>0</v>
      </c>
      <c r="AF229" s="9">
        <f>IF(AND(Bases[[#This Row],[Plan]]="Ultimate",Bases[[#This Row],[Auto Renewal]]="No"),1,0)</f>
        <v>0</v>
      </c>
      <c r="AG229" s="9">
        <f>+Bases[[#This Row],[CLIENTS From ULTIMATE (MINECRAFT) Auto Renewal NO]]+Bases[[#This Row],[CLIENTS From ULTIMATE (MINECRAFT) Auto Renewal YES]]</f>
        <v>0</v>
      </c>
      <c r="AH229" s="9">
        <f>+Bases[[#This Row],[Total CLIENTS From ULTIMATE (MINECRAFT) Auto Renewal YES + NO]]+Bases[[#This Row],[Total CLIENTS From STANDARD (MINECRAFT) Auto Renewal YES + NO]]</f>
        <v>1</v>
      </c>
      <c r="AI229" s="9">
        <f>IF(AND(Bases[[#This Row],[Plan]]="Ultimate",Bases[[#This Row],[Auto Renewal]]="Yes"),1,0)</f>
        <v>0</v>
      </c>
      <c r="AJ229" s="9">
        <f>IF(AND(Bases[[#This Row],[Plan]]="Ultimate",Bases[[#This Row],[Auto Renewal]]="No"),1,0)</f>
        <v>0</v>
      </c>
      <c r="AK229" s="9">
        <f>+Bases[[#This Row],[CLIENTS From ULTIMATE (EA) Auto Renewal YES]]+Bases[[#This Row],[CLIENTS From ULTIMATE (EA) Auto Renewal NO]]</f>
        <v>0</v>
      </c>
      <c r="AL229" s="7">
        <f>+IF(Bases[[#This Row],[Auto Renewal]]="Yes",Bases[[#This Row],[Subscription Price]],0)</f>
        <v>10</v>
      </c>
      <c r="AM229" s="7">
        <f>+IF(Bases[[#This Row],[Auto Renewal]]="No",Bases[[#This Row],[Subscription Price]],0)</f>
        <v>0</v>
      </c>
      <c r="AN229" s="7">
        <f>+Bases[[#This Row],[Sales From All Subscriptions Auto Renewal NO]]+Bases[[#This Row],[Sales From All Subscriptions Auto Renewal YES]]</f>
        <v>10</v>
      </c>
      <c r="AO229" s="7">
        <f>IF(AND(Bases[[#This Row],[Plan]]="Core",Bases[[#This Row],[Auto Renewal]]="Yes"),Bases[[#This Row],[Subscription Price]],0)</f>
        <v>0</v>
      </c>
      <c r="AP229" s="7">
        <f>IF(AND(Bases[[#This Row],[Plan]]="Core",Bases[[#This Row],[Auto Renewal]]="No"),Bases[[#This Row],[Subscription Price]],0)</f>
        <v>0</v>
      </c>
      <c r="AQ229" s="7">
        <f>+Bases[[#This Row],[Sales From Simple Subscription Auto Renewal YES]]+Bases[[#This Row],[Sales From Simple Subscription Auto Renewal NO]]</f>
        <v>0</v>
      </c>
      <c r="AR229" s="7">
        <f>IF(AND(Bases[[#This Row],[Plan]]="Standard",Bases[[#This Row],[Auto Renewal]]="Yes"),Bases[[#This Row],[Minecraft Season Pass Price]],0)</f>
        <v>20</v>
      </c>
      <c r="AS229" s="7">
        <f>IF(AND(Bases[[#This Row],[Plan]]="Standard",Bases[[#This Row],[Auto Renewal]]="No"),Bases[[#This Row],[Minecraft Season Pass Price]],0)</f>
        <v>0</v>
      </c>
      <c r="AT229" s="7">
        <f>+Bases[[#This Row],[Sales From STANDARD (MINECRAFT) Auto Renewal YES]]+Bases[[#This Row],[Sales From STANDARD (MINECRAFT) Auto Renewal NO]]</f>
        <v>20</v>
      </c>
      <c r="AU229" s="7">
        <f>IF(AND(Bases[[#This Row],[Plan]]="Ultimate",Bases[[#This Row],[Auto Renewal]]="Yes"),Bases[[#This Row],[Minecraft Season Pass Price]],0)</f>
        <v>0</v>
      </c>
      <c r="AV229" s="7">
        <f>IF(AND(Bases[[#This Row],[Plan]]="Ultimate",Bases[[#This Row],[Auto Renewal]]="No"),Bases[[#This Row],[Minecraft Season Pass Price]],0)</f>
        <v>0</v>
      </c>
      <c r="AW229" s="7">
        <f>+Bases[[#This Row],[Sales From ULTIMATE (MINECRAFT) Auto Renewal YES]]+Bases[[#This Row],[Sales From ULTIMATE (MINECRAFT) Auto Renewal NO]]</f>
        <v>0</v>
      </c>
      <c r="AX229" s="7">
        <f>+Bases[[#This Row],[Total Sales From ULTIMATE (MINECRAFT) Auto Renewal YES + NO]]+Bases[[#This Row],[Total Sales From STANDARD (MINECRAFT) Auto Renewal YES + NO]]</f>
        <v>20</v>
      </c>
      <c r="AY229" s="7">
        <f>IF(AND(Bases[[#This Row],[Plan]]="Ultimate",Bases[[#This Row],[Auto Renewal]]="Yes"),Bases[[#This Row],[EA Play Season Pass
Price]],0)</f>
        <v>0</v>
      </c>
      <c r="AZ229" s="7">
        <f>IF(AND(Bases[[#This Row],[Plan]]="Ultimate",Bases[[#This Row],[Auto Renewal]]="No"),Bases[[#This Row],[EA Play Season Pass
Price]],0)</f>
        <v>0</v>
      </c>
      <c r="BA229" s="7">
        <f>+Bases[[#This Row],[Sales From ULTIMATE (EA) Auto Renewal YES]]+Bases[[#This Row],[Sales From ULTIMATE (EA) Auto Renewal NO]]</f>
        <v>0</v>
      </c>
      <c r="BB229" s="7">
        <f>IF(Bases[[#This Row],[Potential Clients Standard - Renew: Yes]]=1,25,0)</f>
        <v>0</v>
      </c>
      <c r="BC229" s="9">
        <f>IF(AND(Bases[[#This Row],[Auto Renewal]]="Yes",Bases[[#This Row],[Plan]]="Core"),1,0)</f>
        <v>0</v>
      </c>
      <c r="BD229" s="7">
        <f>IF(Bases[[#This Row],[Potential Clients Standard - Renew: NO]]=1,25,0)</f>
        <v>0</v>
      </c>
      <c r="BE229" s="9">
        <f>IF(AND(Bases[[#This Row],[Auto Renewal]]="No",Bases[[#This Row],[Plan]]="Core"),1,0)</f>
        <v>0</v>
      </c>
      <c r="BF229" s="7">
        <f>IF(Bases[[#This Row],[Potential Clients Ultimate - Renew: Yes]]=1,35,0)</f>
        <v>35</v>
      </c>
      <c r="BG229" s="9">
        <f>IF(AND(Bases[[#This Row],[Auto Renewal]]="Yes",Bases[[#This Row],[Plan]]="Standard"),1,0)</f>
        <v>1</v>
      </c>
      <c r="BH229" s="7">
        <f>IF(Bases[[#This Row],[Potential Clients Ultimate - Renew: NO]]=1,35,0)</f>
        <v>0</v>
      </c>
      <c r="BI229" s="9">
        <f>IF(AND(Bases[[#This Row],[Auto Renewal]]="No",Bases[[#This Row],[Plan]]="Standard"),1,0)</f>
        <v>0</v>
      </c>
      <c r="BJ229" s="7">
        <f>+Bases[[#This Row],[Potential Sales Standard - Renew: Yes]]+Bases[[#This Row],[Potential Sales Ultimate - Renew: Yes]]</f>
        <v>35</v>
      </c>
      <c r="BK229" s="9">
        <f>+Bases[[#This Row],[Potential Clients Standard - Renew: Yes]]+Bases[[#This Row],[Potential Clients Standard - Renew: NO]]</f>
        <v>0</v>
      </c>
      <c r="BL229" s="7">
        <f>+Bases[[#This Row],[Potential Sales Standard - Renew: NO]]+Bases[[#This Row],[Potential Sales Ultimate - Renew: NO]]</f>
        <v>0</v>
      </c>
      <c r="BM229" s="9">
        <f>+Bases[[#This Row],[Potential Clients Ultimate - Renew: Yes]]+Bases[[#This Row],[Potential Clients Ultimate - Renew: NO]]</f>
        <v>1</v>
      </c>
    </row>
    <row r="230" spans="1:65" ht="16.5" customHeight="1" x14ac:dyDescent="0.25">
      <c r="A230" s="1">
        <v>3457</v>
      </c>
      <c r="B230" s="1" t="s">
        <v>235</v>
      </c>
      <c r="C230" s="1" t="s">
        <v>11</v>
      </c>
      <c r="D230" s="2">
        <v>45574</v>
      </c>
      <c r="E230" s="1" t="s">
        <v>12</v>
      </c>
      <c r="F230" s="7">
        <v>5</v>
      </c>
      <c r="G230" s="1" t="s">
        <v>9</v>
      </c>
      <c r="H230" s="1" t="s">
        <v>12</v>
      </c>
      <c r="I230" s="7" t="s">
        <v>302</v>
      </c>
      <c r="J230" s="1" t="s">
        <v>12</v>
      </c>
      <c r="K230" s="7">
        <v>0</v>
      </c>
      <c r="L230" s="7">
        <v>1</v>
      </c>
      <c r="M230" s="7">
        <v>4</v>
      </c>
      <c r="N230" s="6">
        <v>2024</v>
      </c>
      <c r="O230" s="3" t="s">
        <v>324</v>
      </c>
      <c r="P230" s="5">
        <v>2</v>
      </c>
      <c r="Q230" s="3" t="s">
        <v>315</v>
      </c>
      <c r="R230" s="7">
        <v>-1</v>
      </c>
      <c r="S230" s="9">
        <v>1</v>
      </c>
      <c r="T230" s="9">
        <v>0</v>
      </c>
      <c r="U230" s="9">
        <v>1</v>
      </c>
      <c r="V230" s="9">
        <f>+IF(Bases[[#This Row],[Auto Renewal]]="Yes",1,0)</f>
        <v>0</v>
      </c>
      <c r="W230" s="9">
        <f>+IF(Bases[[#This Row],[Auto Renewal]]="No",1,0)</f>
        <v>1</v>
      </c>
      <c r="X230" s="9">
        <f>+Bases[[#This Row],[CLIENTS From All Subscriptions Auto Renewal YES]]+Bases[[#This Row],[CLIENTS From All Subscriptions Auto Renewal NO]]</f>
        <v>1</v>
      </c>
      <c r="Y230" s="9">
        <f>IF(AND(Bases[[#This Row],[Plan]]="Core",Bases[[#This Row],[Auto Renewal]]="Yes"),1,0)</f>
        <v>0</v>
      </c>
      <c r="Z230" s="9">
        <f>IF(AND(Bases[[#This Row],[Plan]]="Core",Bases[[#This Row],[Auto Renewal]]="No"),1,0)</f>
        <v>1</v>
      </c>
      <c r="AA230" s="9">
        <f>+Bases[[#This Row],[CLIENTS From Simple Subscription Auto Renewal NO]]+Bases[[#This Row],[CLIENTS From Simple Subscription Auto Renewal YES]]</f>
        <v>1</v>
      </c>
      <c r="AB230" s="9">
        <f>IF(AND(Bases[[#This Row],[Plan]]="Standard",Bases[[#This Row],[Auto Renewal]]="Yes"),1,0)</f>
        <v>0</v>
      </c>
      <c r="AC230" s="9">
        <f>IF(AND(Bases[[#This Row],[Plan]]="Standard",Bases[[#This Row],[Auto Renewal]]="No"),1,0)</f>
        <v>0</v>
      </c>
      <c r="AD230" s="9">
        <f>+Bases[[#This Row],[CLIENTS From STANDARD (MINECRAFT) Auto Renewal NO]]+Bases[[#This Row],[CLIENTS From STANDARD (MINECRAFT) Auto Renewal YES]]</f>
        <v>0</v>
      </c>
      <c r="AE230" s="9">
        <f>IF(AND(Bases[[#This Row],[Plan]]="Ultimate",Bases[[#This Row],[Auto Renewal]]="Yes"),1,0)</f>
        <v>0</v>
      </c>
      <c r="AF230" s="9">
        <f>IF(AND(Bases[[#This Row],[Plan]]="Ultimate",Bases[[#This Row],[Auto Renewal]]="No"),1,0)</f>
        <v>0</v>
      </c>
      <c r="AG230" s="9">
        <f>+Bases[[#This Row],[CLIENTS From ULTIMATE (MINECRAFT) Auto Renewal NO]]+Bases[[#This Row],[CLIENTS From ULTIMATE (MINECRAFT) Auto Renewal YES]]</f>
        <v>0</v>
      </c>
      <c r="AH230" s="9">
        <f>+Bases[[#This Row],[Total CLIENTS From ULTIMATE (MINECRAFT) Auto Renewal YES + NO]]+Bases[[#This Row],[Total CLIENTS From STANDARD (MINECRAFT) Auto Renewal YES + NO]]</f>
        <v>0</v>
      </c>
      <c r="AI230" s="9">
        <f>IF(AND(Bases[[#This Row],[Plan]]="Ultimate",Bases[[#This Row],[Auto Renewal]]="Yes"),1,0)</f>
        <v>0</v>
      </c>
      <c r="AJ230" s="9">
        <f>IF(AND(Bases[[#This Row],[Plan]]="Ultimate",Bases[[#This Row],[Auto Renewal]]="No"),1,0)</f>
        <v>0</v>
      </c>
      <c r="AK230" s="9">
        <f>+Bases[[#This Row],[CLIENTS From ULTIMATE (EA) Auto Renewal YES]]+Bases[[#This Row],[CLIENTS From ULTIMATE (EA) Auto Renewal NO]]</f>
        <v>0</v>
      </c>
      <c r="AL230" s="7">
        <f>+IF(Bases[[#This Row],[Auto Renewal]]="Yes",Bases[[#This Row],[Subscription Price]],0)</f>
        <v>0</v>
      </c>
      <c r="AM230" s="7">
        <f>+IF(Bases[[#This Row],[Auto Renewal]]="No",Bases[[#This Row],[Subscription Price]],0)</f>
        <v>5</v>
      </c>
      <c r="AN230" s="7">
        <f>+Bases[[#This Row],[Sales From All Subscriptions Auto Renewal NO]]+Bases[[#This Row],[Sales From All Subscriptions Auto Renewal YES]]</f>
        <v>5</v>
      </c>
      <c r="AO230" s="7">
        <f>IF(AND(Bases[[#This Row],[Plan]]="Core",Bases[[#This Row],[Auto Renewal]]="Yes"),Bases[[#This Row],[Subscription Price]],0)</f>
        <v>0</v>
      </c>
      <c r="AP230" s="7">
        <f>IF(AND(Bases[[#This Row],[Plan]]="Core",Bases[[#This Row],[Auto Renewal]]="No"),Bases[[#This Row],[Subscription Price]],0)</f>
        <v>5</v>
      </c>
      <c r="AQ230" s="7">
        <f>+Bases[[#This Row],[Sales From Simple Subscription Auto Renewal YES]]+Bases[[#This Row],[Sales From Simple Subscription Auto Renewal NO]]</f>
        <v>5</v>
      </c>
      <c r="AR230" s="7">
        <f>IF(AND(Bases[[#This Row],[Plan]]="Standard",Bases[[#This Row],[Auto Renewal]]="Yes"),Bases[[#This Row],[Minecraft Season Pass Price]],0)</f>
        <v>0</v>
      </c>
      <c r="AS230" s="7">
        <f>IF(AND(Bases[[#This Row],[Plan]]="Standard",Bases[[#This Row],[Auto Renewal]]="No"),Bases[[#This Row],[Minecraft Season Pass Price]],0)</f>
        <v>0</v>
      </c>
      <c r="AT230" s="7">
        <f>+Bases[[#This Row],[Sales From STANDARD (MINECRAFT) Auto Renewal YES]]+Bases[[#This Row],[Sales From STANDARD (MINECRAFT) Auto Renewal NO]]</f>
        <v>0</v>
      </c>
      <c r="AU230" s="7">
        <f>IF(AND(Bases[[#This Row],[Plan]]="Ultimate",Bases[[#This Row],[Auto Renewal]]="Yes"),Bases[[#This Row],[Minecraft Season Pass Price]],0)</f>
        <v>0</v>
      </c>
      <c r="AV230" s="7">
        <f>IF(AND(Bases[[#This Row],[Plan]]="Ultimate",Bases[[#This Row],[Auto Renewal]]="No"),Bases[[#This Row],[Minecraft Season Pass Price]],0)</f>
        <v>0</v>
      </c>
      <c r="AW230" s="7">
        <f>+Bases[[#This Row],[Sales From ULTIMATE (MINECRAFT) Auto Renewal YES]]+Bases[[#This Row],[Sales From ULTIMATE (MINECRAFT) Auto Renewal NO]]</f>
        <v>0</v>
      </c>
      <c r="AX230" s="7">
        <f>+Bases[[#This Row],[Total Sales From ULTIMATE (MINECRAFT) Auto Renewal YES + NO]]+Bases[[#This Row],[Total Sales From STANDARD (MINECRAFT) Auto Renewal YES + NO]]</f>
        <v>0</v>
      </c>
      <c r="AY230" s="7">
        <f>IF(AND(Bases[[#This Row],[Plan]]="Ultimate",Bases[[#This Row],[Auto Renewal]]="Yes"),Bases[[#This Row],[EA Play Season Pass
Price]],0)</f>
        <v>0</v>
      </c>
      <c r="AZ230" s="7">
        <f>IF(AND(Bases[[#This Row],[Plan]]="Ultimate",Bases[[#This Row],[Auto Renewal]]="No"),Bases[[#This Row],[EA Play Season Pass
Price]],0)</f>
        <v>0</v>
      </c>
      <c r="BA230" s="7">
        <f>+Bases[[#This Row],[Sales From ULTIMATE (EA) Auto Renewal YES]]+Bases[[#This Row],[Sales From ULTIMATE (EA) Auto Renewal NO]]</f>
        <v>0</v>
      </c>
      <c r="BB230" s="7">
        <f>IF(Bases[[#This Row],[Potential Clients Standard - Renew: Yes]]=1,25,0)</f>
        <v>0</v>
      </c>
      <c r="BC230" s="9">
        <f>IF(AND(Bases[[#This Row],[Auto Renewal]]="Yes",Bases[[#This Row],[Plan]]="Core"),1,0)</f>
        <v>0</v>
      </c>
      <c r="BD230" s="7">
        <f>IF(Bases[[#This Row],[Potential Clients Standard - Renew: NO]]=1,25,0)</f>
        <v>25</v>
      </c>
      <c r="BE230" s="9">
        <f>IF(AND(Bases[[#This Row],[Auto Renewal]]="No",Bases[[#This Row],[Plan]]="Core"),1,0)</f>
        <v>1</v>
      </c>
      <c r="BF230" s="7">
        <f>IF(Bases[[#This Row],[Potential Clients Ultimate - Renew: Yes]]=1,35,0)</f>
        <v>0</v>
      </c>
      <c r="BG230" s="9">
        <f>IF(AND(Bases[[#This Row],[Auto Renewal]]="Yes",Bases[[#This Row],[Plan]]="Standard"),1,0)</f>
        <v>0</v>
      </c>
      <c r="BH230" s="7">
        <f>IF(Bases[[#This Row],[Potential Clients Ultimate - Renew: NO]]=1,35,0)</f>
        <v>0</v>
      </c>
      <c r="BI230" s="9">
        <f>IF(AND(Bases[[#This Row],[Auto Renewal]]="No",Bases[[#This Row],[Plan]]="Standard"),1,0)</f>
        <v>0</v>
      </c>
      <c r="BJ230" s="7">
        <f>+Bases[[#This Row],[Potential Sales Standard - Renew: Yes]]+Bases[[#This Row],[Potential Sales Ultimate - Renew: Yes]]</f>
        <v>0</v>
      </c>
      <c r="BK230" s="9">
        <f>+Bases[[#This Row],[Potential Clients Standard - Renew: Yes]]+Bases[[#This Row],[Potential Clients Standard - Renew: NO]]</f>
        <v>1</v>
      </c>
      <c r="BL230" s="7">
        <f>+Bases[[#This Row],[Potential Sales Standard - Renew: NO]]+Bases[[#This Row],[Potential Sales Ultimate - Renew: NO]]</f>
        <v>25</v>
      </c>
      <c r="BM230" s="9">
        <f>+Bases[[#This Row],[Potential Clients Ultimate - Renew: Yes]]+Bases[[#This Row],[Potential Clients Ultimate - Renew: NO]]</f>
        <v>0</v>
      </c>
    </row>
    <row r="231" spans="1:65" ht="16.5" customHeight="1" x14ac:dyDescent="0.25">
      <c r="A231" s="1">
        <v>3458</v>
      </c>
      <c r="B231" s="1" t="s">
        <v>236</v>
      </c>
      <c r="C231" s="1" t="s">
        <v>7</v>
      </c>
      <c r="D231" s="2">
        <v>45575</v>
      </c>
      <c r="E231" s="1" t="s">
        <v>8</v>
      </c>
      <c r="F231" s="7">
        <v>15</v>
      </c>
      <c r="G231" s="1" t="s">
        <v>13</v>
      </c>
      <c r="H231" s="1" t="s">
        <v>8</v>
      </c>
      <c r="I231" s="7">
        <v>30</v>
      </c>
      <c r="J231" s="1" t="s">
        <v>8</v>
      </c>
      <c r="K231" s="7">
        <v>20</v>
      </c>
      <c r="L231" s="7">
        <v>3</v>
      </c>
      <c r="M231" s="7">
        <v>62</v>
      </c>
      <c r="N231" s="6">
        <v>2024</v>
      </c>
      <c r="O231" s="3" t="s">
        <v>324</v>
      </c>
      <c r="P231" s="5">
        <v>2</v>
      </c>
      <c r="Q231" s="3" t="s">
        <v>316</v>
      </c>
      <c r="R231" s="7">
        <v>-3</v>
      </c>
      <c r="S231" s="9">
        <v>1</v>
      </c>
      <c r="T231" s="9">
        <v>1</v>
      </c>
      <c r="U231" s="9">
        <v>0</v>
      </c>
      <c r="V231" s="9">
        <f>+IF(Bases[[#This Row],[Auto Renewal]]="Yes",1,0)</f>
        <v>1</v>
      </c>
      <c r="W231" s="9">
        <f>+IF(Bases[[#This Row],[Auto Renewal]]="No",1,0)</f>
        <v>0</v>
      </c>
      <c r="X231" s="9">
        <f>+Bases[[#This Row],[CLIENTS From All Subscriptions Auto Renewal YES]]+Bases[[#This Row],[CLIENTS From All Subscriptions Auto Renewal NO]]</f>
        <v>1</v>
      </c>
      <c r="Y231" s="9">
        <f>IF(AND(Bases[[#This Row],[Plan]]="Core",Bases[[#This Row],[Auto Renewal]]="Yes"),1,0)</f>
        <v>0</v>
      </c>
      <c r="Z231" s="9">
        <f>IF(AND(Bases[[#This Row],[Plan]]="Core",Bases[[#This Row],[Auto Renewal]]="No"),1,0)</f>
        <v>0</v>
      </c>
      <c r="AA231" s="9">
        <f>+Bases[[#This Row],[CLIENTS From Simple Subscription Auto Renewal NO]]+Bases[[#This Row],[CLIENTS From Simple Subscription Auto Renewal YES]]</f>
        <v>0</v>
      </c>
      <c r="AB231" s="9">
        <f>IF(AND(Bases[[#This Row],[Plan]]="Standard",Bases[[#This Row],[Auto Renewal]]="Yes"),1,0)</f>
        <v>0</v>
      </c>
      <c r="AC231" s="9">
        <f>IF(AND(Bases[[#This Row],[Plan]]="Standard",Bases[[#This Row],[Auto Renewal]]="No"),1,0)</f>
        <v>0</v>
      </c>
      <c r="AD231" s="9">
        <f>+Bases[[#This Row],[CLIENTS From STANDARD (MINECRAFT) Auto Renewal NO]]+Bases[[#This Row],[CLIENTS From STANDARD (MINECRAFT) Auto Renewal YES]]</f>
        <v>0</v>
      </c>
      <c r="AE231" s="9">
        <f>IF(AND(Bases[[#This Row],[Plan]]="Ultimate",Bases[[#This Row],[Auto Renewal]]="Yes"),1,0)</f>
        <v>1</v>
      </c>
      <c r="AF231" s="9">
        <f>IF(AND(Bases[[#This Row],[Plan]]="Ultimate",Bases[[#This Row],[Auto Renewal]]="No"),1,0)</f>
        <v>0</v>
      </c>
      <c r="AG231" s="9">
        <f>+Bases[[#This Row],[CLIENTS From ULTIMATE (MINECRAFT) Auto Renewal NO]]+Bases[[#This Row],[CLIENTS From ULTIMATE (MINECRAFT) Auto Renewal YES]]</f>
        <v>1</v>
      </c>
      <c r="AH231" s="9">
        <f>+Bases[[#This Row],[Total CLIENTS From ULTIMATE (MINECRAFT) Auto Renewal YES + NO]]+Bases[[#This Row],[Total CLIENTS From STANDARD (MINECRAFT) Auto Renewal YES + NO]]</f>
        <v>1</v>
      </c>
      <c r="AI231" s="9">
        <f>IF(AND(Bases[[#This Row],[Plan]]="Ultimate",Bases[[#This Row],[Auto Renewal]]="Yes"),1,0)</f>
        <v>1</v>
      </c>
      <c r="AJ231" s="9">
        <f>IF(AND(Bases[[#This Row],[Plan]]="Ultimate",Bases[[#This Row],[Auto Renewal]]="No"),1,0)</f>
        <v>0</v>
      </c>
      <c r="AK231" s="9">
        <f>+Bases[[#This Row],[CLIENTS From ULTIMATE (EA) Auto Renewal YES]]+Bases[[#This Row],[CLIENTS From ULTIMATE (EA) Auto Renewal NO]]</f>
        <v>1</v>
      </c>
      <c r="AL231" s="7">
        <f>+IF(Bases[[#This Row],[Auto Renewal]]="Yes",Bases[[#This Row],[Subscription Price]],0)</f>
        <v>15</v>
      </c>
      <c r="AM231" s="7">
        <f>+IF(Bases[[#This Row],[Auto Renewal]]="No",Bases[[#This Row],[Subscription Price]],0)</f>
        <v>0</v>
      </c>
      <c r="AN231" s="7">
        <f>+Bases[[#This Row],[Sales From All Subscriptions Auto Renewal NO]]+Bases[[#This Row],[Sales From All Subscriptions Auto Renewal YES]]</f>
        <v>15</v>
      </c>
      <c r="AO231" s="7">
        <f>IF(AND(Bases[[#This Row],[Plan]]="Core",Bases[[#This Row],[Auto Renewal]]="Yes"),Bases[[#This Row],[Subscription Price]],0)</f>
        <v>0</v>
      </c>
      <c r="AP231" s="7">
        <f>IF(AND(Bases[[#This Row],[Plan]]="Core",Bases[[#This Row],[Auto Renewal]]="No"),Bases[[#This Row],[Subscription Price]],0)</f>
        <v>0</v>
      </c>
      <c r="AQ231" s="7">
        <f>+Bases[[#This Row],[Sales From Simple Subscription Auto Renewal YES]]+Bases[[#This Row],[Sales From Simple Subscription Auto Renewal NO]]</f>
        <v>0</v>
      </c>
      <c r="AR231" s="7">
        <f>IF(AND(Bases[[#This Row],[Plan]]="Standard",Bases[[#This Row],[Auto Renewal]]="Yes"),Bases[[#This Row],[Minecraft Season Pass Price]],0)</f>
        <v>0</v>
      </c>
      <c r="AS231" s="7">
        <f>IF(AND(Bases[[#This Row],[Plan]]="Standard",Bases[[#This Row],[Auto Renewal]]="No"),Bases[[#This Row],[Minecraft Season Pass Price]],0)</f>
        <v>0</v>
      </c>
      <c r="AT231" s="7">
        <f>+Bases[[#This Row],[Sales From STANDARD (MINECRAFT) Auto Renewal YES]]+Bases[[#This Row],[Sales From STANDARD (MINECRAFT) Auto Renewal NO]]</f>
        <v>0</v>
      </c>
      <c r="AU231" s="7">
        <f>IF(AND(Bases[[#This Row],[Plan]]="Ultimate",Bases[[#This Row],[Auto Renewal]]="Yes"),Bases[[#This Row],[Minecraft Season Pass Price]],0)</f>
        <v>20</v>
      </c>
      <c r="AV231" s="7">
        <f>IF(AND(Bases[[#This Row],[Plan]]="Ultimate",Bases[[#This Row],[Auto Renewal]]="No"),Bases[[#This Row],[Minecraft Season Pass Price]],0)</f>
        <v>0</v>
      </c>
      <c r="AW231" s="7">
        <f>+Bases[[#This Row],[Sales From ULTIMATE (MINECRAFT) Auto Renewal YES]]+Bases[[#This Row],[Sales From ULTIMATE (MINECRAFT) Auto Renewal NO]]</f>
        <v>20</v>
      </c>
      <c r="AX231" s="7">
        <f>+Bases[[#This Row],[Total Sales From ULTIMATE (MINECRAFT) Auto Renewal YES + NO]]+Bases[[#This Row],[Total Sales From STANDARD (MINECRAFT) Auto Renewal YES + NO]]</f>
        <v>20</v>
      </c>
      <c r="AY231" s="7">
        <f>IF(AND(Bases[[#This Row],[Plan]]="Ultimate",Bases[[#This Row],[Auto Renewal]]="Yes"),Bases[[#This Row],[EA Play Season Pass
Price]],0)</f>
        <v>30</v>
      </c>
      <c r="AZ231" s="7">
        <f>IF(AND(Bases[[#This Row],[Plan]]="Ultimate",Bases[[#This Row],[Auto Renewal]]="No"),Bases[[#This Row],[EA Play Season Pass
Price]],0)</f>
        <v>0</v>
      </c>
      <c r="BA231" s="7">
        <f>+Bases[[#This Row],[Sales From ULTIMATE (EA) Auto Renewal YES]]+Bases[[#This Row],[Sales From ULTIMATE (EA) Auto Renewal NO]]</f>
        <v>30</v>
      </c>
      <c r="BB231" s="7">
        <f>IF(Bases[[#This Row],[Potential Clients Standard - Renew: Yes]]=1,25,0)</f>
        <v>0</v>
      </c>
      <c r="BC231" s="9">
        <f>IF(AND(Bases[[#This Row],[Auto Renewal]]="Yes",Bases[[#This Row],[Plan]]="Core"),1,0)</f>
        <v>0</v>
      </c>
      <c r="BD231" s="7">
        <f>IF(Bases[[#This Row],[Potential Clients Standard - Renew: NO]]=1,25,0)</f>
        <v>0</v>
      </c>
      <c r="BE231" s="9">
        <f>IF(AND(Bases[[#This Row],[Auto Renewal]]="No",Bases[[#This Row],[Plan]]="Core"),1,0)</f>
        <v>0</v>
      </c>
      <c r="BF231" s="7">
        <f>IF(Bases[[#This Row],[Potential Clients Ultimate - Renew: Yes]]=1,35,0)</f>
        <v>0</v>
      </c>
      <c r="BG231" s="9">
        <f>IF(AND(Bases[[#This Row],[Auto Renewal]]="Yes",Bases[[#This Row],[Plan]]="Standard"),1,0)</f>
        <v>0</v>
      </c>
      <c r="BH231" s="7">
        <f>IF(Bases[[#This Row],[Potential Clients Ultimate - Renew: NO]]=1,35,0)</f>
        <v>0</v>
      </c>
      <c r="BI231" s="9">
        <f>IF(AND(Bases[[#This Row],[Auto Renewal]]="No",Bases[[#This Row],[Plan]]="Standard"),1,0)</f>
        <v>0</v>
      </c>
      <c r="BJ231" s="7">
        <f>+Bases[[#This Row],[Potential Sales Standard - Renew: Yes]]+Bases[[#This Row],[Potential Sales Ultimate - Renew: Yes]]</f>
        <v>0</v>
      </c>
      <c r="BK231" s="9">
        <f>+Bases[[#This Row],[Potential Clients Standard - Renew: Yes]]+Bases[[#This Row],[Potential Clients Standard - Renew: NO]]</f>
        <v>0</v>
      </c>
      <c r="BL231" s="7">
        <f>+Bases[[#This Row],[Potential Sales Standard - Renew: NO]]+Bases[[#This Row],[Potential Sales Ultimate - Renew: NO]]</f>
        <v>0</v>
      </c>
      <c r="BM231" s="9">
        <f>+Bases[[#This Row],[Potential Clients Ultimate - Renew: Yes]]+Bases[[#This Row],[Potential Clients Ultimate - Renew: NO]]</f>
        <v>0</v>
      </c>
    </row>
    <row r="232" spans="1:65" ht="16.5" customHeight="1" x14ac:dyDescent="0.25">
      <c r="A232" s="1">
        <v>3459</v>
      </c>
      <c r="B232" s="1" t="s">
        <v>237</v>
      </c>
      <c r="C232" s="1" t="s">
        <v>15</v>
      </c>
      <c r="D232" s="2">
        <v>45576</v>
      </c>
      <c r="E232" s="1" t="s">
        <v>12</v>
      </c>
      <c r="F232" s="7">
        <v>10</v>
      </c>
      <c r="G232" s="1" t="s">
        <v>9</v>
      </c>
      <c r="H232" s="1" t="s">
        <v>12</v>
      </c>
      <c r="I232" s="7" t="s">
        <v>302</v>
      </c>
      <c r="J232" s="1" t="s">
        <v>8</v>
      </c>
      <c r="K232" s="7">
        <v>20</v>
      </c>
      <c r="L232" s="7">
        <v>10</v>
      </c>
      <c r="M232" s="7">
        <v>20</v>
      </c>
      <c r="N232" s="6">
        <v>2024</v>
      </c>
      <c r="O232" s="3" t="s">
        <v>324</v>
      </c>
      <c r="P232" s="5">
        <v>2</v>
      </c>
      <c r="Q232" s="3" t="s">
        <v>317</v>
      </c>
      <c r="R232" s="7">
        <v>-10</v>
      </c>
      <c r="S232" s="9">
        <v>1</v>
      </c>
      <c r="T232" s="9">
        <v>0</v>
      </c>
      <c r="U232" s="9">
        <v>1</v>
      </c>
      <c r="V232" s="9">
        <f>+IF(Bases[[#This Row],[Auto Renewal]]="Yes",1,0)</f>
        <v>0</v>
      </c>
      <c r="W232" s="9">
        <f>+IF(Bases[[#This Row],[Auto Renewal]]="No",1,0)</f>
        <v>1</v>
      </c>
      <c r="X232" s="9">
        <f>+Bases[[#This Row],[CLIENTS From All Subscriptions Auto Renewal YES]]+Bases[[#This Row],[CLIENTS From All Subscriptions Auto Renewal NO]]</f>
        <v>1</v>
      </c>
      <c r="Y232" s="9">
        <f>IF(AND(Bases[[#This Row],[Plan]]="Core",Bases[[#This Row],[Auto Renewal]]="Yes"),1,0)</f>
        <v>0</v>
      </c>
      <c r="Z232" s="9">
        <f>IF(AND(Bases[[#This Row],[Plan]]="Core",Bases[[#This Row],[Auto Renewal]]="No"),1,0)</f>
        <v>0</v>
      </c>
      <c r="AA232" s="9">
        <f>+Bases[[#This Row],[CLIENTS From Simple Subscription Auto Renewal NO]]+Bases[[#This Row],[CLIENTS From Simple Subscription Auto Renewal YES]]</f>
        <v>0</v>
      </c>
      <c r="AB232" s="9">
        <f>IF(AND(Bases[[#This Row],[Plan]]="Standard",Bases[[#This Row],[Auto Renewal]]="Yes"),1,0)</f>
        <v>0</v>
      </c>
      <c r="AC232" s="9">
        <f>IF(AND(Bases[[#This Row],[Plan]]="Standard",Bases[[#This Row],[Auto Renewal]]="No"),1,0)</f>
        <v>1</v>
      </c>
      <c r="AD232" s="9">
        <f>+Bases[[#This Row],[CLIENTS From STANDARD (MINECRAFT) Auto Renewal NO]]+Bases[[#This Row],[CLIENTS From STANDARD (MINECRAFT) Auto Renewal YES]]</f>
        <v>1</v>
      </c>
      <c r="AE232" s="9">
        <f>IF(AND(Bases[[#This Row],[Plan]]="Ultimate",Bases[[#This Row],[Auto Renewal]]="Yes"),1,0)</f>
        <v>0</v>
      </c>
      <c r="AF232" s="9">
        <f>IF(AND(Bases[[#This Row],[Plan]]="Ultimate",Bases[[#This Row],[Auto Renewal]]="No"),1,0)</f>
        <v>0</v>
      </c>
      <c r="AG232" s="9">
        <f>+Bases[[#This Row],[CLIENTS From ULTIMATE (MINECRAFT) Auto Renewal NO]]+Bases[[#This Row],[CLIENTS From ULTIMATE (MINECRAFT) Auto Renewal YES]]</f>
        <v>0</v>
      </c>
      <c r="AH232" s="9">
        <f>+Bases[[#This Row],[Total CLIENTS From ULTIMATE (MINECRAFT) Auto Renewal YES + NO]]+Bases[[#This Row],[Total CLIENTS From STANDARD (MINECRAFT) Auto Renewal YES + NO]]</f>
        <v>1</v>
      </c>
      <c r="AI232" s="9">
        <f>IF(AND(Bases[[#This Row],[Plan]]="Ultimate",Bases[[#This Row],[Auto Renewal]]="Yes"),1,0)</f>
        <v>0</v>
      </c>
      <c r="AJ232" s="9">
        <f>IF(AND(Bases[[#This Row],[Plan]]="Ultimate",Bases[[#This Row],[Auto Renewal]]="No"),1,0)</f>
        <v>0</v>
      </c>
      <c r="AK232" s="9">
        <f>+Bases[[#This Row],[CLIENTS From ULTIMATE (EA) Auto Renewal YES]]+Bases[[#This Row],[CLIENTS From ULTIMATE (EA) Auto Renewal NO]]</f>
        <v>0</v>
      </c>
      <c r="AL232" s="7">
        <f>+IF(Bases[[#This Row],[Auto Renewal]]="Yes",Bases[[#This Row],[Subscription Price]],0)</f>
        <v>0</v>
      </c>
      <c r="AM232" s="7">
        <f>+IF(Bases[[#This Row],[Auto Renewal]]="No",Bases[[#This Row],[Subscription Price]],0)</f>
        <v>10</v>
      </c>
      <c r="AN232" s="7">
        <f>+Bases[[#This Row],[Sales From All Subscriptions Auto Renewal NO]]+Bases[[#This Row],[Sales From All Subscriptions Auto Renewal YES]]</f>
        <v>10</v>
      </c>
      <c r="AO232" s="7">
        <f>IF(AND(Bases[[#This Row],[Plan]]="Core",Bases[[#This Row],[Auto Renewal]]="Yes"),Bases[[#This Row],[Subscription Price]],0)</f>
        <v>0</v>
      </c>
      <c r="AP232" s="7">
        <f>IF(AND(Bases[[#This Row],[Plan]]="Core",Bases[[#This Row],[Auto Renewal]]="No"),Bases[[#This Row],[Subscription Price]],0)</f>
        <v>0</v>
      </c>
      <c r="AQ232" s="7">
        <f>+Bases[[#This Row],[Sales From Simple Subscription Auto Renewal YES]]+Bases[[#This Row],[Sales From Simple Subscription Auto Renewal NO]]</f>
        <v>0</v>
      </c>
      <c r="AR232" s="7">
        <f>IF(AND(Bases[[#This Row],[Plan]]="Standard",Bases[[#This Row],[Auto Renewal]]="Yes"),Bases[[#This Row],[Minecraft Season Pass Price]],0)</f>
        <v>0</v>
      </c>
      <c r="AS232" s="7">
        <f>IF(AND(Bases[[#This Row],[Plan]]="Standard",Bases[[#This Row],[Auto Renewal]]="No"),Bases[[#This Row],[Minecraft Season Pass Price]],0)</f>
        <v>20</v>
      </c>
      <c r="AT232" s="7">
        <f>+Bases[[#This Row],[Sales From STANDARD (MINECRAFT) Auto Renewal YES]]+Bases[[#This Row],[Sales From STANDARD (MINECRAFT) Auto Renewal NO]]</f>
        <v>20</v>
      </c>
      <c r="AU232" s="7">
        <f>IF(AND(Bases[[#This Row],[Plan]]="Ultimate",Bases[[#This Row],[Auto Renewal]]="Yes"),Bases[[#This Row],[Minecraft Season Pass Price]],0)</f>
        <v>0</v>
      </c>
      <c r="AV232" s="7">
        <f>IF(AND(Bases[[#This Row],[Plan]]="Ultimate",Bases[[#This Row],[Auto Renewal]]="No"),Bases[[#This Row],[Minecraft Season Pass Price]],0)</f>
        <v>0</v>
      </c>
      <c r="AW232" s="7">
        <f>+Bases[[#This Row],[Sales From ULTIMATE (MINECRAFT) Auto Renewal YES]]+Bases[[#This Row],[Sales From ULTIMATE (MINECRAFT) Auto Renewal NO]]</f>
        <v>0</v>
      </c>
      <c r="AX232" s="7">
        <f>+Bases[[#This Row],[Total Sales From ULTIMATE (MINECRAFT) Auto Renewal YES + NO]]+Bases[[#This Row],[Total Sales From STANDARD (MINECRAFT) Auto Renewal YES + NO]]</f>
        <v>20</v>
      </c>
      <c r="AY232" s="7">
        <f>IF(AND(Bases[[#This Row],[Plan]]="Ultimate",Bases[[#This Row],[Auto Renewal]]="Yes"),Bases[[#This Row],[EA Play Season Pass
Price]],0)</f>
        <v>0</v>
      </c>
      <c r="AZ232" s="7">
        <f>IF(AND(Bases[[#This Row],[Plan]]="Ultimate",Bases[[#This Row],[Auto Renewal]]="No"),Bases[[#This Row],[EA Play Season Pass
Price]],0)</f>
        <v>0</v>
      </c>
      <c r="BA232" s="7">
        <f>+Bases[[#This Row],[Sales From ULTIMATE (EA) Auto Renewal YES]]+Bases[[#This Row],[Sales From ULTIMATE (EA) Auto Renewal NO]]</f>
        <v>0</v>
      </c>
      <c r="BB232" s="7">
        <f>IF(Bases[[#This Row],[Potential Clients Standard - Renew: Yes]]=1,25,0)</f>
        <v>0</v>
      </c>
      <c r="BC232" s="9">
        <f>IF(AND(Bases[[#This Row],[Auto Renewal]]="Yes",Bases[[#This Row],[Plan]]="Core"),1,0)</f>
        <v>0</v>
      </c>
      <c r="BD232" s="7">
        <f>IF(Bases[[#This Row],[Potential Clients Standard - Renew: NO]]=1,25,0)</f>
        <v>0</v>
      </c>
      <c r="BE232" s="9">
        <f>IF(AND(Bases[[#This Row],[Auto Renewal]]="No",Bases[[#This Row],[Plan]]="Core"),1,0)</f>
        <v>0</v>
      </c>
      <c r="BF232" s="7">
        <f>IF(Bases[[#This Row],[Potential Clients Ultimate - Renew: Yes]]=1,35,0)</f>
        <v>0</v>
      </c>
      <c r="BG232" s="9">
        <f>IF(AND(Bases[[#This Row],[Auto Renewal]]="Yes",Bases[[#This Row],[Plan]]="Standard"),1,0)</f>
        <v>0</v>
      </c>
      <c r="BH232" s="7">
        <f>IF(Bases[[#This Row],[Potential Clients Ultimate - Renew: NO]]=1,35,0)</f>
        <v>35</v>
      </c>
      <c r="BI232" s="9">
        <f>IF(AND(Bases[[#This Row],[Auto Renewal]]="No",Bases[[#This Row],[Plan]]="Standard"),1,0)</f>
        <v>1</v>
      </c>
      <c r="BJ232" s="7">
        <f>+Bases[[#This Row],[Potential Sales Standard - Renew: Yes]]+Bases[[#This Row],[Potential Sales Ultimate - Renew: Yes]]</f>
        <v>0</v>
      </c>
      <c r="BK232" s="9">
        <f>+Bases[[#This Row],[Potential Clients Standard - Renew: Yes]]+Bases[[#This Row],[Potential Clients Standard - Renew: NO]]</f>
        <v>0</v>
      </c>
      <c r="BL232" s="7">
        <f>+Bases[[#This Row],[Potential Sales Standard - Renew: NO]]+Bases[[#This Row],[Potential Sales Ultimate - Renew: NO]]</f>
        <v>35</v>
      </c>
      <c r="BM232" s="9">
        <f>+Bases[[#This Row],[Potential Clients Ultimate - Renew: Yes]]+Bases[[#This Row],[Potential Clients Ultimate - Renew: NO]]</f>
        <v>1</v>
      </c>
    </row>
    <row r="233" spans="1:65" ht="16.5" customHeight="1" x14ac:dyDescent="0.25">
      <c r="A233" s="1">
        <v>3460</v>
      </c>
      <c r="B233" s="1" t="s">
        <v>145</v>
      </c>
      <c r="C233" s="1" t="s">
        <v>11</v>
      </c>
      <c r="D233" s="2">
        <v>45577</v>
      </c>
      <c r="E233" s="1" t="s">
        <v>8</v>
      </c>
      <c r="F233" s="7">
        <v>5</v>
      </c>
      <c r="G233" s="1" t="s">
        <v>16</v>
      </c>
      <c r="H233" s="1" t="s">
        <v>12</v>
      </c>
      <c r="I233" s="7" t="s">
        <v>302</v>
      </c>
      <c r="J233" s="1" t="s">
        <v>12</v>
      </c>
      <c r="K233" s="7">
        <v>0</v>
      </c>
      <c r="L233" s="7">
        <v>0</v>
      </c>
      <c r="M233" s="7">
        <v>5</v>
      </c>
      <c r="N233" s="6">
        <v>2024</v>
      </c>
      <c r="O233" s="3" t="s">
        <v>324</v>
      </c>
      <c r="P233" s="5">
        <v>2</v>
      </c>
      <c r="Q233" s="3" t="s">
        <v>311</v>
      </c>
      <c r="R233" s="7">
        <v>0</v>
      </c>
      <c r="S233" s="9">
        <v>1</v>
      </c>
      <c r="T233" s="9">
        <v>1</v>
      </c>
      <c r="U233" s="9">
        <v>0</v>
      </c>
      <c r="V233" s="9">
        <f>+IF(Bases[[#This Row],[Auto Renewal]]="Yes",1,0)</f>
        <v>1</v>
      </c>
      <c r="W233" s="9">
        <f>+IF(Bases[[#This Row],[Auto Renewal]]="No",1,0)</f>
        <v>0</v>
      </c>
      <c r="X233" s="9">
        <f>+Bases[[#This Row],[CLIENTS From All Subscriptions Auto Renewal YES]]+Bases[[#This Row],[CLIENTS From All Subscriptions Auto Renewal NO]]</f>
        <v>1</v>
      </c>
      <c r="Y233" s="9">
        <f>IF(AND(Bases[[#This Row],[Plan]]="Core",Bases[[#This Row],[Auto Renewal]]="Yes"),1,0)</f>
        <v>1</v>
      </c>
      <c r="Z233" s="9">
        <f>IF(AND(Bases[[#This Row],[Plan]]="Core",Bases[[#This Row],[Auto Renewal]]="No"),1,0)</f>
        <v>0</v>
      </c>
      <c r="AA233" s="9">
        <f>+Bases[[#This Row],[CLIENTS From Simple Subscription Auto Renewal NO]]+Bases[[#This Row],[CLIENTS From Simple Subscription Auto Renewal YES]]</f>
        <v>1</v>
      </c>
      <c r="AB233" s="9">
        <f>IF(AND(Bases[[#This Row],[Plan]]="Standard",Bases[[#This Row],[Auto Renewal]]="Yes"),1,0)</f>
        <v>0</v>
      </c>
      <c r="AC233" s="9">
        <f>IF(AND(Bases[[#This Row],[Plan]]="Standard",Bases[[#This Row],[Auto Renewal]]="No"),1,0)</f>
        <v>0</v>
      </c>
      <c r="AD233" s="9">
        <f>+Bases[[#This Row],[CLIENTS From STANDARD (MINECRAFT) Auto Renewal NO]]+Bases[[#This Row],[CLIENTS From STANDARD (MINECRAFT) Auto Renewal YES]]</f>
        <v>0</v>
      </c>
      <c r="AE233" s="9">
        <f>IF(AND(Bases[[#This Row],[Plan]]="Ultimate",Bases[[#This Row],[Auto Renewal]]="Yes"),1,0)</f>
        <v>0</v>
      </c>
      <c r="AF233" s="9">
        <f>IF(AND(Bases[[#This Row],[Plan]]="Ultimate",Bases[[#This Row],[Auto Renewal]]="No"),1,0)</f>
        <v>0</v>
      </c>
      <c r="AG233" s="9">
        <f>+Bases[[#This Row],[CLIENTS From ULTIMATE (MINECRAFT) Auto Renewal NO]]+Bases[[#This Row],[CLIENTS From ULTIMATE (MINECRAFT) Auto Renewal YES]]</f>
        <v>0</v>
      </c>
      <c r="AH233" s="9">
        <f>+Bases[[#This Row],[Total CLIENTS From ULTIMATE (MINECRAFT) Auto Renewal YES + NO]]+Bases[[#This Row],[Total CLIENTS From STANDARD (MINECRAFT) Auto Renewal YES + NO]]</f>
        <v>0</v>
      </c>
      <c r="AI233" s="9">
        <f>IF(AND(Bases[[#This Row],[Plan]]="Ultimate",Bases[[#This Row],[Auto Renewal]]="Yes"),1,0)</f>
        <v>0</v>
      </c>
      <c r="AJ233" s="9">
        <f>IF(AND(Bases[[#This Row],[Plan]]="Ultimate",Bases[[#This Row],[Auto Renewal]]="No"),1,0)</f>
        <v>0</v>
      </c>
      <c r="AK233" s="9">
        <f>+Bases[[#This Row],[CLIENTS From ULTIMATE (EA) Auto Renewal YES]]+Bases[[#This Row],[CLIENTS From ULTIMATE (EA) Auto Renewal NO]]</f>
        <v>0</v>
      </c>
      <c r="AL233" s="7">
        <f>+IF(Bases[[#This Row],[Auto Renewal]]="Yes",Bases[[#This Row],[Subscription Price]],0)</f>
        <v>5</v>
      </c>
      <c r="AM233" s="7">
        <f>+IF(Bases[[#This Row],[Auto Renewal]]="No",Bases[[#This Row],[Subscription Price]],0)</f>
        <v>0</v>
      </c>
      <c r="AN233" s="7">
        <f>+Bases[[#This Row],[Sales From All Subscriptions Auto Renewal NO]]+Bases[[#This Row],[Sales From All Subscriptions Auto Renewal YES]]</f>
        <v>5</v>
      </c>
      <c r="AO233" s="7">
        <f>IF(AND(Bases[[#This Row],[Plan]]="Core",Bases[[#This Row],[Auto Renewal]]="Yes"),Bases[[#This Row],[Subscription Price]],0)</f>
        <v>5</v>
      </c>
      <c r="AP233" s="7">
        <f>IF(AND(Bases[[#This Row],[Plan]]="Core",Bases[[#This Row],[Auto Renewal]]="No"),Bases[[#This Row],[Subscription Price]],0)</f>
        <v>0</v>
      </c>
      <c r="AQ233" s="7">
        <f>+Bases[[#This Row],[Sales From Simple Subscription Auto Renewal YES]]+Bases[[#This Row],[Sales From Simple Subscription Auto Renewal NO]]</f>
        <v>5</v>
      </c>
      <c r="AR233" s="7">
        <f>IF(AND(Bases[[#This Row],[Plan]]="Standard",Bases[[#This Row],[Auto Renewal]]="Yes"),Bases[[#This Row],[Minecraft Season Pass Price]],0)</f>
        <v>0</v>
      </c>
      <c r="AS233" s="7">
        <f>IF(AND(Bases[[#This Row],[Plan]]="Standard",Bases[[#This Row],[Auto Renewal]]="No"),Bases[[#This Row],[Minecraft Season Pass Price]],0)</f>
        <v>0</v>
      </c>
      <c r="AT233" s="7">
        <f>+Bases[[#This Row],[Sales From STANDARD (MINECRAFT) Auto Renewal YES]]+Bases[[#This Row],[Sales From STANDARD (MINECRAFT) Auto Renewal NO]]</f>
        <v>0</v>
      </c>
      <c r="AU233" s="7">
        <f>IF(AND(Bases[[#This Row],[Plan]]="Ultimate",Bases[[#This Row],[Auto Renewal]]="Yes"),Bases[[#This Row],[Minecraft Season Pass Price]],0)</f>
        <v>0</v>
      </c>
      <c r="AV233" s="7">
        <f>IF(AND(Bases[[#This Row],[Plan]]="Ultimate",Bases[[#This Row],[Auto Renewal]]="No"),Bases[[#This Row],[Minecraft Season Pass Price]],0)</f>
        <v>0</v>
      </c>
      <c r="AW233" s="7">
        <f>+Bases[[#This Row],[Sales From ULTIMATE (MINECRAFT) Auto Renewal YES]]+Bases[[#This Row],[Sales From ULTIMATE (MINECRAFT) Auto Renewal NO]]</f>
        <v>0</v>
      </c>
      <c r="AX233" s="7">
        <f>+Bases[[#This Row],[Total Sales From ULTIMATE (MINECRAFT) Auto Renewal YES + NO]]+Bases[[#This Row],[Total Sales From STANDARD (MINECRAFT) Auto Renewal YES + NO]]</f>
        <v>0</v>
      </c>
      <c r="AY233" s="7">
        <f>IF(AND(Bases[[#This Row],[Plan]]="Ultimate",Bases[[#This Row],[Auto Renewal]]="Yes"),Bases[[#This Row],[EA Play Season Pass
Price]],0)</f>
        <v>0</v>
      </c>
      <c r="AZ233" s="7">
        <f>IF(AND(Bases[[#This Row],[Plan]]="Ultimate",Bases[[#This Row],[Auto Renewal]]="No"),Bases[[#This Row],[EA Play Season Pass
Price]],0)</f>
        <v>0</v>
      </c>
      <c r="BA233" s="7">
        <f>+Bases[[#This Row],[Sales From ULTIMATE (EA) Auto Renewal YES]]+Bases[[#This Row],[Sales From ULTIMATE (EA) Auto Renewal NO]]</f>
        <v>0</v>
      </c>
      <c r="BB233" s="7">
        <f>IF(Bases[[#This Row],[Potential Clients Standard - Renew: Yes]]=1,25,0)</f>
        <v>25</v>
      </c>
      <c r="BC233" s="9">
        <f>IF(AND(Bases[[#This Row],[Auto Renewal]]="Yes",Bases[[#This Row],[Plan]]="Core"),1,0)</f>
        <v>1</v>
      </c>
      <c r="BD233" s="7">
        <f>IF(Bases[[#This Row],[Potential Clients Standard - Renew: NO]]=1,25,0)</f>
        <v>0</v>
      </c>
      <c r="BE233" s="9">
        <f>IF(AND(Bases[[#This Row],[Auto Renewal]]="No",Bases[[#This Row],[Plan]]="Core"),1,0)</f>
        <v>0</v>
      </c>
      <c r="BF233" s="7">
        <f>IF(Bases[[#This Row],[Potential Clients Ultimate - Renew: Yes]]=1,35,0)</f>
        <v>0</v>
      </c>
      <c r="BG233" s="9">
        <f>IF(AND(Bases[[#This Row],[Auto Renewal]]="Yes",Bases[[#This Row],[Plan]]="Standard"),1,0)</f>
        <v>0</v>
      </c>
      <c r="BH233" s="7">
        <f>IF(Bases[[#This Row],[Potential Clients Ultimate - Renew: NO]]=1,35,0)</f>
        <v>0</v>
      </c>
      <c r="BI233" s="9">
        <f>IF(AND(Bases[[#This Row],[Auto Renewal]]="No",Bases[[#This Row],[Plan]]="Standard"),1,0)</f>
        <v>0</v>
      </c>
      <c r="BJ233" s="7">
        <f>+Bases[[#This Row],[Potential Sales Standard - Renew: Yes]]+Bases[[#This Row],[Potential Sales Ultimate - Renew: Yes]]</f>
        <v>25</v>
      </c>
      <c r="BK233" s="9">
        <f>+Bases[[#This Row],[Potential Clients Standard - Renew: Yes]]+Bases[[#This Row],[Potential Clients Standard - Renew: NO]]</f>
        <v>1</v>
      </c>
      <c r="BL233" s="7">
        <f>+Bases[[#This Row],[Potential Sales Standard - Renew: NO]]+Bases[[#This Row],[Potential Sales Ultimate - Renew: NO]]</f>
        <v>0</v>
      </c>
      <c r="BM233" s="9">
        <f>+Bases[[#This Row],[Potential Clients Ultimate - Renew: Yes]]+Bases[[#This Row],[Potential Clients Ultimate - Renew: NO]]</f>
        <v>0</v>
      </c>
    </row>
    <row r="234" spans="1:65" ht="16.5" customHeight="1" x14ac:dyDescent="0.25">
      <c r="A234" s="1">
        <v>3461</v>
      </c>
      <c r="B234" s="1" t="s">
        <v>238</v>
      </c>
      <c r="C234" s="1" t="s">
        <v>7</v>
      </c>
      <c r="D234" s="2">
        <v>45578</v>
      </c>
      <c r="E234" s="1" t="s">
        <v>12</v>
      </c>
      <c r="F234" s="7">
        <v>15</v>
      </c>
      <c r="G234" s="1" t="s">
        <v>9</v>
      </c>
      <c r="H234" s="1" t="s">
        <v>8</v>
      </c>
      <c r="I234" s="7">
        <v>30</v>
      </c>
      <c r="J234" s="1" t="s">
        <v>8</v>
      </c>
      <c r="K234" s="7">
        <v>20</v>
      </c>
      <c r="L234" s="7">
        <v>15</v>
      </c>
      <c r="M234" s="7">
        <v>50</v>
      </c>
      <c r="N234" s="6">
        <v>2024</v>
      </c>
      <c r="O234" s="3" t="s">
        <v>324</v>
      </c>
      <c r="P234" s="5">
        <v>3</v>
      </c>
      <c r="Q234" s="3" t="s">
        <v>314</v>
      </c>
      <c r="R234" s="7">
        <v>-15</v>
      </c>
      <c r="S234" s="9">
        <v>1</v>
      </c>
      <c r="T234" s="9">
        <v>0</v>
      </c>
      <c r="U234" s="9">
        <v>1</v>
      </c>
      <c r="V234" s="9">
        <f>+IF(Bases[[#This Row],[Auto Renewal]]="Yes",1,0)</f>
        <v>0</v>
      </c>
      <c r="W234" s="9">
        <f>+IF(Bases[[#This Row],[Auto Renewal]]="No",1,0)</f>
        <v>1</v>
      </c>
      <c r="X234" s="9">
        <f>+Bases[[#This Row],[CLIENTS From All Subscriptions Auto Renewal YES]]+Bases[[#This Row],[CLIENTS From All Subscriptions Auto Renewal NO]]</f>
        <v>1</v>
      </c>
      <c r="Y234" s="9">
        <f>IF(AND(Bases[[#This Row],[Plan]]="Core",Bases[[#This Row],[Auto Renewal]]="Yes"),1,0)</f>
        <v>0</v>
      </c>
      <c r="Z234" s="9">
        <f>IF(AND(Bases[[#This Row],[Plan]]="Core",Bases[[#This Row],[Auto Renewal]]="No"),1,0)</f>
        <v>0</v>
      </c>
      <c r="AA234" s="9">
        <f>+Bases[[#This Row],[CLIENTS From Simple Subscription Auto Renewal NO]]+Bases[[#This Row],[CLIENTS From Simple Subscription Auto Renewal YES]]</f>
        <v>0</v>
      </c>
      <c r="AB234" s="9">
        <f>IF(AND(Bases[[#This Row],[Plan]]="Standard",Bases[[#This Row],[Auto Renewal]]="Yes"),1,0)</f>
        <v>0</v>
      </c>
      <c r="AC234" s="9">
        <f>IF(AND(Bases[[#This Row],[Plan]]="Standard",Bases[[#This Row],[Auto Renewal]]="No"),1,0)</f>
        <v>0</v>
      </c>
      <c r="AD234" s="9">
        <f>+Bases[[#This Row],[CLIENTS From STANDARD (MINECRAFT) Auto Renewal NO]]+Bases[[#This Row],[CLIENTS From STANDARD (MINECRAFT) Auto Renewal YES]]</f>
        <v>0</v>
      </c>
      <c r="AE234" s="9">
        <f>IF(AND(Bases[[#This Row],[Plan]]="Ultimate",Bases[[#This Row],[Auto Renewal]]="Yes"),1,0)</f>
        <v>0</v>
      </c>
      <c r="AF234" s="9">
        <f>IF(AND(Bases[[#This Row],[Plan]]="Ultimate",Bases[[#This Row],[Auto Renewal]]="No"),1,0)</f>
        <v>1</v>
      </c>
      <c r="AG234" s="9">
        <f>+Bases[[#This Row],[CLIENTS From ULTIMATE (MINECRAFT) Auto Renewal NO]]+Bases[[#This Row],[CLIENTS From ULTIMATE (MINECRAFT) Auto Renewal YES]]</f>
        <v>1</v>
      </c>
      <c r="AH234" s="9">
        <f>+Bases[[#This Row],[Total CLIENTS From ULTIMATE (MINECRAFT) Auto Renewal YES + NO]]+Bases[[#This Row],[Total CLIENTS From STANDARD (MINECRAFT) Auto Renewal YES + NO]]</f>
        <v>1</v>
      </c>
      <c r="AI234" s="9">
        <f>IF(AND(Bases[[#This Row],[Plan]]="Ultimate",Bases[[#This Row],[Auto Renewal]]="Yes"),1,0)</f>
        <v>0</v>
      </c>
      <c r="AJ234" s="9">
        <f>IF(AND(Bases[[#This Row],[Plan]]="Ultimate",Bases[[#This Row],[Auto Renewal]]="No"),1,0)</f>
        <v>1</v>
      </c>
      <c r="AK234" s="9">
        <f>+Bases[[#This Row],[CLIENTS From ULTIMATE (EA) Auto Renewal YES]]+Bases[[#This Row],[CLIENTS From ULTIMATE (EA) Auto Renewal NO]]</f>
        <v>1</v>
      </c>
      <c r="AL234" s="7">
        <f>+IF(Bases[[#This Row],[Auto Renewal]]="Yes",Bases[[#This Row],[Subscription Price]],0)</f>
        <v>0</v>
      </c>
      <c r="AM234" s="7">
        <f>+IF(Bases[[#This Row],[Auto Renewal]]="No",Bases[[#This Row],[Subscription Price]],0)</f>
        <v>15</v>
      </c>
      <c r="AN234" s="7">
        <f>+Bases[[#This Row],[Sales From All Subscriptions Auto Renewal NO]]+Bases[[#This Row],[Sales From All Subscriptions Auto Renewal YES]]</f>
        <v>15</v>
      </c>
      <c r="AO234" s="7">
        <f>IF(AND(Bases[[#This Row],[Plan]]="Core",Bases[[#This Row],[Auto Renewal]]="Yes"),Bases[[#This Row],[Subscription Price]],0)</f>
        <v>0</v>
      </c>
      <c r="AP234" s="7">
        <f>IF(AND(Bases[[#This Row],[Plan]]="Core",Bases[[#This Row],[Auto Renewal]]="No"),Bases[[#This Row],[Subscription Price]],0)</f>
        <v>0</v>
      </c>
      <c r="AQ234" s="7">
        <f>+Bases[[#This Row],[Sales From Simple Subscription Auto Renewal YES]]+Bases[[#This Row],[Sales From Simple Subscription Auto Renewal NO]]</f>
        <v>0</v>
      </c>
      <c r="AR234" s="7">
        <f>IF(AND(Bases[[#This Row],[Plan]]="Standard",Bases[[#This Row],[Auto Renewal]]="Yes"),Bases[[#This Row],[Minecraft Season Pass Price]],0)</f>
        <v>0</v>
      </c>
      <c r="AS234" s="7">
        <f>IF(AND(Bases[[#This Row],[Plan]]="Standard",Bases[[#This Row],[Auto Renewal]]="No"),Bases[[#This Row],[Minecraft Season Pass Price]],0)</f>
        <v>0</v>
      </c>
      <c r="AT234" s="7">
        <f>+Bases[[#This Row],[Sales From STANDARD (MINECRAFT) Auto Renewal YES]]+Bases[[#This Row],[Sales From STANDARD (MINECRAFT) Auto Renewal NO]]</f>
        <v>0</v>
      </c>
      <c r="AU234" s="7">
        <f>IF(AND(Bases[[#This Row],[Plan]]="Ultimate",Bases[[#This Row],[Auto Renewal]]="Yes"),Bases[[#This Row],[Minecraft Season Pass Price]],0)</f>
        <v>0</v>
      </c>
      <c r="AV234" s="7">
        <f>IF(AND(Bases[[#This Row],[Plan]]="Ultimate",Bases[[#This Row],[Auto Renewal]]="No"),Bases[[#This Row],[Minecraft Season Pass Price]],0)</f>
        <v>20</v>
      </c>
      <c r="AW234" s="7">
        <f>+Bases[[#This Row],[Sales From ULTIMATE (MINECRAFT) Auto Renewal YES]]+Bases[[#This Row],[Sales From ULTIMATE (MINECRAFT) Auto Renewal NO]]</f>
        <v>20</v>
      </c>
      <c r="AX234" s="7">
        <f>+Bases[[#This Row],[Total Sales From ULTIMATE (MINECRAFT) Auto Renewal YES + NO]]+Bases[[#This Row],[Total Sales From STANDARD (MINECRAFT) Auto Renewal YES + NO]]</f>
        <v>20</v>
      </c>
      <c r="AY234" s="7">
        <f>IF(AND(Bases[[#This Row],[Plan]]="Ultimate",Bases[[#This Row],[Auto Renewal]]="Yes"),Bases[[#This Row],[EA Play Season Pass
Price]],0)</f>
        <v>0</v>
      </c>
      <c r="AZ234" s="7">
        <f>IF(AND(Bases[[#This Row],[Plan]]="Ultimate",Bases[[#This Row],[Auto Renewal]]="No"),Bases[[#This Row],[EA Play Season Pass
Price]],0)</f>
        <v>30</v>
      </c>
      <c r="BA234" s="7">
        <f>+Bases[[#This Row],[Sales From ULTIMATE (EA) Auto Renewal YES]]+Bases[[#This Row],[Sales From ULTIMATE (EA) Auto Renewal NO]]</f>
        <v>30</v>
      </c>
      <c r="BB234" s="7">
        <f>IF(Bases[[#This Row],[Potential Clients Standard - Renew: Yes]]=1,25,0)</f>
        <v>0</v>
      </c>
      <c r="BC234" s="9">
        <f>IF(AND(Bases[[#This Row],[Auto Renewal]]="Yes",Bases[[#This Row],[Plan]]="Core"),1,0)</f>
        <v>0</v>
      </c>
      <c r="BD234" s="7">
        <f>IF(Bases[[#This Row],[Potential Clients Standard - Renew: NO]]=1,25,0)</f>
        <v>0</v>
      </c>
      <c r="BE234" s="9">
        <f>IF(AND(Bases[[#This Row],[Auto Renewal]]="No",Bases[[#This Row],[Plan]]="Core"),1,0)</f>
        <v>0</v>
      </c>
      <c r="BF234" s="7">
        <f>IF(Bases[[#This Row],[Potential Clients Ultimate - Renew: Yes]]=1,35,0)</f>
        <v>0</v>
      </c>
      <c r="BG234" s="9">
        <f>IF(AND(Bases[[#This Row],[Auto Renewal]]="Yes",Bases[[#This Row],[Plan]]="Standard"),1,0)</f>
        <v>0</v>
      </c>
      <c r="BH234" s="7">
        <f>IF(Bases[[#This Row],[Potential Clients Ultimate - Renew: NO]]=1,35,0)</f>
        <v>0</v>
      </c>
      <c r="BI234" s="9">
        <f>IF(AND(Bases[[#This Row],[Auto Renewal]]="No",Bases[[#This Row],[Plan]]="Standard"),1,0)</f>
        <v>0</v>
      </c>
      <c r="BJ234" s="7">
        <f>+Bases[[#This Row],[Potential Sales Standard - Renew: Yes]]+Bases[[#This Row],[Potential Sales Ultimate - Renew: Yes]]</f>
        <v>0</v>
      </c>
      <c r="BK234" s="9">
        <f>+Bases[[#This Row],[Potential Clients Standard - Renew: Yes]]+Bases[[#This Row],[Potential Clients Standard - Renew: NO]]</f>
        <v>0</v>
      </c>
      <c r="BL234" s="7">
        <f>+Bases[[#This Row],[Potential Sales Standard - Renew: NO]]+Bases[[#This Row],[Potential Sales Ultimate - Renew: NO]]</f>
        <v>0</v>
      </c>
      <c r="BM234" s="9">
        <f>+Bases[[#This Row],[Potential Clients Ultimate - Renew: Yes]]+Bases[[#This Row],[Potential Clients Ultimate - Renew: NO]]</f>
        <v>0</v>
      </c>
    </row>
    <row r="235" spans="1:65" ht="16.5" customHeight="1" x14ac:dyDescent="0.25">
      <c r="A235" s="1">
        <v>3462</v>
      </c>
      <c r="B235" s="1" t="s">
        <v>239</v>
      </c>
      <c r="C235" s="1" t="s">
        <v>15</v>
      </c>
      <c r="D235" s="2">
        <v>45579</v>
      </c>
      <c r="E235" s="1" t="s">
        <v>8</v>
      </c>
      <c r="F235" s="7">
        <v>10</v>
      </c>
      <c r="G235" s="1" t="s">
        <v>13</v>
      </c>
      <c r="H235" s="1" t="s">
        <v>12</v>
      </c>
      <c r="I235" s="7" t="s">
        <v>302</v>
      </c>
      <c r="J235" s="1" t="s">
        <v>8</v>
      </c>
      <c r="K235" s="7">
        <v>20</v>
      </c>
      <c r="L235" s="7">
        <v>15</v>
      </c>
      <c r="M235" s="7">
        <v>15</v>
      </c>
      <c r="N235" s="6">
        <v>2024</v>
      </c>
      <c r="O235" s="3" t="s">
        <v>324</v>
      </c>
      <c r="P235" s="5">
        <v>3</v>
      </c>
      <c r="Q235" s="3" t="s">
        <v>309</v>
      </c>
      <c r="R235" s="7">
        <v>-15</v>
      </c>
      <c r="S235" s="9">
        <v>1</v>
      </c>
      <c r="T235" s="9">
        <v>1</v>
      </c>
      <c r="U235" s="9">
        <v>0</v>
      </c>
      <c r="V235" s="9">
        <f>+IF(Bases[[#This Row],[Auto Renewal]]="Yes",1,0)</f>
        <v>1</v>
      </c>
      <c r="W235" s="9">
        <f>+IF(Bases[[#This Row],[Auto Renewal]]="No",1,0)</f>
        <v>0</v>
      </c>
      <c r="X235" s="9">
        <f>+Bases[[#This Row],[CLIENTS From All Subscriptions Auto Renewal YES]]+Bases[[#This Row],[CLIENTS From All Subscriptions Auto Renewal NO]]</f>
        <v>1</v>
      </c>
      <c r="Y235" s="9">
        <f>IF(AND(Bases[[#This Row],[Plan]]="Core",Bases[[#This Row],[Auto Renewal]]="Yes"),1,0)</f>
        <v>0</v>
      </c>
      <c r="Z235" s="9">
        <f>IF(AND(Bases[[#This Row],[Plan]]="Core",Bases[[#This Row],[Auto Renewal]]="No"),1,0)</f>
        <v>0</v>
      </c>
      <c r="AA235" s="9">
        <f>+Bases[[#This Row],[CLIENTS From Simple Subscription Auto Renewal NO]]+Bases[[#This Row],[CLIENTS From Simple Subscription Auto Renewal YES]]</f>
        <v>0</v>
      </c>
      <c r="AB235" s="9">
        <f>IF(AND(Bases[[#This Row],[Plan]]="Standard",Bases[[#This Row],[Auto Renewal]]="Yes"),1,0)</f>
        <v>1</v>
      </c>
      <c r="AC235" s="9">
        <f>IF(AND(Bases[[#This Row],[Plan]]="Standard",Bases[[#This Row],[Auto Renewal]]="No"),1,0)</f>
        <v>0</v>
      </c>
      <c r="AD235" s="9">
        <f>+Bases[[#This Row],[CLIENTS From STANDARD (MINECRAFT) Auto Renewal NO]]+Bases[[#This Row],[CLIENTS From STANDARD (MINECRAFT) Auto Renewal YES]]</f>
        <v>1</v>
      </c>
      <c r="AE235" s="9">
        <f>IF(AND(Bases[[#This Row],[Plan]]="Ultimate",Bases[[#This Row],[Auto Renewal]]="Yes"),1,0)</f>
        <v>0</v>
      </c>
      <c r="AF235" s="9">
        <f>IF(AND(Bases[[#This Row],[Plan]]="Ultimate",Bases[[#This Row],[Auto Renewal]]="No"),1,0)</f>
        <v>0</v>
      </c>
      <c r="AG235" s="9">
        <f>+Bases[[#This Row],[CLIENTS From ULTIMATE (MINECRAFT) Auto Renewal NO]]+Bases[[#This Row],[CLIENTS From ULTIMATE (MINECRAFT) Auto Renewal YES]]</f>
        <v>0</v>
      </c>
      <c r="AH235" s="9">
        <f>+Bases[[#This Row],[Total CLIENTS From ULTIMATE (MINECRAFT) Auto Renewal YES + NO]]+Bases[[#This Row],[Total CLIENTS From STANDARD (MINECRAFT) Auto Renewal YES + NO]]</f>
        <v>1</v>
      </c>
      <c r="AI235" s="9">
        <f>IF(AND(Bases[[#This Row],[Plan]]="Ultimate",Bases[[#This Row],[Auto Renewal]]="Yes"),1,0)</f>
        <v>0</v>
      </c>
      <c r="AJ235" s="9">
        <f>IF(AND(Bases[[#This Row],[Plan]]="Ultimate",Bases[[#This Row],[Auto Renewal]]="No"),1,0)</f>
        <v>0</v>
      </c>
      <c r="AK235" s="9">
        <f>+Bases[[#This Row],[CLIENTS From ULTIMATE (EA) Auto Renewal YES]]+Bases[[#This Row],[CLIENTS From ULTIMATE (EA) Auto Renewal NO]]</f>
        <v>0</v>
      </c>
      <c r="AL235" s="7">
        <f>+IF(Bases[[#This Row],[Auto Renewal]]="Yes",Bases[[#This Row],[Subscription Price]],0)</f>
        <v>10</v>
      </c>
      <c r="AM235" s="7">
        <f>+IF(Bases[[#This Row],[Auto Renewal]]="No",Bases[[#This Row],[Subscription Price]],0)</f>
        <v>0</v>
      </c>
      <c r="AN235" s="7">
        <f>+Bases[[#This Row],[Sales From All Subscriptions Auto Renewal NO]]+Bases[[#This Row],[Sales From All Subscriptions Auto Renewal YES]]</f>
        <v>10</v>
      </c>
      <c r="AO235" s="7">
        <f>IF(AND(Bases[[#This Row],[Plan]]="Core",Bases[[#This Row],[Auto Renewal]]="Yes"),Bases[[#This Row],[Subscription Price]],0)</f>
        <v>0</v>
      </c>
      <c r="AP235" s="7">
        <f>IF(AND(Bases[[#This Row],[Plan]]="Core",Bases[[#This Row],[Auto Renewal]]="No"),Bases[[#This Row],[Subscription Price]],0)</f>
        <v>0</v>
      </c>
      <c r="AQ235" s="7">
        <f>+Bases[[#This Row],[Sales From Simple Subscription Auto Renewal YES]]+Bases[[#This Row],[Sales From Simple Subscription Auto Renewal NO]]</f>
        <v>0</v>
      </c>
      <c r="AR235" s="7">
        <f>IF(AND(Bases[[#This Row],[Plan]]="Standard",Bases[[#This Row],[Auto Renewal]]="Yes"),Bases[[#This Row],[Minecraft Season Pass Price]],0)</f>
        <v>20</v>
      </c>
      <c r="AS235" s="7">
        <f>IF(AND(Bases[[#This Row],[Plan]]="Standard",Bases[[#This Row],[Auto Renewal]]="No"),Bases[[#This Row],[Minecraft Season Pass Price]],0)</f>
        <v>0</v>
      </c>
      <c r="AT235" s="7">
        <f>+Bases[[#This Row],[Sales From STANDARD (MINECRAFT) Auto Renewal YES]]+Bases[[#This Row],[Sales From STANDARD (MINECRAFT) Auto Renewal NO]]</f>
        <v>20</v>
      </c>
      <c r="AU235" s="7">
        <f>IF(AND(Bases[[#This Row],[Plan]]="Ultimate",Bases[[#This Row],[Auto Renewal]]="Yes"),Bases[[#This Row],[Minecraft Season Pass Price]],0)</f>
        <v>0</v>
      </c>
      <c r="AV235" s="7">
        <f>IF(AND(Bases[[#This Row],[Plan]]="Ultimate",Bases[[#This Row],[Auto Renewal]]="No"),Bases[[#This Row],[Minecraft Season Pass Price]],0)</f>
        <v>0</v>
      </c>
      <c r="AW235" s="7">
        <f>+Bases[[#This Row],[Sales From ULTIMATE (MINECRAFT) Auto Renewal YES]]+Bases[[#This Row],[Sales From ULTIMATE (MINECRAFT) Auto Renewal NO]]</f>
        <v>0</v>
      </c>
      <c r="AX235" s="7">
        <f>+Bases[[#This Row],[Total Sales From ULTIMATE (MINECRAFT) Auto Renewal YES + NO]]+Bases[[#This Row],[Total Sales From STANDARD (MINECRAFT) Auto Renewal YES + NO]]</f>
        <v>20</v>
      </c>
      <c r="AY235" s="7">
        <f>IF(AND(Bases[[#This Row],[Plan]]="Ultimate",Bases[[#This Row],[Auto Renewal]]="Yes"),Bases[[#This Row],[EA Play Season Pass
Price]],0)</f>
        <v>0</v>
      </c>
      <c r="AZ235" s="7">
        <f>IF(AND(Bases[[#This Row],[Plan]]="Ultimate",Bases[[#This Row],[Auto Renewal]]="No"),Bases[[#This Row],[EA Play Season Pass
Price]],0)</f>
        <v>0</v>
      </c>
      <c r="BA235" s="7">
        <f>+Bases[[#This Row],[Sales From ULTIMATE (EA) Auto Renewal YES]]+Bases[[#This Row],[Sales From ULTIMATE (EA) Auto Renewal NO]]</f>
        <v>0</v>
      </c>
      <c r="BB235" s="7">
        <f>IF(Bases[[#This Row],[Potential Clients Standard - Renew: Yes]]=1,25,0)</f>
        <v>0</v>
      </c>
      <c r="BC235" s="9">
        <f>IF(AND(Bases[[#This Row],[Auto Renewal]]="Yes",Bases[[#This Row],[Plan]]="Core"),1,0)</f>
        <v>0</v>
      </c>
      <c r="BD235" s="7">
        <f>IF(Bases[[#This Row],[Potential Clients Standard - Renew: NO]]=1,25,0)</f>
        <v>0</v>
      </c>
      <c r="BE235" s="9">
        <f>IF(AND(Bases[[#This Row],[Auto Renewal]]="No",Bases[[#This Row],[Plan]]="Core"),1,0)</f>
        <v>0</v>
      </c>
      <c r="BF235" s="7">
        <f>IF(Bases[[#This Row],[Potential Clients Ultimate - Renew: Yes]]=1,35,0)</f>
        <v>35</v>
      </c>
      <c r="BG235" s="9">
        <f>IF(AND(Bases[[#This Row],[Auto Renewal]]="Yes",Bases[[#This Row],[Plan]]="Standard"),1,0)</f>
        <v>1</v>
      </c>
      <c r="BH235" s="7">
        <f>IF(Bases[[#This Row],[Potential Clients Ultimate - Renew: NO]]=1,35,0)</f>
        <v>0</v>
      </c>
      <c r="BI235" s="9">
        <f>IF(AND(Bases[[#This Row],[Auto Renewal]]="No",Bases[[#This Row],[Plan]]="Standard"),1,0)</f>
        <v>0</v>
      </c>
      <c r="BJ235" s="7">
        <f>+Bases[[#This Row],[Potential Sales Standard - Renew: Yes]]+Bases[[#This Row],[Potential Sales Ultimate - Renew: Yes]]</f>
        <v>35</v>
      </c>
      <c r="BK235" s="9">
        <f>+Bases[[#This Row],[Potential Clients Standard - Renew: Yes]]+Bases[[#This Row],[Potential Clients Standard - Renew: NO]]</f>
        <v>0</v>
      </c>
      <c r="BL235" s="7">
        <f>+Bases[[#This Row],[Potential Sales Standard - Renew: NO]]+Bases[[#This Row],[Potential Sales Ultimate - Renew: NO]]</f>
        <v>0</v>
      </c>
      <c r="BM235" s="9">
        <f>+Bases[[#This Row],[Potential Clients Ultimate - Renew: Yes]]+Bases[[#This Row],[Potential Clients Ultimate - Renew: NO]]</f>
        <v>1</v>
      </c>
    </row>
    <row r="236" spans="1:65" ht="16.5" customHeight="1" x14ac:dyDescent="0.25">
      <c r="A236" s="1">
        <v>3463</v>
      </c>
      <c r="B236" s="1" t="s">
        <v>240</v>
      </c>
      <c r="C236" s="1" t="s">
        <v>11</v>
      </c>
      <c r="D236" s="2">
        <v>45580</v>
      </c>
      <c r="E236" s="1" t="s">
        <v>12</v>
      </c>
      <c r="F236" s="7">
        <v>5</v>
      </c>
      <c r="G236" s="1" t="s">
        <v>9</v>
      </c>
      <c r="H236" s="1" t="s">
        <v>12</v>
      </c>
      <c r="I236" s="7" t="s">
        <v>302</v>
      </c>
      <c r="J236" s="1" t="s">
        <v>12</v>
      </c>
      <c r="K236" s="7">
        <v>0</v>
      </c>
      <c r="L236" s="7">
        <v>1</v>
      </c>
      <c r="M236" s="7">
        <v>4</v>
      </c>
      <c r="N236" s="6">
        <v>2024</v>
      </c>
      <c r="O236" s="3" t="s">
        <v>324</v>
      </c>
      <c r="P236" s="5">
        <v>3</v>
      </c>
      <c r="Q236" s="3" t="s">
        <v>312</v>
      </c>
      <c r="R236" s="7">
        <v>-1</v>
      </c>
      <c r="S236" s="9">
        <v>1</v>
      </c>
      <c r="T236" s="9">
        <v>0</v>
      </c>
      <c r="U236" s="9">
        <v>1</v>
      </c>
      <c r="V236" s="9">
        <f>+IF(Bases[[#This Row],[Auto Renewal]]="Yes",1,0)</f>
        <v>0</v>
      </c>
      <c r="W236" s="9">
        <f>+IF(Bases[[#This Row],[Auto Renewal]]="No",1,0)</f>
        <v>1</v>
      </c>
      <c r="X236" s="9">
        <f>+Bases[[#This Row],[CLIENTS From All Subscriptions Auto Renewal YES]]+Bases[[#This Row],[CLIENTS From All Subscriptions Auto Renewal NO]]</f>
        <v>1</v>
      </c>
      <c r="Y236" s="9">
        <f>IF(AND(Bases[[#This Row],[Plan]]="Core",Bases[[#This Row],[Auto Renewal]]="Yes"),1,0)</f>
        <v>0</v>
      </c>
      <c r="Z236" s="9">
        <f>IF(AND(Bases[[#This Row],[Plan]]="Core",Bases[[#This Row],[Auto Renewal]]="No"),1,0)</f>
        <v>1</v>
      </c>
      <c r="AA236" s="9">
        <f>+Bases[[#This Row],[CLIENTS From Simple Subscription Auto Renewal NO]]+Bases[[#This Row],[CLIENTS From Simple Subscription Auto Renewal YES]]</f>
        <v>1</v>
      </c>
      <c r="AB236" s="9">
        <f>IF(AND(Bases[[#This Row],[Plan]]="Standard",Bases[[#This Row],[Auto Renewal]]="Yes"),1,0)</f>
        <v>0</v>
      </c>
      <c r="AC236" s="9">
        <f>IF(AND(Bases[[#This Row],[Plan]]="Standard",Bases[[#This Row],[Auto Renewal]]="No"),1,0)</f>
        <v>0</v>
      </c>
      <c r="AD236" s="9">
        <f>+Bases[[#This Row],[CLIENTS From STANDARD (MINECRAFT) Auto Renewal NO]]+Bases[[#This Row],[CLIENTS From STANDARD (MINECRAFT) Auto Renewal YES]]</f>
        <v>0</v>
      </c>
      <c r="AE236" s="9">
        <f>IF(AND(Bases[[#This Row],[Plan]]="Ultimate",Bases[[#This Row],[Auto Renewal]]="Yes"),1,0)</f>
        <v>0</v>
      </c>
      <c r="AF236" s="9">
        <f>IF(AND(Bases[[#This Row],[Plan]]="Ultimate",Bases[[#This Row],[Auto Renewal]]="No"),1,0)</f>
        <v>0</v>
      </c>
      <c r="AG236" s="9">
        <f>+Bases[[#This Row],[CLIENTS From ULTIMATE (MINECRAFT) Auto Renewal NO]]+Bases[[#This Row],[CLIENTS From ULTIMATE (MINECRAFT) Auto Renewal YES]]</f>
        <v>0</v>
      </c>
      <c r="AH236" s="9">
        <f>+Bases[[#This Row],[Total CLIENTS From ULTIMATE (MINECRAFT) Auto Renewal YES + NO]]+Bases[[#This Row],[Total CLIENTS From STANDARD (MINECRAFT) Auto Renewal YES + NO]]</f>
        <v>0</v>
      </c>
      <c r="AI236" s="9">
        <f>IF(AND(Bases[[#This Row],[Plan]]="Ultimate",Bases[[#This Row],[Auto Renewal]]="Yes"),1,0)</f>
        <v>0</v>
      </c>
      <c r="AJ236" s="9">
        <f>IF(AND(Bases[[#This Row],[Plan]]="Ultimate",Bases[[#This Row],[Auto Renewal]]="No"),1,0)</f>
        <v>0</v>
      </c>
      <c r="AK236" s="9">
        <f>+Bases[[#This Row],[CLIENTS From ULTIMATE (EA) Auto Renewal YES]]+Bases[[#This Row],[CLIENTS From ULTIMATE (EA) Auto Renewal NO]]</f>
        <v>0</v>
      </c>
      <c r="AL236" s="7">
        <f>+IF(Bases[[#This Row],[Auto Renewal]]="Yes",Bases[[#This Row],[Subscription Price]],0)</f>
        <v>0</v>
      </c>
      <c r="AM236" s="7">
        <f>+IF(Bases[[#This Row],[Auto Renewal]]="No",Bases[[#This Row],[Subscription Price]],0)</f>
        <v>5</v>
      </c>
      <c r="AN236" s="7">
        <f>+Bases[[#This Row],[Sales From All Subscriptions Auto Renewal NO]]+Bases[[#This Row],[Sales From All Subscriptions Auto Renewal YES]]</f>
        <v>5</v>
      </c>
      <c r="AO236" s="7">
        <f>IF(AND(Bases[[#This Row],[Plan]]="Core",Bases[[#This Row],[Auto Renewal]]="Yes"),Bases[[#This Row],[Subscription Price]],0)</f>
        <v>0</v>
      </c>
      <c r="AP236" s="7">
        <f>IF(AND(Bases[[#This Row],[Plan]]="Core",Bases[[#This Row],[Auto Renewal]]="No"),Bases[[#This Row],[Subscription Price]],0)</f>
        <v>5</v>
      </c>
      <c r="AQ236" s="7">
        <f>+Bases[[#This Row],[Sales From Simple Subscription Auto Renewal YES]]+Bases[[#This Row],[Sales From Simple Subscription Auto Renewal NO]]</f>
        <v>5</v>
      </c>
      <c r="AR236" s="7">
        <f>IF(AND(Bases[[#This Row],[Plan]]="Standard",Bases[[#This Row],[Auto Renewal]]="Yes"),Bases[[#This Row],[Minecraft Season Pass Price]],0)</f>
        <v>0</v>
      </c>
      <c r="AS236" s="7">
        <f>IF(AND(Bases[[#This Row],[Plan]]="Standard",Bases[[#This Row],[Auto Renewal]]="No"),Bases[[#This Row],[Minecraft Season Pass Price]],0)</f>
        <v>0</v>
      </c>
      <c r="AT236" s="7">
        <f>+Bases[[#This Row],[Sales From STANDARD (MINECRAFT) Auto Renewal YES]]+Bases[[#This Row],[Sales From STANDARD (MINECRAFT) Auto Renewal NO]]</f>
        <v>0</v>
      </c>
      <c r="AU236" s="7">
        <f>IF(AND(Bases[[#This Row],[Plan]]="Ultimate",Bases[[#This Row],[Auto Renewal]]="Yes"),Bases[[#This Row],[Minecraft Season Pass Price]],0)</f>
        <v>0</v>
      </c>
      <c r="AV236" s="7">
        <f>IF(AND(Bases[[#This Row],[Plan]]="Ultimate",Bases[[#This Row],[Auto Renewal]]="No"),Bases[[#This Row],[Minecraft Season Pass Price]],0)</f>
        <v>0</v>
      </c>
      <c r="AW236" s="7">
        <f>+Bases[[#This Row],[Sales From ULTIMATE (MINECRAFT) Auto Renewal YES]]+Bases[[#This Row],[Sales From ULTIMATE (MINECRAFT) Auto Renewal NO]]</f>
        <v>0</v>
      </c>
      <c r="AX236" s="7">
        <f>+Bases[[#This Row],[Total Sales From ULTIMATE (MINECRAFT) Auto Renewal YES + NO]]+Bases[[#This Row],[Total Sales From STANDARD (MINECRAFT) Auto Renewal YES + NO]]</f>
        <v>0</v>
      </c>
      <c r="AY236" s="7">
        <f>IF(AND(Bases[[#This Row],[Plan]]="Ultimate",Bases[[#This Row],[Auto Renewal]]="Yes"),Bases[[#This Row],[EA Play Season Pass
Price]],0)</f>
        <v>0</v>
      </c>
      <c r="AZ236" s="7">
        <f>IF(AND(Bases[[#This Row],[Plan]]="Ultimate",Bases[[#This Row],[Auto Renewal]]="No"),Bases[[#This Row],[EA Play Season Pass
Price]],0)</f>
        <v>0</v>
      </c>
      <c r="BA236" s="7">
        <f>+Bases[[#This Row],[Sales From ULTIMATE (EA) Auto Renewal YES]]+Bases[[#This Row],[Sales From ULTIMATE (EA) Auto Renewal NO]]</f>
        <v>0</v>
      </c>
      <c r="BB236" s="7">
        <f>IF(Bases[[#This Row],[Potential Clients Standard - Renew: Yes]]=1,25,0)</f>
        <v>0</v>
      </c>
      <c r="BC236" s="9">
        <f>IF(AND(Bases[[#This Row],[Auto Renewal]]="Yes",Bases[[#This Row],[Plan]]="Core"),1,0)</f>
        <v>0</v>
      </c>
      <c r="BD236" s="7">
        <f>IF(Bases[[#This Row],[Potential Clients Standard - Renew: NO]]=1,25,0)</f>
        <v>25</v>
      </c>
      <c r="BE236" s="9">
        <f>IF(AND(Bases[[#This Row],[Auto Renewal]]="No",Bases[[#This Row],[Plan]]="Core"),1,0)</f>
        <v>1</v>
      </c>
      <c r="BF236" s="7">
        <f>IF(Bases[[#This Row],[Potential Clients Ultimate - Renew: Yes]]=1,35,0)</f>
        <v>0</v>
      </c>
      <c r="BG236" s="9">
        <f>IF(AND(Bases[[#This Row],[Auto Renewal]]="Yes",Bases[[#This Row],[Plan]]="Standard"),1,0)</f>
        <v>0</v>
      </c>
      <c r="BH236" s="7">
        <f>IF(Bases[[#This Row],[Potential Clients Ultimate - Renew: NO]]=1,35,0)</f>
        <v>0</v>
      </c>
      <c r="BI236" s="9">
        <f>IF(AND(Bases[[#This Row],[Auto Renewal]]="No",Bases[[#This Row],[Plan]]="Standard"),1,0)</f>
        <v>0</v>
      </c>
      <c r="BJ236" s="7">
        <f>+Bases[[#This Row],[Potential Sales Standard - Renew: Yes]]+Bases[[#This Row],[Potential Sales Ultimate - Renew: Yes]]</f>
        <v>0</v>
      </c>
      <c r="BK236" s="9">
        <f>+Bases[[#This Row],[Potential Clients Standard - Renew: Yes]]+Bases[[#This Row],[Potential Clients Standard - Renew: NO]]</f>
        <v>1</v>
      </c>
      <c r="BL236" s="7">
        <f>+Bases[[#This Row],[Potential Sales Standard - Renew: NO]]+Bases[[#This Row],[Potential Sales Ultimate - Renew: NO]]</f>
        <v>25</v>
      </c>
      <c r="BM236" s="9">
        <f>+Bases[[#This Row],[Potential Clients Ultimate - Renew: Yes]]+Bases[[#This Row],[Potential Clients Ultimate - Renew: NO]]</f>
        <v>0</v>
      </c>
    </row>
    <row r="237" spans="1:65" ht="16.5" customHeight="1" x14ac:dyDescent="0.25">
      <c r="A237" s="1">
        <v>3464</v>
      </c>
      <c r="B237" s="1" t="s">
        <v>241</v>
      </c>
      <c r="C237" s="1" t="s">
        <v>7</v>
      </c>
      <c r="D237" s="2">
        <v>45581</v>
      </c>
      <c r="E237" s="1" t="s">
        <v>8</v>
      </c>
      <c r="F237" s="7">
        <v>15</v>
      </c>
      <c r="G237" s="1" t="s">
        <v>16</v>
      </c>
      <c r="H237" s="1" t="s">
        <v>8</v>
      </c>
      <c r="I237" s="7">
        <v>30</v>
      </c>
      <c r="J237" s="1" t="s">
        <v>8</v>
      </c>
      <c r="K237" s="7">
        <v>20</v>
      </c>
      <c r="L237" s="7">
        <v>7</v>
      </c>
      <c r="M237" s="7">
        <v>58</v>
      </c>
      <c r="N237" s="6">
        <v>2024</v>
      </c>
      <c r="O237" s="3" t="s">
        <v>324</v>
      </c>
      <c r="P237" s="5">
        <v>3</v>
      </c>
      <c r="Q237" s="3" t="s">
        <v>315</v>
      </c>
      <c r="R237" s="7">
        <v>-7</v>
      </c>
      <c r="S237" s="9">
        <v>1</v>
      </c>
      <c r="T237" s="9">
        <v>1</v>
      </c>
      <c r="U237" s="9">
        <v>0</v>
      </c>
      <c r="V237" s="9">
        <f>+IF(Bases[[#This Row],[Auto Renewal]]="Yes",1,0)</f>
        <v>1</v>
      </c>
      <c r="W237" s="9">
        <f>+IF(Bases[[#This Row],[Auto Renewal]]="No",1,0)</f>
        <v>0</v>
      </c>
      <c r="X237" s="9">
        <f>+Bases[[#This Row],[CLIENTS From All Subscriptions Auto Renewal YES]]+Bases[[#This Row],[CLIENTS From All Subscriptions Auto Renewal NO]]</f>
        <v>1</v>
      </c>
      <c r="Y237" s="9">
        <f>IF(AND(Bases[[#This Row],[Plan]]="Core",Bases[[#This Row],[Auto Renewal]]="Yes"),1,0)</f>
        <v>0</v>
      </c>
      <c r="Z237" s="9">
        <f>IF(AND(Bases[[#This Row],[Plan]]="Core",Bases[[#This Row],[Auto Renewal]]="No"),1,0)</f>
        <v>0</v>
      </c>
      <c r="AA237" s="9">
        <f>+Bases[[#This Row],[CLIENTS From Simple Subscription Auto Renewal NO]]+Bases[[#This Row],[CLIENTS From Simple Subscription Auto Renewal YES]]</f>
        <v>0</v>
      </c>
      <c r="AB237" s="9">
        <f>IF(AND(Bases[[#This Row],[Plan]]="Standard",Bases[[#This Row],[Auto Renewal]]="Yes"),1,0)</f>
        <v>0</v>
      </c>
      <c r="AC237" s="9">
        <f>IF(AND(Bases[[#This Row],[Plan]]="Standard",Bases[[#This Row],[Auto Renewal]]="No"),1,0)</f>
        <v>0</v>
      </c>
      <c r="AD237" s="9">
        <f>+Bases[[#This Row],[CLIENTS From STANDARD (MINECRAFT) Auto Renewal NO]]+Bases[[#This Row],[CLIENTS From STANDARD (MINECRAFT) Auto Renewal YES]]</f>
        <v>0</v>
      </c>
      <c r="AE237" s="9">
        <f>IF(AND(Bases[[#This Row],[Plan]]="Ultimate",Bases[[#This Row],[Auto Renewal]]="Yes"),1,0)</f>
        <v>1</v>
      </c>
      <c r="AF237" s="9">
        <f>IF(AND(Bases[[#This Row],[Plan]]="Ultimate",Bases[[#This Row],[Auto Renewal]]="No"),1,0)</f>
        <v>0</v>
      </c>
      <c r="AG237" s="9">
        <f>+Bases[[#This Row],[CLIENTS From ULTIMATE (MINECRAFT) Auto Renewal NO]]+Bases[[#This Row],[CLIENTS From ULTIMATE (MINECRAFT) Auto Renewal YES]]</f>
        <v>1</v>
      </c>
      <c r="AH237" s="9">
        <f>+Bases[[#This Row],[Total CLIENTS From ULTIMATE (MINECRAFT) Auto Renewal YES + NO]]+Bases[[#This Row],[Total CLIENTS From STANDARD (MINECRAFT) Auto Renewal YES + NO]]</f>
        <v>1</v>
      </c>
      <c r="AI237" s="9">
        <f>IF(AND(Bases[[#This Row],[Plan]]="Ultimate",Bases[[#This Row],[Auto Renewal]]="Yes"),1,0)</f>
        <v>1</v>
      </c>
      <c r="AJ237" s="9">
        <f>IF(AND(Bases[[#This Row],[Plan]]="Ultimate",Bases[[#This Row],[Auto Renewal]]="No"),1,0)</f>
        <v>0</v>
      </c>
      <c r="AK237" s="9">
        <f>+Bases[[#This Row],[CLIENTS From ULTIMATE (EA) Auto Renewal YES]]+Bases[[#This Row],[CLIENTS From ULTIMATE (EA) Auto Renewal NO]]</f>
        <v>1</v>
      </c>
      <c r="AL237" s="7">
        <f>+IF(Bases[[#This Row],[Auto Renewal]]="Yes",Bases[[#This Row],[Subscription Price]],0)</f>
        <v>15</v>
      </c>
      <c r="AM237" s="7">
        <f>+IF(Bases[[#This Row],[Auto Renewal]]="No",Bases[[#This Row],[Subscription Price]],0)</f>
        <v>0</v>
      </c>
      <c r="AN237" s="7">
        <f>+Bases[[#This Row],[Sales From All Subscriptions Auto Renewal NO]]+Bases[[#This Row],[Sales From All Subscriptions Auto Renewal YES]]</f>
        <v>15</v>
      </c>
      <c r="AO237" s="7">
        <f>IF(AND(Bases[[#This Row],[Plan]]="Core",Bases[[#This Row],[Auto Renewal]]="Yes"),Bases[[#This Row],[Subscription Price]],0)</f>
        <v>0</v>
      </c>
      <c r="AP237" s="7">
        <f>IF(AND(Bases[[#This Row],[Plan]]="Core",Bases[[#This Row],[Auto Renewal]]="No"),Bases[[#This Row],[Subscription Price]],0)</f>
        <v>0</v>
      </c>
      <c r="AQ237" s="7">
        <f>+Bases[[#This Row],[Sales From Simple Subscription Auto Renewal YES]]+Bases[[#This Row],[Sales From Simple Subscription Auto Renewal NO]]</f>
        <v>0</v>
      </c>
      <c r="AR237" s="7">
        <f>IF(AND(Bases[[#This Row],[Plan]]="Standard",Bases[[#This Row],[Auto Renewal]]="Yes"),Bases[[#This Row],[Minecraft Season Pass Price]],0)</f>
        <v>0</v>
      </c>
      <c r="AS237" s="7">
        <f>IF(AND(Bases[[#This Row],[Plan]]="Standard",Bases[[#This Row],[Auto Renewal]]="No"),Bases[[#This Row],[Minecraft Season Pass Price]],0)</f>
        <v>0</v>
      </c>
      <c r="AT237" s="7">
        <f>+Bases[[#This Row],[Sales From STANDARD (MINECRAFT) Auto Renewal YES]]+Bases[[#This Row],[Sales From STANDARD (MINECRAFT) Auto Renewal NO]]</f>
        <v>0</v>
      </c>
      <c r="AU237" s="7">
        <f>IF(AND(Bases[[#This Row],[Plan]]="Ultimate",Bases[[#This Row],[Auto Renewal]]="Yes"),Bases[[#This Row],[Minecraft Season Pass Price]],0)</f>
        <v>20</v>
      </c>
      <c r="AV237" s="7">
        <f>IF(AND(Bases[[#This Row],[Plan]]="Ultimate",Bases[[#This Row],[Auto Renewal]]="No"),Bases[[#This Row],[Minecraft Season Pass Price]],0)</f>
        <v>0</v>
      </c>
      <c r="AW237" s="7">
        <f>+Bases[[#This Row],[Sales From ULTIMATE (MINECRAFT) Auto Renewal YES]]+Bases[[#This Row],[Sales From ULTIMATE (MINECRAFT) Auto Renewal NO]]</f>
        <v>20</v>
      </c>
      <c r="AX237" s="7">
        <f>+Bases[[#This Row],[Total Sales From ULTIMATE (MINECRAFT) Auto Renewal YES + NO]]+Bases[[#This Row],[Total Sales From STANDARD (MINECRAFT) Auto Renewal YES + NO]]</f>
        <v>20</v>
      </c>
      <c r="AY237" s="7">
        <f>IF(AND(Bases[[#This Row],[Plan]]="Ultimate",Bases[[#This Row],[Auto Renewal]]="Yes"),Bases[[#This Row],[EA Play Season Pass
Price]],0)</f>
        <v>30</v>
      </c>
      <c r="AZ237" s="7">
        <f>IF(AND(Bases[[#This Row],[Plan]]="Ultimate",Bases[[#This Row],[Auto Renewal]]="No"),Bases[[#This Row],[EA Play Season Pass
Price]],0)</f>
        <v>0</v>
      </c>
      <c r="BA237" s="7">
        <f>+Bases[[#This Row],[Sales From ULTIMATE (EA) Auto Renewal YES]]+Bases[[#This Row],[Sales From ULTIMATE (EA) Auto Renewal NO]]</f>
        <v>30</v>
      </c>
      <c r="BB237" s="7">
        <f>IF(Bases[[#This Row],[Potential Clients Standard - Renew: Yes]]=1,25,0)</f>
        <v>0</v>
      </c>
      <c r="BC237" s="9">
        <f>IF(AND(Bases[[#This Row],[Auto Renewal]]="Yes",Bases[[#This Row],[Plan]]="Core"),1,0)</f>
        <v>0</v>
      </c>
      <c r="BD237" s="7">
        <f>IF(Bases[[#This Row],[Potential Clients Standard - Renew: NO]]=1,25,0)</f>
        <v>0</v>
      </c>
      <c r="BE237" s="9">
        <f>IF(AND(Bases[[#This Row],[Auto Renewal]]="No",Bases[[#This Row],[Plan]]="Core"),1,0)</f>
        <v>0</v>
      </c>
      <c r="BF237" s="7">
        <f>IF(Bases[[#This Row],[Potential Clients Ultimate - Renew: Yes]]=1,35,0)</f>
        <v>0</v>
      </c>
      <c r="BG237" s="9">
        <f>IF(AND(Bases[[#This Row],[Auto Renewal]]="Yes",Bases[[#This Row],[Plan]]="Standard"),1,0)</f>
        <v>0</v>
      </c>
      <c r="BH237" s="7">
        <f>IF(Bases[[#This Row],[Potential Clients Ultimate - Renew: NO]]=1,35,0)</f>
        <v>0</v>
      </c>
      <c r="BI237" s="9">
        <f>IF(AND(Bases[[#This Row],[Auto Renewal]]="No",Bases[[#This Row],[Plan]]="Standard"),1,0)</f>
        <v>0</v>
      </c>
      <c r="BJ237" s="7">
        <f>+Bases[[#This Row],[Potential Sales Standard - Renew: Yes]]+Bases[[#This Row],[Potential Sales Ultimate - Renew: Yes]]</f>
        <v>0</v>
      </c>
      <c r="BK237" s="9">
        <f>+Bases[[#This Row],[Potential Clients Standard - Renew: Yes]]+Bases[[#This Row],[Potential Clients Standard - Renew: NO]]</f>
        <v>0</v>
      </c>
      <c r="BL237" s="7">
        <f>+Bases[[#This Row],[Potential Sales Standard - Renew: NO]]+Bases[[#This Row],[Potential Sales Ultimate - Renew: NO]]</f>
        <v>0</v>
      </c>
      <c r="BM237" s="9">
        <f>+Bases[[#This Row],[Potential Clients Ultimate - Renew: Yes]]+Bases[[#This Row],[Potential Clients Ultimate - Renew: NO]]</f>
        <v>0</v>
      </c>
    </row>
    <row r="238" spans="1:65" ht="16.5" customHeight="1" x14ac:dyDescent="0.25">
      <c r="A238" s="1">
        <v>3465</v>
      </c>
      <c r="B238" s="1" t="s">
        <v>242</v>
      </c>
      <c r="C238" s="1" t="s">
        <v>15</v>
      </c>
      <c r="D238" s="2">
        <v>45582</v>
      </c>
      <c r="E238" s="1" t="s">
        <v>12</v>
      </c>
      <c r="F238" s="7">
        <v>10</v>
      </c>
      <c r="G238" s="1" t="s">
        <v>9</v>
      </c>
      <c r="H238" s="1" t="s">
        <v>12</v>
      </c>
      <c r="I238" s="7" t="s">
        <v>302</v>
      </c>
      <c r="J238" s="1" t="s">
        <v>8</v>
      </c>
      <c r="K238" s="7">
        <v>20</v>
      </c>
      <c r="L238" s="7">
        <v>10</v>
      </c>
      <c r="M238" s="7">
        <v>20</v>
      </c>
      <c r="N238" s="6">
        <v>2024</v>
      </c>
      <c r="O238" s="3" t="s">
        <v>324</v>
      </c>
      <c r="P238" s="5">
        <v>3</v>
      </c>
      <c r="Q238" s="3" t="s">
        <v>316</v>
      </c>
      <c r="R238" s="7">
        <v>-10</v>
      </c>
      <c r="S238" s="9">
        <v>1</v>
      </c>
      <c r="T238" s="9">
        <v>0</v>
      </c>
      <c r="U238" s="9">
        <v>1</v>
      </c>
      <c r="V238" s="9">
        <f>+IF(Bases[[#This Row],[Auto Renewal]]="Yes",1,0)</f>
        <v>0</v>
      </c>
      <c r="W238" s="9">
        <f>+IF(Bases[[#This Row],[Auto Renewal]]="No",1,0)</f>
        <v>1</v>
      </c>
      <c r="X238" s="9">
        <f>+Bases[[#This Row],[CLIENTS From All Subscriptions Auto Renewal YES]]+Bases[[#This Row],[CLIENTS From All Subscriptions Auto Renewal NO]]</f>
        <v>1</v>
      </c>
      <c r="Y238" s="9">
        <f>IF(AND(Bases[[#This Row],[Plan]]="Core",Bases[[#This Row],[Auto Renewal]]="Yes"),1,0)</f>
        <v>0</v>
      </c>
      <c r="Z238" s="9">
        <f>IF(AND(Bases[[#This Row],[Plan]]="Core",Bases[[#This Row],[Auto Renewal]]="No"),1,0)</f>
        <v>0</v>
      </c>
      <c r="AA238" s="9">
        <f>+Bases[[#This Row],[CLIENTS From Simple Subscription Auto Renewal NO]]+Bases[[#This Row],[CLIENTS From Simple Subscription Auto Renewal YES]]</f>
        <v>0</v>
      </c>
      <c r="AB238" s="9">
        <f>IF(AND(Bases[[#This Row],[Plan]]="Standard",Bases[[#This Row],[Auto Renewal]]="Yes"),1,0)</f>
        <v>0</v>
      </c>
      <c r="AC238" s="9">
        <f>IF(AND(Bases[[#This Row],[Plan]]="Standard",Bases[[#This Row],[Auto Renewal]]="No"),1,0)</f>
        <v>1</v>
      </c>
      <c r="AD238" s="9">
        <f>+Bases[[#This Row],[CLIENTS From STANDARD (MINECRAFT) Auto Renewal NO]]+Bases[[#This Row],[CLIENTS From STANDARD (MINECRAFT) Auto Renewal YES]]</f>
        <v>1</v>
      </c>
      <c r="AE238" s="9">
        <f>IF(AND(Bases[[#This Row],[Plan]]="Ultimate",Bases[[#This Row],[Auto Renewal]]="Yes"),1,0)</f>
        <v>0</v>
      </c>
      <c r="AF238" s="9">
        <f>IF(AND(Bases[[#This Row],[Plan]]="Ultimate",Bases[[#This Row],[Auto Renewal]]="No"),1,0)</f>
        <v>0</v>
      </c>
      <c r="AG238" s="9">
        <f>+Bases[[#This Row],[CLIENTS From ULTIMATE (MINECRAFT) Auto Renewal NO]]+Bases[[#This Row],[CLIENTS From ULTIMATE (MINECRAFT) Auto Renewal YES]]</f>
        <v>0</v>
      </c>
      <c r="AH238" s="9">
        <f>+Bases[[#This Row],[Total CLIENTS From ULTIMATE (MINECRAFT) Auto Renewal YES + NO]]+Bases[[#This Row],[Total CLIENTS From STANDARD (MINECRAFT) Auto Renewal YES + NO]]</f>
        <v>1</v>
      </c>
      <c r="AI238" s="9">
        <f>IF(AND(Bases[[#This Row],[Plan]]="Ultimate",Bases[[#This Row],[Auto Renewal]]="Yes"),1,0)</f>
        <v>0</v>
      </c>
      <c r="AJ238" s="9">
        <f>IF(AND(Bases[[#This Row],[Plan]]="Ultimate",Bases[[#This Row],[Auto Renewal]]="No"),1,0)</f>
        <v>0</v>
      </c>
      <c r="AK238" s="9">
        <f>+Bases[[#This Row],[CLIENTS From ULTIMATE (EA) Auto Renewal YES]]+Bases[[#This Row],[CLIENTS From ULTIMATE (EA) Auto Renewal NO]]</f>
        <v>0</v>
      </c>
      <c r="AL238" s="7">
        <f>+IF(Bases[[#This Row],[Auto Renewal]]="Yes",Bases[[#This Row],[Subscription Price]],0)</f>
        <v>0</v>
      </c>
      <c r="AM238" s="7">
        <f>+IF(Bases[[#This Row],[Auto Renewal]]="No",Bases[[#This Row],[Subscription Price]],0)</f>
        <v>10</v>
      </c>
      <c r="AN238" s="7">
        <f>+Bases[[#This Row],[Sales From All Subscriptions Auto Renewal NO]]+Bases[[#This Row],[Sales From All Subscriptions Auto Renewal YES]]</f>
        <v>10</v>
      </c>
      <c r="AO238" s="7">
        <f>IF(AND(Bases[[#This Row],[Plan]]="Core",Bases[[#This Row],[Auto Renewal]]="Yes"),Bases[[#This Row],[Subscription Price]],0)</f>
        <v>0</v>
      </c>
      <c r="AP238" s="7">
        <f>IF(AND(Bases[[#This Row],[Plan]]="Core",Bases[[#This Row],[Auto Renewal]]="No"),Bases[[#This Row],[Subscription Price]],0)</f>
        <v>0</v>
      </c>
      <c r="AQ238" s="7">
        <f>+Bases[[#This Row],[Sales From Simple Subscription Auto Renewal YES]]+Bases[[#This Row],[Sales From Simple Subscription Auto Renewal NO]]</f>
        <v>0</v>
      </c>
      <c r="AR238" s="7">
        <f>IF(AND(Bases[[#This Row],[Plan]]="Standard",Bases[[#This Row],[Auto Renewal]]="Yes"),Bases[[#This Row],[Minecraft Season Pass Price]],0)</f>
        <v>0</v>
      </c>
      <c r="AS238" s="7">
        <f>IF(AND(Bases[[#This Row],[Plan]]="Standard",Bases[[#This Row],[Auto Renewal]]="No"),Bases[[#This Row],[Minecraft Season Pass Price]],0)</f>
        <v>20</v>
      </c>
      <c r="AT238" s="7">
        <f>+Bases[[#This Row],[Sales From STANDARD (MINECRAFT) Auto Renewal YES]]+Bases[[#This Row],[Sales From STANDARD (MINECRAFT) Auto Renewal NO]]</f>
        <v>20</v>
      </c>
      <c r="AU238" s="7">
        <f>IF(AND(Bases[[#This Row],[Plan]]="Ultimate",Bases[[#This Row],[Auto Renewal]]="Yes"),Bases[[#This Row],[Minecraft Season Pass Price]],0)</f>
        <v>0</v>
      </c>
      <c r="AV238" s="7">
        <f>IF(AND(Bases[[#This Row],[Plan]]="Ultimate",Bases[[#This Row],[Auto Renewal]]="No"),Bases[[#This Row],[Minecraft Season Pass Price]],0)</f>
        <v>0</v>
      </c>
      <c r="AW238" s="7">
        <f>+Bases[[#This Row],[Sales From ULTIMATE (MINECRAFT) Auto Renewal YES]]+Bases[[#This Row],[Sales From ULTIMATE (MINECRAFT) Auto Renewal NO]]</f>
        <v>0</v>
      </c>
      <c r="AX238" s="7">
        <f>+Bases[[#This Row],[Total Sales From ULTIMATE (MINECRAFT) Auto Renewal YES + NO]]+Bases[[#This Row],[Total Sales From STANDARD (MINECRAFT) Auto Renewal YES + NO]]</f>
        <v>20</v>
      </c>
      <c r="AY238" s="7">
        <f>IF(AND(Bases[[#This Row],[Plan]]="Ultimate",Bases[[#This Row],[Auto Renewal]]="Yes"),Bases[[#This Row],[EA Play Season Pass
Price]],0)</f>
        <v>0</v>
      </c>
      <c r="AZ238" s="7">
        <f>IF(AND(Bases[[#This Row],[Plan]]="Ultimate",Bases[[#This Row],[Auto Renewal]]="No"),Bases[[#This Row],[EA Play Season Pass
Price]],0)</f>
        <v>0</v>
      </c>
      <c r="BA238" s="7">
        <f>+Bases[[#This Row],[Sales From ULTIMATE (EA) Auto Renewal YES]]+Bases[[#This Row],[Sales From ULTIMATE (EA) Auto Renewal NO]]</f>
        <v>0</v>
      </c>
      <c r="BB238" s="7">
        <f>IF(Bases[[#This Row],[Potential Clients Standard - Renew: Yes]]=1,25,0)</f>
        <v>0</v>
      </c>
      <c r="BC238" s="9">
        <f>IF(AND(Bases[[#This Row],[Auto Renewal]]="Yes",Bases[[#This Row],[Plan]]="Core"),1,0)</f>
        <v>0</v>
      </c>
      <c r="BD238" s="7">
        <f>IF(Bases[[#This Row],[Potential Clients Standard - Renew: NO]]=1,25,0)</f>
        <v>0</v>
      </c>
      <c r="BE238" s="9">
        <f>IF(AND(Bases[[#This Row],[Auto Renewal]]="No",Bases[[#This Row],[Plan]]="Core"),1,0)</f>
        <v>0</v>
      </c>
      <c r="BF238" s="7">
        <f>IF(Bases[[#This Row],[Potential Clients Ultimate - Renew: Yes]]=1,35,0)</f>
        <v>0</v>
      </c>
      <c r="BG238" s="9">
        <f>IF(AND(Bases[[#This Row],[Auto Renewal]]="Yes",Bases[[#This Row],[Plan]]="Standard"),1,0)</f>
        <v>0</v>
      </c>
      <c r="BH238" s="7">
        <f>IF(Bases[[#This Row],[Potential Clients Ultimate - Renew: NO]]=1,35,0)</f>
        <v>35</v>
      </c>
      <c r="BI238" s="9">
        <f>IF(AND(Bases[[#This Row],[Auto Renewal]]="No",Bases[[#This Row],[Plan]]="Standard"),1,0)</f>
        <v>1</v>
      </c>
      <c r="BJ238" s="7">
        <f>+Bases[[#This Row],[Potential Sales Standard - Renew: Yes]]+Bases[[#This Row],[Potential Sales Ultimate - Renew: Yes]]</f>
        <v>0</v>
      </c>
      <c r="BK238" s="9">
        <f>+Bases[[#This Row],[Potential Clients Standard - Renew: Yes]]+Bases[[#This Row],[Potential Clients Standard - Renew: NO]]</f>
        <v>0</v>
      </c>
      <c r="BL238" s="7">
        <f>+Bases[[#This Row],[Potential Sales Standard - Renew: NO]]+Bases[[#This Row],[Potential Sales Ultimate - Renew: NO]]</f>
        <v>35</v>
      </c>
      <c r="BM238" s="9">
        <f>+Bases[[#This Row],[Potential Clients Ultimate - Renew: Yes]]+Bases[[#This Row],[Potential Clients Ultimate - Renew: NO]]</f>
        <v>1</v>
      </c>
    </row>
    <row r="239" spans="1:65" ht="16.5" customHeight="1" x14ac:dyDescent="0.25">
      <c r="A239" s="1">
        <v>3466</v>
      </c>
      <c r="B239" s="1" t="s">
        <v>243</v>
      </c>
      <c r="C239" s="1" t="s">
        <v>11</v>
      </c>
      <c r="D239" s="2">
        <v>45583</v>
      </c>
      <c r="E239" s="1" t="s">
        <v>8</v>
      </c>
      <c r="F239" s="7">
        <v>5</v>
      </c>
      <c r="G239" s="1" t="s">
        <v>13</v>
      </c>
      <c r="H239" s="1" t="s">
        <v>12</v>
      </c>
      <c r="I239" s="7" t="s">
        <v>302</v>
      </c>
      <c r="J239" s="1" t="s">
        <v>12</v>
      </c>
      <c r="K239" s="7">
        <v>0</v>
      </c>
      <c r="L239" s="7">
        <v>0</v>
      </c>
      <c r="M239" s="7">
        <v>5</v>
      </c>
      <c r="N239" s="6">
        <v>2024</v>
      </c>
      <c r="O239" s="3" t="s">
        <v>324</v>
      </c>
      <c r="P239" s="5">
        <v>3</v>
      </c>
      <c r="Q239" s="3" t="s">
        <v>317</v>
      </c>
      <c r="R239" s="7">
        <v>0</v>
      </c>
      <c r="S239" s="9">
        <v>1</v>
      </c>
      <c r="T239" s="9">
        <v>1</v>
      </c>
      <c r="U239" s="9">
        <v>0</v>
      </c>
      <c r="V239" s="9">
        <f>+IF(Bases[[#This Row],[Auto Renewal]]="Yes",1,0)</f>
        <v>1</v>
      </c>
      <c r="W239" s="9">
        <f>+IF(Bases[[#This Row],[Auto Renewal]]="No",1,0)</f>
        <v>0</v>
      </c>
      <c r="X239" s="9">
        <f>+Bases[[#This Row],[CLIENTS From All Subscriptions Auto Renewal YES]]+Bases[[#This Row],[CLIENTS From All Subscriptions Auto Renewal NO]]</f>
        <v>1</v>
      </c>
      <c r="Y239" s="9">
        <f>IF(AND(Bases[[#This Row],[Plan]]="Core",Bases[[#This Row],[Auto Renewal]]="Yes"),1,0)</f>
        <v>1</v>
      </c>
      <c r="Z239" s="9">
        <f>IF(AND(Bases[[#This Row],[Plan]]="Core",Bases[[#This Row],[Auto Renewal]]="No"),1,0)</f>
        <v>0</v>
      </c>
      <c r="AA239" s="9">
        <f>+Bases[[#This Row],[CLIENTS From Simple Subscription Auto Renewal NO]]+Bases[[#This Row],[CLIENTS From Simple Subscription Auto Renewal YES]]</f>
        <v>1</v>
      </c>
      <c r="AB239" s="9">
        <f>IF(AND(Bases[[#This Row],[Plan]]="Standard",Bases[[#This Row],[Auto Renewal]]="Yes"),1,0)</f>
        <v>0</v>
      </c>
      <c r="AC239" s="9">
        <f>IF(AND(Bases[[#This Row],[Plan]]="Standard",Bases[[#This Row],[Auto Renewal]]="No"),1,0)</f>
        <v>0</v>
      </c>
      <c r="AD239" s="9">
        <f>+Bases[[#This Row],[CLIENTS From STANDARD (MINECRAFT) Auto Renewal NO]]+Bases[[#This Row],[CLIENTS From STANDARD (MINECRAFT) Auto Renewal YES]]</f>
        <v>0</v>
      </c>
      <c r="AE239" s="9">
        <f>IF(AND(Bases[[#This Row],[Plan]]="Ultimate",Bases[[#This Row],[Auto Renewal]]="Yes"),1,0)</f>
        <v>0</v>
      </c>
      <c r="AF239" s="9">
        <f>IF(AND(Bases[[#This Row],[Plan]]="Ultimate",Bases[[#This Row],[Auto Renewal]]="No"),1,0)</f>
        <v>0</v>
      </c>
      <c r="AG239" s="9">
        <f>+Bases[[#This Row],[CLIENTS From ULTIMATE (MINECRAFT) Auto Renewal NO]]+Bases[[#This Row],[CLIENTS From ULTIMATE (MINECRAFT) Auto Renewal YES]]</f>
        <v>0</v>
      </c>
      <c r="AH239" s="9">
        <f>+Bases[[#This Row],[Total CLIENTS From ULTIMATE (MINECRAFT) Auto Renewal YES + NO]]+Bases[[#This Row],[Total CLIENTS From STANDARD (MINECRAFT) Auto Renewal YES + NO]]</f>
        <v>0</v>
      </c>
      <c r="AI239" s="9">
        <f>IF(AND(Bases[[#This Row],[Plan]]="Ultimate",Bases[[#This Row],[Auto Renewal]]="Yes"),1,0)</f>
        <v>0</v>
      </c>
      <c r="AJ239" s="9">
        <f>IF(AND(Bases[[#This Row],[Plan]]="Ultimate",Bases[[#This Row],[Auto Renewal]]="No"),1,0)</f>
        <v>0</v>
      </c>
      <c r="AK239" s="9">
        <f>+Bases[[#This Row],[CLIENTS From ULTIMATE (EA) Auto Renewal YES]]+Bases[[#This Row],[CLIENTS From ULTIMATE (EA) Auto Renewal NO]]</f>
        <v>0</v>
      </c>
      <c r="AL239" s="7">
        <f>+IF(Bases[[#This Row],[Auto Renewal]]="Yes",Bases[[#This Row],[Subscription Price]],0)</f>
        <v>5</v>
      </c>
      <c r="AM239" s="7">
        <f>+IF(Bases[[#This Row],[Auto Renewal]]="No",Bases[[#This Row],[Subscription Price]],0)</f>
        <v>0</v>
      </c>
      <c r="AN239" s="7">
        <f>+Bases[[#This Row],[Sales From All Subscriptions Auto Renewal NO]]+Bases[[#This Row],[Sales From All Subscriptions Auto Renewal YES]]</f>
        <v>5</v>
      </c>
      <c r="AO239" s="7">
        <f>IF(AND(Bases[[#This Row],[Plan]]="Core",Bases[[#This Row],[Auto Renewal]]="Yes"),Bases[[#This Row],[Subscription Price]],0)</f>
        <v>5</v>
      </c>
      <c r="AP239" s="7">
        <f>IF(AND(Bases[[#This Row],[Plan]]="Core",Bases[[#This Row],[Auto Renewal]]="No"),Bases[[#This Row],[Subscription Price]],0)</f>
        <v>0</v>
      </c>
      <c r="AQ239" s="7">
        <f>+Bases[[#This Row],[Sales From Simple Subscription Auto Renewal YES]]+Bases[[#This Row],[Sales From Simple Subscription Auto Renewal NO]]</f>
        <v>5</v>
      </c>
      <c r="AR239" s="7">
        <f>IF(AND(Bases[[#This Row],[Plan]]="Standard",Bases[[#This Row],[Auto Renewal]]="Yes"),Bases[[#This Row],[Minecraft Season Pass Price]],0)</f>
        <v>0</v>
      </c>
      <c r="AS239" s="7">
        <f>IF(AND(Bases[[#This Row],[Plan]]="Standard",Bases[[#This Row],[Auto Renewal]]="No"),Bases[[#This Row],[Minecraft Season Pass Price]],0)</f>
        <v>0</v>
      </c>
      <c r="AT239" s="7">
        <f>+Bases[[#This Row],[Sales From STANDARD (MINECRAFT) Auto Renewal YES]]+Bases[[#This Row],[Sales From STANDARD (MINECRAFT) Auto Renewal NO]]</f>
        <v>0</v>
      </c>
      <c r="AU239" s="7">
        <f>IF(AND(Bases[[#This Row],[Plan]]="Ultimate",Bases[[#This Row],[Auto Renewal]]="Yes"),Bases[[#This Row],[Minecraft Season Pass Price]],0)</f>
        <v>0</v>
      </c>
      <c r="AV239" s="7">
        <f>IF(AND(Bases[[#This Row],[Plan]]="Ultimate",Bases[[#This Row],[Auto Renewal]]="No"),Bases[[#This Row],[Minecraft Season Pass Price]],0)</f>
        <v>0</v>
      </c>
      <c r="AW239" s="7">
        <f>+Bases[[#This Row],[Sales From ULTIMATE (MINECRAFT) Auto Renewal YES]]+Bases[[#This Row],[Sales From ULTIMATE (MINECRAFT) Auto Renewal NO]]</f>
        <v>0</v>
      </c>
      <c r="AX239" s="7">
        <f>+Bases[[#This Row],[Total Sales From ULTIMATE (MINECRAFT) Auto Renewal YES + NO]]+Bases[[#This Row],[Total Sales From STANDARD (MINECRAFT) Auto Renewal YES + NO]]</f>
        <v>0</v>
      </c>
      <c r="AY239" s="7">
        <f>IF(AND(Bases[[#This Row],[Plan]]="Ultimate",Bases[[#This Row],[Auto Renewal]]="Yes"),Bases[[#This Row],[EA Play Season Pass
Price]],0)</f>
        <v>0</v>
      </c>
      <c r="AZ239" s="7">
        <f>IF(AND(Bases[[#This Row],[Plan]]="Ultimate",Bases[[#This Row],[Auto Renewal]]="No"),Bases[[#This Row],[EA Play Season Pass
Price]],0)</f>
        <v>0</v>
      </c>
      <c r="BA239" s="7">
        <f>+Bases[[#This Row],[Sales From ULTIMATE (EA) Auto Renewal YES]]+Bases[[#This Row],[Sales From ULTIMATE (EA) Auto Renewal NO]]</f>
        <v>0</v>
      </c>
      <c r="BB239" s="7">
        <f>IF(Bases[[#This Row],[Potential Clients Standard - Renew: Yes]]=1,25,0)</f>
        <v>25</v>
      </c>
      <c r="BC239" s="9">
        <f>IF(AND(Bases[[#This Row],[Auto Renewal]]="Yes",Bases[[#This Row],[Plan]]="Core"),1,0)</f>
        <v>1</v>
      </c>
      <c r="BD239" s="7">
        <f>IF(Bases[[#This Row],[Potential Clients Standard - Renew: NO]]=1,25,0)</f>
        <v>0</v>
      </c>
      <c r="BE239" s="9">
        <f>IF(AND(Bases[[#This Row],[Auto Renewal]]="No",Bases[[#This Row],[Plan]]="Core"),1,0)</f>
        <v>0</v>
      </c>
      <c r="BF239" s="7">
        <f>IF(Bases[[#This Row],[Potential Clients Ultimate - Renew: Yes]]=1,35,0)</f>
        <v>0</v>
      </c>
      <c r="BG239" s="9">
        <f>IF(AND(Bases[[#This Row],[Auto Renewal]]="Yes",Bases[[#This Row],[Plan]]="Standard"),1,0)</f>
        <v>0</v>
      </c>
      <c r="BH239" s="7">
        <f>IF(Bases[[#This Row],[Potential Clients Ultimate - Renew: NO]]=1,35,0)</f>
        <v>0</v>
      </c>
      <c r="BI239" s="9">
        <f>IF(AND(Bases[[#This Row],[Auto Renewal]]="No",Bases[[#This Row],[Plan]]="Standard"),1,0)</f>
        <v>0</v>
      </c>
      <c r="BJ239" s="7">
        <f>+Bases[[#This Row],[Potential Sales Standard - Renew: Yes]]+Bases[[#This Row],[Potential Sales Ultimate - Renew: Yes]]</f>
        <v>25</v>
      </c>
      <c r="BK239" s="9">
        <f>+Bases[[#This Row],[Potential Clients Standard - Renew: Yes]]+Bases[[#This Row],[Potential Clients Standard - Renew: NO]]</f>
        <v>1</v>
      </c>
      <c r="BL239" s="7">
        <f>+Bases[[#This Row],[Potential Sales Standard - Renew: NO]]+Bases[[#This Row],[Potential Sales Ultimate - Renew: NO]]</f>
        <v>0</v>
      </c>
      <c r="BM239" s="9">
        <f>+Bases[[#This Row],[Potential Clients Ultimate - Renew: Yes]]+Bases[[#This Row],[Potential Clients Ultimate - Renew: NO]]</f>
        <v>0</v>
      </c>
    </row>
    <row r="240" spans="1:65" ht="16.5" customHeight="1" x14ac:dyDescent="0.25">
      <c r="A240" s="1">
        <v>3467</v>
      </c>
      <c r="B240" s="1" t="s">
        <v>244</v>
      </c>
      <c r="C240" s="1" t="s">
        <v>7</v>
      </c>
      <c r="D240" s="2">
        <v>45584</v>
      </c>
      <c r="E240" s="1" t="s">
        <v>12</v>
      </c>
      <c r="F240" s="7">
        <v>15</v>
      </c>
      <c r="G240" s="1" t="s">
        <v>9</v>
      </c>
      <c r="H240" s="1" t="s">
        <v>8</v>
      </c>
      <c r="I240" s="7">
        <v>30</v>
      </c>
      <c r="J240" s="1" t="s">
        <v>8</v>
      </c>
      <c r="K240" s="7">
        <v>20</v>
      </c>
      <c r="L240" s="7">
        <v>15</v>
      </c>
      <c r="M240" s="7">
        <v>50</v>
      </c>
      <c r="N240" s="6">
        <v>2024</v>
      </c>
      <c r="O240" s="3" t="s">
        <v>324</v>
      </c>
      <c r="P240" s="5">
        <v>3</v>
      </c>
      <c r="Q240" s="3" t="s">
        <v>311</v>
      </c>
      <c r="R240" s="7">
        <v>-15</v>
      </c>
      <c r="S240" s="9">
        <v>1</v>
      </c>
      <c r="T240" s="9">
        <v>0</v>
      </c>
      <c r="U240" s="9">
        <v>1</v>
      </c>
      <c r="V240" s="9">
        <f>+IF(Bases[[#This Row],[Auto Renewal]]="Yes",1,0)</f>
        <v>0</v>
      </c>
      <c r="W240" s="9">
        <f>+IF(Bases[[#This Row],[Auto Renewal]]="No",1,0)</f>
        <v>1</v>
      </c>
      <c r="X240" s="9">
        <f>+Bases[[#This Row],[CLIENTS From All Subscriptions Auto Renewal YES]]+Bases[[#This Row],[CLIENTS From All Subscriptions Auto Renewal NO]]</f>
        <v>1</v>
      </c>
      <c r="Y240" s="9">
        <f>IF(AND(Bases[[#This Row],[Plan]]="Core",Bases[[#This Row],[Auto Renewal]]="Yes"),1,0)</f>
        <v>0</v>
      </c>
      <c r="Z240" s="9">
        <f>IF(AND(Bases[[#This Row],[Plan]]="Core",Bases[[#This Row],[Auto Renewal]]="No"),1,0)</f>
        <v>0</v>
      </c>
      <c r="AA240" s="9">
        <f>+Bases[[#This Row],[CLIENTS From Simple Subscription Auto Renewal NO]]+Bases[[#This Row],[CLIENTS From Simple Subscription Auto Renewal YES]]</f>
        <v>0</v>
      </c>
      <c r="AB240" s="9">
        <f>IF(AND(Bases[[#This Row],[Plan]]="Standard",Bases[[#This Row],[Auto Renewal]]="Yes"),1,0)</f>
        <v>0</v>
      </c>
      <c r="AC240" s="9">
        <f>IF(AND(Bases[[#This Row],[Plan]]="Standard",Bases[[#This Row],[Auto Renewal]]="No"),1,0)</f>
        <v>0</v>
      </c>
      <c r="AD240" s="9">
        <f>+Bases[[#This Row],[CLIENTS From STANDARD (MINECRAFT) Auto Renewal NO]]+Bases[[#This Row],[CLIENTS From STANDARD (MINECRAFT) Auto Renewal YES]]</f>
        <v>0</v>
      </c>
      <c r="AE240" s="9">
        <f>IF(AND(Bases[[#This Row],[Plan]]="Ultimate",Bases[[#This Row],[Auto Renewal]]="Yes"),1,0)</f>
        <v>0</v>
      </c>
      <c r="AF240" s="9">
        <f>IF(AND(Bases[[#This Row],[Plan]]="Ultimate",Bases[[#This Row],[Auto Renewal]]="No"),1,0)</f>
        <v>1</v>
      </c>
      <c r="AG240" s="9">
        <f>+Bases[[#This Row],[CLIENTS From ULTIMATE (MINECRAFT) Auto Renewal NO]]+Bases[[#This Row],[CLIENTS From ULTIMATE (MINECRAFT) Auto Renewal YES]]</f>
        <v>1</v>
      </c>
      <c r="AH240" s="9">
        <f>+Bases[[#This Row],[Total CLIENTS From ULTIMATE (MINECRAFT) Auto Renewal YES + NO]]+Bases[[#This Row],[Total CLIENTS From STANDARD (MINECRAFT) Auto Renewal YES + NO]]</f>
        <v>1</v>
      </c>
      <c r="AI240" s="9">
        <f>IF(AND(Bases[[#This Row],[Plan]]="Ultimate",Bases[[#This Row],[Auto Renewal]]="Yes"),1,0)</f>
        <v>0</v>
      </c>
      <c r="AJ240" s="9">
        <f>IF(AND(Bases[[#This Row],[Plan]]="Ultimate",Bases[[#This Row],[Auto Renewal]]="No"),1,0)</f>
        <v>1</v>
      </c>
      <c r="AK240" s="9">
        <f>+Bases[[#This Row],[CLIENTS From ULTIMATE (EA) Auto Renewal YES]]+Bases[[#This Row],[CLIENTS From ULTIMATE (EA) Auto Renewal NO]]</f>
        <v>1</v>
      </c>
      <c r="AL240" s="7">
        <f>+IF(Bases[[#This Row],[Auto Renewal]]="Yes",Bases[[#This Row],[Subscription Price]],0)</f>
        <v>0</v>
      </c>
      <c r="AM240" s="7">
        <f>+IF(Bases[[#This Row],[Auto Renewal]]="No",Bases[[#This Row],[Subscription Price]],0)</f>
        <v>15</v>
      </c>
      <c r="AN240" s="7">
        <f>+Bases[[#This Row],[Sales From All Subscriptions Auto Renewal NO]]+Bases[[#This Row],[Sales From All Subscriptions Auto Renewal YES]]</f>
        <v>15</v>
      </c>
      <c r="AO240" s="7">
        <f>IF(AND(Bases[[#This Row],[Plan]]="Core",Bases[[#This Row],[Auto Renewal]]="Yes"),Bases[[#This Row],[Subscription Price]],0)</f>
        <v>0</v>
      </c>
      <c r="AP240" s="7">
        <f>IF(AND(Bases[[#This Row],[Plan]]="Core",Bases[[#This Row],[Auto Renewal]]="No"),Bases[[#This Row],[Subscription Price]],0)</f>
        <v>0</v>
      </c>
      <c r="AQ240" s="7">
        <f>+Bases[[#This Row],[Sales From Simple Subscription Auto Renewal YES]]+Bases[[#This Row],[Sales From Simple Subscription Auto Renewal NO]]</f>
        <v>0</v>
      </c>
      <c r="AR240" s="7">
        <f>IF(AND(Bases[[#This Row],[Plan]]="Standard",Bases[[#This Row],[Auto Renewal]]="Yes"),Bases[[#This Row],[Minecraft Season Pass Price]],0)</f>
        <v>0</v>
      </c>
      <c r="AS240" s="7">
        <f>IF(AND(Bases[[#This Row],[Plan]]="Standard",Bases[[#This Row],[Auto Renewal]]="No"),Bases[[#This Row],[Minecraft Season Pass Price]],0)</f>
        <v>0</v>
      </c>
      <c r="AT240" s="7">
        <f>+Bases[[#This Row],[Sales From STANDARD (MINECRAFT) Auto Renewal YES]]+Bases[[#This Row],[Sales From STANDARD (MINECRAFT) Auto Renewal NO]]</f>
        <v>0</v>
      </c>
      <c r="AU240" s="7">
        <f>IF(AND(Bases[[#This Row],[Plan]]="Ultimate",Bases[[#This Row],[Auto Renewal]]="Yes"),Bases[[#This Row],[Minecraft Season Pass Price]],0)</f>
        <v>0</v>
      </c>
      <c r="AV240" s="7">
        <f>IF(AND(Bases[[#This Row],[Plan]]="Ultimate",Bases[[#This Row],[Auto Renewal]]="No"),Bases[[#This Row],[Minecraft Season Pass Price]],0)</f>
        <v>20</v>
      </c>
      <c r="AW240" s="7">
        <f>+Bases[[#This Row],[Sales From ULTIMATE (MINECRAFT) Auto Renewal YES]]+Bases[[#This Row],[Sales From ULTIMATE (MINECRAFT) Auto Renewal NO]]</f>
        <v>20</v>
      </c>
      <c r="AX240" s="7">
        <f>+Bases[[#This Row],[Total Sales From ULTIMATE (MINECRAFT) Auto Renewal YES + NO]]+Bases[[#This Row],[Total Sales From STANDARD (MINECRAFT) Auto Renewal YES + NO]]</f>
        <v>20</v>
      </c>
      <c r="AY240" s="7">
        <f>IF(AND(Bases[[#This Row],[Plan]]="Ultimate",Bases[[#This Row],[Auto Renewal]]="Yes"),Bases[[#This Row],[EA Play Season Pass
Price]],0)</f>
        <v>0</v>
      </c>
      <c r="AZ240" s="7">
        <f>IF(AND(Bases[[#This Row],[Plan]]="Ultimate",Bases[[#This Row],[Auto Renewal]]="No"),Bases[[#This Row],[EA Play Season Pass
Price]],0)</f>
        <v>30</v>
      </c>
      <c r="BA240" s="7">
        <f>+Bases[[#This Row],[Sales From ULTIMATE (EA) Auto Renewal YES]]+Bases[[#This Row],[Sales From ULTIMATE (EA) Auto Renewal NO]]</f>
        <v>30</v>
      </c>
      <c r="BB240" s="7">
        <f>IF(Bases[[#This Row],[Potential Clients Standard - Renew: Yes]]=1,25,0)</f>
        <v>0</v>
      </c>
      <c r="BC240" s="9">
        <f>IF(AND(Bases[[#This Row],[Auto Renewal]]="Yes",Bases[[#This Row],[Plan]]="Core"),1,0)</f>
        <v>0</v>
      </c>
      <c r="BD240" s="7">
        <f>IF(Bases[[#This Row],[Potential Clients Standard - Renew: NO]]=1,25,0)</f>
        <v>0</v>
      </c>
      <c r="BE240" s="9">
        <f>IF(AND(Bases[[#This Row],[Auto Renewal]]="No",Bases[[#This Row],[Plan]]="Core"),1,0)</f>
        <v>0</v>
      </c>
      <c r="BF240" s="7">
        <f>IF(Bases[[#This Row],[Potential Clients Ultimate - Renew: Yes]]=1,35,0)</f>
        <v>0</v>
      </c>
      <c r="BG240" s="9">
        <f>IF(AND(Bases[[#This Row],[Auto Renewal]]="Yes",Bases[[#This Row],[Plan]]="Standard"),1,0)</f>
        <v>0</v>
      </c>
      <c r="BH240" s="7">
        <f>IF(Bases[[#This Row],[Potential Clients Ultimate - Renew: NO]]=1,35,0)</f>
        <v>0</v>
      </c>
      <c r="BI240" s="9">
        <f>IF(AND(Bases[[#This Row],[Auto Renewal]]="No",Bases[[#This Row],[Plan]]="Standard"),1,0)</f>
        <v>0</v>
      </c>
      <c r="BJ240" s="7">
        <f>+Bases[[#This Row],[Potential Sales Standard - Renew: Yes]]+Bases[[#This Row],[Potential Sales Ultimate - Renew: Yes]]</f>
        <v>0</v>
      </c>
      <c r="BK240" s="9">
        <f>+Bases[[#This Row],[Potential Clients Standard - Renew: Yes]]+Bases[[#This Row],[Potential Clients Standard - Renew: NO]]</f>
        <v>0</v>
      </c>
      <c r="BL240" s="7">
        <f>+Bases[[#This Row],[Potential Sales Standard - Renew: NO]]+Bases[[#This Row],[Potential Sales Ultimate - Renew: NO]]</f>
        <v>0</v>
      </c>
      <c r="BM240" s="9">
        <f>+Bases[[#This Row],[Potential Clients Ultimate - Renew: Yes]]+Bases[[#This Row],[Potential Clients Ultimate - Renew: NO]]</f>
        <v>0</v>
      </c>
    </row>
    <row r="241" spans="1:65" ht="16.5" customHeight="1" x14ac:dyDescent="0.25">
      <c r="A241" s="1">
        <v>3468</v>
      </c>
      <c r="B241" s="1" t="s">
        <v>245</v>
      </c>
      <c r="C241" s="1" t="s">
        <v>15</v>
      </c>
      <c r="D241" s="2">
        <v>45585</v>
      </c>
      <c r="E241" s="1" t="s">
        <v>8</v>
      </c>
      <c r="F241" s="7">
        <v>10</v>
      </c>
      <c r="G241" s="1" t="s">
        <v>16</v>
      </c>
      <c r="H241" s="1" t="s">
        <v>12</v>
      </c>
      <c r="I241" s="7" t="s">
        <v>302</v>
      </c>
      <c r="J241" s="1" t="s">
        <v>8</v>
      </c>
      <c r="K241" s="7">
        <v>20</v>
      </c>
      <c r="L241" s="7">
        <v>12</v>
      </c>
      <c r="M241" s="7">
        <v>18</v>
      </c>
      <c r="N241" s="6">
        <v>2024</v>
      </c>
      <c r="O241" s="3" t="s">
        <v>324</v>
      </c>
      <c r="P241" s="5">
        <v>4</v>
      </c>
      <c r="Q241" s="3" t="s">
        <v>314</v>
      </c>
      <c r="R241" s="7">
        <v>-12</v>
      </c>
      <c r="S241" s="9">
        <v>1</v>
      </c>
      <c r="T241" s="9">
        <v>1</v>
      </c>
      <c r="U241" s="9">
        <v>0</v>
      </c>
      <c r="V241" s="9">
        <f>+IF(Bases[[#This Row],[Auto Renewal]]="Yes",1,0)</f>
        <v>1</v>
      </c>
      <c r="W241" s="9">
        <f>+IF(Bases[[#This Row],[Auto Renewal]]="No",1,0)</f>
        <v>0</v>
      </c>
      <c r="X241" s="9">
        <f>+Bases[[#This Row],[CLIENTS From All Subscriptions Auto Renewal YES]]+Bases[[#This Row],[CLIENTS From All Subscriptions Auto Renewal NO]]</f>
        <v>1</v>
      </c>
      <c r="Y241" s="9">
        <f>IF(AND(Bases[[#This Row],[Plan]]="Core",Bases[[#This Row],[Auto Renewal]]="Yes"),1,0)</f>
        <v>0</v>
      </c>
      <c r="Z241" s="9">
        <f>IF(AND(Bases[[#This Row],[Plan]]="Core",Bases[[#This Row],[Auto Renewal]]="No"),1,0)</f>
        <v>0</v>
      </c>
      <c r="AA241" s="9">
        <f>+Bases[[#This Row],[CLIENTS From Simple Subscription Auto Renewal NO]]+Bases[[#This Row],[CLIENTS From Simple Subscription Auto Renewal YES]]</f>
        <v>0</v>
      </c>
      <c r="AB241" s="9">
        <f>IF(AND(Bases[[#This Row],[Plan]]="Standard",Bases[[#This Row],[Auto Renewal]]="Yes"),1,0)</f>
        <v>1</v>
      </c>
      <c r="AC241" s="9">
        <f>IF(AND(Bases[[#This Row],[Plan]]="Standard",Bases[[#This Row],[Auto Renewal]]="No"),1,0)</f>
        <v>0</v>
      </c>
      <c r="AD241" s="9">
        <f>+Bases[[#This Row],[CLIENTS From STANDARD (MINECRAFT) Auto Renewal NO]]+Bases[[#This Row],[CLIENTS From STANDARD (MINECRAFT) Auto Renewal YES]]</f>
        <v>1</v>
      </c>
      <c r="AE241" s="9">
        <f>IF(AND(Bases[[#This Row],[Plan]]="Ultimate",Bases[[#This Row],[Auto Renewal]]="Yes"),1,0)</f>
        <v>0</v>
      </c>
      <c r="AF241" s="9">
        <f>IF(AND(Bases[[#This Row],[Plan]]="Ultimate",Bases[[#This Row],[Auto Renewal]]="No"),1,0)</f>
        <v>0</v>
      </c>
      <c r="AG241" s="9">
        <f>+Bases[[#This Row],[CLIENTS From ULTIMATE (MINECRAFT) Auto Renewal NO]]+Bases[[#This Row],[CLIENTS From ULTIMATE (MINECRAFT) Auto Renewal YES]]</f>
        <v>0</v>
      </c>
      <c r="AH241" s="9">
        <f>+Bases[[#This Row],[Total CLIENTS From ULTIMATE (MINECRAFT) Auto Renewal YES + NO]]+Bases[[#This Row],[Total CLIENTS From STANDARD (MINECRAFT) Auto Renewal YES + NO]]</f>
        <v>1</v>
      </c>
      <c r="AI241" s="9">
        <f>IF(AND(Bases[[#This Row],[Plan]]="Ultimate",Bases[[#This Row],[Auto Renewal]]="Yes"),1,0)</f>
        <v>0</v>
      </c>
      <c r="AJ241" s="9">
        <f>IF(AND(Bases[[#This Row],[Plan]]="Ultimate",Bases[[#This Row],[Auto Renewal]]="No"),1,0)</f>
        <v>0</v>
      </c>
      <c r="AK241" s="9">
        <f>+Bases[[#This Row],[CLIENTS From ULTIMATE (EA) Auto Renewal YES]]+Bases[[#This Row],[CLIENTS From ULTIMATE (EA) Auto Renewal NO]]</f>
        <v>0</v>
      </c>
      <c r="AL241" s="7">
        <f>+IF(Bases[[#This Row],[Auto Renewal]]="Yes",Bases[[#This Row],[Subscription Price]],0)</f>
        <v>10</v>
      </c>
      <c r="AM241" s="7">
        <f>+IF(Bases[[#This Row],[Auto Renewal]]="No",Bases[[#This Row],[Subscription Price]],0)</f>
        <v>0</v>
      </c>
      <c r="AN241" s="7">
        <f>+Bases[[#This Row],[Sales From All Subscriptions Auto Renewal NO]]+Bases[[#This Row],[Sales From All Subscriptions Auto Renewal YES]]</f>
        <v>10</v>
      </c>
      <c r="AO241" s="7">
        <f>IF(AND(Bases[[#This Row],[Plan]]="Core",Bases[[#This Row],[Auto Renewal]]="Yes"),Bases[[#This Row],[Subscription Price]],0)</f>
        <v>0</v>
      </c>
      <c r="AP241" s="7">
        <f>IF(AND(Bases[[#This Row],[Plan]]="Core",Bases[[#This Row],[Auto Renewal]]="No"),Bases[[#This Row],[Subscription Price]],0)</f>
        <v>0</v>
      </c>
      <c r="AQ241" s="7">
        <f>+Bases[[#This Row],[Sales From Simple Subscription Auto Renewal YES]]+Bases[[#This Row],[Sales From Simple Subscription Auto Renewal NO]]</f>
        <v>0</v>
      </c>
      <c r="AR241" s="7">
        <f>IF(AND(Bases[[#This Row],[Plan]]="Standard",Bases[[#This Row],[Auto Renewal]]="Yes"),Bases[[#This Row],[Minecraft Season Pass Price]],0)</f>
        <v>20</v>
      </c>
      <c r="AS241" s="7">
        <f>IF(AND(Bases[[#This Row],[Plan]]="Standard",Bases[[#This Row],[Auto Renewal]]="No"),Bases[[#This Row],[Minecraft Season Pass Price]],0)</f>
        <v>0</v>
      </c>
      <c r="AT241" s="7">
        <f>+Bases[[#This Row],[Sales From STANDARD (MINECRAFT) Auto Renewal YES]]+Bases[[#This Row],[Sales From STANDARD (MINECRAFT) Auto Renewal NO]]</f>
        <v>20</v>
      </c>
      <c r="AU241" s="7">
        <f>IF(AND(Bases[[#This Row],[Plan]]="Ultimate",Bases[[#This Row],[Auto Renewal]]="Yes"),Bases[[#This Row],[Minecraft Season Pass Price]],0)</f>
        <v>0</v>
      </c>
      <c r="AV241" s="7">
        <f>IF(AND(Bases[[#This Row],[Plan]]="Ultimate",Bases[[#This Row],[Auto Renewal]]="No"),Bases[[#This Row],[Minecraft Season Pass Price]],0)</f>
        <v>0</v>
      </c>
      <c r="AW241" s="7">
        <f>+Bases[[#This Row],[Sales From ULTIMATE (MINECRAFT) Auto Renewal YES]]+Bases[[#This Row],[Sales From ULTIMATE (MINECRAFT) Auto Renewal NO]]</f>
        <v>0</v>
      </c>
      <c r="AX241" s="7">
        <f>+Bases[[#This Row],[Total Sales From ULTIMATE (MINECRAFT) Auto Renewal YES + NO]]+Bases[[#This Row],[Total Sales From STANDARD (MINECRAFT) Auto Renewal YES + NO]]</f>
        <v>20</v>
      </c>
      <c r="AY241" s="7">
        <f>IF(AND(Bases[[#This Row],[Plan]]="Ultimate",Bases[[#This Row],[Auto Renewal]]="Yes"),Bases[[#This Row],[EA Play Season Pass
Price]],0)</f>
        <v>0</v>
      </c>
      <c r="AZ241" s="7">
        <f>IF(AND(Bases[[#This Row],[Plan]]="Ultimate",Bases[[#This Row],[Auto Renewal]]="No"),Bases[[#This Row],[EA Play Season Pass
Price]],0)</f>
        <v>0</v>
      </c>
      <c r="BA241" s="7">
        <f>+Bases[[#This Row],[Sales From ULTIMATE (EA) Auto Renewal YES]]+Bases[[#This Row],[Sales From ULTIMATE (EA) Auto Renewal NO]]</f>
        <v>0</v>
      </c>
      <c r="BB241" s="7">
        <f>IF(Bases[[#This Row],[Potential Clients Standard - Renew: Yes]]=1,25,0)</f>
        <v>0</v>
      </c>
      <c r="BC241" s="9">
        <f>IF(AND(Bases[[#This Row],[Auto Renewal]]="Yes",Bases[[#This Row],[Plan]]="Core"),1,0)</f>
        <v>0</v>
      </c>
      <c r="BD241" s="7">
        <f>IF(Bases[[#This Row],[Potential Clients Standard - Renew: NO]]=1,25,0)</f>
        <v>0</v>
      </c>
      <c r="BE241" s="9">
        <f>IF(AND(Bases[[#This Row],[Auto Renewal]]="No",Bases[[#This Row],[Plan]]="Core"),1,0)</f>
        <v>0</v>
      </c>
      <c r="BF241" s="7">
        <f>IF(Bases[[#This Row],[Potential Clients Ultimate - Renew: Yes]]=1,35,0)</f>
        <v>35</v>
      </c>
      <c r="BG241" s="9">
        <f>IF(AND(Bases[[#This Row],[Auto Renewal]]="Yes",Bases[[#This Row],[Plan]]="Standard"),1,0)</f>
        <v>1</v>
      </c>
      <c r="BH241" s="7">
        <f>IF(Bases[[#This Row],[Potential Clients Ultimate - Renew: NO]]=1,35,0)</f>
        <v>0</v>
      </c>
      <c r="BI241" s="9">
        <f>IF(AND(Bases[[#This Row],[Auto Renewal]]="No",Bases[[#This Row],[Plan]]="Standard"),1,0)</f>
        <v>0</v>
      </c>
      <c r="BJ241" s="7">
        <f>+Bases[[#This Row],[Potential Sales Standard - Renew: Yes]]+Bases[[#This Row],[Potential Sales Ultimate - Renew: Yes]]</f>
        <v>35</v>
      </c>
      <c r="BK241" s="9">
        <f>+Bases[[#This Row],[Potential Clients Standard - Renew: Yes]]+Bases[[#This Row],[Potential Clients Standard - Renew: NO]]</f>
        <v>0</v>
      </c>
      <c r="BL241" s="7">
        <f>+Bases[[#This Row],[Potential Sales Standard - Renew: NO]]+Bases[[#This Row],[Potential Sales Ultimate - Renew: NO]]</f>
        <v>0</v>
      </c>
      <c r="BM241" s="9">
        <f>+Bases[[#This Row],[Potential Clients Ultimate - Renew: Yes]]+Bases[[#This Row],[Potential Clients Ultimate - Renew: NO]]</f>
        <v>1</v>
      </c>
    </row>
    <row r="242" spans="1:65" ht="16.5" customHeight="1" x14ac:dyDescent="0.25">
      <c r="A242" s="1">
        <v>3469</v>
      </c>
      <c r="B242" s="1" t="s">
        <v>246</v>
      </c>
      <c r="C242" s="1" t="s">
        <v>11</v>
      </c>
      <c r="D242" s="2">
        <v>45586</v>
      </c>
      <c r="E242" s="1" t="s">
        <v>12</v>
      </c>
      <c r="F242" s="7">
        <v>5</v>
      </c>
      <c r="G242" s="1" t="s">
        <v>9</v>
      </c>
      <c r="H242" s="1" t="s">
        <v>12</v>
      </c>
      <c r="I242" s="7" t="s">
        <v>302</v>
      </c>
      <c r="J242" s="1" t="s">
        <v>12</v>
      </c>
      <c r="K242" s="7">
        <v>0</v>
      </c>
      <c r="L242" s="7">
        <v>2</v>
      </c>
      <c r="M242" s="7">
        <v>3</v>
      </c>
      <c r="N242" s="6">
        <v>2024</v>
      </c>
      <c r="O242" s="3" t="s">
        <v>324</v>
      </c>
      <c r="P242" s="5">
        <v>4</v>
      </c>
      <c r="Q242" s="3" t="s">
        <v>309</v>
      </c>
      <c r="R242" s="7">
        <v>-2</v>
      </c>
      <c r="S242" s="9">
        <v>1</v>
      </c>
      <c r="T242" s="9">
        <v>0</v>
      </c>
      <c r="U242" s="9">
        <v>1</v>
      </c>
      <c r="V242" s="9">
        <f>+IF(Bases[[#This Row],[Auto Renewal]]="Yes",1,0)</f>
        <v>0</v>
      </c>
      <c r="W242" s="9">
        <f>+IF(Bases[[#This Row],[Auto Renewal]]="No",1,0)</f>
        <v>1</v>
      </c>
      <c r="X242" s="9">
        <f>+Bases[[#This Row],[CLIENTS From All Subscriptions Auto Renewal YES]]+Bases[[#This Row],[CLIENTS From All Subscriptions Auto Renewal NO]]</f>
        <v>1</v>
      </c>
      <c r="Y242" s="9">
        <f>IF(AND(Bases[[#This Row],[Plan]]="Core",Bases[[#This Row],[Auto Renewal]]="Yes"),1,0)</f>
        <v>0</v>
      </c>
      <c r="Z242" s="9">
        <f>IF(AND(Bases[[#This Row],[Plan]]="Core",Bases[[#This Row],[Auto Renewal]]="No"),1,0)</f>
        <v>1</v>
      </c>
      <c r="AA242" s="9">
        <f>+Bases[[#This Row],[CLIENTS From Simple Subscription Auto Renewal NO]]+Bases[[#This Row],[CLIENTS From Simple Subscription Auto Renewal YES]]</f>
        <v>1</v>
      </c>
      <c r="AB242" s="9">
        <f>IF(AND(Bases[[#This Row],[Plan]]="Standard",Bases[[#This Row],[Auto Renewal]]="Yes"),1,0)</f>
        <v>0</v>
      </c>
      <c r="AC242" s="9">
        <f>IF(AND(Bases[[#This Row],[Plan]]="Standard",Bases[[#This Row],[Auto Renewal]]="No"),1,0)</f>
        <v>0</v>
      </c>
      <c r="AD242" s="9">
        <f>+Bases[[#This Row],[CLIENTS From STANDARD (MINECRAFT) Auto Renewal NO]]+Bases[[#This Row],[CLIENTS From STANDARD (MINECRAFT) Auto Renewal YES]]</f>
        <v>0</v>
      </c>
      <c r="AE242" s="9">
        <f>IF(AND(Bases[[#This Row],[Plan]]="Ultimate",Bases[[#This Row],[Auto Renewal]]="Yes"),1,0)</f>
        <v>0</v>
      </c>
      <c r="AF242" s="9">
        <f>IF(AND(Bases[[#This Row],[Plan]]="Ultimate",Bases[[#This Row],[Auto Renewal]]="No"),1,0)</f>
        <v>0</v>
      </c>
      <c r="AG242" s="9">
        <f>+Bases[[#This Row],[CLIENTS From ULTIMATE (MINECRAFT) Auto Renewal NO]]+Bases[[#This Row],[CLIENTS From ULTIMATE (MINECRAFT) Auto Renewal YES]]</f>
        <v>0</v>
      </c>
      <c r="AH242" s="9">
        <f>+Bases[[#This Row],[Total CLIENTS From ULTIMATE (MINECRAFT) Auto Renewal YES + NO]]+Bases[[#This Row],[Total CLIENTS From STANDARD (MINECRAFT) Auto Renewal YES + NO]]</f>
        <v>0</v>
      </c>
      <c r="AI242" s="9">
        <f>IF(AND(Bases[[#This Row],[Plan]]="Ultimate",Bases[[#This Row],[Auto Renewal]]="Yes"),1,0)</f>
        <v>0</v>
      </c>
      <c r="AJ242" s="9">
        <f>IF(AND(Bases[[#This Row],[Plan]]="Ultimate",Bases[[#This Row],[Auto Renewal]]="No"),1,0)</f>
        <v>0</v>
      </c>
      <c r="AK242" s="9">
        <f>+Bases[[#This Row],[CLIENTS From ULTIMATE (EA) Auto Renewal YES]]+Bases[[#This Row],[CLIENTS From ULTIMATE (EA) Auto Renewal NO]]</f>
        <v>0</v>
      </c>
      <c r="AL242" s="7">
        <f>+IF(Bases[[#This Row],[Auto Renewal]]="Yes",Bases[[#This Row],[Subscription Price]],0)</f>
        <v>0</v>
      </c>
      <c r="AM242" s="7">
        <f>+IF(Bases[[#This Row],[Auto Renewal]]="No",Bases[[#This Row],[Subscription Price]],0)</f>
        <v>5</v>
      </c>
      <c r="AN242" s="7">
        <f>+Bases[[#This Row],[Sales From All Subscriptions Auto Renewal NO]]+Bases[[#This Row],[Sales From All Subscriptions Auto Renewal YES]]</f>
        <v>5</v>
      </c>
      <c r="AO242" s="7">
        <f>IF(AND(Bases[[#This Row],[Plan]]="Core",Bases[[#This Row],[Auto Renewal]]="Yes"),Bases[[#This Row],[Subscription Price]],0)</f>
        <v>0</v>
      </c>
      <c r="AP242" s="7">
        <f>IF(AND(Bases[[#This Row],[Plan]]="Core",Bases[[#This Row],[Auto Renewal]]="No"),Bases[[#This Row],[Subscription Price]],0)</f>
        <v>5</v>
      </c>
      <c r="AQ242" s="7">
        <f>+Bases[[#This Row],[Sales From Simple Subscription Auto Renewal YES]]+Bases[[#This Row],[Sales From Simple Subscription Auto Renewal NO]]</f>
        <v>5</v>
      </c>
      <c r="AR242" s="7">
        <f>IF(AND(Bases[[#This Row],[Plan]]="Standard",Bases[[#This Row],[Auto Renewal]]="Yes"),Bases[[#This Row],[Minecraft Season Pass Price]],0)</f>
        <v>0</v>
      </c>
      <c r="AS242" s="7">
        <f>IF(AND(Bases[[#This Row],[Plan]]="Standard",Bases[[#This Row],[Auto Renewal]]="No"),Bases[[#This Row],[Minecraft Season Pass Price]],0)</f>
        <v>0</v>
      </c>
      <c r="AT242" s="7">
        <f>+Bases[[#This Row],[Sales From STANDARD (MINECRAFT) Auto Renewal YES]]+Bases[[#This Row],[Sales From STANDARD (MINECRAFT) Auto Renewal NO]]</f>
        <v>0</v>
      </c>
      <c r="AU242" s="7">
        <f>IF(AND(Bases[[#This Row],[Plan]]="Ultimate",Bases[[#This Row],[Auto Renewal]]="Yes"),Bases[[#This Row],[Minecraft Season Pass Price]],0)</f>
        <v>0</v>
      </c>
      <c r="AV242" s="7">
        <f>IF(AND(Bases[[#This Row],[Plan]]="Ultimate",Bases[[#This Row],[Auto Renewal]]="No"),Bases[[#This Row],[Minecraft Season Pass Price]],0)</f>
        <v>0</v>
      </c>
      <c r="AW242" s="7">
        <f>+Bases[[#This Row],[Sales From ULTIMATE (MINECRAFT) Auto Renewal YES]]+Bases[[#This Row],[Sales From ULTIMATE (MINECRAFT) Auto Renewal NO]]</f>
        <v>0</v>
      </c>
      <c r="AX242" s="7">
        <f>+Bases[[#This Row],[Total Sales From ULTIMATE (MINECRAFT) Auto Renewal YES + NO]]+Bases[[#This Row],[Total Sales From STANDARD (MINECRAFT) Auto Renewal YES + NO]]</f>
        <v>0</v>
      </c>
      <c r="AY242" s="7">
        <f>IF(AND(Bases[[#This Row],[Plan]]="Ultimate",Bases[[#This Row],[Auto Renewal]]="Yes"),Bases[[#This Row],[EA Play Season Pass
Price]],0)</f>
        <v>0</v>
      </c>
      <c r="AZ242" s="7">
        <f>IF(AND(Bases[[#This Row],[Plan]]="Ultimate",Bases[[#This Row],[Auto Renewal]]="No"),Bases[[#This Row],[EA Play Season Pass
Price]],0)</f>
        <v>0</v>
      </c>
      <c r="BA242" s="7">
        <f>+Bases[[#This Row],[Sales From ULTIMATE (EA) Auto Renewal YES]]+Bases[[#This Row],[Sales From ULTIMATE (EA) Auto Renewal NO]]</f>
        <v>0</v>
      </c>
      <c r="BB242" s="7">
        <f>IF(Bases[[#This Row],[Potential Clients Standard - Renew: Yes]]=1,25,0)</f>
        <v>0</v>
      </c>
      <c r="BC242" s="9">
        <f>IF(AND(Bases[[#This Row],[Auto Renewal]]="Yes",Bases[[#This Row],[Plan]]="Core"),1,0)</f>
        <v>0</v>
      </c>
      <c r="BD242" s="7">
        <f>IF(Bases[[#This Row],[Potential Clients Standard - Renew: NO]]=1,25,0)</f>
        <v>25</v>
      </c>
      <c r="BE242" s="9">
        <f>IF(AND(Bases[[#This Row],[Auto Renewal]]="No",Bases[[#This Row],[Plan]]="Core"),1,0)</f>
        <v>1</v>
      </c>
      <c r="BF242" s="7">
        <f>IF(Bases[[#This Row],[Potential Clients Ultimate - Renew: Yes]]=1,35,0)</f>
        <v>0</v>
      </c>
      <c r="BG242" s="9">
        <f>IF(AND(Bases[[#This Row],[Auto Renewal]]="Yes",Bases[[#This Row],[Plan]]="Standard"),1,0)</f>
        <v>0</v>
      </c>
      <c r="BH242" s="7">
        <f>IF(Bases[[#This Row],[Potential Clients Ultimate - Renew: NO]]=1,35,0)</f>
        <v>0</v>
      </c>
      <c r="BI242" s="9">
        <f>IF(AND(Bases[[#This Row],[Auto Renewal]]="No",Bases[[#This Row],[Plan]]="Standard"),1,0)</f>
        <v>0</v>
      </c>
      <c r="BJ242" s="7">
        <f>+Bases[[#This Row],[Potential Sales Standard - Renew: Yes]]+Bases[[#This Row],[Potential Sales Ultimate - Renew: Yes]]</f>
        <v>0</v>
      </c>
      <c r="BK242" s="9">
        <f>+Bases[[#This Row],[Potential Clients Standard - Renew: Yes]]+Bases[[#This Row],[Potential Clients Standard - Renew: NO]]</f>
        <v>1</v>
      </c>
      <c r="BL242" s="7">
        <f>+Bases[[#This Row],[Potential Sales Standard - Renew: NO]]+Bases[[#This Row],[Potential Sales Ultimate - Renew: NO]]</f>
        <v>25</v>
      </c>
      <c r="BM242" s="9">
        <f>+Bases[[#This Row],[Potential Clients Ultimate - Renew: Yes]]+Bases[[#This Row],[Potential Clients Ultimate - Renew: NO]]</f>
        <v>0</v>
      </c>
    </row>
    <row r="243" spans="1:65" ht="16.5" customHeight="1" x14ac:dyDescent="0.25">
      <c r="A243" s="1">
        <v>3470</v>
      </c>
      <c r="B243" s="1" t="s">
        <v>247</v>
      </c>
      <c r="C243" s="1" t="s">
        <v>7</v>
      </c>
      <c r="D243" s="2">
        <v>45587</v>
      </c>
      <c r="E243" s="1" t="s">
        <v>8</v>
      </c>
      <c r="F243" s="7">
        <v>15</v>
      </c>
      <c r="G243" s="1" t="s">
        <v>13</v>
      </c>
      <c r="H243" s="1" t="s">
        <v>8</v>
      </c>
      <c r="I243" s="7">
        <v>30</v>
      </c>
      <c r="J243" s="1" t="s">
        <v>8</v>
      </c>
      <c r="K243" s="7">
        <v>20</v>
      </c>
      <c r="L243" s="7">
        <v>5</v>
      </c>
      <c r="M243" s="7">
        <v>60</v>
      </c>
      <c r="N243" s="6">
        <v>2024</v>
      </c>
      <c r="O243" s="3" t="s">
        <v>324</v>
      </c>
      <c r="P243" s="5">
        <v>4</v>
      </c>
      <c r="Q243" s="3" t="s">
        <v>312</v>
      </c>
      <c r="R243" s="7">
        <v>-5</v>
      </c>
      <c r="S243" s="9">
        <v>1</v>
      </c>
      <c r="T243" s="9">
        <v>1</v>
      </c>
      <c r="U243" s="9">
        <v>0</v>
      </c>
      <c r="V243" s="9">
        <f>+IF(Bases[[#This Row],[Auto Renewal]]="Yes",1,0)</f>
        <v>1</v>
      </c>
      <c r="W243" s="9">
        <f>+IF(Bases[[#This Row],[Auto Renewal]]="No",1,0)</f>
        <v>0</v>
      </c>
      <c r="X243" s="9">
        <f>+Bases[[#This Row],[CLIENTS From All Subscriptions Auto Renewal YES]]+Bases[[#This Row],[CLIENTS From All Subscriptions Auto Renewal NO]]</f>
        <v>1</v>
      </c>
      <c r="Y243" s="9">
        <f>IF(AND(Bases[[#This Row],[Plan]]="Core",Bases[[#This Row],[Auto Renewal]]="Yes"),1,0)</f>
        <v>0</v>
      </c>
      <c r="Z243" s="9">
        <f>IF(AND(Bases[[#This Row],[Plan]]="Core",Bases[[#This Row],[Auto Renewal]]="No"),1,0)</f>
        <v>0</v>
      </c>
      <c r="AA243" s="9">
        <f>+Bases[[#This Row],[CLIENTS From Simple Subscription Auto Renewal NO]]+Bases[[#This Row],[CLIENTS From Simple Subscription Auto Renewal YES]]</f>
        <v>0</v>
      </c>
      <c r="AB243" s="9">
        <f>IF(AND(Bases[[#This Row],[Plan]]="Standard",Bases[[#This Row],[Auto Renewal]]="Yes"),1,0)</f>
        <v>0</v>
      </c>
      <c r="AC243" s="9">
        <f>IF(AND(Bases[[#This Row],[Plan]]="Standard",Bases[[#This Row],[Auto Renewal]]="No"),1,0)</f>
        <v>0</v>
      </c>
      <c r="AD243" s="9">
        <f>+Bases[[#This Row],[CLIENTS From STANDARD (MINECRAFT) Auto Renewal NO]]+Bases[[#This Row],[CLIENTS From STANDARD (MINECRAFT) Auto Renewal YES]]</f>
        <v>0</v>
      </c>
      <c r="AE243" s="9">
        <f>IF(AND(Bases[[#This Row],[Plan]]="Ultimate",Bases[[#This Row],[Auto Renewal]]="Yes"),1,0)</f>
        <v>1</v>
      </c>
      <c r="AF243" s="9">
        <f>IF(AND(Bases[[#This Row],[Plan]]="Ultimate",Bases[[#This Row],[Auto Renewal]]="No"),1,0)</f>
        <v>0</v>
      </c>
      <c r="AG243" s="9">
        <f>+Bases[[#This Row],[CLIENTS From ULTIMATE (MINECRAFT) Auto Renewal NO]]+Bases[[#This Row],[CLIENTS From ULTIMATE (MINECRAFT) Auto Renewal YES]]</f>
        <v>1</v>
      </c>
      <c r="AH243" s="9">
        <f>+Bases[[#This Row],[Total CLIENTS From ULTIMATE (MINECRAFT) Auto Renewal YES + NO]]+Bases[[#This Row],[Total CLIENTS From STANDARD (MINECRAFT) Auto Renewal YES + NO]]</f>
        <v>1</v>
      </c>
      <c r="AI243" s="9">
        <f>IF(AND(Bases[[#This Row],[Plan]]="Ultimate",Bases[[#This Row],[Auto Renewal]]="Yes"),1,0)</f>
        <v>1</v>
      </c>
      <c r="AJ243" s="9">
        <f>IF(AND(Bases[[#This Row],[Plan]]="Ultimate",Bases[[#This Row],[Auto Renewal]]="No"),1,0)</f>
        <v>0</v>
      </c>
      <c r="AK243" s="9">
        <f>+Bases[[#This Row],[CLIENTS From ULTIMATE (EA) Auto Renewal YES]]+Bases[[#This Row],[CLIENTS From ULTIMATE (EA) Auto Renewal NO]]</f>
        <v>1</v>
      </c>
      <c r="AL243" s="7">
        <f>+IF(Bases[[#This Row],[Auto Renewal]]="Yes",Bases[[#This Row],[Subscription Price]],0)</f>
        <v>15</v>
      </c>
      <c r="AM243" s="7">
        <f>+IF(Bases[[#This Row],[Auto Renewal]]="No",Bases[[#This Row],[Subscription Price]],0)</f>
        <v>0</v>
      </c>
      <c r="AN243" s="7">
        <f>+Bases[[#This Row],[Sales From All Subscriptions Auto Renewal NO]]+Bases[[#This Row],[Sales From All Subscriptions Auto Renewal YES]]</f>
        <v>15</v>
      </c>
      <c r="AO243" s="7">
        <f>IF(AND(Bases[[#This Row],[Plan]]="Core",Bases[[#This Row],[Auto Renewal]]="Yes"),Bases[[#This Row],[Subscription Price]],0)</f>
        <v>0</v>
      </c>
      <c r="AP243" s="7">
        <f>IF(AND(Bases[[#This Row],[Plan]]="Core",Bases[[#This Row],[Auto Renewal]]="No"),Bases[[#This Row],[Subscription Price]],0)</f>
        <v>0</v>
      </c>
      <c r="AQ243" s="7">
        <f>+Bases[[#This Row],[Sales From Simple Subscription Auto Renewal YES]]+Bases[[#This Row],[Sales From Simple Subscription Auto Renewal NO]]</f>
        <v>0</v>
      </c>
      <c r="AR243" s="7">
        <f>IF(AND(Bases[[#This Row],[Plan]]="Standard",Bases[[#This Row],[Auto Renewal]]="Yes"),Bases[[#This Row],[Minecraft Season Pass Price]],0)</f>
        <v>0</v>
      </c>
      <c r="AS243" s="7">
        <f>IF(AND(Bases[[#This Row],[Plan]]="Standard",Bases[[#This Row],[Auto Renewal]]="No"),Bases[[#This Row],[Minecraft Season Pass Price]],0)</f>
        <v>0</v>
      </c>
      <c r="AT243" s="7">
        <f>+Bases[[#This Row],[Sales From STANDARD (MINECRAFT) Auto Renewal YES]]+Bases[[#This Row],[Sales From STANDARD (MINECRAFT) Auto Renewal NO]]</f>
        <v>0</v>
      </c>
      <c r="AU243" s="7">
        <f>IF(AND(Bases[[#This Row],[Plan]]="Ultimate",Bases[[#This Row],[Auto Renewal]]="Yes"),Bases[[#This Row],[Minecraft Season Pass Price]],0)</f>
        <v>20</v>
      </c>
      <c r="AV243" s="7">
        <f>IF(AND(Bases[[#This Row],[Plan]]="Ultimate",Bases[[#This Row],[Auto Renewal]]="No"),Bases[[#This Row],[Minecraft Season Pass Price]],0)</f>
        <v>0</v>
      </c>
      <c r="AW243" s="7">
        <f>+Bases[[#This Row],[Sales From ULTIMATE (MINECRAFT) Auto Renewal YES]]+Bases[[#This Row],[Sales From ULTIMATE (MINECRAFT) Auto Renewal NO]]</f>
        <v>20</v>
      </c>
      <c r="AX243" s="7">
        <f>+Bases[[#This Row],[Total Sales From ULTIMATE (MINECRAFT) Auto Renewal YES + NO]]+Bases[[#This Row],[Total Sales From STANDARD (MINECRAFT) Auto Renewal YES + NO]]</f>
        <v>20</v>
      </c>
      <c r="AY243" s="7">
        <f>IF(AND(Bases[[#This Row],[Plan]]="Ultimate",Bases[[#This Row],[Auto Renewal]]="Yes"),Bases[[#This Row],[EA Play Season Pass
Price]],0)</f>
        <v>30</v>
      </c>
      <c r="AZ243" s="7">
        <f>IF(AND(Bases[[#This Row],[Plan]]="Ultimate",Bases[[#This Row],[Auto Renewal]]="No"),Bases[[#This Row],[EA Play Season Pass
Price]],0)</f>
        <v>0</v>
      </c>
      <c r="BA243" s="7">
        <f>+Bases[[#This Row],[Sales From ULTIMATE (EA) Auto Renewal YES]]+Bases[[#This Row],[Sales From ULTIMATE (EA) Auto Renewal NO]]</f>
        <v>30</v>
      </c>
      <c r="BB243" s="7">
        <f>IF(Bases[[#This Row],[Potential Clients Standard - Renew: Yes]]=1,25,0)</f>
        <v>0</v>
      </c>
      <c r="BC243" s="9">
        <f>IF(AND(Bases[[#This Row],[Auto Renewal]]="Yes",Bases[[#This Row],[Plan]]="Core"),1,0)</f>
        <v>0</v>
      </c>
      <c r="BD243" s="7">
        <f>IF(Bases[[#This Row],[Potential Clients Standard - Renew: NO]]=1,25,0)</f>
        <v>0</v>
      </c>
      <c r="BE243" s="9">
        <f>IF(AND(Bases[[#This Row],[Auto Renewal]]="No",Bases[[#This Row],[Plan]]="Core"),1,0)</f>
        <v>0</v>
      </c>
      <c r="BF243" s="7">
        <f>IF(Bases[[#This Row],[Potential Clients Ultimate - Renew: Yes]]=1,35,0)</f>
        <v>0</v>
      </c>
      <c r="BG243" s="9">
        <f>IF(AND(Bases[[#This Row],[Auto Renewal]]="Yes",Bases[[#This Row],[Plan]]="Standard"),1,0)</f>
        <v>0</v>
      </c>
      <c r="BH243" s="7">
        <f>IF(Bases[[#This Row],[Potential Clients Ultimate - Renew: NO]]=1,35,0)</f>
        <v>0</v>
      </c>
      <c r="BI243" s="9">
        <f>IF(AND(Bases[[#This Row],[Auto Renewal]]="No",Bases[[#This Row],[Plan]]="Standard"),1,0)</f>
        <v>0</v>
      </c>
      <c r="BJ243" s="7">
        <f>+Bases[[#This Row],[Potential Sales Standard - Renew: Yes]]+Bases[[#This Row],[Potential Sales Ultimate - Renew: Yes]]</f>
        <v>0</v>
      </c>
      <c r="BK243" s="9">
        <f>+Bases[[#This Row],[Potential Clients Standard - Renew: Yes]]+Bases[[#This Row],[Potential Clients Standard - Renew: NO]]</f>
        <v>0</v>
      </c>
      <c r="BL243" s="7">
        <f>+Bases[[#This Row],[Potential Sales Standard - Renew: NO]]+Bases[[#This Row],[Potential Sales Ultimate - Renew: NO]]</f>
        <v>0</v>
      </c>
      <c r="BM243" s="9">
        <f>+Bases[[#This Row],[Potential Clients Ultimate - Renew: Yes]]+Bases[[#This Row],[Potential Clients Ultimate - Renew: NO]]</f>
        <v>0</v>
      </c>
    </row>
    <row r="244" spans="1:65" ht="16.5" customHeight="1" x14ac:dyDescent="0.25">
      <c r="A244" s="1">
        <v>3471</v>
      </c>
      <c r="B244" s="1" t="s">
        <v>248</v>
      </c>
      <c r="C244" s="1" t="s">
        <v>15</v>
      </c>
      <c r="D244" s="2">
        <v>45588</v>
      </c>
      <c r="E244" s="1" t="s">
        <v>12</v>
      </c>
      <c r="F244" s="7">
        <v>10</v>
      </c>
      <c r="G244" s="1" t="s">
        <v>9</v>
      </c>
      <c r="H244" s="1" t="s">
        <v>12</v>
      </c>
      <c r="I244" s="7" t="s">
        <v>302</v>
      </c>
      <c r="J244" s="1" t="s">
        <v>8</v>
      </c>
      <c r="K244" s="7">
        <v>20</v>
      </c>
      <c r="L244" s="7">
        <v>10</v>
      </c>
      <c r="M244" s="7">
        <v>20</v>
      </c>
      <c r="N244" s="6">
        <v>2024</v>
      </c>
      <c r="O244" s="3" t="s">
        <v>324</v>
      </c>
      <c r="P244" s="5">
        <v>4</v>
      </c>
      <c r="Q244" s="3" t="s">
        <v>315</v>
      </c>
      <c r="R244" s="7">
        <v>-10</v>
      </c>
      <c r="S244" s="9">
        <v>1</v>
      </c>
      <c r="T244" s="9">
        <v>0</v>
      </c>
      <c r="U244" s="9">
        <v>1</v>
      </c>
      <c r="V244" s="9">
        <f>+IF(Bases[[#This Row],[Auto Renewal]]="Yes",1,0)</f>
        <v>0</v>
      </c>
      <c r="W244" s="9">
        <f>+IF(Bases[[#This Row],[Auto Renewal]]="No",1,0)</f>
        <v>1</v>
      </c>
      <c r="X244" s="9">
        <f>+Bases[[#This Row],[CLIENTS From All Subscriptions Auto Renewal YES]]+Bases[[#This Row],[CLIENTS From All Subscriptions Auto Renewal NO]]</f>
        <v>1</v>
      </c>
      <c r="Y244" s="9">
        <f>IF(AND(Bases[[#This Row],[Plan]]="Core",Bases[[#This Row],[Auto Renewal]]="Yes"),1,0)</f>
        <v>0</v>
      </c>
      <c r="Z244" s="9">
        <f>IF(AND(Bases[[#This Row],[Plan]]="Core",Bases[[#This Row],[Auto Renewal]]="No"),1,0)</f>
        <v>0</v>
      </c>
      <c r="AA244" s="9">
        <f>+Bases[[#This Row],[CLIENTS From Simple Subscription Auto Renewal NO]]+Bases[[#This Row],[CLIENTS From Simple Subscription Auto Renewal YES]]</f>
        <v>0</v>
      </c>
      <c r="AB244" s="9">
        <f>IF(AND(Bases[[#This Row],[Plan]]="Standard",Bases[[#This Row],[Auto Renewal]]="Yes"),1,0)</f>
        <v>0</v>
      </c>
      <c r="AC244" s="9">
        <f>IF(AND(Bases[[#This Row],[Plan]]="Standard",Bases[[#This Row],[Auto Renewal]]="No"),1,0)</f>
        <v>1</v>
      </c>
      <c r="AD244" s="9">
        <f>+Bases[[#This Row],[CLIENTS From STANDARD (MINECRAFT) Auto Renewal NO]]+Bases[[#This Row],[CLIENTS From STANDARD (MINECRAFT) Auto Renewal YES]]</f>
        <v>1</v>
      </c>
      <c r="AE244" s="9">
        <f>IF(AND(Bases[[#This Row],[Plan]]="Ultimate",Bases[[#This Row],[Auto Renewal]]="Yes"),1,0)</f>
        <v>0</v>
      </c>
      <c r="AF244" s="9">
        <f>IF(AND(Bases[[#This Row],[Plan]]="Ultimate",Bases[[#This Row],[Auto Renewal]]="No"),1,0)</f>
        <v>0</v>
      </c>
      <c r="AG244" s="9">
        <f>+Bases[[#This Row],[CLIENTS From ULTIMATE (MINECRAFT) Auto Renewal NO]]+Bases[[#This Row],[CLIENTS From ULTIMATE (MINECRAFT) Auto Renewal YES]]</f>
        <v>0</v>
      </c>
      <c r="AH244" s="9">
        <f>+Bases[[#This Row],[Total CLIENTS From ULTIMATE (MINECRAFT) Auto Renewal YES + NO]]+Bases[[#This Row],[Total CLIENTS From STANDARD (MINECRAFT) Auto Renewal YES + NO]]</f>
        <v>1</v>
      </c>
      <c r="AI244" s="9">
        <f>IF(AND(Bases[[#This Row],[Plan]]="Ultimate",Bases[[#This Row],[Auto Renewal]]="Yes"),1,0)</f>
        <v>0</v>
      </c>
      <c r="AJ244" s="9">
        <f>IF(AND(Bases[[#This Row],[Plan]]="Ultimate",Bases[[#This Row],[Auto Renewal]]="No"),1,0)</f>
        <v>0</v>
      </c>
      <c r="AK244" s="9">
        <f>+Bases[[#This Row],[CLIENTS From ULTIMATE (EA) Auto Renewal YES]]+Bases[[#This Row],[CLIENTS From ULTIMATE (EA) Auto Renewal NO]]</f>
        <v>0</v>
      </c>
      <c r="AL244" s="7">
        <f>+IF(Bases[[#This Row],[Auto Renewal]]="Yes",Bases[[#This Row],[Subscription Price]],0)</f>
        <v>0</v>
      </c>
      <c r="AM244" s="7">
        <f>+IF(Bases[[#This Row],[Auto Renewal]]="No",Bases[[#This Row],[Subscription Price]],0)</f>
        <v>10</v>
      </c>
      <c r="AN244" s="7">
        <f>+Bases[[#This Row],[Sales From All Subscriptions Auto Renewal NO]]+Bases[[#This Row],[Sales From All Subscriptions Auto Renewal YES]]</f>
        <v>10</v>
      </c>
      <c r="AO244" s="7">
        <f>IF(AND(Bases[[#This Row],[Plan]]="Core",Bases[[#This Row],[Auto Renewal]]="Yes"),Bases[[#This Row],[Subscription Price]],0)</f>
        <v>0</v>
      </c>
      <c r="AP244" s="7">
        <f>IF(AND(Bases[[#This Row],[Plan]]="Core",Bases[[#This Row],[Auto Renewal]]="No"),Bases[[#This Row],[Subscription Price]],0)</f>
        <v>0</v>
      </c>
      <c r="AQ244" s="7">
        <f>+Bases[[#This Row],[Sales From Simple Subscription Auto Renewal YES]]+Bases[[#This Row],[Sales From Simple Subscription Auto Renewal NO]]</f>
        <v>0</v>
      </c>
      <c r="AR244" s="7">
        <f>IF(AND(Bases[[#This Row],[Plan]]="Standard",Bases[[#This Row],[Auto Renewal]]="Yes"),Bases[[#This Row],[Minecraft Season Pass Price]],0)</f>
        <v>0</v>
      </c>
      <c r="AS244" s="7">
        <f>IF(AND(Bases[[#This Row],[Plan]]="Standard",Bases[[#This Row],[Auto Renewal]]="No"),Bases[[#This Row],[Minecraft Season Pass Price]],0)</f>
        <v>20</v>
      </c>
      <c r="AT244" s="7">
        <f>+Bases[[#This Row],[Sales From STANDARD (MINECRAFT) Auto Renewal YES]]+Bases[[#This Row],[Sales From STANDARD (MINECRAFT) Auto Renewal NO]]</f>
        <v>20</v>
      </c>
      <c r="AU244" s="7">
        <f>IF(AND(Bases[[#This Row],[Plan]]="Ultimate",Bases[[#This Row],[Auto Renewal]]="Yes"),Bases[[#This Row],[Minecraft Season Pass Price]],0)</f>
        <v>0</v>
      </c>
      <c r="AV244" s="7">
        <f>IF(AND(Bases[[#This Row],[Plan]]="Ultimate",Bases[[#This Row],[Auto Renewal]]="No"),Bases[[#This Row],[Minecraft Season Pass Price]],0)</f>
        <v>0</v>
      </c>
      <c r="AW244" s="7">
        <f>+Bases[[#This Row],[Sales From ULTIMATE (MINECRAFT) Auto Renewal YES]]+Bases[[#This Row],[Sales From ULTIMATE (MINECRAFT) Auto Renewal NO]]</f>
        <v>0</v>
      </c>
      <c r="AX244" s="7">
        <f>+Bases[[#This Row],[Total Sales From ULTIMATE (MINECRAFT) Auto Renewal YES + NO]]+Bases[[#This Row],[Total Sales From STANDARD (MINECRAFT) Auto Renewal YES + NO]]</f>
        <v>20</v>
      </c>
      <c r="AY244" s="7">
        <f>IF(AND(Bases[[#This Row],[Plan]]="Ultimate",Bases[[#This Row],[Auto Renewal]]="Yes"),Bases[[#This Row],[EA Play Season Pass
Price]],0)</f>
        <v>0</v>
      </c>
      <c r="AZ244" s="7">
        <f>IF(AND(Bases[[#This Row],[Plan]]="Ultimate",Bases[[#This Row],[Auto Renewal]]="No"),Bases[[#This Row],[EA Play Season Pass
Price]],0)</f>
        <v>0</v>
      </c>
      <c r="BA244" s="7">
        <f>+Bases[[#This Row],[Sales From ULTIMATE (EA) Auto Renewal YES]]+Bases[[#This Row],[Sales From ULTIMATE (EA) Auto Renewal NO]]</f>
        <v>0</v>
      </c>
      <c r="BB244" s="7">
        <f>IF(Bases[[#This Row],[Potential Clients Standard - Renew: Yes]]=1,25,0)</f>
        <v>0</v>
      </c>
      <c r="BC244" s="9">
        <f>IF(AND(Bases[[#This Row],[Auto Renewal]]="Yes",Bases[[#This Row],[Plan]]="Core"),1,0)</f>
        <v>0</v>
      </c>
      <c r="BD244" s="7">
        <f>IF(Bases[[#This Row],[Potential Clients Standard - Renew: NO]]=1,25,0)</f>
        <v>0</v>
      </c>
      <c r="BE244" s="9">
        <f>IF(AND(Bases[[#This Row],[Auto Renewal]]="No",Bases[[#This Row],[Plan]]="Core"),1,0)</f>
        <v>0</v>
      </c>
      <c r="BF244" s="7">
        <f>IF(Bases[[#This Row],[Potential Clients Ultimate - Renew: Yes]]=1,35,0)</f>
        <v>0</v>
      </c>
      <c r="BG244" s="9">
        <f>IF(AND(Bases[[#This Row],[Auto Renewal]]="Yes",Bases[[#This Row],[Plan]]="Standard"),1,0)</f>
        <v>0</v>
      </c>
      <c r="BH244" s="7">
        <f>IF(Bases[[#This Row],[Potential Clients Ultimate - Renew: NO]]=1,35,0)</f>
        <v>35</v>
      </c>
      <c r="BI244" s="9">
        <f>IF(AND(Bases[[#This Row],[Auto Renewal]]="No",Bases[[#This Row],[Plan]]="Standard"),1,0)</f>
        <v>1</v>
      </c>
      <c r="BJ244" s="7">
        <f>+Bases[[#This Row],[Potential Sales Standard - Renew: Yes]]+Bases[[#This Row],[Potential Sales Ultimate - Renew: Yes]]</f>
        <v>0</v>
      </c>
      <c r="BK244" s="9">
        <f>+Bases[[#This Row],[Potential Clients Standard - Renew: Yes]]+Bases[[#This Row],[Potential Clients Standard - Renew: NO]]</f>
        <v>0</v>
      </c>
      <c r="BL244" s="7">
        <f>+Bases[[#This Row],[Potential Sales Standard - Renew: NO]]+Bases[[#This Row],[Potential Sales Ultimate - Renew: NO]]</f>
        <v>35</v>
      </c>
      <c r="BM244" s="9">
        <f>+Bases[[#This Row],[Potential Clients Ultimate - Renew: Yes]]+Bases[[#This Row],[Potential Clients Ultimate - Renew: NO]]</f>
        <v>1</v>
      </c>
    </row>
    <row r="245" spans="1:65" ht="16.5" customHeight="1" x14ac:dyDescent="0.25">
      <c r="A245" s="1">
        <v>3472</v>
      </c>
      <c r="B245" s="1" t="s">
        <v>249</v>
      </c>
      <c r="C245" s="1" t="s">
        <v>11</v>
      </c>
      <c r="D245" s="2">
        <v>45589</v>
      </c>
      <c r="E245" s="1" t="s">
        <v>8</v>
      </c>
      <c r="F245" s="7">
        <v>5</v>
      </c>
      <c r="G245" s="1" t="s">
        <v>16</v>
      </c>
      <c r="H245" s="1" t="s">
        <v>12</v>
      </c>
      <c r="I245" s="7" t="s">
        <v>302</v>
      </c>
      <c r="J245" s="1" t="s">
        <v>12</v>
      </c>
      <c r="K245" s="7">
        <v>0</v>
      </c>
      <c r="L245" s="7">
        <v>0</v>
      </c>
      <c r="M245" s="7">
        <v>5</v>
      </c>
      <c r="N245" s="6">
        <v>2024</v>
      </c>
      <c r="O245" s="3" t="s">
        <v>324</v>
      </c>
      <c r="P245" s="5">
        <v>4</v>
      </c>
      <c r="Q245" s="3" t="s">
        <v>316</v>
      </c>
      <c r="R245" s="7">
        <v>0</v>
      </c>
      <c r="S245" s="9">
        <v>1</v>
      </c>
      <c r="T245" s="9">
        <v>1</v>
      </c>
      <c r="U245" s="9">
        <v>0</v>
      </c>
      <c r="V245" s="9">
        <f>+IF(Bases[[#This Row],[Auto Renewal]]="Yes",1,0)</f>
        <v>1</v>
      </c>
      <c r="W245" s="9">
        <f>+IF(Bases[[#This Row],[Auto Renewal]]="No",1,0)</f>
        <v>0</v>
      </c>
      <c r="X245" s="9">
        <f>+Bases[[#This Row],[CLIENTS From All Subscriptions Auto Renewal YES]]+Bases[[#This Row],[CLIENTS From All Subscriptions Auto Renewal NO]]</f>
        <v>1</v>
      </c>
      <c r="Y245" s="9">
        <f>IF(AND(Bases[[#This Row],[Plan]]="Core",Bases[[#This Row],[Auto Renewal]]="Yes"),1,0)</f>
        <v>1</v>
      </c>
      <c r="Z245" s="9">
        <f>IF(AND(Bases[[#This Row],[Plan]]="Core",Bases[[#This Row],[Auto Renewal]]="No"),1,0)</f>
        <v>0</v>
      </c>
      <c r="AA245" s="9">
        <f>+Bases[[#This Row],[CLIENTS From Simple Subscription Auto Renewal NO]]+Bases[[#This Row],[CLIENTS From Simple Subscription Auto Renewal YES]]</f>
        <v>1</v>
      </c>
      <c r="AB245" s="9">
        <f>IF(AND(Bases[[#This Row],[Plan]]="Standard",Bases[[#This Row],[Auto Renewal]]="Yes"),1,0)</f>
        <v>0</v>
      </c>
      <c r="AC245" s="9">
        <f>IF(AND(Bases[[#This Row],[Plan]]="Standard",Bases[[#This Row],[Auto Renewal]]="No"),1,0)</f>
        <v>0</v>
      </c>
      <c r="AD245" s="9">
        <f>+Bases[[#This Row],[CLIENTS From STANDARD (MINECRAFT) Auto Renewal NO]]+Bases[[#This Row],[CLIENTS From STANDARD (MINECRAFT) Auto Renewal YES]]</f>
        <v>0</v>
      </c>
      <c r="AE245" s="9">
        <f>IF(AND(Bases[[#This Row],[Plan]]="Ultimate",Bases[[#This Row],[Auto Renewal]]="Yes"),1,0)</f>
        <v>0</v>
      </c>
      <c r="AF245" s="9">
        <f>IF(AND(Bases[[#This Row],[Plan]]="Ultimate",Bases[[#This Row],[Auto Renewal]]="No"),1,0)</f>
        <v>0</v>
      </c>
      <c r="AG245" s="9">
        <f>+Bases[[#This Row],[CLIENTS From ULTIMATE (MINECRAFT) Auto Renewal NO]]+Bases[[#This Row],[CLIENTS From ULTIMATE (MINECRAFT) Auto Renewal YES]]</f>
        <v>0</v>
      </c>
      <c r="AH245" s="9">
        <f>+Bases[[#This Row],[Total CLIENTS From ULTIMATE (MINECRAFT) Auto Renewal YES + NO]]+Bases[[#This Row],[Total CLIENTS From STANDARD (MINECRAFT) Auto Renewal YES + NO]]</f>
        <v>0</v>
      </c>
      <c r="AI245" s="9">
        <f>IF(AND(Bases[[#This Row],[Plan]]="Ultimate",Bases[[#This Row],[Auto Renewal]]="Yes"),1,0)</f>
        <v>0</v>
      </c>
      <c r="AJ245" s="9">
        <f>IF(AND(Bases[[#This Row],[Plan]]="Ultimate",Bases[[#This Row],[Auto Renewal]]="No"),1,0)</f>
        <v>0</v>
      </c>
      <c r="AK245" s="9">
        <f>+Bases[[#This Row],[CLIENTS From ULTIMATE (EA) Auto Renewal YES]]+Bases[[#This Row],[CLIENTS From ULTIMATE (EA) Auto Renewal NO]]</f>
        <v>0</v>
      </c>
      <c r="AL245" s="7">
        <f>+IF(Bases[[#This Row],[Auto Renewal]]="Yes",Bases[[#This Row],[Subscription Price]],0)</f>
        <v>5</v>
      </c>
      <c r="AM245" s="7">
        <f>+IF(Bases[[#This Row],[Auto Renewal]]="No",Bases[[#This Row],[Subscription Price]],0)</f>
        <v>0</v>
      </c>
      <c r="AN245" s="7">
        <f>+Bases[[#This Row],[Sales From All Subscriptions Auto Renewal NO]]+Bases[[#This Row],[Sales From All Subscriptions Auto Renewal YES]]</f>
        <v>5</v>
      </c>
      <c r="AO245" s="7">
        <f>IF(AND(Bases[[#This Row],[Plan]]="Core",Bases[[#This Row],[Auto Renewal]]="Yes"),Bases[[#This Row],[Subscription Price]],0)</f>
        <v>5</v>
      </c>
      <c r="AP245" s="7">
        <f>IF(AND(Bases[[#This Row],[Plan]]="Core",Bases[[#This Row],[Auto Renewal]]="No"),Bases[[#This Row],[Subscription Price]],0)</f>
        <v>0</v>
      </c>
      <c r="AQ245" s="7">
        <f>+Bases[[#This Row],[Sales From Simple Subscription Auto Renewal YES]]+Bases[[#This Row],[Sales From Simple Subscription Auto Renewal NO]]</f>
        <v>5</v>
      </c>
      <c r="AR245" s="7">
        <f>IF(AND(Bases[[#This Row],[Plan]]="Standard",Bases[[#This Row],[Auto Renewal]]="Yes"),Bases[[#This Row],[Minecraft Season Pass Price]],0)</f>
        <v>0</v>
      </c>
      <c r="AS245" s="7">
        <f>IF(AND(Bases[[#This Row],[Plan]]="Standard",Bases[[#This Row],[Auto Renewal]]="No"),Bases[[#This Row],[Minecraft Season Pass Price]],0)</f>
        <v>0</v>
      </c>
      <c r="AT245" s="7">
        <f>+Bases[[#This Row],[Sales From STANDARD (MINECRAFT) Auto Renewal YES]]+Bases[[#This Row],[Sales From STANDARD (MINECRAFT) Auto Renewal NO]]</f>
        <v>0</v>
      </c>
      <c r="AU245" s="7">
        <f>IF(AND(Bases[[#This Row],[Plan]]="Ultimate",Bases[[#This Row],[Auto Renewal]]="Yes"),Bases[[#This Row],[Minecraft Season Pass Price]],0)</f>
        <v>0</v>
      </c>
      <c r="AV245" s="7">
        <f>IF(AND(Bases[[#This Row],[Plan]]="Ultimate",Bases[[#This Row],[Auto Renewal]]="No"),Bases[[#This Row],[Minecraft Season Pass Price]],0)</f>
        <v>0</v>
      </c>
      <c r="AW245" s="7">
        <f>+Bases[[#This Row],[Sales From ULTIMATE (MINECRAFT) Auto Renewal YES]]+Bases[[#This Row],[Sales From ULTIMATE (MINECRAFT) Auto Renewal NO]]</f>
        <v>0</v>
      </c>
      <c r="AX245" s="7">
        <f>+Bases[[#This Row],[Total Sales From ULTIMATE (MINECRAFT) Auto Renewal YES + NO]]+Bases[[#This Row],[Total Sales From STANDARD (MINECRAFT) Auto Renewal YES + NO]]</f>
        <v>0</v>
      </c>
      <c r="AY245" s="7">
        <f>IF(AND(Bases[[#This Row],[Plan]]="Ultimate",Bases[[#This Row],[Auto Renewal]]="Yes"),Bases[[#This Row],[EA Play Season Pass
Price]],0)</f>
        <v>0</v>
      </c>
      <c r="AZ245" s="7">
        <f>IF(AND(Bases[[#This Row],[Plan]]="Ultimate",Bases[[#This Row],[Auto Renewal]]="No"),Bases[[#This Row],[EA Play Season Pass
Price]],0)</f>
        <v>0</v>
      </c>
      <c r="BA245" s="7">
        <f>+Bases[[#This Row],[Sales From ULTIMATE (EA) Auto Renewal YES]]+Bases[[#This Row],[Sales From ULTIMATE (EA) Auto Renewal NO]]</f>
        <v>0</v>
      </c>
      <c r="BB245" s="7">
        <f>IF(Bases[[#This Row],[Potential Clients Standard - Renew: Yes]]=1,25,0)</f>
        <v>25</v>
      </c>
      <c r="BC245" s="9">
        <f>IF(AND(Bases[[#This Row],[Auto Renewal]]="Yes",Bases[[#This Row],[Plan]]="Core"),1,0)</f>
        <v>1</v>
      </c>
      <c r="BD245" s="7">
        <f>IF(Bases[[#This Row],[Potential Clients Standard - Renew: NO]]=1,25,0)</f>
        <v>0</v>
      </c>
      <c r="BE245" s="9">
        <f>IF(AND(Bases[[#This Row],[Auto Renewal]]="No",Bases[[#This Row],[Plan]]="Core"),1,0)</f>
        <v>0</v>
      </c>
      <c r="BF245" s="7">
        <f>IF(Bases[[#This Row],[Potential Clients Ultimate - Renew: Yes]]=1,35,0)</f>
        <v>0</v>
      </c>
      <c r="BG245" s="9">
        <f>IF(AND(Bases[[#This Row],[Auto Renewal]]="Yes",Bases[[#This Row],[Plan]]="Standard"),1,0)</f>
        <v>0</v>
      </c>
      <c r="BH245" s="7">
        <f>IF(Bases[[#This Row],[Potential Clients Ultimate - Renew: NO]]=1,35,0)</f>
        <v>0</v>
      </c>
      <c r="BI245" s="9">
        <f>IF(AND(Bases[[#This Row],[Auto Renewal]]="No",Bases[[#This Row],[Plan]]="Standard"),1,0)</f>
        <v>0</v>
      </c>
      <c r="BJ245" s="7">
        <f>+Bases[[#This Row],[Potential Sales Standard - Renew: Yes]]+Bases[[#This Row],[Potential Sales Ultimate - Renew: Yes]]</f>
        <v>25</v>
      </c>
      <c r="BK245" s="9">
        <f>+Bases[[#This Row],[Potential Clients Standard - Renew: Yes]]+Bases[[#This Row],[Potential Clients Standard - Renew: NO]]</f>
        <v>1</v>
      </c>
      <c r="BL245" s="7">
        <f>+Bases[[#This Row],[Potential Sales Standard - Renew: NO]]+Bases[[#This Row],[Potential Sales Ultimate - Renew: NO]]</f>
        <v>0</v>
      </c>
      <c r="BM245" s="9">
        <f>+Bases[[#This Row],[Potential Clients Ultimate - Renew: Yes]]+Bases[[#This Row],[Potential Clients Ultimate - Renew: NO]]</f>
        <v>0</v>
      </c>
    </row>
    <row r="246" spans="1:65" ht="16.5" customHeight="1" x14ac:dyDescent="0.25">
      <c r="A246" s="1">
        <v>3473</v>
      </c>
      <c r="B246" s="1" t="s">
        <v>158</v>
      </c>
      <c r="C246" s="1" t="s">
        <v>7</v>
      </c>
      <c r="D246" s="2">
        <v>45590</v>
      </c>
      <c r="E246" s="1" t="s">
        <v>12</v>
      </c>
      <c r="F246" s="7">
        <v>15</v>
      </c>
      <c r="G246" s="1" t="s">
        <v>9</v>
      </c>
      <c r="H246" s="1" t="s">
        <v>8</v>
      </c>
      <c r="I246" s="7">
        <v>30</v>
      </c>
      <c r="J246" s="1" t="s">
        <v>8</v>
      </c>
      <c r="K246" s="7">
        <v>20</v>
      </c>
      <c r="L246" s="7">
        <v>3</v>
      </c>
      <c r="M246" s="7">
        <v>62</v>
      </c>
      <c r="N246" s="6">
        <v>2024</v>
      </c>
      <c r="O246" s="3" t="s">
        <v>324</v>
      </c>
      <c r="P246" s="5">
        <v>4</v>
      </c>
      <c r="Q246" s="3" t="s">
        <v>317</v>
      </c>
      <c r="R246" s="7">
        <v>-3</v>
      </c>
      <c r="S246" s="9">
        <v>1</v>
      </c>
      <c r="T246" s="9">
        <v>0</v>
      </c>
      <c r="U246" s="9">
        <v>1</v>
      </c>
      <c r="V246" s="9">
        <f>+IF(Bases[[#This Row],[Auto Renewal]]="Yes",1,0)</f>
        <v>0</v>
      </c>
      <c r="W246" s="9">
        <f>+IF(Bases[[#This Row],[Auto Renewal]]="No",1,0)</f>
        <v>1</v>
      </c>
      <c r="X246" s="9">
        <f>+Bases[[#This Row],[CLIENTS From All Subscriptions Auto Renewal YES]]+Bases[[#This Row],[CLIENTS From All Subscriptions Auto Renewal NO]]</f>
        <v>1</v>
      </c>
      <c r="Y246" s="9">
        <f>IF(AND(Bases[[#This Row],[Plan]]="Core",Bases[[#This Row],[Auto Renewal]]="Yes"),1,0)</f>
        <v>0</v>
      </c>
      <c r="Z246" s="9">
        <f>IF(AND(Bases[[#This Row],[Plan]]="Core",Bases[[#This Row],[Auto Renewal]]="No"),1,0)</f>
        <v>0</v>
      </c>
      <c r="AA246" s="9">
        <f>+Bases[[#This Row],[CLIENTS From Simple Subscription Auto Renewal NO]]+Bases[[#This Row],[CLIENTS From Simple Subscription Auto Renewal YES]]</f>
        <v>0</v>
      </c>
      <c r="AB246" s="9">
        <f>IF(AND(Bases[[#This Row],[Plan]]="Standard",Bases[[#This Row],[Auto Renewal]]="Yes"),1,0)</f>
        <v>0</v>
      </c>
      <c r="AC246" s="9">
        <f>IF(AND(Bases[[#This Row],[Plan]]="Standard",Bases[[#This Row],[Auto Renewal]]="No"),1,0)</f>
        <v>0</v>
      </c>
      <c r="AD246" s="9">
        <f>+Bases[[#This Row],[CLIENTS From STANDARD (MINECRAFT) Auto Renewal NO]]+Bases[[#This Row],[CLIENTS From STANDARD (MINECRAFT) Auto Renewal YES]]</f>
        <v>0</v>
      </c>
      <c r="AE246" s="9">
        <f>IF(AND(Bases[[#This Row],[Plan]]="Ultimate",Bases[[#This Row],[Auto Renewal]]="Yes"),1,0)</f>
        <v>0</v>
      </c>
      <c r="AF246" s="9">
        <f>IF(AND(Bases[[#This Row],[Plan]]="Ultimate",Bases[[#This Row],[Auto Renewal]]="No"),1,0)</f>
        <v>1</v>
      </c>
      <c r="AG246" s="9">
        <f>+Bases[[#This Row],[CLIENTS From ULTIMATE (MINECRAFT) Auto Renewal NO]]+Bases[[#This Row],[CLIENTS From ULTIMATE (MINECRAFT) Auto Renewal YES]]</f>
        <v>1</v>
      </c>
      <c r="AH246" s="9">
        <f>+Bases[[#This Row],[Total CLIENTS From ULTIMATE (MINECRAFT) Auto Renewal YES + NO]]+Bases[[#This Row],[Total CLIENTS From STANDARD (MINECRAFT) Auto Renewal YES + NO]]</f>
        <v>1</v>
      </c>
      <c r="AI246" s="9">
        <f>IF(AND(Bases[[#This Row],[Plan]]="Ultimate",Bases[[#This Row],[Auto Renewal]]="Yes"),1,0)</f>
        <v>0</v>
      </c>
      <c r="AJ246" s="9">
        <f>IF(AND(Bases[[#This Row],[Plan]]="Ultimate",Bases[[#This Row],[Auto Renewal]]="No"),1,0)</f>
        <v>1</v>
      </c>
      <c r="AK246" s="9">
        <f>+Bases[[#This Row],[CLIENTS From ULTIMATE (EA) Auto Renewal YES]]+Bases[[#This Row],[CLIENTS From ULTIMATE (EA) Auto Renewal NO]]</f>
        <v>1</v>
      </c>
      <c r="AL246" s="7">
        <f>+IF(Bases[[#This Row],[Auto Renewal]]="Yes",Bases[[#This Row],[Subscription Price]],0)</f>
        <v>0</v>
      </c>
      <c r="AM246" s="7">
        <f>+IF(Bases[[#This Row],[Auto Renewal]]="No",Bases[[#This Row],[Subscription Price]],0)</f>
        <v>15</v>
      </c>
      <c r="AN246" s="7">
        <f>+Bases[[#This Row],[Sales From All Subscriptions Auto Renewal NO]]+Bases[[#This Row],[Sales From All Subscriptions Auto Renewal YES]]</f>
        <v>15</v>
      </c>
      <c r="AO246" s="7">
        <f>IF(AND(Bases[[#This Row],[Plan]]="Core",Bases[[#This Row],[Auto Renewal]]="Yes"),Bases[[#This Row],[Subscription Price]],0)</f>
        <v>0</v>
      </c>
      <c r="AP246" s="7">
        <f>IF(AND(Bases[[#This Row],[Plan]]="Core",Bases[[#This Row],[Auto Renewal]]="No"),Bases[[#This Row],[Subscription Price]],0)</f>
        <v>0</v>
      </c>
      <c r="AQ246" s="7">
        <f>+Bases[[#This Row],[Sales From Simple Subscription Auto Renewal YES]]+Bases[[#This Row],[Sales From Simple Subscription Auto Renewal NO]]</f>
        <v>0</v>
      </c>
      <c r="AR246" s="7">
        <f>IF(AND(Bases[[#This Row],[Plan]]="Standard",Bases[[#This Row],[Auto Renewal]]="Yes"),Bases[[#This Row],[Minecraft Season Pass Price]],0)</f>
        <v>0</v>
      </c>
      <c r="AS246" s="7">
        <f>IF(AND(Bases[[#This Row],[Plan]]="Standard",Bases[[#This Row],[Auto Renewal]]="No"),Bases[[#This Row],[Minecraft Season Pass Price]],0)</f>
        <v>0</v>
      </c>
      <c r="AT246" s="7">
        <f>+Bases[[#This Row],[Sales From STANDARD (MINECRAFT) Auto Renewal YES]]+Bases[[#This Row],[Sales From STANDARD (MINECRAFT) Auto Renewal NO]]</f>
        <v>0</v>
      </c>
      <c r="AU246" s="7">
        <f>IF(AND(Bases[[#This Row],[Plan]]="Ultimate",Bases[[#This Row],[Auto Renewal]]="Yes"),Bases[[#This Row],[Minecraft Season Pass Price]],0)</f>
        <v>0</v>
      </c>
      <c r="AV246" s="7">
        <f>IF(AND(Bases[[#This Row],[Plan]]="Ultimate",Bases[[#This Row],[Auto Renewal]]="No"),Bases[[#This Row],[Minecraft Season Pass Price]],0)</f>
        <v>20</v>
      </c>
      <c r="AW246" s="7">
        <f>+Bases[[#This Row],[Sales From ULTIMATE (MINECRAFT) Auto Renewal YES]]+Bases[[#This Row],[Sales From ULTIMATE (MINECRAFT) Auto Renewal NO]]</f>
        <v>20</v>
      </c>
      <c r="AX246" s="7">
        <f>+Bases[[#This Row],[Total Sales From ULTIMATE (MINECRAFT) Auto Renewal YES + NO]]+Bases[[#This Row],[Total Sales From STANDARD (MINECRAFT) Auto Renewal YES + NO]]</f>
        <v>20</v>
      </c>
      <c r="AY246" s="7">
        <f>IF(AND(Bases[[#This Row],[Plan]]="Ultimate",Bases[[#This Row],[Auto Renewal]]="Yes"),Bases[[#This Row],[EA Play Season Pass
Price]],0)</f>
        <v>0</v>
      </c>
      <c r="AZ246" s="7">
        <f>IF(AND(Bases[[#This Row],[Plan]]="Ultimate",Bases[[#This Row],[Auto Renewal]]="No"),Bases[[#This Row],[EA Play Season Pass
Price]],0)</f>
        <v>30</v>
      </c>
      <c r="BA246" s="7">
        <f>+Bases[[#This Row],[Sales From ULTIMATE (EA) Auto Renewal YES]]+Bases[[#This Row],[Sales From ULTIMATE (EA) Auto Renewal NO]]</f>
        <v>30</v>
      </c>
      <c r="BB246" s="7">
        <f>IF(Bases[[#This Row],[Potential Clients Standard - Renew: Yes]]=1,25,0)</f>
        <v>0</v>
      </c>
      <c r="BC246" s="9">
        <f>IF(AND(Bases[[#This Row],[Auto Renewal]]="Yes",Bases[[#This Row],[Plan]]="Core"),1,0)</f>
        <v>0</v>
      </c>
      <c r="BD246" s="7">
        <f>IF(Bases[[#This Row],[Potential Clients Standard - Renew: NO]]=1,25,0)</f>
        <v>0</v>
      </c>
      <c r="BE246" s="9">
        <f>IF(AND(Bases[[#This Row],[Auto Renewal]]="No",Bases[[#This Row],[Plan]]="Core"),1,0)</f>
        <v>0</v>
      </c>
      <c r="BF246" s="7">
        <f>IF(Bases[[#This Row],[Potential Clients Ultimate - Renew: Yes]]=1,35,0)</f>
        <v>0</v>
      </c>
      <c r="BG246" s="9">
        <f>IF(AND(Bases[[#This Row],[Auto Renewal]]="Yes",Bases[[#This Row],[Plan]]="Standard"),1,0)</f>
        <v>0</v>
      </c>
      <c r="BH246" s="7">
        <f>IF(Bases[[#This Row],[Potential Clients Ultimate - Renew: NO]]=1,35,0)</f>
        <v>0</v>
      </c>
      <c r="BI246" s="9">
        <f>IF(AND(Bases[[#This Row],[Auto Renewal]]="No",Bases[[#This Row],[Plan]]="Standard"),1,0)</f>
        <v>0</v>
      </c>
      <c r="BJ246" s="7">
        <f>+Bases[[#This Row],[Potential Sales Standard - Renew: Yes]]+Bases[[#This Row],[Potential Sales Ultimate - Renew: Yes]]</f>
        <v>0</v>
      </c>
      <c r="BK246" s="9">
        <f>+Bases[[#This Row],[Potential Clients Standard - Renew: Yes]]+Bases[[#This Row],[Potential Clients Standard - Renew: NO]]</f>
        <v>0</v>
      </c>
      <c r="BL246" s="7">
        <f>+Bases[[#This Row],[Potential Sales Standard - Renew: NO]]+Bases[[#This Row],[Potential Sales Ultimate - Renew: NO]]</f>
        <v>0</v>
      </c>
      <c r="BM246" s="9">
        <f>+Bases[[#This Row],[Potential Clients Ultimate - Renew: Yes]]+Bases[[#This Row],[Potential Clients Ultimate - Renew: NO]]</f>
        <v>0</v>
      </c>
    </row>
    <row r="247" spans="1:65" ht="16.5" customHeight="1" x14ac:dyDescent="0.25">
      <c r="A247" s="1">
        <v>3474</v>
      </c>
      <c r="B247" s="1" t="s">
        <v>250</v>
      </c>
      <c r="C247" s="1" t="s">
        <v>15</v>
      </c>
      <c r="D247" s="2">
        <v>45591</v>
      </c>
      <c r="E247" s="1" t="s">
        <v>8</v>
      </c>
      <c r="F247" s="7">
        <v>10</v>
      </c>
      <c r="G247" s="1" t="s">
        <v>13</v>
      </c>
      <c r="H247" s="1" t="s">
        <v>12</v>
      </c>
      <c r="I247" s="7" t="s">
        <v>302</v>
      </c>
      <c r="J247" s="1" t="s">
        <v>8</v>
      </c>
      <c r="K247" s="7">
        <v>20</v>
      </c>
      <c r="L247" s="7">
        <v>15</v>
      </c>
      <c r="M247" s="7">
        <v>15</v>
      </c>
      <c r="N247" s="6">
        <v>2024</v>
      </c>
      <c r="O247" s="3" t="s">
        <v>324</v>
      </c>
      <c r="P247" s="5">
        <v>4</v>
      </c>
      <c r="Q247" s="3" t="s">
        <v>311</v>
      </c>
      <c r="R247" s="7">
        <v>-15</v>
      </c>
      <c r="S247" s="9">
        <v>1</v>
      </c>
      <c r="T247" s="9">
        <v>1</v>
      </c>
      <c r="U247" s="9">
        <v>0</v>
      </c>
      <c r="V247" s="9">
        <f>+IF(Bases[[#This Row],[Auto Renewal]]="Yes",1,0)</f>
        <v>1</v>
      </c>
      <c r="W247" s="9">
        <f>+IF(Bases[[#This Row],[Auto Renewal]]="No",1,0)</f>
        <v>0</v>
      </c>
      <c r="X247" s="9">
        <f>+Bases[[#This Row],[CLIENTS From All Subscriptions Auto Renewal YES]]+Bases[[#This Row],[CLIENTS From All Subscriptions Auto Renewal NO]]</f>
        <v>1</v>
      </c>
      <c r="Y247" s="9">
        <f>IF(AND(Bases[[#This Row],[Plan]]="Core",Bases[[#This Row],[Auto Renewal]]="Yes"),1,0)</f>
        <v>0</v>
      </c>
      <c r="Z247" s="9">
        <f>IF(AND(Bases[[#This Row],[Plan]]="Core",Bases[[#This Row],[Auto Renewal]]="No"),1,0)</f>
        <v>0</v>
      </c>
      <c r="AA247" s="9">
        <f>+Bases[[#This Row],[CLIENTS From Simple Subscription Auto Renewal NO]]+Bases[[#This Row],[CLIENTS From Simple Subscription Auto Renewal YES]]</f>
        <v>0</v>
      </c>
      <c r="AB247" s="9">
        <f>IF(AND(Bases[[#This Row],[Plan]]="Standard",Bases[[#This Row],[Auto Renewal]]="Yes"),1,0)</f>
        <v>1</v>
      </c>
      <c r="AC247" s="9">
        <f>IF(AND(Bases[[#This Row],[Plan]]="Standard",Bases[[#This Row],[Auto Renewal]]="No"),1,0)</f>
        <v>0</v>
      </c>
      <c r="AD247" s="9">
        <f>+Bases[[#This Row],[CLIENTS From STANDARD (MINECRAFT) Auto Renewal NO]]+Bases[[#This Row],[CLIENTS From STANDARD (MINECRAFT) Auto Renewal YES]]</f>
        <v>1</v>
      </c>
      <c r="AE247" s="9">
        <f>IF(AND(Bases[[#This Row],[Plan]]="Ultimate",Bases[[#This Row],[Auto Renewal]]="Yes"),1,0)</f>
        <v>0</v>
      </c>
      <c r="AF247" s="9">
        <f>IF(AND(Bases[[#This Row],[Plan]]="Ultimate",Bases[[#This Row],[Auto Renewal]]="No"),1,0)</f>
        <v>0</v>
      </c>
      <c r="AG247" s="9">
        <f>+Bases[[#This Row],[CLIENTS From ULTIMATE (MINECRAFT) Auto Renewal NO]]+Bases[[#This Row],[CLIENTS From ULTIMATE (MINECRAFT) Auto Renewal YES]]</f>
        <v>0</v>
      </c>
      <c r="AH247" s="9">
        <f>+Bases[[#This Row],[Total CLIENTS From ULTIMATE (MINECRAFT) Auto Renewal YES + NO]]+Bases[[#This Row],[Total CLIENTS From STANDARD (MINECRAFT) Auto Renewal YES + NO]]</f>
        <v>1</v>
      </c>
      <c r="AI247" s="9">
        <f>IF(AND(Bases[[#This Row],[Plan]]="Ultimate",Bases[[#This Row],[Auto Renewal]]="Yes"),1,0)</f>
        <v>0</v>
      </c>
      <c r="AJ247" s="9">
        <f>IF(AND(Bases[[#This Row],[Plan]]="Ultimate",Bases[[#This Row],[Auto Renewal]]="No"),1,0)</f>
        <v>0</v>
      </c>
      <c r="AK247" s="9">
        <f>+Bases[[#This Row],[CLIENTS From ULTIMATE (EA) Auto Renewal YES]]+Bases[[#This Row],[CLIENTS From ULTIMATE (EA) Auto Renewal NO]]</f>
        <v>0</v>
      </c>
      <c r="AL247" s="7">
        <f>+IF(Bases[[#This Row],[Auto Renewal]]="Yes",Bases[[#This Row],[Subscription Price]],0)</f>
        <v>10</v>
      </c>
      <c r="AM247" s="7">
        <f>+IF(Bases[[#This Row],[Auto Renewal]]="No",Bases[[#This Row],[Subscription Price]],0)</f>
        <v>0</v>
      </c>
      <c r="AN247" s="7">
        <f>+Bases[[#This Row],[Sales From All Subscriptions Auto Renewal NO]]+Bases[[#This Row],[Sales From All Subscriptions Auto Renewal YES]]</f>
        <v>10</v>
      </c>
      <c r="AO247" s="7">
        <f>IF(AND(Bases[[#This Row],[Plan]]="Core",Bases[[#This Row],[Auto Renewal]]="Yes"),Bases[[#This Row],[Subscription Price]],0)</f>
        <v>0</v>
      </c>
      <c r="AP247" s="7">
        <f>IF(AND(Bases[[#This Row],[Plan]]="Core",Bases[[#This Row],[Auto Renewal]]="No"),Bases[[#This Row],[Subscription Price]],0)</f>
        <v>0</v>
      </c>
      <c r="AQ247" s="7">
        <f>+Bases[[#This Row],[Sales From Simple Subscription Auto Renewal YES]]+Bases[[#This Row],[Sales From Simple Subscription Auto Renewal NO]]</f>
        <v>0</v>
      </c>
      <c r="AR247" s="7">
        <f>IF(AND(Bases[[#This Row],[Plan]]="Standard",Bases[[#This Row],[Auto Renewal]]="Yes"),Bases[[#This Row],[Minecraft Season Pass Price]],0)</f>
        <v>20</v>
      </c>
      <c r="AS247" s="7">
        <f>IF(AND(Bases[[#This Row],[Plan]]="Standard",Bases[[#This Row],[Auto Renewal]]="No"),Bases[[#This Row],[Minecraft Season Pass Price]],0)</f>
        <v>0</v>
      </c>
      <c r="AT247" s="7">
        <f>+Bases[[#This Row],[Sales From STANDARD (MINECRAFT) Auto Renewal YES]]+Bases[[#This Row],[Sales From STANDARD (MINECRAFT) Auto Renewal NO]]</f>
        <v>20</v>
      </c>
      <c r="AU247" s="7">
        <f>IF(AND(Bases[[#This Row],[Plan]]="Ultimate",Bases[[#This Row],[Auto Renewal]]="Yes"),Bases[[#This Row],[Minecraft Season Pass Price]],0)</f>
        <v>0</v>
      </c>
      <c r="AV247" s="7">
        <f>IF(AND(Bases[[#This Row],[Plan]]="Ultimate",Bases[[#This Row],[Auto Renewal]]="No"),Bases[[#This Row],[Minecraft Season Pass Price]],0)</f>
        <v>0</v>
      </c>
      <c r="AW247" s="7">
        <f>+Bases[[#This Row],[Sales From ULTIMATE (MINECRAFT) Auto Renewal YES]]+Bases[[#This Row],[Sales From ULTIMATE (MINECRAFT) Auto Renewal NO]]</f>
        <v>0</v>
      </c>
      <c r="AX247" s="7">
        <f>+Bases[[#This Row],[Total Sales From ULTIMATE (MINECRAFT) Auto Renewal YES + NO]]+Bases[[#This Row],[Total Sales From STANDARD (MINECRAFT) Auto Renewal YES + NO]]</f>
        <v>20</v>
      </c>
      <c r="AY247" s="7">
        <f>IF(AND(Bases[[#This Row],[Plan]]="Ultimate",Bases[[#This Row],[Auto Renewal]]="Yes"),Bases[[#This Row],[EA Play Season Pass
Price]],0)</f>
        <v>0</v>
      </c>
      <c r="AZ247" s="7">
        <f>IF(AND(Bases[[#This Row],[Plan]]="Ultimate",Bases[[#This Row],[Auto Renewal]]="No"),Bases[[#This Row],[EA Play Season Pass
Price]],0)</f>
        <v>0</v>
      </c>
      <c r="BA247" s="7">
        <f>+Bases[[#This Row],[Sales From ULTIMATE (EA) Auto Renewal YES]]+Bases[[#This Row],[Sales From ULTIMATE (EA) Auto Renewal NO]]</f>
        <v>0</v>
      </c>
      <c r="BB247" s="7">
        <f>IF(Bases[[#This Row],[Potential Clients Standard - Renew: Yes]]=1,25,0)</f>
        <v>0</v>
      </c>
      <c r="BC247" s="9">
        <f>IF(AND(Bases[[#This Row],[Auto Renewal]]="Yes",Bases[[#This Row],[Plan]]="Core"),1,0)</f>
        <v>0</v>
      </c>
      <c r="BD247" s="7">
        <f>IF(Bases[[#This Row],[Potential Clients Standard - Renew: NO]]=1,25,0)</f>
        <v>0</v>
      </c>
      <c r="BE247" s="9">
        <f>IF(AND(Bases[[#This Row],[Auto Renewal]]="No",Bases[[#This Row],[Plan]]="Core"),1,0)</f>
        <v>0</v>
      </c>
      <c r="BF247" s="7">
        <f>IF(Bases[[#This Row],[Potential Clients Ultimate - Renew: Yes]]=1,35,0)</f>
        <v>35</v>
      </c>
      <c r="BG247" s="9">
        <f>IF(AND(Bases[[#This Row],[Auto Renewal]]="Yes",Bases[[#This Row],[Plan]]="Standard"),1,0)</f>
        <v>1</v>
      </c>
      <c r="BH247" s="7">
        <f>IF(Bases[[#This Row],[Potential Clients Ultimate - Renew: NO]]=1,35,0)</f>
        <v>0</v>
      </c>
      <c r="BI247" s="9">
        <f>IF(AND(Bases[[#This Row],[Auto Renewal]]="No",Bases[[#This Row],[Plan]]="Standard"),1,0)</f>
        <v>0</v>
      </c>
      <c r="BJ247" s="7">
        <f>+Bases[[#This Row],[Potential Sales Standard - Renew: Yes]]+Bases[[#This Row],[Potential Sales Ultimate - Renew: Yes]]</f>
        <v>35</v>
      </c>
      <c r="BK247" s="9">
        <f>+Bases[[#This Row],[Potential Clients Standard - Renew: Yes]]+Bases[[#This Row],[Potential Clients Standard - Renew: NO]]</f>
        <v>0</v>
      </c>
      <c r="BL247" s="7">
        <f>+Bases[[#This Row],[Potential Sales Standard - Renew: NO]]+Bases[[#This Row],[Potential Sales Ultimate - Renew: NO]]</f>
        <v>0</v>
      </c>
      <c r="BM247" s="9">
        <f>+Bases[[#This Row],[Potential Clients Ultimate - Renew: Yes]]+Bases[[#This Row],[Potential Clients Ultimate - Renew: NO]]</f>
        <v>1</v>
      </c>
    </row>
    <row r="248" spans="1:65" ht="16.5" customHeight="1" x14ac:dyDescent="0.25">
      <c r="A248" s="1">
        <v>3475</v>
      </c>
      <c r="B248" s="1" t="s">
        <v>251</v>
      </c>
      <c r="C248" s="1" t="s">
        <v>11</v>
      </c>
      <c r="D248" s="2">
        <v>45592</v>
      </c>
      <c r="E248" s="1" t="s">
        <v>12</v>
      </c>
      <c r="F248" s="7">
        <v>5</v>
      </c>
      <c r="G248" s="1" t="s">
        <v>9</v>
      </c>
      <c r="H248" s="1" t="s">
        <v>12</v>
      </c>
      <c r="I248" s="7" t="s">
        <v>302</v>
      </c>
      <c r="J248" s="1" t="s">
        <v>12</v>
      </c>
      <c r="K248" s="7">
        <v>0</v>
      </c>
      <c r="L248" s="7">
        <v>1</v>
      </c>
      <c r="M248" s="7">
        <v>4</v>
      </c>
      <c r="N248" s="6">
        <v>2024</v>
      </c>
      <c r="O248" s="3" t="s">
        <v>324</v>
      </c>
      <c r="P248" s="5">
        <v>5</v>
      </c>
      <c r="Q248" s="3" t="s">
        <v>314</v>
      </c>
      <c r="R248" s="7">
        <v>-1</v>
      </c>
      <c r="S248" s="9">
        <v>1</v>
      </c>
      <c r="T248" s="9">
        <v>0</v>
      </c>
      <c r="U248" s="9">
        <v>1</v>
      </c>
      <c r="V248" s="9">
        <f>+IF(Bases[[#This Row],[Auto Renewal]]="Yes",1,0)</f>
        <v>0</v>
      </c>
      <c r="W248" s="9">
        <f>+IF(Bases[[#This Row],[Auto Renewal]]="No",1,0)</f>
        <v>1</v>
      </c>
      <c r="X248" s="9">
        <f>+Bases[[#This Row],[CLIENTS From All Subscriptions Auto Renewal YES]]+Bases[[#This Row],[CLIENTS From All Subscriptions Auto Renewal NO]]</f>
        <v>1</v>
      </c>
      <c r="Y248" s="9">
        <f>IF(AND(Bases[[#This Row],[Plan]]="Core",Bases[[#This Row],[Auto Renewal]]="Yes"),1,0)</f>
        <v>0</v>
      </c>
      <c r="Z248" s="9">
        <f>IF(AND(Bases[[#This Row],[Plan]]="Core",Bases[[#This Row],[Auto Renewal]]="No"),1,0)</f>
        <v>1</v>
      </c>
      <c r="AA248" s="9">
        <f>+Bases[[#This Row],[CLIENTS From Simple Subscription Auto Renewal NO]]+Bases[[#This Row],[CLIENTS From Simple Subscription Auto Renewal YES]]</f>
        <v>1</v>
      </c>
      <c r="AB248" s="9">
        <f>IF(AND(Bases[[#This Row],[Plan]]="Standard",Bases[[#This Row],[Auto Renewal]]="Yes"),1,0)</f>
        <v>0</v>
      </c>
      <c r="AC248" s="9">
        <f>IF(AND(Bases[[#This Row],[Plan]]="Standard",Bases[[#This Row],[Auto Renewal]]="No"),1,0)</f>
        <v>0</v>
      </c>
      <c r="AD248" s="9">
        <f>+Bases[[#This Row],[CLIENTS From STANDARD (MINECRAFT) Auto Renewal NO]]+Bases[[#This Row],[CLIENTS From STANDARD (MINECRAFT) Auto Renewal YES]]</f>
        <v>0</v>
      </c>
      <c r="AE248" s="9">
        <f>IF(AND(Bases[[#This Row],[Plan]]="Ultimate",Bases[[#This Row],[Auto Renewal]]="Yes"),1,0)</f>
        <v>0</v>
      </c>
      <c r="AF248" s="9">
        <f>IF(AND(Bases[[#This Row],[Plan]]="Ultimate",Bases[[#This Row],[Auto Renewal]]="No"),1,0)</f>
        <v>0</v>
      </c>
      <c r="AG248" s="9">
        <f>+Bases[[#This Row],[CLIENTS From ULTIMATE (MINECRAFT) Auto Renewal NO]]+Bases[[#This Row],[CLIENTS From ULTIMATE (MINECRAFT) Auto Renewal YES]]</f>
        <v>0</v>
      </c>
      <c r="AH248" s="9">
        <f>+Bases[[#This Row],[Total CLIENTS From ULTIMATE (MINECRAFT) Auto Renewal YES + NO]]+Bases[[#This Row],[Total CLIENTS From STANDARD (MINECRAFT) Auto Renewal YES + NO]]</f>
        <v>0</v>
      </c>
      <c r="AI248" s="9">
        <f>IF(AND(Bases[[#This Row],[Plan]]="Ultimate",Bases[[#This Row],[Auto Renewal]]="Yes"),1,0)</f>
        <v>0</v>
      </c>
      <c r="AJ248" s="9">
        <f>IF(AND(Bases[[#This Row],[Plan]]="Ultimate",Bases[[#This Row],[Auto Renewal]]="No"),1,0)</f>
        <v>0</v>
      </c>
      <c r="AK248" s="9">
        <f>+Bases[[#This Row],[CLIENTS From ULTIMATE (EA) Auto Renewal YES]]+Bases[[#This Row],[CLIENTS From ULTIMATE (EA) Auto Renewal NO]]</f>
        <v>0</v>
      </c>
      <c r="AL248" s="7">
        <f>+IF(Bases[[#This Row],[Auto Renewal]]="Yes",Bases[[#This Row],[Subscription Price]],0)</f>
        <v>0</v>
      </c>
      <c r="AM248" s="7">
        <f>+IF(Bases[[#This Row],[Auto Renewal]]="No",Bases[[#This Row],[Subscription Price]],0)</f>
        <v>5</v>
      </c>
      <c r="AN248" s="7">
        <f>+Bases[[#This Row],[Sales From All Subscriptions Auto Renewal NO]]+Bases[[#This Row],[Sales From All Subscriptions Auto Renewal YES]]</f>
        <v>5</v>
      </c>
      <c r="AO248" s="7">
        <f>IF(AND(Bases[[#This Row],[Plan]]="Core",Bases[[#This Row],[Auto Renewal]]="Yes"),Bases[[#This Row],[Subscription Price]],0)</f>
        <v>0</v>
      </c>
      <c r="AP248" s="7">
        <f>IF(AND(Bases[[#This Row],[Plan]]="Core",Bases[[#This Row],[Auto Renewal]]="No"),Bases[[#This Row],[Subscription Price]],0)</f>
        <v>5</v>
      </c>
      <c r="AQ248" s="7">
        <f>+Bases[[#This Row],[Sales From Simple Subscription Auto Renewal YES]]+Bases[[#This Row],[Sales From Simple Subscription Auto Renewal NO]]</f>
        <v>5</v>
      </c>
      <c r="AR248" s="7">
        <f>IF(AND(Bases[[#This Row],[Plan]]="Standard",Bases[[#This Row],[Auto Renewal]]="Yes"),Bases[[#This Row],[Minecraft Season Pass Price]],0)</f>
        <v>0</v>
      </c>
      <c r="AS248" s="7">
        <f>IF(AND(Bases[[#This Row],[Plan]]="Standard",Bases[[#This Row],[Auto Renewal]]="No"),Bases[[#This Row],[Minecraft Season Pass Price]],0)</f>
        <v>0</v>
      </c>
      <c r="AT248" s="7">
        <f>+Bases[[#This Row],[Sales From STANDARD (MINECRAFT) Auto Renewal YES]]+Bases[[#This Row],[Sales From STANDARD (MINECRAFT) Auto Renewal NO]]</f>
        <v>0</v>
      </c>
      <c r="AU248" s="7">
        <f>IF(AND(Bases[[#This Row],[Plan]]="Ultimate",Bases[[#This Row],[Auto Renewal]]="Yes"),Bases[[#This Row],[Minecraft Season Pass Price]],0)</f>
        <v>0</v>
      </c>
      <c r="AV248" s="7">
        <f>IF(AND(Bases[[#This Row],[Plan]]="Ultimate",Bases[[#This Row],[Auto Renewal]]="No"),Bases[[#This Row],[Minecraft Season Pass Price]],0)</f>
        <v>0</v>
      </c>
      <c r="AW248" s="7">
        <f>+Bases[[#This Row],[Sales From ULTIMATE (MINECRAFT) Auto Renewal YES]]+Bases[[#This Row],[Sales From ULTIMATE (MINECRAFT) Auto Renewal NO]]</f>
        <v>0</v>
      </c>
      <c r="AX248" s="7">
        <f>+Bases[[#This Row],[Total Sales From ULTIMATE (MINECRAFT) Auto Renewal YES + NO]]+Bases[[#This Row],[Total Sales From STANDARD (MINECRAFT) Auto Renewal YES + NO]]</f>
        <v>0</v>
      </c>
      <c r="AY248" s="7">
        <f>IF(AND(Bases[[#This Row],[Plan]]="Ultimate",Bases[[#This Row],[Auto Renewal]]="Yes"),Bases[[#This Row],[EA Play Season Pass
Price]],0)</f>
        <v>0</v>
      </c>
      <c r="AZ248" s="7">
        <f>IF(AND(Bases[[#This Row],[Plan]]="Ultimate",Bases[[#This Row],[Auto Renewal]]="No"),Bases[[#This Row],[EA Play Season Pass
Price]],0)</f>
        <v>0</v>
      </c>
      <c r="BA248" s="7">
        <f>+Bases[[#This Row],[Sales From ULTIMATE (EA) Auto Renewal YES]]+Bases[[#This Row],[Sales From ULTIMATE (EA) Auto Renewal NO]]</f>
        <v>0</v>
      </c>
      <c r="BB248" s="7">
        <f>IF(Bases[[#This Row],[Potential Clients Standard - Renew: Yes]]=1,25,0)</f>
        <v>0</v>
      </c>
      <c r="BC248" s="9">
        <f>IF(AND(Bases[[#This Row],[Auto Renewal]]="Yes",Bases[[#This Row],[Plan]]="Core"),1,0)</f>
        <v>0</v>
      </c>
      <c r="BD248" s="7">
        <f>IF(Bases[[#This Row],[Potential Clients Standard - Renew: NO]]=1,25,0)</f>
        <v>25</v>
      </c>
      <c r="BE248" s="9">
        <f>IF(AND(Bases[[#This Row],[Auto Renewal]]="No",Bases[[#This Row],[Plan]]="Core"),1,0)</f>
        <v>1</v>
      </c>
      <c r="BF248" s="7">
        <f>IF(Bases[[#This Row],[Potential Clients Ultimate - Renew: Yes]]=1,35,0)</f>
        <v>0</v>
      </c>
      <c r="BG248" s="9">
        <f>IF(AND(Bases[[#This Row],[Auto Renewal]]="Yes",Bases[[#This Row],[Plan]]="Standard"),1,0)</f>
        <v>0</v>
      </c>
      <c r="BH248" s="7">
        <f>IF(Bases[[#This Row],[Potential Clients Ultimate - Renew: NO]]=1,35,0)</f>
        <v>0</v>
      </c>
      <c r="BI248" s="9">
        <f>IF(AND(Bases[[#This Row],[Auto Renewal]]="No",Bases[[#This Row],[Plan]]="Standard"),1,0)</f>
        <v>0</v>
      </c>
      <c r="BJ248" s="7">
        <f>+Bases[[#This Row],[Potential Sales Standard - Renew: Yes]]+Bases[[#This Row],[Potential Sales Ultimate - Renew: Yes]]</f>
        <v>0</v>
      </c>
      <c r="BK248" s="9">
        <f>+Bases[[#This Row],[Potential Clients Standard - Renew: Yes]]+Bases[[#This Row],[Potential Clients Standard - Renew: NO]]</f>
        <v>1</v>
      </c>
      <c r="BL248" s="7">
        <f>+Bases[[#This Row],[Potential Sales Standard - Renew: NO]]+Bases[[#This Row],[Potential Sales Ultimate - Renew: NO]]</f>
        <v>25</v>
      </c>
      <c r="BM248" s="9">
        <f>+Bases[[#This Row],[Potential Clients Ultimate - Renew: Yes]]+Bases[[#This Row],[Potential Clients Ultimate - Renew: NO]]</f>
        <v>0</v>
      </c>
    </row>
    <row r="249" spans="1:65" ht="16.5" customHeight="1" x14ac:dyDescent="0.25">
      <c r="A249" s="1">
        <v>3476</v>
      </c>
      <c r="B249" s="1" t="s">
        <v>252</v>
      </c>
      <c r="C249" s="1" t="s">
        <v>7</v>
      </c>
      <c r="D249" s="2">
        <v>45593</v>
      </c>
      <c r="E249" s="1" t="s">
        <v>8</v>
      </c>
      <c r="F249" s="7">
        <v>15</v>
      </c>
      <c r="G249" s="1" t="s">
        <v>16</v>
      </c>
      <c r="H249" s="1" t="s">
        <v>8</v>
      </c>
      <c r="I249" s="7">
        <v>30</v>
      </c>
      <c r="J249" s="1" t="s">
        <v>8</v>
      </c>
      <c r="K249" s="7">
        <v>20</v>
      </c>
      <c r="L249" s="7">
        <v>7</v>
      </c>
      <c r="M249" s="7">
        <v>58</v>
      </c>
      <c r="N249" s="6">
        <v>2024</v>
      </c>
      <c r="O249" s="3" t="s">
        <v>324</v>
      </c>
      <c r="P249" s="5">
        <v>5</v>
      </c>
      <c r="Q249" s="3" t="s">
        <v>309</v>
      </c>
      <c r="R249" s="7">
        <v>-7</v>
      </c>
      <c r="S249" s="9">
        <v>1</v>
      </c>
      <c r="T249" s="9">
        <v>1</v>
      </c>
      <c r="U249" s="9">
        <v>0</v>
      </c>
      <c r="V249" s="9">
        <f>+IF(Bases[[#This Row],[Auto Renewal]]="Yes",1,0)</f>
        <v>1</v>
      </c>
      <c r="W249" s="9">
        <f>+IF(Bases[[#This Row],[Auto Renewal]]="No",1,0)</f>
        <v>0</v>
      </c>
      <c r="X249" s="9">
        <f>+Bases[[#This Row],[CLIENTS From All Subscriptions Auto Renewal YES]]+Bases[[#This Row],[CLIENTS From All Subscriptions Auto Renewal NO]]</f>
        <v>1</v>
      </c>
      <c r="Y249" s="9">
        <f>IF(AND(Bases[[#This Row],[Plan]]="Core",Bases[[#This Row],[Auto Renewal]]="Yes"),1,0)</f>
        <v>0</v>
      </c>
      <c r="Z249" s="9">
        <f>IF(AND(Bases[[#This Row],[Plan]]="Core",Bases[[#This Row],[Auto Renewal]]="No"),1,0)</f>
        <v>0</v>
      </c>
      <c r="AA249" s="9">
        <f>+Bases[[#This Row],[CLIENTS From Simple Subscription Auto Renewal NO]]+Bases[[#This Row],[CLIENTS From Simple Subscription Auto Renewal YES]]</f>
        <v>0</v>
      </c>
      <c r="AB249" s="9">
        <f>IF(AND(Bases[[#This Row],[Plan]]="Standard",Bases[[#This Row],[Auto Renewal]]="Yes"),1,0)</f>
        <v>0</v>
      </c>
      <c r="AC249" s="9">
        <f>IF(AND(Bases[[#This Row],[Plan]]="Standard",Bases[[#This Row],[Auto Renewal]]="No"),1,0)</f>
        <v>0</v>
      </c>
      <c r="AD249" s="9">
        <f>+Bases[[#This Row],[CLIENTS From STANDARD (MINECRAFT) Auto Renewal NO]]+Bases[[#This Row],[CLIENTS From STANDARD (MINECRAFT) Auto Renewal YES]]</f>
        <v>0</v>
      </c>
      <c r="AE249" s="9">
        <f>IF(AND(Bases[[#This Row],[Plan]]="Ultimate",Bases[[#This Row],[Auto Renewal]]="Yes"),1,0)</f>
        <v>1</v>
      </c>
      <c r="AF249" s="9">
        <f>IF(AND(Bases[[#This Row],[Plan]]="Ultimate",Bases[[#This Row],[Auto Renewal]]="No"),1,0)</f>
        <v>0</v>
      </c>
      <c r="AG249" s="9">
        <f>+Bases[[#This Row],[CLIENTS From ULTIMATE (MINECRAFT) Auto Renewal NO]]+Bases[[#This Row],[CLIENTS From ULTIMATE (MINECRAFT) Auto Renewal YES]]</f>
        <v>1</v>
      </c>
      <c r="AH249" s="9">
        <f>+Bases[[#This Row],[Total CLIENTS From ULTIMATE (MINECRAFT) Auto Renewal YES + NO]]+Bases[[#This Row],[Total CLIENTS From STANDARD (MINECRAFT) Auto Renewal YES + NO]]</f>
        <v>1</v>
      </c>
      <c r="AI249" s="9">
        <f>IF(AND(Bases[[#This Row],[Plan]]="Ultimate",Bases[[#This Row],[Auto Renewal]]="Yes"),1,0)</f>
        <v>1</v>
      </c>
      <c r="AJ249" s="9">
        <f>IF(AND(Bases[[#This Row],[Plan]]="Ultimate",Bases[[#This Row],[Auto Renewal]]="No"),1,0)</f>
        <v>0</v>
      </c>
      <c r="AK249" s="9">
        <f>+Bases[[#This Row],[CLIENTS From ULTIMATE (EA) Auto Renewal YES]]+Bases[[#This Row],[CLIENTS From ULTIMATE (EA) Auto Renewal NO]]</f>
        <v>1</v>
      </c>
      <c r="AL249" s="7">
        <f>+IF(Bases[[#This Row],[Auto Renewal]]="Yes",Bases[[#This Row],[Subscription Price]],0)</f>
        <v>15</v>
      </c>
      <c r="AM249" s="7">
        <f>+IF(Bases[[#This Row],[Auto Renewal]]="No",Bases[[#This Row],[Subscription Price]],0)</f>
        <v>0</v>
      </c>
      <c r="AN249" s="7">
        <f>+Bases[[#This Row],[Sales From All Subscriptions Auto Renewal NO]]+Bases[[#This Row],[Sales From All Subscriptions Auto Renewal YES]]</f>
        <v>15</v>
      </c>
      <c r="AO249" s="7">
        <f>IF(AND(Bases[[#This Row],[Plan]]="Core",Bases[[#This Row],[Auto Renewal]]="Yes"),Bases[[#This Row],[Subscription Price]],0)</f>
        <v>0</v>
      </c>
      <c r="AP249" s="7">
        <f>IF(AND(Bases[[#This Row],[Plan]]="Core",Bases[[#This Row],[Auto Renewal]]="No"),Bases[[#This Row],[Subscription Price]],0)</f>
        <v>0</v>
      </c>
      <c r="AQ249" s="7">
        <f>+Bases[[#This Row],[Sales From Simple Subscription Auto Renewal YES]]+Bases[[#This Row],[Sales From Simple Subscription Auto Renewal NO]]</f>
        <v>0</v>
      </c>
      <c r="AR249" s="7">
        <f>IF(AND(Bases[[#This Row],[Plan]]="Standard",Bases[[#This Row],[Auto Renewal]]="Yes"),Bases[[#This Row],[Minecraft Season Pass Price]],0)</f>
        <v>0</v>
      </c>
      <c r="AS249" s="7">
        <f>IF(AND(Bases[[#This Row],[Plan]]="Standard",Bases[[#This Row],[Auto Renewal]]="No"),Bases[[#This Row],[Minecraft Season Pass Price]],0)</f>
        <v>0</v>
      </c>
      <c r="AT249" s="7">
        <f>+Bases[[#This Row],[Sales From STANDARD (MINECRAFT) Auto Renewal YES]]+Bases[[#This Row],[Sales From STANDARD (MINECRAFT) Auto Renewal NO]]</f>
        <v>0</v>
      </c>
      <c r="AU249" s="7">
        <f>IF(AND(Bases[[#This Row],[Plan]]="Ultimate",Bases[[#This Row],[Auto Renewal]]="Yes"),Bases[[#This Row],[Minecraft Season Pass Price]],0)</f>
        <v>20</v>
      </c>
      <c r="AV249" s="7">
        <f>IF(AND(Bases[[#This Row],[Plan]]="Ultimate",Bases[[#This Row],[Auto Renewal]]="No"),Bases[[#This Row],[Minecraft Season Pass Price]],0)</f>
        <v>0</v>
      </c>
      <c r="AW249" s="7">
        <f>+Bases[[#This Row],[Sales From ULTIMATE (MINECRAFT) Auto Renewal YES]]+Bases[[#This Row],[Sales From ULTIMATE (MINECRAFT) Auto Renewal NO]]</f>
        <v>20</v>
      </c>
      <c r="AX249" s="7">
        <f>+Bases[[#This Row],[Total Sales From ULTIMATE (MINECRAFT) Auto Renewal YES + NO]]+Bases[[#This Row],[Total Sales From STANDARD (MINECRAFT) Auto Renewal YES + NO]]</f>
        <v>20</v>
      </c>
      <c r="AY249" s="7">
        <f>IF(AND(Bases[[#This Row],[Plan]]="Ultimate",Bases[[#This Row],[Auto Renewal]]="Yes"),Bases[[#This Row],[EA Play Season Pass
Price]],0)</f>
        <v>30</v>
      </c>
      <c r="AZ249" s="7">
        <f>IF(AND(Bases[[#This Row],[Plan]]="Ultimate",Bases[[#This Row],[Auto Renewal]]="No"),Bases[[#This Row],[EA Play Season Pass
Price]],0)</f>
        <v>0</v>
      </c>
      <c r="BA249" s="7">
        <f>+Bases[[#This Row],[Sales From ULTIMATE (EA) Auto Renewal YES]]+Bases[[#This Row],[Sales From ULTIMATE (EA) Auto Renewal NO]]</f>
        <v>30</v>
      </c>
      <c r="BB249" s="7">
        <f>IF(Bases[[#This Row],[Potential Clients Standard - Renew: Yes]]=1,25,0)</f>
        <v>0</v>
      </c>
      <c r="BC249" s="9">
        <f>IF(AND(Bases[[#This Row],[Auto Renewal]]="Yes",Bases[[#This Row],[Plan]]="Core"),1,0)</f>
        <v>0</v>
      </c>
      <c r="BD249" s="7">
        <f>IF(Bases[[#This Row],[Potential Clients Standard - Renew: NO]]=1,25,0)</f>
        <v>0</v>
      </c>
      <c r="BE249" s="9">
        <f>IF(AND(Bases[[#This Row],[Auto Renewal]]="No",Bases[[#This Row],[Plan]]="Core"),1,0)</f>
        <v>0</v>
      </c>
      <c r="BF249" s="7">
        <f>IF(Bases[[#This Row],[Potential Clients Ultimate - Renew: Yes]]=1,35,0)</f>
        <v>0</v>
      </c>
      <c r="BG249" s="9">
        <f>IF(AND(Bases[[#This Row],[Auto Renewal]]="Yes",Bases[[#This Row],[Plan]]="Standard"),1,0)</f>
        <v>0</v>
      </c>
      <c r="BH249" s="7">
        <f>IF(Bases[[#This Row],[Potential Clients Ultimate - Renew: NO]]=1,35,0)</f>
        <v>0</v>
      </c>
      <c r="BI249" s="9">
        <f>IF(AND(Bases[[#This Row],[Auto Renewal]]="No",Bases[[#This Row],[Plan]]="Standard"),1,0)</f>
        <v>0</v>
      </c>
      <c r="BJ249" s="7">
        <f>+Bases[[#This Row],[Potential Sales Standard - Renew: Yes]]+Bases[[#This Row],[Potential Sales Ultimate - Renew: Yes]]</f>
        <v>0</v>
      </c>
      <c r="BK249" s="9">
        <f>+Bases[[#This Row],[Potential Clients Standard - Renew: Yes]]+Bases[[#This Row],[Potential Clients Standard - Renew: NO]]</f>
        <v>0</v>
      </c>
      <c r="BL249" s="7">
        <f>+Bases[[#This Row],[Potential Sales Standard - Renew: NO]]+Bases[[#This Row],[Potential Sales Ultimate - Renew: NO]]</f>
        <v>0</v>
      </c>
      <c r="BM249" s="9">
        <f>+Bases[[#This Row],[Potential Clients Ultimate - Renew: Yes]]+Bases[[#This Row],[Potential Clients Ultimate - Renew: NO]]</f>
        <v>0</v>
      </c>
    </row>
    <row r="250" spans="1:65" ht="16.5" customHeight="1" x14ac:dyDescent="0.25">
      <c r="A250" s="1">
        <v>3477</v>
      </c>
      <c r="B250" s="1" t="s">
        <v>253</v>
      </c>
      <c r="C250" s="1" t="s">
        <v>15</v>
      </c>
      <c r="D250" s="2">
        <v>45594</v>
      </c>
      <c r="E250" s="1" t="s">
        <v>12</v>
      </c>
      <c r="F250" s="7">
        <v>10</v>
      </c>
      <c r="G250" s="1" t="s">
        <v>9</v>
      </c>
      <c r="H250" s="1" t="s">
        <v>12</v>
      </c>
      <c r="I250" s="7" t="s">
        <v>302</v>
      </c>
      <c r="J250" s="1" t="s">
        <v>8</v>
      </c>
      <c r="K250" s="7">
        <v>20</v>
      </c>
      <c r="L250" s="7">
        <v>10</v>
      </c>
      <c r="M250" s="7">
        <v>20</v>
      </c>
      <c r="N250" s="6">
        <v>2024</v>
      </c>
      <c r="O250" s="3" t="s">
        <v>324</v>
      </c>
      <c r="P250" s="5">
        <v>5</v>
      </c>
      <c r="Q250" s="3" t="s">
        <v>312</v>
      </c>
      <c r="R250" s="7">
        <v>-10</v>
      </c>
      <c r="S250" s="9">
        <v>1</v>
      </c>
      <c r="T250" s="9">
        <v>0</v>
      </c>
      <c r="U250" s="9">
        <v>1</v>
      </c>
      <c r="V250" s="9">
        <f>+IF(Bases[[#This Row],[Auto Renewal]]="Yes",1,0)</f>
        <v>0</v>
      </c>
      <c r="W250" s="9">
        <f>+IF(Bases[[#This Row],[Auto Renewal]]="No",1,0)</f>
        <v>1</v>
      </c>
      <c r="X250" s="9">
        <f>+Bases[[#This Row],[CLIENTS From All Subscriptions Auto Renewal YES]]+Bases[[#This Row],[CLIENTS From All Subscriptions Auto Renewal NO]]</f>
        <v>1</v>
      </c>
      <c r="Y250" s="9">
        <f>IF(AND(Bases[[#This Row],[Plan]]="Core",Bases[[#This Row],[Auto Renewal]]="Yes"),1,0)</f>
        <v>0</v>
      </c>
      <c r="Z250" s="9">
        <f>IF(AND(Bases[[#This Row],[Plan]]="Core",Bases[[#This Row],[Auto Renewal]]="No"),1,0)</f>
        <v>0</v>
      </c>
      <c r="AA250" s="9">
        <f>+Bases[[#This Row],[CLIENTS From Simple Subscription Auto Renewal NO]]+Bases[[#This Row],[CLIENTS From Simple Subscription Auto Renewal YES]]</f>
        <v>0</v>
      </c>
      <c r="AB250" s="9">
        <f>IF(AND(Bases[[#This Row],[Plan]]="Standard",Bases[[#This Row],[Auto Renewal]]="Yes"),1,0)</f>
        <v>0</v>
      </c>
      <c r="AC250" s="9">
        <f>IF(AND(Bases[[#This Row],[Plan]]="Standard",Bases[[#This Row],[Auto Renewal]]="No"),1,0)</f>
        <v>1</v>
      </c>
      <c r="AD250" s="9">
        <f>+Bases[[#This Row],[CLIENTS From STANDARD (MINECRAFT) Auto Renewal NO]]+Bases[[#This Row],[CLIENTS From STANDARD (MINECRAFT) Auto Renewal YES]]</f>
        <v>1</v>
      </c>
      <c r="AE250" s="9">
        <f>IF(AND(Bases[[#This Row],[Plan]]="Ultimate",Bases[[#This Row],[Auto Renewal]]="Yes"),1,0)</f>
        <v>0</v>
      </c>
      <c r="AF250" s="9">
        <f>IF(AND(Bases[[#This Row],[Plan]]="Ultimate",Bases[[#This Row],[Auto Renewal]]="No"),1,0)</f>
        <v>0</v>
      </c>
      <c r="AG250" s="9">
        <f>+Bases[[#This Row],[CLIENTS From ULTIMATE (MINECRAFT) Auto Renewal NO]]+Bases[[#This Row],[CLIENTS From ULTIMATE (MINECRAFT) Auto Renewal YES]]</f>
        <v>0</v>
      </c>
      <c r="AH250" s="9">
        <f>+Bases[[#This Row],[Total CLIENTS From ULTIMATE (MINECRAFT) Auto Renewal YES + NO]]+Bases[[#This Row],[Total CLIENTS From STANDARD (MINECRAFT) Auto Renewal YES + NO]]</f>
        <v>1</v>
      </c>
      <c r="AI250" s="9">
        <f>IF(AND(Bases[[#This Row],[Plan]]="Ultimate",Bases[[#This Row],[Auto Renewal]]="Yes"),1,0)</f>
        <v>0</v>
      </c>
      <c r="AJ250" s="9">
        <f>IF(AND(Bases[[#This Row],[Plan]]="Ultimate",Bases[[#This Row],[Auto Renewal]]="No"),1,0)</f>
        <v>0</v>
      </c>
      <c r="AK250" s="9">
        <f>+Bases[[#This Row],[CLIENTS From ULTIMATE (EA) Auto Renewal YES]]+Bases[[#This Row],[CLIENTS From ULTIMATE (EA) Auto Renewal NO]]</f>
        <v>0</v>
      </c>
      <c r="AL250" s="7">
        <f>+IF(Bases[[#This Row],[Auto Renewal]]="Yes",Bases[[#This Row],[Subscription Price]],0)</f>
        <v>0</v>
      </c>
      <c r="AM250" s="7">
        <f>+IF(Bases[[#This Row],[Auto Renewal]]="No",Bases[[#This Row],[Subscription Price]],0)</f>
        <v>10</v>
      </c>
      <c r="AN250" s="7">
        <f>+Bases[[#This Row],[Sales From All Subscriptions Auto Renewal NO]]+Bases[[#This Row],[Sales From All Subscriptions Auto Renewal YES]]</f>
        <v>10</v>
      </c>
      <c r="AO250" s="7">
        <f>IF(AND(Bases[[#This Row],[Plan]]="Core",Bases[[#This Row],[Auto Renewal]]="Yes"),Bases[[#This Row],[Subscription Price]],0)</f>
        <v>0</v>
      </c>
      <c r="AP250" s="7">
        <f>IF(AND(Bases[[#This Row],[Plan]]="Core",Bases[[#This Row],[Auto Renewal]]="No"),Bases[[#This Row],[Subscription Price]],0)</f>
        <v>0</v>
      </c>
      <c r="AQ250" s="7">
        <f>+Bases[[#This Row],[Sales From Simple Subscription Auto Renewal YES]]+Bases[[#This Row],[Sales From Simple Subscription Auto Renewal NO]]</f>
        <v>0</v>
      </c>
      <c r="AR250" s="7">
        <f>IF(AND(Bases[[#This Row],[Plan]]="Standard",Bases[[#This Row],[Auto Renewal]]="Yes"),Bases[[#This Row],[Minecraft Season Pass Price]],0)</f>
        <v>0</v>
      </c>
      <c r="AS250" s="7">
        <f>IF(AND(Bases[[#This Row],[Plan]]="Standard",Bases[[#This Row],[Auto Renewal]]="No"),Bases[[#This Row],[Minecraft Season Pass Price]],0)</f>
        <v>20</v>
      </c>
      <c r="AT250" s="7">
        <f>+Bases[[#This Row],[Sales From STANDARD (MINECRAFT) Auto Renewal YES]]+Bases[[#This Row],[Sales From STANDARD (MINECRAFT) Auto Renewal NO]]</f>
        <v>20</v>
      </c>
      <c r="AU250" s="7">
        <f>IF(AND(Bases[[#This Row],[Plan]]="Ultimate",Bases[[#This Row],[Auto Renewal]]="Yes"),Bases[[#This Row],[Minecraft Season Pass Price]],0)</f>
        <v>0</v>
      </c>
      <c r="AV250" s="7">
        <f>IF(AND(Bases[[#This Row],[Plan]]="Ultimate",Bases[[#This Row],[Auto Renewal]]="No"),Bases[[#This Row],[Minecraft Season Pass Price]],0)</f>
        <v>0</v>
      </c>
      <c r="AW250" s="7">
        <f>+Bases[[#This Row],[Sales From ULTIMATE (MINECRAFT) Auto Renewal YES]]+Bases[[#This Row],[Sales From ULTIMATE (MINECRAFT) Auto Renewal NO]]</f>
        <v>0</v>
      </c>
      <c r="AX250" s="7">
        <f>+Bases[[#This Row],[Total Sales From ULTIMATE (MINECRAFT) Auto Renewal YES + NO]]+Bases[[#This Row],[Total Sales From STANDARD (MINECRAFT) Auto Renewal YES + NO]]</f>
        <v>20</v>
      </c>
      <c r="AY250" s="7">
        <f>IF(AND(Bases[[#This Row],[Plan]]="Ultimate",Bases[[#This Row],[Auto Renewal]]="Yes"),Bases[[#This Row],[EA Play Season Pass
Price]],0)</f>
        <v>0</v>
      </c>
      <c r="AZ250" s="7">
        <f>IF(AND(Bases[[#This Row],[Plan]]="Ultimate",Bases[[#This Row],[Auto Renewal]]="No"),Bases[[#This Row],[EA Play Season Pass
Price]],0)</f>
        <v>0</v>
      </c>
      <c r="BA250" s="7">
        <f>+Bases[[#This Row],[Sales From ULTIMATE (EA) Auto Renewal YES]]+Bases[[#This Row],[Sales From ULTIMATE (EA) Auto Renewal NO]]</f>
        <v>0</v>
      </c>
      <c r="BB250" s="7">
        <f>IF(Bases[[#This Row],[Potential Clients Standard - Renew: Yes]]=1,25,0)</f>
        <v>0</v>
      </c>
      <c r="BC250" s="9">
        <f>IF(AND(Bases[[#This Row],[Auto Renewal]]="Yes",Bases[[#This Row],[Plan]]="Core"),1,0)</f>
        <v>0</v>
      </c>
      <c r="BD250" s="7">
        <f>IF(Bases[[#This Row],[Potential Clients Standard - Renew: NO]]=1,25,0)</f>
        <v>0</v>
      </c>
      <c r="BE250" s="9">
        <f>IF(AND(Bases[[#This Row],[Auto Renewal]]="No",Bases[[#This Row],[Plan]]="Core"),1,0)</f>
        <v>0</v>
      </c>
      <c r="BF250" s="7">
        <f>IF(Bases[[#This Row],[Potential Clients Ultimate - Renew: Yes]]=1,35,0)</f>
        <v>0</v>
      </c>
      <c r="BG250" s="9">
        <f>IF(AND(Bases[[#This Row],[Auto Renewal]]="Yes",Bases[[#This Row],[Plan]]="Standard"),1,0)</f>
        <v>0</v>
      </c>
      <c r="BH250" s="7">
        <f>IF(Bases[[#This Row],[Potential Clients Ultimate - Renew: NO]]=1,35,0)</f>
        <v>35</v>
      </c>
      <c r="BI250" s="9">
        <f>IF(AND(Bases[[#This Row],[Auto Renewal]]="No",Bases[[#This Row],[Plan]]="Standard"),1,0)</f>
        <v>1</v>
      </c>
      <c r="BJ250" s="7">
        <f>+Bases[[#This Row],[Potential Sales Standard - Renew: Yes]]+Bases[[#This Row],[Potential Sales Ultimate - Renew: Yes]]</f>
        <v>0</v>
      </c>
      <c r="BK250" s="9">
        <f>+Bases[[#This Row],[Potential Clients Standard - Renew: Yes]]+Bases[[#This Row],[Potential Clients Standard - Renew: NO]]</f>
        <v>0</v>
      </c>
      <c r="BL250" s="7">
        <f>+Bases[[#This Row],[Potential Sales Standard - Renew: NO]]+Bases[[#This Row],[Potential Sales Ultimate - Renew: NO]]</f>
        <v>35</v>
      </c>
      <c r="BM250" s="9">
        <f>+Bases[[#This Row],[Potential Clients Ultimate - Renew: Yes]]+Bases[[#This Row],[Potential Clients Ultimate - Renew: NO]]</f>
        <v>1</v>
      </c>
    </row>
    <row r="251" spans="1:65" ht="16.5" customHeight="1" x14ac:dyDescent="0.25">
      <c r="A251" s="1">
        <v>3478</v>
      </c>
      <c r="B251" s="1" t="s">
        <v>254</v>
      </c>
      <c r="C251" s="1" t="s">
        <v>11</v>
      </c>
      <c r="D251" s="2">
        <v>45595</v>
      </c>
      <c r="E251" s="1" t="s">
        <v>8</v>
      </c>
      <c r="F251" s="7">
        <v>5</v>
      </c>
      <c r="G251" s="1" t="s">
        <v>13</v>
      </c>
      <c r="H251" s="1" t="s">
        <v>12</v>
      </c>
      <c r="I251" s="7" t="s">
        <v>302</v>
      </c>
      <c r="J251" s="1" t="s">
        <v>12</v>
      </c>
      <c r="K251" s="7">
        <v>0</v>
      </c>
      <c r="L251" s="7">
        <v>0</v>
      </c>
      <c r="M251" s="7">
        <v>5</v>
      </c>
      <c r="N251" s="6">
        <v>2024</v>
      </c>
      <c r="O251" s="3" t="s">
        <v>324</v>
      </c>
      <c r="P251" s="5">
        <v>5</v>
      </c>
      <c r="Q251" s="3" t="s">
        <v>315</v>
      </c>
      <c r="R251" s="7">
        <v>0</v>
      </c>
      <c r="S251" s="9">
        <v>1</v>
      </c>
      <c r="T251" s="9">
        <v>1</v>
      </c>
      <c r="U251" s="9">
        <v>0</v>
      </c>
      <c r="V251" s="9">
        <f>+IF(Bases[[#This Row],[Auto Renewal]]="Yes",1,0)</f>
        <v>1</v>
      </c>
      <c r="W251" s="9">
        <f>+IF(Bases[[#This Row],[Auto Renewal]]="No",1,0)</f>
        <v>0</v>
      </c>
      <c r="X251" s="9">
        <f>+Bases[[#This Row],[CLIENTS From All Subscriptions Auto Renewal YES]]+Bases[[#This Row],[CLIENTS From All Subscriptions Auto Renewal NO]]</f>
        <v>1</v>
      </c>
      <c r="Y251" s="9">
        <f>IF(AND(Bases[[#This Row],[Plan]]="Core",Bases[[#This Row],[Auto Renewal]]="Yes"),1,0)</f>
        <v>1</v>
      </c>
      <c r="Z251" s="9">
        <f>IF(AND(Bases[[#This Row],[Plan]]="Core",Bases[[#This Row],[Auto Renewal]]="No"),1,0)</f>
        <v>0</v>
      </c>
      <c r="AA251" s="9">
        <f>+Bases[[#This Row],[CLIENTS From Simple Subscription Auto Renewal NO]]+Bases[[#This Row],[CLIENTS From Simple Subscription Auto Renewal YES]]</f>
        <v>1</v>
      </c>
      <c r="AB251" s="9">
        <f>IF(AND(Bases[[#This Row],[Plan]]="Standard",Bases[[#This Row],[Auto Renewal]]="Yes"),1,0)</f>
        <v>0</v>
      </c>
      <c r="AC251" s="9">
        <f>IF(AND(Bases[[#This Row],[Plan]]="Standard",Bases[[#This Row],[Auto Renewal]]="No"),1,0)</f>
        <v>0</v>
      </c>
      <c r="AD251" s="9">
        <f>+Bases[[#This Row],[CLIENTS From STANDARD (MINECRAFT) Auto Renewal NO]]+Bases[[#This Row],[CLIENTS From STANDARD (MINECRAFT) Auto Renewal YES]]</f>
        <v>0</v>
      </c>
      <c r="AE251" s="9">
        <f>IF(AND(Bases[[#This Row],[Plan]]="Ultimate",Bases[[#This Row],[Auto Renewal]]="Yes"),1,0)</f>
        <v>0</v>
      </c>
      <c r="AF251" s="9">
        <f>IF(AND(Bases[[#This Row],[Plan]]="Ultimate",Bases[[#This Row],[Auto Renewal]]="No"),1,0)</f>
        <v>0</v>
      </c>
      <c r="AG251" s="9">
        <f>+Bases[[#This Row],[CLIENTS From ULTIMATE (MINECRAFT) Auto Renewal NO]]+Bases[[#This Row],[CLIENTS From ULTIMATE (MINECRAFT) Auto Renewal YES]]</f>
        <v>0</v>
      </c>
      <c r="AH251" s="9">
        <f>+Bases[[#This Row],[Total CLIENTS From ULTIMATE (MINECRAFT) Auto Renewal YES + NO]]+Bases[[#This Row],[Total CLIENTS From STANDARD (MINECRAFT) Auto Renewal YES + NO]]</f>
        <v>0</v>
      </c>
      <c r="AI251" s="9">
        <f>IF(AND(Bases[[#This Row],[Plan]]="Ultimate",Bases[[#This Row],[Auto Renewal]]="Yes"),1,0)</f>
        <v>0</v>
      </c>
      <c r="AJ251" s="9">
        <f>IF(AND(Bases[[#This Row],[Plan]]="Ultimate",Bases[[#This Row],[Auto Renewal]]="No"),1,0)</f>
        <v>0</v>
      </c>
      <c r="AK251" s="9">
        <f>+Bases[[#This Row],[CLIENTS From ULTIMATE (EA) Auto Renewal YES]]+Bases[[#This Row],[CLIENTS From ULTIMATE (EA) Auto Renewal NO]]</f>
        <v>0</v>
      </c>
      <c r="AL251" s="7">
        <f>+IF(Bases[[#This Row],[Auto Renewal]]="Yes",Bases[[#This Row],[Subscription Price]],0)</f>
        <v>5</v>
      </c>
      <c r="AM251" s="7">
        <f>+IF(Bases[[#This Row],[Auto Renewal]]="No",Bases[[#This Row],[Subscription Price]],0)</f>
        <v>0</v>
      </c>
      <c r="AN251" s="7">
        <f>+Bases[[#This Row],[Sales From All Subscriptions Auto Renewal NO]]+Bases[[#This Row],[Sales From All Subscriptions Auto Renewal YES]]</f>
        <v>5</v>
      </c>
      <c r="AO251" s="7">
        <f>IF(AND(Bases[[#This Row],[Plan]]="Core",Bases[[#This Row],[Auto Renewal]]="Yes"),Bases[[#This Row],[Subscription Price]],0)</f>
        <v>5</v>
      </c>
      <c r="AP251" s="7">
        <f>IF(AND(Bases[[#This Row],[Plan]]="Core",Bases[[#This Row],[Auto Renewal]]="No"),Bases[[#This Row],[Subscription Price]],0)</f>
        <v>0</v>
      </c>
      <c r="AQ251" s="7">
        <f>+Bases[[#This Row],[Sales From Simple Subscription Auto Renewal YES]]+Bases[[#This Row],[Sales From Simple Subscription Auto Renewal NO]]</f>
        <v>5</v>
      </c>
      <c r="AR251" s="7">
        <f>IF(AND(Bases[[#This Row],[Plan]]="Standard",Bases[[#This Row],[Auto Renewal]]="Yes"),Bases[[#This Row],[Minecraft Season Pass Price]],0)</f>
        <v>0</v>
      </c>
      <c r="AS251" s="7">
        <f>IF(AND(Bases[[#This Row],[Plan]]="Standard",Bases[[#This Row],[Auto Renewal]]="No"),Bases[[#This Row],[Minecraft Season Pass Price]],0)</f>
        <v>0</v>
      </c>
      <c r="AT251" s="7">
        <f>+Bases[[#This Row],[Sales From STANDARD (MINECRAFT) Auto Renewal YES]]+Bases[[#This Row],[Sales From STANDARD (MINECRAFT) Auto Renewal NO]]</f>
        <v>0</v>
      </c>
      <c r="AU251" s="7">
        <f>IF(AND(Bases[[#This Row],[Plan]]="Ultimate",Bases[[#This Row],[Auto Renewal]]="Yes"),Bases[[#This Row],[Minecraft Season Pass Price]],0)</f>
        <v>0</v>
      </c>
      <c r="AV251" s="7">
        <f>IF(AND(Bases[[#This Row],[Plan]]="Ultimate",Bases[[#This Row],[Auto Renewal]]="No"),Bases[[#This Row],[Minecraft Season Pass Price]],0)</f>
        <v>0</v>
      </c>
      <c r="AW251" s="7">
        <f>+Bases[[#This Row],[Sales From ULTIMATE (MINECRAFT) Auto Renewal YES]]+Bases[[#This Row],[Sales From ULTIMATE (MINECRAFT) Auto Renewal NO]]</f>
        <v>0</v>
      </c>
      <c r="AX251" s="7">
        <f>+Bases[[#This Row],[Total Sales From ULTIMATE (MINECRAFT) Auto Renewal YES + NO]]+Bases[[#This Row],[Total Sales From STANDARD (MINECRAFT) Auto Renewal YES + NO]]</f>
        <v>0</v>
      </c>
      <c r="AY251" s="7">
        <f>IF(AND(Bases[[#This Row],[Plan]]="Ultimate",Bases[[#This Row],[Auto Renewal]]="Yes"),Bases[[#This Row],[EA Play Season Pass
Price]],0)</f>
        <v>0</v>
      </c>
      <c r="AZ251" s="7">
        <f>IF(AND(Bases[[#This Row],[Plan]]="Ultimate",Bases[[#This Row],[Auto Renewal]]="No"),Bases[[#This Row],[EA Play Season Pass
Price]],0)</f>
        <v>0</v>
      </c>
      <c r="BA251" s="7">
        <f>+Bases[[#This Row],[Sales From ULTIMATE (EA) Auto Renewal YES]]+Bases[[#This Row],[Sales From ULTIMATE (EA) Auto Renewal NO]]</f>
        <v>0</v>
      </c>
      <c r="BB251" s="7">
        <f>IF(Bases[[#This Row],[Potential Clients Standard - Renew: Yes]]=1,25,0)</f>
        <v>25</v>
      </c>
      <c r="BC251" s="9">
        <f>IF(AND(Bases[[#This Row],[Auto Renewal]]="Yes",Bases[[#This Row],[Plan]]="Core"),1,0)</f>
        <v>1</v>
      </c>
      <c r="BD251" s="7">
        <f>IF(Bases[[#This Row],[Potential Clients Standard - Renew: NO]]=1,25,0)</f>
        <v>0</v>
      </c>
      <c r="BE251" s="9">
        <f>IF(AND(Bases[[#This Row],[Auto Renewal]]="No",Bases[[#This Row],[Plan]]="Core"),1,0)</f>
        <v>0</v>
      </c>
      <c r="BF251" s="7">
        <f>IF(Bases[[#This Row],[Potential Clients Ultimate - Renew: Yes]]=1,35,0)</f>
        <v>0</v>
      </c>
      <c r="BG251" s="9">
        <f>IF(AND(Bases[[#This Row],[Auto Renewal]]="Yes",Bases[[#This Row],[Plan]]="Standard"),1,0)</f>
        <v>0</v>
      </c>
      <c r="BH251" s="7">
        <f>IF(Bases[[#This Row],[Potential Clients Ultimate - Renew: NO]]=1,35,0)</f>
        <v>0</v>
      </c>
      <c r="BI251" s="9">
        <f>IF(AND(Bases[[#This Row],[Auto Renewal]]="No",Bases[[#This Row],[Plan]]="Standard"),1,0)</f>
        <v>0</v>
      </c>
      <c r="BJ251" s="7">
        <f>+Bases[[#This Row],[Potential Sales Standard - Renew: Yes]]+Bases[[#This Row],[Potential Sales Ultimate - Renew: Yes]]</f>
        <v>25</v>
      </c>
      <c r="BK251" s="9">
        <f>+Bases[[#This Row],[Potential Clients Standard - Renew: Yes]]+Bases[[#This Row],[Potential Clients Standard - Renew: NO]]</f>
        <v>1</v>
      </c>
      <c r="BL251" s="7">
        <f>+Bases[[#This Row],[Potential Sales Standard - Renew: NO]]+Bases[[#This Row],[Potential Sales Ultimate - Renew: NO]]</f>
        <v>0</v>
      </c>
      <c r="BM251" s="9">
        <f>+Bases[[#This Row],[Potential Clients Ultimate - Renew: Yes]]+Bases[[#This Row],[Potential Clients Ultimate - Renew: NO]]</f>
        <v>0</v>
      </c>
    </row>
    <row r="252" spans="1:65" ht="16.5" customHeight="1" x14ac:dyDescent="0.25">
      <c r="A252" s="1">
        <v>3479</v>
      </c>
      <c r="B252" s="1" t="s">
        <v>255</v>
      </c>
      <c r="C252" s="1" t="s">
        <v>7</v>
      </c>
      <c r="D252" s="2">
        <v>45596</v>
      </c>
      <c r="E252" s="1" t="s">
        <v>12</v>
      </c>
      <c r="F252" s="7">
        <v>15</v>
      </c>
      <c r="G252" s="1" t="s">
        <v>9</v>
      </c>
      <c r="H252" s="1" t="s">
        <v>8</v>
      </c>
      <c r="I252" s="7">
        <v>30</v>
      </c>
      <c r="J252" s="1" t="s">
        <v>8</v>
      </c>
      <c r="K252" s="7">
        <v>20</v>
      </c>
      <c r="L252" s="7">
        <v>20</v>
      </c>
      <c r="M252" s="7">
        <v>45</v>
      </c>
      <c r="N252" s="6">
        <v>2024</v>
      </c>
      <c r="O252" s="3" t="s">
        <v>324</v>
      </c>
      <c r="P252" s="5">
        <v>5</v>
      </c>
      <c r="Q252" s="3" t="s">
        <v>316</v>
      </c>
      <c r="R252" s="7">
        <v>-20</v>
      </c>
      <c r="S252" s="9">
        <v>1</v>
      </c>
      <c r="T252" s="9">
        <v>0</v>
      </c>
      <c r="U252" s="9">
        <v>1</v>
      </c>
      <c r="V252" s="9">
        <f>+IF(Bases[[#This Row],[Auto Renewal]]="Yes",1,0)</f>
        <v>0</v>
      </c>
      <c r="W252" s="9">
        <f>+IF(Bases[[#This Row],[Auto Renewal]]="No",1,0)</f>
        <v>1</v>
      </c>
      <c r="X252" s="9">
        <f>+Bases[[#This Row],[CLIENTS From All Subscriptions Auto Renewal YES]]+Bases[[#This Row],[CLIENTS From All Subscriptions Auto Renewal NO]]</f>
        <v>1</v>
      </c>
      <c r="Y252" s="9">
        <f>IF(AND(Bases[[#This Row],[Plan]]="Core",Bases[[#This Row],[Auto Renewal]]="Yes"),1,0)</f>
        <v>0</v>
      </c>
      <c r="Z252" s="9">
        <f>IF(AND(Bases[[#This Row],[Plan]]="Core",Bases[[#This Row],[Auto Renewal]]="No"),1,0)</f>
        <v>0</v>
      </c>
      <c r="AA252" s="9">
        <f>+Bases[[#This Row],[CLIENTS From Simple Subscription Auto Renewal NO]]+Bases[[#This Row],[CLIENTS From Simple Subscription Auto Renewal YES]]</f>
        <v>0</v>
      </c>
      <c r="AB252" s="9">
        <f>IF(AND(Bases[[#This Row],[Plan]]="Standard",Bases[[#This Row],[Auto Renewal]]="Yes"),1,0)</f>
        <v>0</v>
      </c>
      <c r="AC252" s="9">
        <f>IF(AND(Bases[[#This Row],[Plan]]="Standard",Bases[[#This Row],[Auto Renewal]]="No"),1,0)</f>
        <v>0</v>
      </c>
      <c r="AD252" s="9">
        <f>+Bases[[#This Row],[CLIENTS From STANDARD (MINECRAFT) Auto Renewal NO]]+Bases[[#This Row],[CLIENTS From STANDARD (MINECRAFT) Auto Renewal YES]]</f>
        <v>0</v>
      </c>
      <c r="AE252" s="9">
        <f>IF(AND(Bases[[#This Row],[Plan]]="Ultimate",Bases[[#This Row],[Auto Renewal]]="Yes"),1,0)</f>
        <v>0</v>
      </c>
      <c r="AF252" s="9">
        <f>IF(AND(Bases[[#This Row],[Plan]]="Ultimate",Bases[[#This Row],[Auto Renewal]]="No"),1,0)</f>
        <v>1</v>
      </c>
      <c r="AG252" s="9">
        <f>+Bases[[#This Row],[CLIENTS From ULTIMATE (MINECRAFT) Auto Renewal NO]]+Bases[[#This Row],[CLIENTS From ULTIMATE (MINECRAFT) Auto Renewal YES]]</f>
        <v>1</v>
      </c>
      <c r="AH252" s="9">
        <f>+Bases[[#This Row],[Total CLIENTS From ULTIMATE (MINECRAFT) Auto Renewal YES + NO]]+Bases[[#This Row],[Total CLIENTS From STANDARD (MINECRAFT) Auto Renewal YES + NO]]</f>
        <v>1</v>
      </c>
      <c r="AI252" s="9">
        <f>IF(AND(Bases[[#This Row],[Plan]]="Ultimate",Bases[[#This Row],[Auto Renewal]]="Yes"),1,0)</f>
        <v>0</v>
      </c>
      <c r="AJ252" s="9">
        <f>IF(AND(Bases[[#This Row],[Plan]]="Ultimate",Bases[[#This Row],[Auto Renewal]]="No"),1,0)</f>
        <v>1</v>
      </c>
      <c r="AK252" s="9">
        <f>+Bases[[#This Row],[CLIENTS From ULTIMATE (EA) Auto Renewal YES]]+Bases[[#This Row],[CLIENTS From ULTIMATE (EA) Auto Renewal NO]]</f>
        <v>1</v>
      </c>
      <c r="AL252" s="7">
        <f>+IF(Bases[[#This Row],[Auto Renewal]]="Yes",Bases[[#This Row],[Subscription Price]],0)</f>
        <v>0</v>
      </c>
      <c r="AM252" s="7">
        <f>+IF(Bases[[#This Row],[Auto Renewal]]="No",Bases[[#This Row],[Subscription Price]],0)</f>
        <v>15</v>
      </c>
      <c r="AN252" s="7">
        <f>+Bases[[#This Row],[Sales From All Subscriptions Auto Renewal NO]]+Bases[[#This Row],[Sales From All Subscriptions Auto Renewal YES]]</f>
        <v>15</v>
      </c>
      <c r="AO252" s="7">
        <f>IF(AND(Bases[[#This Row],[Plan]]="Core",Bases[[#This Row],[Auto Renewal]]="Yes"),Bases[[#This Row],[Subscription Price]],0)</f>
        <v>0</v>
      </c>
      <c r="AP252" s="7">
        <f>IF(AND(Bases[[#This Row],[Plan]]="Core",Bases[[#This Row],[Auto Renewal]]="No"),Bases[[#This Row],[Subscription Price]],0)</f>
        <v>0</v>
      </c>
      <c r="AQ252" s="7">
        <f>+Bases[[#This Row],[Sales From Simple Subscription Auto Renewal YES]]+Bases[[#This Row],[Sales From Simple Subscription Auto Renewal NO]]</f>
        <v>0</v>
      </c>
      <c r="AR252" s="7">
        <f>IF(AND(Bases[[#This Row],[Plan]]="Standard",Bases[[#This Row],[Auto Renewal]]="Yes"),Bases[[#This Row],[Minecraft Season Pass Price]],0)</f>
        <v>0</v>
      </c>
      <c r="AS252" s="7">
        <f>IF(AND(Bases[[#This Row],[Plan]]="Standard",Bases[[#This Row],[Auto Renewal]]="No"),Bases[[#This Row],[Minecraft Season Pass Price]],0)</f>
        <v>0</v>
      </c>
      <c r="AT252" s="7">
        <f>+Bases[[#This Row],[Sales From STANDARD (MINECRAFT) Auto Renewal YES]]+Bases[[#This Row],[Sales From STANDARD (MINECRAFT) Auto Renewal NO]]</f>
        <v>0</v>
      </c>
      <c r="AU252" s="7">
        <f>IF(AND(Bases[[#This Row],[Plan]]="Ultimate",Bases[[#This Row],[Auto Renewal]]="Yes"),Bases[[#This Row],[Minecraft Season Pass Price]],0)</f>
        <v>0</v>
      </c>
      <c r="AV252" s="7">
        <f>IF(AND(Bases[[#This Row],[Plan]]="Ultimate",Bases[[#This Row],[Auto Renewal]]="No"),Bases[[#This Row],[Minecraft Season Pass Price]],0)</f>
        <v>20</v>
      </c>
      <c r="AW252" s="7">
        <f>+Bases[[#This Row],[Sales From ULTIMATE (MINECRAFT) Auto Renewal YES]]+Bases[[#This Row],[Sales From ULTIMATE (MINECRAFT) Auto Renewal NO]]</f>
        <v>20</v>
      </c>
      <c r="AX252" s="7">
        <f>+Bases[[#This Row],[Total Sales From ULTIMATE (MINECRAFT) Auto Renewal YES + NO]]+Bases[[#This Row],[Total Sales From STANDARD (MINECRAFT) Auto Renewal YES + NO]]</f>
        <v>20</v>
      </c>
      <c r="AY252" s="7">
        <f>IF(AND(Bases[[#This Row],[Plan]]="Ultimate",Bases[[#This Row],[Auto Renewal]]="Yes"),Bases[[#This Row],[EA Play Season Pass
Price]],0)</f>
        <v>0</v>
      </c>
      <c r="AZ252" s="7">
        <f>IF(AND(Bases[[#This Row],[Plan]]="Ultimate",Bases[[#This Row],[Auto Renewal]]="No"),Bases[[#This Row],[EA Play Season Pass
Price]],0)</f>
        <v>30</v>
      </c>
      <c r="BA252" s="7">
        <f>+Bases[[#This Row],[Sales From ULTIMATE (EA) Auto Renewal YES]]+Bases[[#This Row],[Sales From ULTIMATE (EA) Auto Renewal NO]]</f>
        <v>30</v>
      </c>
      <c r="BB252" s="7">
        <f>IF(Bases[[#This Row],[Potential Clients Standard - Renew: Yes]]=1,25,0)</f>
        <v>0</v>
      </c>
      <c r="BC252" s="9">
        <f>IF(AND(Bases[[#This Row],[Auto Renewal]]="Yes",Bases[[#This Row],[Plan]]="Core"),1,0)</f>
        <v>0</v>
      </c>
      <c r="BD252" s="7">
        <f>IF(Bases[[#This Row],[Potential Clients Standard - Renew: NO]]=1,25,0)</f>
        <v>0</v>
      </c>
      <c r="BE252" s="9">
        <f>IF(AND(Bases[[#This Row],[Auto Renewal]]="No",Bases[[#This Row],[Plan]]="Core"),1,0)</f>
        <v>0</v>
      </c>
      <c r="BF252" s="7">
        <f>IF(Bases[[#This Row],[Potential Clients Ultimate - Renew: Yes]]=1,35,0)</f>
        <v>0</v>
      </c>
      <c r="BG252" s="9">
        <f>IF(AND(Bases[[#This Row],[Auto Renewal]]="Yes",Bases[[#This Row],[Plan]]="Standard"),1,0)</f>
        <v>0</v>
      </c>
      <c r="BH252" s="7">
        <f>IF(Bases[[#This Row],[Potential Clients Ultimate - Renew: NO]]=1,35,0)</f>
        <v>0</v>
      </c>
      <c r="BI252" s="9">
        <f>IF(AND(Bases[[#This Row],[Auto Renewal]]="No",Bases[[#This Row],[Plan]]="Standard"),1,0)</f>
        <v>0</v>
      </c>
      <c r="BJ252" s="7">
        <f>+Bases[[#This Row],[Potential Sales Standard - Renew: Yes]]+Bases[[#This Row],[Potential Sales Ultimate - Renew: Yes]]</f>
        <v>0</v>
      </c>
      <c r="BK252" s="9">
        <f>+Bases[[#This Row],[Potential Clients Standard - Renew: Yes]]+Bases[[#This Row],[Potential Clients Standard - Renew: NO]]</f>
        <v>0</v>
      </c>
      <c r="BL252" s="7">
        <f>+Bases[[#This Row],[Potential Sales Standard - Renew: NO]]+Bases[[#This Row],[Potential Sales Ultimate - Renew: NO]]</f>
        <v>0</v>
      </c>
      <c r="BM252" s="9">
        <f>+Bases[[#This Row],[Potential Clients Ultimate - Renew: Yes]]+Bases[[#This Row],[Potential Clients Ultimate - Renew: NO]]</f>
        <v>0</v>
      </c>
    </row>
    <row r="253" spans="1:65" ht="16.5" customHeight="1" x14ac:dyDescent="0.25">
      <c r="A253" s="1">
        <v>3480</v>
      </c>
      <c r="B253" s="1" t="s">
        <v>256</v>
      </c>
      <c r="C253" s="1" t="s">
        <v>15</v>
      </c>
      <c r="D253" s="2">
        <v>45597</v>
      </c>
      <c r="E253" s="1" t="s">
        <v>8</v>
      </c>
      <c r="F253" s="7">
        <v>10</v>
      </c>
      <c r="G253" s="1" t="s">
        <v>16</v>
      </c>
      <c r="H253" s="1" t="s">
        <v>12</v>
      </c>
      <c r="I253" s="7" t="s">
        <v>302</v>
      </c>
      <c r="J253" s="1" t="s">
        <v>8</v>
      </c>
      <c r="K253" s="7">
        <v>20</v>
      </c>
      <c r="L253" s="7">
        <v>15</v>
      </c>
      <c r="M253" s="7">
        <v>15</v>
      </c>
      <c r="N253" s="6">
        <v>2024</v>
      </c>
      <c r="O253" s="3" t="s">
        <v>325</v>
      </c>
      <c r="P253" s="5">
        <v>1</v>
      </c>
      <c r="Q253" s="3" t="s">
        <v>317</v>
      </c>
      <c r="R253" s="7">
        <v>-15</v>
      </c>
      <c r="S253" s="9">
        <v>1</v>
      </c>
      <c r="T253" s="9">
        <v>1</v>
      </c>
      <c r="U253" s="9">
        <v>0</v>
      </c>
      <c r="V253" s="9">
        <f>+IF(Bases[[#This Row],[Auto Renewal]]="Yes",1,0)</f>
        <v>1</v>
      </c>
      <c r="W253" s="9">
        <f>+IF(Bases[[#This Row],[Auto Renewal]]="No",1,0)</f>
        <v>0</v>
      </c>
      <c r="X253" s="9">
        <f>+Bases[[#This Row],[CLIENTS From All Subscriptions Auto Renewal YES]]+Bases[[#This Row],[CLIENTS From All Subscriptions Auto Renewal NO]]</f>
        <v>1</v>
      </c>
      <c r="Y253" s="9">
        <f>IF(AND(Bases[[#This Row],[Plan]]="Core",Bases[[#This Row],[Auto Renewal]]="Yes"),1,0)</f>
        <v>0</v>
      </c>
      <c r="Z253" s="9">
        <f>IF(AND(Bases[[#This Row],[Plan]]="Core",Bases[[#This Row],[Auto Renewal]]="No"),1,0)</f>
        <v>0</v>
      </c>
      <c r="AA253" s="9">
        <f>+Bases[[#This Row],[CLIENTS From Simple Subscription Auto Renewal NO]]+Bases[[#This Row],[CLIENTS From Simple Subscription Auto Renewal YES]]</f>
        <v>0</v>
      </c>
      <c r="AB253" s="9">
        <f>IF(AND(Bases[[#This Row],[Plan]]="Standard",Bases[[#This Row],[Auto Renewal]]="Yes"),1,0)</f>
        <v>1</v>
      </c>
      <c r="AC253" s="9">
        <f>IF(AND(Bases[[#This Row],[Plan]]="Standard",Bases[[#This Row],[Auto Renewal]]="No"),1,0)</f>
        <v>0</v>
      </c>
      <c r="AD253" s="9">
        <f>+Bases[[#This Row],[CLIENTS From STANDARD (MINECRAFT) Auto Renewal NO]]+Bases[[#This Row],[CLIENTS From STANDARD (MINECRAFT) Auto Renewal YES]]</f>
        <v>1</v>
      </c>
      <c r="AE253" s="9">
        <f>IF(AND(Bases[[#This Row],[Plan]]="Ultimate",Bases[[#This Row],[Auto Renewal]]="Yes"),1,0)</f>
        <v>0</v>
      </c>
      <c r="AF253" s="9">
        <f>IF(AND(Bases[[#This Row],[Plan]]="Ultimate",Bases[[#This Row],[Auto Renewal]]="No"),1,0)</f>
        <v>0</v>
      </c>
      <c r="AG253" s="9">
        <f>+Bases[[#This Row],[CLIENTS From ULTIMATE (MINECRAFT) Auto Renewal NO]]+Bases[[#This Row],[CLIENTS From ULTIMATE (MINECRAFT) Auto Renewal YES]]</f>
        <v>0</v>
      </c>
      <c r="AH253" s="9">
        <f>+Bases[[#This Row],[Total CLIENTS From ULTIMATE (MINECRAFT) Auto Renewal YES + NO]]+Bases[[#This Row],[Total CLIENTS From STANDARD (MINECRAFT) Auto Renewal YES + NO]]</f>
        <v>1</v>
      </c>
      <c r="AI253" s="9">
        <f>IF(AND(Bases[[#This Row],[Plan]]="Ultimate",Bases[[#This Row],[Auto Renewal]]="Yes"),1,0)</f>
        <v>0</v>
      </c>
      <c r="AJ253" s="9">
        <f>IF(AND(Bases[[#This Row],[Plan]]="Ultimate",Bases[[#This Row],[Auto Renewal]]="No"),1,0)</f>
        <v>0</v>
      </c>
      <c r="AK253" s="9">
        <f>+Bases[[#This Row],[CLIENTS From ULTIMATE (EA) Auto Renewal YES]]+Bases[[#This Row],[CLIENTS From ULTIMATE (EA) Auto Renewal NO]]</f>
        <v>0</v>
      </c>
      <c r="AL253" s="7">
        <f>+IF(Bases[[#This Row],[Auto Renewal]]="Yes",Bases[[#This Row],[Subscription Price]],0)</f>
        <v>10</v>
      </c>
      <c r="AM253" s="7">
        <f>+IF(Bases[[#This Row],[Auto Renewal]]="No",Bases[[#This Row],[Subscription Price]],0)</f>
        <v>0</v>
      </c>
      <c r="AN253" s="7">
        <f>+Bases[[#This Row],[Sales From All Subscriptions Auto Renewal NO]]+Bases[[#This Row],[Sales From All Subscriptions Auto Renewal YES]]</f>
        <v>10</v>
      </c>
      <c r="AO253" s="7">
        <f>IF(AND(Bases[[#This Row],[Plan]]="Core",Bases[[#This Row],[Auto Renewal]]="Yes"),Bases[[#This Row],[Subscription Price]],0)</f>
        <v>0</v>
      </c>
      <c r="AP253" s="7">
        <f>IF(AND(Bases[[#This Row],[Plan]]="Core",Bases[[#This Row],[Auto Renewal]]="No"),Bases[[#This Row],[Subscription Price]],0)</f>
        <v>0</v>
      </c>
      <c r="AQ253" s="7">
        <f>+Bases[[#This Row],[Sales From Simple Subscription Auto Renewal YES]]+Bases[[#This Row],[Sales From Simple Subscription Auto Renewal NO]]</f>
        <v>0</v>
      </c>
      <c r="AR253" s="7">
        <f>IF(AND(Bases[[#This Row],[Plan]]="Standard",Bases[[#This Row],[Auto Renewal]]="Yes"),Bases[[#This Row],[Minecraft Season Pass Price]],0)</f>
        <v>20</v>
      </c>
      <c r="AS253" s="7">
        <f>IF(AND(Bases[[#This Row],[Plan]]="Standard",Bases[[#This Row],[Auto Renewal]]="No"),Bases[[#This Row],[Minecraft Season Pass Price]],0)</f>
        <v>0</v>
      </c>
      <c r="AT253" s="7">
        <f>+Bases[[#This Row],[Sales From STANDARD (MINECRAFT) Auto Renewal YES]]+Bases[[#This Row],[Sales From STANDARD (MINECRAFT) Auto Renewal NO]]</f>
        <v>20</v>
      </c>
      <c r="AU253" s="7">
        <f>IF(AND(Bases[[#This Row],[Plan]]="Ultimate",Bases[[#This Row],[Auto Renewal]]="Yes"),Bases[[#This Row],[Minecraft Season Pass Price]],0)</f>
        <v>0</v>
      </c>
      <c r="AV253" s="7">
        <f>IF(AND(Bases[[#This Row],[Plan]]="Ultimate",Bases[[#This Row],[Auto Renewal]]="No"),Bases[[#This Row],[Minecraft Season Pass Price]],0)</f>
        <v>0</v>
      </c>
      <c r="AW253" s="7">
        <f>+Bases[[#This Row],[Sales From ULTIMATE (MINECRAFT) Auto Renewal YES]]+Bases[[#This Row],[Sales From ULTIMATE (MINECRAFT) Auto Renewal NO]]</f>
        <v>0</v>
      </c>
      <c r="AX253" s="7">
        <f>+Bases[[#This Row],[Total Sales From ULTIMATE (MINECRAFT) Auto Renewal YES + NO]]+Bases[[#This Row],[Total Sales From STANDARD (MINECRAFT) Auto Renewal YES + NO]]</f>
        <v>20</v>
      </c>
      <c r="AY253" s="7">
        <f>IF(AND(Bases[[#This Row],[Plan]]="Ultimate",Bases[[#This Row],[Auto Renewal]]="Yes"),Bases[[#This Row],[EA Play Season Pass
Price]],0)</f>
        <v>0</v>
      </c>
      <c r="AZ253" s="7">
        <f>IF(AND(Bases[[#This Row],[Plan]]="Ultimate",Bases[[#This Row],[Auto Renewal]]="No"),Bases[[#This Row],[EA Play Season Pass
Price]],0)</f>
        <v>0</v>
      </c>
      <c r="BA253" s="7">
        <f>+Bases[[#This Row],[Sales From ULTIMATE (EA) Auto Renewal YES]]+Bases[[#This Row],[Sales From ULTIMATE (EA) Auto Renewal NO]]</f>
        <v>0</v>
      </c>
      <c r="BB253" s="7">
        <f>IF(Bases[[#This Row],[Potential Clients Standard - Renew: Yes]]=1,25,0)</f>
        <v>0</v>
      </c>
      <c r="BC253" s="9">
        <f>IF(AND(Bases[[#This Row],[Auto Renewal]]="Yes",Bases[[#This Row],[Plan]]="Core"),1,0)</f>
        <v>0</v>
      </c>
      <c r="BD253" s="7">
        <f>IF(Bases[[#This Row],[Potential Clients Standard - Renew: NO]]=1,25,0)</f>
        <v>0</v>
      </c>
      <c r="BE253" s="9">
        <f>IF(AND(Bases[[#This Row],[Auto Renewal]]="No",Bases[[#This Row],[Plan]]="Core"),1,0)</f>
        <v>0</v>
      </c>
      <c r="BF253" s="7">
        <f>IF(Bases[[#This Row],[Potential Clients Ultimate - Renew: Yes]]=1,35,0)</f>
        <v>35</v>
      </c>
      <c r="BG253" s="9">
        <f>IF(AND(Bases[[#This Row],[Auto Renewal]]="Yes",Bases[[#This Row],[Plan]]="Standard"),1,0)</f>
        <v>1</v>
      </c>
      <c r="BH253" s="7">
        <f>IF(Bases[[#This Row],[Potential Clients Ultimate - Renew: NO]]=1,35,0)</f>
        <v>0</v>
      </c>
      <c r="BI253" s="9">
        <f>IF(AND(Bases[[#This Row],[Auto Renewal]]="No",Bases[[#This Row],[Plan]]="Standard"),1,0)</f>
        <v>0</v>
      </c>
      <c r="BJ253" s="7">
        <f>+Bases[[#This Row],[Potential Sales Standard - Renew: Yes]]+Bases[[#This Row],[Potential Sales Ultimate - Renew: Yes]]</f>
        <v>35</v>
      </c>
      <c r="BK253" s="9">
        <f>+Bases[[#This Row],[Potential Clients Standard - Renew: Yes]]+Bases[[#This Row],[Potential Clients Standard - Renew: NO]]</f>
        <v>0</v>
      </c>
      <c r="BL253" s="7">
        <f>+Bases[[#This Row],[Potential Sales Standard - Renew: NO]]+Bases[[#This Row],[Potential Sales Ultimate - Renew: NO]]</f>
        <v>0</v>
      </c>
      <c r="BM253" s="9">
        <f>+Bases[[#This Row],[Potential Clients Ultimate - Renew: Yes]]+Bases[[#This Row],[Potential Clients Ultimate - Renew: NO]]</f>
        <v>1</v>
      </c>
    </row>
    <row r="254" spans="1:65" ht="16.5" customHeight="1" x14ac:dyDescent="0.25">
      <c r="A254" s="1">
        <v>3481</v>
      </c>
      <c r="B254" s="1" t="s">
        <v>257</v>
      </c>
      <c r="C254" s="1" t="s">
        <v>11</v>
      </c>
      <c r="D254" s="2">
        <v>45598</v>
      </c>
      <c r="E254" s="1" t="s">
        <v>12</v>
      </c>
      <c r="F254" s="7">
        <v>5</v>
      </c>
      <c r="G254" s="1" t="s">
        <v>9</v>
      </c>
      <c r="H254" s="1" t="s">
        <v>12</v>
      </c>
      <c r="I254" s="7" t="s">
        <v>302</v>
      </c>
      <c r="J254" s="1" t="s">
        <v>12</v>
      </c>
      <c r="K254" s="7">
        <v>0</v>
      </c>
      <c r="L254" s="7">
        <v>1</v>
      </c>
      <c r="M254" s="7">
        <v>4</v>
      </c>
      <c r="N254" s="6">
        <v>2024</v>
      </c>
      <c r="O254" s="3" t="s">
        <v>325</v>
      </c>
      <c r="P254" s="5">
        <v>1</v>
      </c>
      <c r="Q254" s="3" t="s">
        <v>311</v>
      </c>
      <c r="R254" s="7">
        <v>-1</v>
      </c>
      <c r="S254" s="9">
        <v>1</v>
      </c>
      <c r="T254" s="9">
        <v>0</v>
      </c>
      <c r="U254" s="9">
        <v>1</v>
      </c>
      <c r="V254" s="9">
        <f>+IF(Bases[[#This Row],[Auto Renewal]]="Yes",1,0)</f>
        <v>0</v>
      </c>
      <c r="W254" s="9">
        <f>+IF(Bases[[#This Row],[Auto Renewal]]="No",1,0)</f>
        <v>1</v>
      </c>
      <c r="X254" s="9">
        <f>+Bases[[#This Row],[CLIENTS From All Subscriptions Auto Renewal YES]]+Bases[[#This Row],[CLIENTS From All Subscriptions Auto Renewal NO]]</f>
        <v>1</v>
      </c>
      <c r="Y254" s="9">
        <f>IF(AND(Bases[[#This Row],[Plan]]="Core",Bases[[#This Row],[Auto Renewal]]="Yes"),1,0)</f>
        <v>0</v>
      </c>
      <c r="Z254" s="9">
        <f>IF(AND(Bases[[#This Row],[Plan]]="Core",Bases[[#This Row],[Auto Renewal]]="No"),1,0)</f>
        <v>1</v>
      </c>
      <c r="AA254" s="9">
        <f>+Bases[[#This Row],[CLIENTS From Simple Subscription Auto Renewal NO]]+Bases[[#This Row],[CLIENTS From Simple Subscription Auto Renewal YES]]</f>
        <v>1</v>
      </c>
      <c r="AB254" s="9">
        <f>IF(AND(Bases[[#This Row],[Plan]]="Standard",Bases[[#This Row],[Auto Renewal]]="Yes"),1,0)</f>
        <v>0</v>
      </c>
      <c r="AC254" s="9">
        <f>IF(AND(Bases[[#This Row],[Plan]]="Standard",Bases[[#This Row],[Auto Renewal]]="No"),1,0)</f>
        <v>0</v>
      </c>
      <c r="AD254" s="9">
        <f>+Bases[[#This Row],[CLIENTS From STANDARD (MINECRAFT) Auto Renewal NO]]+Bases[[#This Row],[CLIENTS From STANDARD (MINECRAFT) Auto Renewal YES]]</f>
        <v>0</v>
      </c>
      <c r="AE254" s="9">
        <f>IF(AND(Bases[[#This Row],[Plan]]="Ultimate",Bases[[#This Row],[Auto Renewal]]="Yes"),1,0)</f>
        <v>0</v>
      </c>
      <c r="AF254" s="9">
        <f>IF(AND(Bases[[#This Row],[Plan]]="Ultimate",Bases[[#This Row],[Auto Renewal]]="No"),1,0)</f>
        <v>0</v>
      </c>
      <c r="AG254" s="9">
        <f>+Bases[[#This Row],[CLIENTS From ULTIMATE (MINECRAFT) Auto Renewal NO]]+Bases[[#This Row],[CLIENTS From ULTIMATE (MINECRAFT) Auto Renewal YES]]</f>
        <v>0</v>
      </c>
      <c r="AH254" s="9">
        <f>+Bases[[#This Row],[Total CLIENTS From ULTIMATE (MINECRAFT) Auto Renewal YES + NO]]+Bases[[#This Row],[Total CLIENTS From STANDARD (MINECRAFT) Auto Renewal YES + NO]]</f>
        <v>0</v>
      </c>
      <c r="AI254" s="9">
        <f>IF(AND(Bases[[#This Row],[Plan]]="Ultimate",Bases[[#This Row],[Auto Renewal]]="Yes"),1,0)</f>
        <v>0</v>
      </c>
      <c r="AJ254" s="9">
        <f>IF(AND(Bases[[#This Row],[Plan]]="Ultimate",Bases[[#This Row],[Auto Renewal]]="No"),1,0)</f>
        <v>0</v>
      </c>
      <c r="AK254" s="9">
        <f>+Bases[[#This Row],[CLIENTS From ULTIMATE (EA) Auto Renewal YES]]+Bases[[#This Row],[CLIENTS From ULTIMATE (EA) Auto Renewal NO]]</f>
        <v>0</v>
      </c>
      <c r="AL254" s="7">
        <f>+IF(Bases[[#This Row],[Auto Renewal]]="Yes",Bases[[#This Row],[Subscription Price]],0)</f>
        <v>0</v>
      </c>
      <c r="AM254" s="7">
        <f>+IF(Bases[[#This Row],[Auto Renewal]]="No",Bases[[#This Row],[Subscription Price]],0)</f>
        <v>5</v>
      </c>
      <c r="AN254" s="7">
        <f>+Bases[[#This Row],[Sales From All Subscriptions Auto Renewal NO]]+Bases[[#This Row],[Sales From All Subscriptions Auto Renewal YES]]</f>
        <v>5</v>
      </c>
      <c r="AO254" s="7">
        <f>IF(AND(Bases[[#This Row],[Plan]]="Core",Bases[[#This Row],[Auto Renewal]]="Yes"),Bases[[#This Row],[Subscription Price]],0)</f>
        <v>0</v>
      </c>
      <c r="AP254" s="7">
        <f>IF(AND(Bases[[#This Row],[Plan]]="Core",Bases[[#This Row],[Auto Renewal]]="No"),Bases[[#This Row],[Subscription Price]],0)</f>
        <v>5</v>
      </c>
      <c r="AQ254" s="7">
        <f>+Bases[[#This Row],[Sales From Simple Subscription Auto Renewal YES]]+Bases[[#This Row],[Sales From Simple Subscription Auto Renewal NO]]</f>
        <v>5</v>
      </c>
      <c r="AR254" s="7">
        <f>IF(AND(Bases[[#This Row],[Plan]]="Standard",Bases[[#This Row],[Auto Renewal]]="Yes"),Bases[[#This Row],[Minecraft Season Pass Price]],0)</f>
        <v>0</v>
      </c>
      <c r="AS254" s="7">
        <f>IF(AND(Bases[[#This Row],[Plan]]="Standard",Bases[[#This Row],[Auto Renewal]]="No"),Bases[[#This Row],[Minecraft Season Pass Price]],0)</f>
        <v>0</v>
      </c>
      <c r="AT254" s="7">
        <f>+Bases[[#This Row],[Sales From STANDARD (MINECRAFT) Auto Renewal YES]]+Bases[[#This Row],[Sales From STANDARD (MINECRAFT) Auto Renewal NO]]</f>
        <v>0</v>
      </c>
      <c r="AU254" s="7">
        <f>IF(AND(Bases[[#This Row],[Plan]]="Ultimate",Bases[[#This Row],[Auto Renewal]]="Yes"),Bases[[#This Row],[Minecraft Season Pass Price]],0)</f>
        <v>0</v>
      </c>
      <c r="AV254" s="7">
        <f>IF(AND(Bases[[#This Row],[Plan]]="Ultimate",Bases[[#This Row],[Auto Renewal]]="No"),Bases[[#This Row],[Minecraft Season Pass Price]],0)</f>
        <v>0</v>
      </c>
      <c r="AW254" s="7">
        <f>+Bases[[#This Row],[Sales From ULTIMATE (MINECRAFT) Auto Renewal YES]]+Bases[[#This Row],[Sales From ULTIMATE (MINECRAFT) Auto Renewal NO]]</f>
        <v>0</v>
      </c>
      <c r="AX254" s="7">
        <f>+Bases[[#This Row],[Total Sales From ULTIMATE (MINECRAFT) Auto Renewal YES + NO]]+Bases[[#This Row],[Total Sales From STANDARD (MINECRAFT) Auto Renewal YES + NO]]</f>
        <v>0</v>
      </c>
      <c r="AY254" s="7">
        <f>IF(AND(Bases[[#This Row],[Plan]]="Ultimate",Bases[[#This Row],[Auto Renewal]]="Yes"),Bases[[#This Row],[EA Play Season Pass
Price]],0)</f>
        <v>0</v>
      </c>
      <c r="AZ254" s="7">
        <f>IF(AND(Bases[[#This Row],[Plan]]="Ultimate",Bases[[#This Row],[Auto Renewal]]="No"),Bases[[#This Row],[EA Play Season Pass
Price]],0)</f>
        <v>0</v>
      </c>
      <c r="BA254" s="7">
        <f>+Bases[[#This Row],[Sales From ULTIMATE (EA) Auto Renewal YES]]+Bases[[#This Row],[Sales From ULTIMATE (EA) Auto Renewal NO]]</f>
        <v>0</v>
      </c>
      <c r="BB254" s="7">
        <f>IF(Bases[[#This Row],[Potential Clients Standard - Renew: Yes]]=1,25,0)</f>
        <v>0</v>
      </c>
      <c r="BC254" s="9">
        <f>IF(AND(Bases[[#This Row],[Auto Renewal]]="Yes",Bases[[#This Row],[Plan]]="Core"),1,0)</f>
        <v>0</v>
      </c>
      <c r="BD254" s="7">
        <f>IF(Bases[[#This Row],[Potential Clients Standard - Renew: NO]]=1,25,0)</f>
        <v>25</v>
      </c>
      <c r="BE254" s="9">
        <f>IF(AND(Bases[[#This Row],[Auto Renewal]]="No",Bases[[#This Row],[Plan]]="Core"),1,0)</f>
        <v>1</v>
      </c>
      <c r="BF254" s="7">
        <f>IF(Bases[[#This Row],[Potential Clients Ultimate - Renew: Yes]]=1,35,0)</f>
        <v>0</v>
      </c>
      <c r="BG254" s="9">
        <f>IF(AND(Bases[[#This Row],[Auto Renewal]]="Yes",Bases[[#This Row],[Plan]]="Standard"),1,0)</f>
        <v>0</v>
      </c>
      <c r="BH254" s="7">
        <f>IF(Bases[[#This Row],[Potential Clients Ultimate - Renew: NO]]=1,35,0)</f>
        <v>0</v>
      </c>
      <c r="BI254" s="9">
        <f>IF(AND(Bases[[#This Row],[Auto Renewal]]="No",Bases[[#This Row],[Plan]]="Standard"),1,0)</f>
        <v>0</v>
      </c>
      <c r="BJ254" s="7">
        <f>+Bases[[#This Row],[Potential Sales Standard - Renew: Yes]]+Bases[[#This Row],[Potential Sales Ultimate - Renew: Yes]]</f>
        <v>0</v>
      </c>
      <c r="BK254" s="9">
        <f>+Bases[[#This Row],[Potential Clients Standard - Renew: Yes]]+Bases[[#This Row],[Potential Clients Standard - Renew: NO]]</f>
        <v>1</v>
      </c>
      <c r="BL254" s="7">
        <f>+Bases[[#This Row],[Potential Sales Standard - Renew: NO]]+Bases[[#This Row],[Potential Sales Ultimate - Renew: NO]]</f>
        <v>25</v>
      </c>
      <c r="BM254" s="9">
        <f>+Bases[[#This Row],[Potential Clients Ultimate - Renew: Yes]]+Bases[[#This Row],[Potential Clients Ultimate - Renew: NO]]</f>
        <v>0</v>
      </c>
    </row>
    <row r="255" spans="1:65" ht="16.5" customHeight="1" x14ac:dyDescent="0.25">
      <c r="A255" s="1">
        <v>3482</v>
      </c>
      <c r="B255" s="1" t="s">
        <v>258</v>
      </c>
      <c r="C255" s="1" t="s">
        <v>7</v>
      </c>
      <c r="D255" s="2">
        <v>45599</v>
      </c>
      <c r="E255" s="1" t="s">
        <v>8</v>
      </c>
      <c r="F255" s="7">
        <v>15</v>
      </c>
      <c r="G255" s="1" t="s">
        <v>13</v>
      </c>
      <c r="H255" s="1" t="s">
        <v>8</v>
      </c>
      <c r="I255" s="7">
        <v>30</v>
      </c>
      <c r="J255" s="1" t="s">
        <v>8</v>
      </c>
      <c r="K255" s="7">
        <v>20</v>
      </c>
      <c r="L255" s="7">
        <v>3</v>
      </c>
      <c r="M255" s="7">
        <v>62</v>
      </c>
      <c r="N255" s="6">
        <v>2024</v>
      </c>
      <c r="O255" s="3" t="s">
        <v>325</v>
      </c>
      <c r="P255" s="5">
        <v>2</v>
      </c>
      <c r="Q255" s="3" t="s">
        <v>314</v>
      </c>
      <c r="R255" s="7">
        <v>-3</v>
      </c>
      <c r="S255" s="9">
        <v>1</v>
      </c>
      <c r="T255" s="9">
        <v>1</v>
      </c>
      <c r="U255" s="9">
        <v>0</v>
      </c>
      <c r="V255" s="9">
        <f>+IF(Bases[[#This Row],[Auto Renewal]]="Yes",1,0)</f>
        <v>1</v>
      </c>
      <c r="W255" s="9">
        <f>+IF(Bases[[#This Row],[Auto Renewal]]="No",1,0)</f>
        <v>0</v>
      </c>
      <c r="X255" s="9">
        <f>+Bases[[#This Row],[CLIENTS From All Subscriptions Auto Renewal YES]]+Bases[[#This Row],[CLIENTS From All Subscriptions Auto Renewal NO]]</f>
        <v>1</v>
      </c>
      <c r="Y255" s="9">
        <f>IF(AND(Bases[[#This Row],[Plan]]="Core",Bases[[#This Row],[Auto Renewal]]="Yes"),1,0)</f>
        <v>0</v>
      </c>
      <c r="Z255" s="9">
        <f>IF(AND(Bases[[#This Row],[Plan]]="Core",Bases[[#This Row],[Auto Renewal]]="No"),1,0)</f>
        <v>0</v>
      </c>
      <c r="AA255" s="9">
        <f>+Bases[[#This Row],[CLIENTS From Simple Subscription Auto Renewal NO]]+Bases[[#This Row],[CLIENTS From Simple Subscription Auto Renewal YES]]</f>
        <v>0</v>
      </c>
      <c r="AB255" s="9">
        <f>IF(AND(Bases[[#This Row],[Plan]]="Standard",Bases[[#This Row],[Auto Renewal]]="Yes"),1,0)</f>
        <v>0</v>
      </c>
      <c r="AC255" s="9">
        <f>IF(AND(Bases[[#This Row],[Plan]]="Standard",Bases[[#This Row],[Auto Renewal]]="No"),1,0)</f>
        <v>0</v>
      </c>
      <c r="AD255" s="9">
        <f>+Bases[[#This Row],[CLIENTS From STANDARD (MINECRAFT) Auto Renewal NO]]+Bases[[#This Row],[CLIENTS From STANDARD (MINECRAFT) Auto Renewal YES]]</f>
        <v>0</v>
      </c>
      <c r="AE255" s="9">
        <f>IF(AND(Bases[[#This Row],[Plan]]="Ultimate",Bases[[#This Row],[Auto Renewal]]="Yes"),1,0)</f>
        <v>1</v>
      </c>
      <c r="AF255" s="9">
        <f>IF(AND(Bases[[#This Row],[Plan]]="Ultimate",Bases[[#This Row],[Auto Renewal]]="No"),1,0)</f>
        <v>0</v>
      </c>
      <c r="AG255" s="9">
        <f>+Bases[[#This Row],[CLIENTS From ULTIMATE (MINECRAFT) Auto Renewal NO]]+Bases[[#This Row],[CLIENTS From ULTIMATE (MINECRAFT) Auto Renewal YES]]</f>
        <v>1</v>
      </c>
      <c r="AH255" s="9">
        <f>+Bases[[#This Row],[Total CLIENTS From ULTIMATE (MINECRAFT) Auto Renewal YES + NO]]+Bases[[#This Row],[Total CLIENTS From STANDARD (MINECRAFT) Auto Renewal YES + NO]]</f>
        <v>1</v>
      </c>
      <c r="AI255" s="9">
        <f>IF(AND(Bases[[#This Row],[Plan]]="Ultimate",Bases[[#This Row],[Auto Renewal]]="Yes"),1,0)</f>
        <v>1</v>
      </c>
      <c r="AJ255" s="9">
        <f>IF(AND(Bases[[#This Row],[Plan]]="Ultimate",Bases[[#This Row],[Auto Renewal]]="No"),1,0)</f>
        <v>0</v>
      </c>
      <c r="AK255" s="9">
        <f>+Bases[[#This Row],[CLIENTS From ULTIMATE (EA) Auto Renewal YES]]+Bases[[#This Row],[CLIENTS From ULTIMATE (EA) Auto Renewal NO]]</f>
        <v>1</v>
      </c>
      <c r="AL255" s="7">
        <f>+IF(Bases[[#This Row],[Auto Renewal]]="Yes",Bases[[#This Row],[Subscription Price]],0)</f>
        <v>15</v>
      </c>
      <c r="AM255" s="7">
        <f>+IF(Bases[[#This Row],[Auto Renewal]]="No",Bases[[#This Row],[Subscription Price]],0)</f>
        <v>0</v>
      </c>
      <c r="AN255" s="7">
        <f>+Bases[[#This Row],[Sales From All Subscriptions Auto Renewal NO]]+Bases[[#This Row],[Sales From All Subscriptions Auto Renewal YES]]</f>
        <v>15</v>
      </c>
      <c r="AO255" s="7">
        <f>IF(AND(Bases[[#This Row],[Plan]]="Core",Bases[[#This Row],[Auto Renewal]]="Yes"),Bases[[#This Row],[Subscription Price]],0)</f>
        <v>0</v>
      </c>
      <c r="AP255" s="7">
        <f>IF(AND(Bases[[#This Row],[Plan]]="Core",Bases[[#This Row],[Auto Renewal]]="No"),Bases[[#This Row],[Subscription Price]],0)</f>
        <v>0</v>
      </c>
      <c r="AQ255" s="7">
        <f>+Bases[[#This Row],[Sales From Simple Subscription Auto Renewal YES]]+Bases[[#This Row],[Sales From Simple Subscription Auto Renewal NO]]</f>
        <v>0</v>
      </c>
      <c r="AR255" s="7">
        <f>IF(AND(Bases[[#This Row],[Plan]]="Standard",Bases[[#This Row],[Auto Renewal]]="Yes"),Bases[[#This Row],[Minecraft Season Pass Price]],0)</f>
        <v>0</v>
      </c>
      <c r="AS255" s="7">
        <f>IF(AND(Bases[[#This Row],[Plan]]="Standard",Bases[[#This Row],[Auto Renewal]]="No"),Bases[[#This Row],[Minecraft Season Pass Price]],0)</f>
        <v>0</v>
      </c>
      <c r="AT255" s="7">
        <f>+Bases[[#This Row],[Sales From STANDARD (MINECRAFT) Auto Renewal YES]]+Bases[[#This Row],[Sales From STANDARD (MINECRAFT) Auto Renewal NO]]</f>
        <v>0</v>
      </c>
      <c r="AU255" s="7">
        <f>IF(AND(Bases[[#This Row],[Plan]]="Ultimate",Bases[[#This Row],[Auto Renewal]]="Yes"),Bases[[#This Row],[Minecraft Season Pass Price]],0)</f>
        <v>20</v>
      </c>
      <c r="AV255" s="7">
        <f>IF(AND(Bases[[#This Row],[Plan]]="Ultimate",Bases[[#This Row],[Auto Renewal]]="No"),Bases[[#This Row],[Minecraft Season Pass Price]],0)</f>
        <v>0</v>
      </c>
      <c r="AW255" s="7">
        <f>+Bases[[#This Row],[Sales From ULTIMATE (MINECRAFT) Auto Renewal YES]]+Bases[[#This Row],[Sales From ULTIMATE (MINECRAFT) Auto Renewal NO]]</f>
        <v>20</v>
      </c>
      <c r="AX255" s="7">
        <f>+Bases[[#This Row],[Total Sales From ULTIMATE (MINECRAFT) Auto Renewal YES + NO]]+Bases[[#This Row],[Total Sales From STANDARD (MINECRAFT) Auto Renewal YES + NO]]</f>
        <v>20</v>
      </c>
      <c r="AY255" s="7">
        <f>IF(AND(Bases[[#This Row],[Plan]]="Ultimate",Bases[[#This Row],[Auto Renewal]]="Yes"),Bases[[#This Row],[EA Play Season Pass
Price]],0)</f>
        <v>30</v>
      </c>
      <c r="AZ255" s="7">
        <f>IF(AND(Bases[[#This Row],[Plan]]="Ultimate",Bases[[#This Row],[Auto Renewal]]="No"),Bases[[#This Row],[EA Play Season Pass
Price]],0)</f>
        <v>0</v>
      </c>
      <c r="BA255" s="7">
        <f>+Bases[[#This Row],[Sales From ULTIMATE (EA) Auto Renewal YES]]+Bases[[#This Row],[Sales From ULTIMATE (EA) Auto Renewal NO]]</f>
        <v>30</v>
      </c>
      <c r="BB255" s="7">
        <f>IF(Bases[[#This Row],[Potential Clients Standard - Renew: Yes]]=1,25,0)</f>
        <v>0</v>
      </c>
      <c r="BC255" s="9">
        <f>IF(AND(Bases[[#This Row],[Auto Renewal]]="Yes",Bases[[#This Row],[Plan]]="Core"),1,0)</f>
        <v>0</v>
      </c>
      <c r="BD255" s="7">
        <f>IF(Bases[[#This Row],[Potential Clients Standard - Renew: NO]]=1,25,0)</f>
        <v>0</v>
      </c>
      <c r="BE255" s="9">
        <f>IF(AND(Bases[[#This Row],[Auto Renewal]]="No",Bases[[#This Row],[Plan]]="Core"),1,0)</f>
        <v>0</v>
      </c>
      <c r="BF255" s="7">
        <f>IF(Bases[[#This Row],[Potential Clients Ultimate - Renew: Yes]]=1,35,0)</f>
        <v>0</v>
      </c>
      <c r="BG255" s="9">
        <f>IF(AND(Bases[[#This Row],[Auto Renewal]]="Yes",Bases[[#This Row],[Plan]]="Standard"),1,0)</f>
        <v>0</v>
      </c>
      <c r="BH255" s="7">
        <f>IF(Bases[[#This Row],[Potential Clients Ultimate - Renew: NO]]=1,35,0)</f>
        <v>0</v>
      </c>
      <c r="BI255" s="9">
        <f>IF(AND(Bases[[#This Row],[Auto Renewal]]="No",Bases[[#This Row],[Plan]]="Standard"),1,0)</f>
        <v>0</v>
      </c>
      <c r="BJ255" s="7">
        <f>+Bases[[#This Row],[Potential Sales Standard - Renew: Yes]]+Bases[[#This Row],[Potential Sales Ultimate - Renew: Yes]]</f>
        <v>0</v>
      </c>
      <c r="BK255" s="9">
        <f>+Bases[[#This Row],[Potential Clients Standard - Renew: Yes]]+Bases[[#This Row],[Potential Clients Standard - Renew: NO]]</f>
        <v>0</v>
      </c>
      <c r="BL255" s="7">
        <f>+Bases[[#This Row],[Potential Sales Standard - Renew: NO]]+Bases[[#This Row],[Potential Sales Ultimate - Renew: NO]]</f>
        <v>0</v>
      </c>
      <c r="BM255" s="9">
        <f>+Bases[[#This Row],[Potential Clients Ultimate - Renew: Yes]]+Bases[[#This Row],[Potential Clients Ultimate - Renew: NO]]</f>
        <v>0</v>
      </c>
    </row>
    <row r="256" spans="1:65" ht="16.5" customHeight="1" x14ac:dyDescent="0.25">
      <c r="A256" s="1">
        <v>3483</v>
      </c>
      <c r="B256" s="1" t="s">
        <v>259</v>
      </c>
      <c r="C256" s="1" t="s">
        <v>15</v>
      </c>
      <c r="D256" s="2">
        <v>45600</v>
      </c>
      <c r="E256" s="1" t="s">
        <v>12</v>
      </c>
      <c r="F256" s="7">
        <v>10</v>
      </c>
      <c r="G256" s="1" t="s">
        <v>9</v>
      </c>
      <c r="H256" s="1" t="s">
        <v>12</v>
      </c>
      <c r="I256" s="7" t="s">
        <v>302</v>
      </c>
      <c r="J256" s="1" t="s">
        <v>8</v>
      </c>
      <c r="K256" s="7">
        <v>20</v>
      </c>
      <c r="L256" s="7">
        <v>10</v>
      </c>
      <c r="M256" s="7">
        <v>20</v>
      </c>
      <c r="N256" s="6">
        <v>2024</v>
      </c>
      <c r="O256" s="3" t="s">
        <v>325</v>
      </c>
      <c r="P256" s="5">
        <v>2</v>
      </c>
      <c r="Q256" s="3" t="s">
        <v>309</v>
      </c>
      <c r="R256" s="7">
        <v>-10</v>
      </c>
      <c r="S256" s="9">
        <v>1</v>
      </c>
      <c r="T256" s="9">
        <v>0</v>
      </c>
      <c r="U256" s="9">
        <v>1</v>
      </c>
      <c r="V256" s="9">
        <f>+IF(Bases[[#This Row],[Auto Renewal]]="Yes",1,0)</f>
        <v>0</v>
      </c>
      <c r="W256" s="9">
        <f>+IF(Bases[[#This Row],[Auto Renewal]]="No",1,0)</f>
        <v>1</v>
      </c>
      <c r="X256" s="9">
        <f>+Bases[[#This Row],[CLIENTS From All Subscriptions Auto Renewal YES]]+Bases[[#This Row],[CLIENTS From All Subscriptions Auto Renewal NO]]</f>
        <v>1</v>
      </c>
      <c r="Y256" s="9">
        <f>IF(AND(Bases[[#This Row],[Plan]]="Core",Bases[[#This Row],[Auto Renewal]]="Yes"),1,0)</f>
        <v>0</v>
      </c>
      <c r="Z256" s="9">
        <f>IF(AND(Bases[[#This Row],[Plan]]="Core",Bases[[#This Row],[Auto Renewal]]="No"),1,0)</f>
        <v>0</v>
      </c>
      <c r="AA256" s="9">
        <f>+Bases[[#This Row],[CLIENTS From Simple Subscription Auto Renewal NO]]+Bases[[#This Row],[CLIENTS From Simple Subscription Auto Renewal YES]]</f>
        <v>0</v>
      </c>
      <c r="AB256" s="9">
        <f>IF(AND(Bases[[#This Row],[Plan]]="Standard",Bases[[#This Row],[Auto Renewal]]="Yes"),1,0)</f>
        <v>0</v>
      </c>
      <c r="AC256" s="9">
        <f>IF(AND(Bases[[#This Row],[Plan]]="Standard",Bases[[#This Row],[Auto Renewal]]="No"),1,0)</f>
        <v>1</v>
      </c>
      <c r="AD256" s="9">
        <f>+Bases[[#This Row],[CLIENTS From STANDARD (MINECRAFT) Auto Renewal NO]]+Bases[[#This Row],[CLIENTS From STANDARD (MINECRAFT) Auto Renewal YES]]</f>
        <v>1</v>
      </c>
      <c r="AE256" s="9">
        <f>IF(AND(Bases[[#This Row],[Plan]]="Ultimate",Bases[[#This Row],[Auto Renewal]]="Yes"),1,0)</f>
        <v>0</v>
      </c>
      <c r="AF256" s="9">
        <f>IF(AND(Bases[[#This Row],[Plan]]="Ultimate",Bases[[#This Row],[Auto Renewal]]="No"),1,0)</f>
        <v>0</v>
      </c>
      <c r="AG256" s="9">
        <f>+Bases[[#This Row],[CLIENTS From ULTIMATE (MINECRAFT) Auto Renewal NO]]+Bases[[#This Row],[CLIENTS From ULTIMATE (MINECRAFT) Auto Renewal YES]]</f>
        <v>0</v>
      </c>
      <c r="AH256" s="9">
        <f>+Bases[[#This Row],[Total CLIENTS From ULTIMATE (MINECRAFT) Auto Renewal YES + NO]]+Bases[[#This Row],[Total CLIENTS From STANDARD (MINECRAFT) Auto Renewal YES + NO]]</f>
        <v>1</v>
      </c>
      <c r="AI256" s="9">
        <f>IF(AND(Bases[[#This Row],[Plan]]="Ultimate",Bases[[#This Row],[Auto Renewal]]="Yes"),1,0)</f>
        <v>0</v>
      </c>
      <c r="AJ256" s="9">
        <f>IF(AND(Bases[[#This Row],[Plan]]="Ultimate",Bases[[#This Row],[Auto Renewal]]="No"),1,0)</f>
        <v>0</v>
      </c>
      <c r="AK256" s="9">
        <f>+Bases[[#This Row],[CLIENTS From ULTIMATE (EA) Auto Renewal YES]]+Bases[[#This Row],[CLIENTS From ULTIMATE (EA) Auto Renewal NO]]</f>
        <v>0</v>
      </c>
      <c r="AL256" s="7">
        <f>+IF(Bases[[#This Row],[Auto Renewal]]="Yes",Bases[[#This Row],[Subscription Price]],0)</f>
        <v>0</v>
      </c>
      <c r="AM256" s="7">
        <f>+IF(Bases[[#This Row],[Auto Renewal]]="No",Bases[[#This Row],[Subscription Price]],0)</f>
        <v>10</v>
      </c>
      <c r="AN256" s="7">
        <f>+Bases[[#This Row],[Sales From All Subscriptions Auto Renewal NO]]+Bases[[#This Row],[Sales From All Subscriptions Auto Renewal YES]]</f>
        <v>10</v>
      </c>
      <c r="AO256" s="7">
        <f>IF(AND(Bases[[#This Row],[Plan]]="Core",Bases[[#This Row],[Auto Renewal]]="Yes"),Bases[[#This Row],[Subscription Price]],0)</f>
        <v>0</v>
      </c>
      <c r="AP256" s="7">
        <f>IF(AND(Bases[[#This Row],[Plan]]="Core",Bases[[#This Row],[Auto Renewal]]="No"),Bases[[#This Row],[Subscription Price]],0)</f>
        <v>0</v>
      </c>
      <c r="AQ256" s="7">
        <f>+Bases[[#This Row],[Sales From Simple Subscription Auto Renewal YES]]+Bases[[#This Row],[Sales From Simple Subscription Auto Renewal NO]]</f>
        <v>0</v>
      </c>
      <c r="AR256" s="7">
        <f>IF(AND(Bases[[#This Row],[Plan]]="Standard",Bases[[#This Row],[Auto Renewal]]="Yes"),Bases[[#This Row],[Minecraft Season Pass Price]],0)</f>
        <v>0</v>
      </c>
      <c r="AS256" s="7">
        <f>IF(AND(Bases[[#This Row],[Plan]]="Standard",Bases[[#This Row],[Auto Renewal]]="No"),Bases[[#This Row],[Minecraft Season Pass Price]],0)</f>
        <v>20</v>
      </c>
      <c r="AT256" s="7">
        <f>+Bases[[#This Row],[Sales From STANDARD (MINECRAFT) Auto Renewal YES]]+Bases[[#This Row],[Sales From STANDARD (MINECRAFT) Auto Renewal NO]]</f>
        <v>20</v>
      </c>
      <c r="AU256" s="7">
        <f>IF(AND(Bases[[#This Row],[Plan]]="Ultimate",Bases[[#This Row],[Auto Renewal]]="Yes"),Bases[[#This Row],[Minecraft Season Pass Price]],0)</f>
        <v>0</v>
      </c>
      <c r="AV256" s="7">
        <f>IF(AND(Bases[[#This Row],[Plan]]="Ultimate",Bases[[#This Row],[Auto Renewal]]="No"),Bases[[#This Row],[Minecraft Season Pass Price]],0)</f>
        <v>0</v>
      </c>
      <c r="AW256" s="7">
        <f>+Bases[[#This Row],[Sales From ULTIMATE (MINECRAFT) Auto Renewal YES]]+Bases[[#This Row],[Sales From ULTIMATE (MINECRAFT) Auto Renewal NO]]</f>
        <v>0</v>
      </c>
      <c r="AX256" s="7">
        <f>+Bases[[#This Row],[Total Sales From ULTIMATE (MINECRAFT) Auto Renewal YES + NO]]+Bases[[#This Row],[Total Sales From STANDARD (MINECRAFT) Auto Renewal YES + NO]]</f>
        <v>20</v>
      </c>
      <c r="AY256" s="7">
        <f>IF(AND(Bases[[#This Row],[Plan]]="Ultimate",Bases[[#This Row],[Auto Renewal]]="Yes"),Bases[[#This Row],[EA Play Season Pass
Price]],0)</f>
        <v>0</v>
      </c>
      <c r="AZ256" s="7">
        <f>IF(AND(Bases[[#This Row],[Plan]]="Ultimate",Bases[[#This Row],[Auto Renewal]]="No"),Bases[[#This Row],[EA Play Season Pass
Price]],0)</f>
        <v>0</v>
      </c>
      <c r="BA256" s="7">
        <f>+Bases[[#This Row],[Sales From ULTIMATE (EA) Auto Renewal YES]]+Bases[[#This Row],[Sales From ULTIMATE (EA) Auto Renewal NO]]</f>
        <v>0</v>
      </c>
      <c r="BB256" s="7">
        <f>IF(Bases[[#This Row],[Potential Clients Standard - Renew: Yes]]=1,25,0)</f>
        <v>0</v>
      </c>
      <c r="BC256" s="9">
        <f>IF(AND(Bases[[#This Row],[Auto Renewal]]="Yes",Bases[[#This Row],[Plan]]="Core"),1,0)</f>
        <v>0</v>
      </c>
      <c r="BD256" s="7">
        <f>IF(Bases[[#This Row],[Potential Clients Standard - Renew: NO]]=1,25,0)</f>
        <v>0</v>
      </c>
      <c r="BE256" s="9">
        <f>IF(AND(Bases[[#This Row],[Auto Renewal]]="No",Bases[[#This Row],[Plan]]="Core"),1,0)</f>
        <v>0</v>
      </c>
      <c r="BF256" s="7">
        <f>IF(Bases[[#This Row],[Potential Clients Ultimate - Renew: Yes]]=1,35,0)</f>
        <v>0</v>
      </c>
      <c r="BG256" s="9">
        <f>IF(AND(Bases[[#This Row],[Auto Renewal]]="Yes",Bases[[#This Row],[Plan]]="Standard"),1,0)</f>
        <v>0</v>
      </c>
      <c r="BH256" s="7">
        <f>IF(Bases[[#This Row],[Potential Clients Ultimate - Renew: NO]]=1,35,0)</f>
        <v>35</v>
      </c>
      <c r="BI256" s="9">
        <f>IF(AND(Bases[[#This Row],[Auto Renewal]]="No",Bases[[#This Row],[Plan]]="Standard"),1,0)</f>
        <v>1</v>
      </c>
      <c r="BJ256" s="7">
        <f>+Bases[[#This Row],[Potential Sales Standard - Renew: Yes]]+Bases[[#This Row],[Potential Sales Ultimate - Renew: Yes]]</f>
        <v>0</v>
      </c>
      <c r="BK256" s="9">
        <f>+Bases[[#This Row],[Potential Clients Standard - Renew: Yes]]+Bases[[#This Row],[Potential Clients Standard - Renew: NO]]</f>
        <v>0</v>
      </c>
      <c r="BL256" s="7">
        <f>+Bases[[#This Row],[Potential Sales Standard - Renew: NO]]+Bases[[#This Row],[Potential Sales Ultimate - Renew: NO]]</f>
        <v>35</v>
      </c>
      <c r="BM256" s="9">
        <f>+Bases[[#This Row],[Potential Clients Ultimate - Renew: Yes]]+Bases[[#This Row],[Potential Clients Ultimate - Renew: NO]]</f>
        <v>1</v>
      </c>
    </row>
    <row r="257" spans="1:65" ht="16.5" customHeight="1" x14ac:dyDescent="0.25">
      <c r="A257" s="1">
        <v>3484</v>
      </c>
      <c r="B257" s="1" t="s">
        <v>260</v>
      </c>
      <c r="C257" s="1" t="s">
        <v>11</v>
      </c>
      <c r="D257" s="2">
        <v>45601</v>
      </c>
      <c r="E257" s="1" t="s">
        <v>8</v>
      </c>
      <c r="F257" s="7">
        <v>5</v>
      </c>
      <c r="G257" s="1" t="s">
        <v>16</v>
      </c>
      <c r="H257" s="1" t="s">
        <v>12</v>
      </c>
      <c r="I257" s="7" t="s">
        <v>302</v>
      </c>
      <c r="J257" s="1" t="s">
        <v>12</v>
      </c>
      <c r="K257" s="7">
        <v>0</v>
      </c>
      <c r="L257" s="7">
        <v>0</v>
      </c>
      <c r="M257" s="7">
        <v>5</v>
      </c>
      <c r="N257" s="6">
        <v>2024</v>
      </c>
      <c r="O257" s="3" t="s">
        <v>325</v>
      </c>
      <c r="P257" s="5">
        <v>2</v>
      </c>
      <c r="Q257" s="3" t="s">
        <v>312</v>
      </c>
      <c r="R257" s="7">
        <v>0</v>
      </c>
      <c r="S257" s="9">
        <v>1</v>
      </c>
      <c r="T257" s="9">
        <v>1</v>
      </c>
      <c r="U257" s="9">
        <v>0</v>
      </c>
      <c r="V257" s="9">
        <f>+IF(Bases[[#This Row],[Auto Renewal]]="Yes",1,0)</f>
        <v>1</v>
      </c>
      <c r="W257" s="9">
        <f>+IF(Bases[[#This Row],[Auto Renewal]]="No",1,0)</f>
        <v>0</v>
      </c>
      <c r="X257" s="9">
        <f>+Bases[[#This Row],[CLIENTS From All Subscriptions Auto Renewal YES]]+Bases[[#This Row],[CLIENTS From All Subscriptions Auto Renewal NO]]</f>
        <v>1</v>
      </c>
      <c r="Y257" s="9">
        <f>IF(AND(Bases[[#This Row],[Plan]]="Core",Bases[[#This Row],[Auto Renewal]]="Yes"),1,0)</f>
        <v>1</v>
      </c>
      <c r="Z257" s="9">
        <f>IF(AND(Bases[[#This Row],[Plan]]="Core",Bases[[#This Row],[Auto Renewal]]="No"),1,0)</f>
        <v>0</v>
      </c>
      <c r="AA257" s="9">
        <f>+Bases[[#This Row],[CLIENTS From Simple Subscription Auto Renewal NO]]+Bases[[#This Row],[CLIENTS From Simple Subscription Auto Renewal YES]]</f>
        <v>1</v>
      </c>
      <c r="AB257" s="9">
        <f>IF(AND(Bases[[#This Row],[Plan]]="Standard",Bases[[#This Row],[Auto Renewal]]="Yes"),1,0)</f>
        <v>0</v>
      </c>
      <c r="AC257" s="9">
        <f>IF(AND(Bases[[#This Row],[Plan]]="Standard",Bases[[#This Row],[Auto Renewal]]="No"),1,0)</f>
        <v>0</v>
      </c>
      <c r="AD257" s="9">
        <f>+Bases[[#This Row],[CLIENTS From STANDARD (MINECRAFT) Auto Renewal NO]]+Bases[[#This Row],[CLIENTS From STANDARD (MINECRAFT) Auto Renewal YES]]</f>
        <v>0</v>
      </c>
      <c r="AE257" s="9">
        <f>IF(AND(Bases[[#This Row],[Plan]]="Ultimate",Bases[[#This Row],[Auto Renewal]]="Yes"),1,0)</f>
        <v>0</v>
      </c>
      <c r="AF257" s="9">
        <f>IF(AND(Bases[[#This Row],[Plan]]="Ultimate",Bases[[#This Row],[Auto Renewal]]="No"),1,0)</f>
        <v>0</v>
      </c>
      <c r="AG257" s="9">
        <f>+Bases[[#This Row],[CLIENTS From ULTIMATE (MINECRAFT) Auto Renewal NO]]+Bases[[#This Row],[CLIENTS From ULTIMATE (MINECRAFT) Auto Renewal YES]]</f>
        <v>0</v>
      </c>
      <c r="AH257" s="9">
        <f>+Bases[[#This Row],[Total CLIENTS From ULTIMATE (MINECRAFT) Auto Renewal YES + NO]]+Bases[[#This Row],[Total CLIENTS From STANDARD (MINECRAFT) Auto Renewal YES + NO]]</f>
        <v>0</v>
      </c>
      <c r="AI257" s="9">
        <f>IF(AND(Bases[[#This Row],[Plan]]="Ultimate",Bases[[#This Row],[Auto Renewal]]="Yes"),1,0)</f>
        <v>0</v>
      </c>
      <c r="AJ257" s="9">
        <f>IF(AND(Bases[[#This Row],[Plan]]="Ultimate",Bases[[#This Row],[Auto Renewal]]="No"),1,0)</f>
        <v>0</v>
      </c>
      <c r="AK257" s="9">
        <f>+Bases[[#This Row],[CLIENTS From ULTIMATE (EA) Auto Renewal YES]]+Bases[[#This Row],[CLIENTS From ULTIMATE (EA) Auto Renewal NO]]</f>
        <v>0</v>
      </c>
      <c r="AL257" s="7">
        <f>+IF(Bases[[#This Row],[Auto Renewal]]="Yes",Bases[[#This Row],[Subscription Price]],0)</f>
        <v>5</v>
      </c>
      <c r="AM257" s="7">
        <f>+IF(Bases[[#This Row],[Auto Renewal]]="No",Bases[[#This Row],[Subscription Price]],0)</f>
        <v>0</v>
      </c>
      <c r="AN257" s="7">
        <f>+Bases[[#This Row],[Sales From All Subscriptions Auto Renewal NO]]+Bases[[#This Row],[Sales From All Subscriptions Auto Renewal YES]]</f>
        <v>5</v>
      </c>
      <c r="AO257" s="7">
        <f>IF(AND(Bases[[#This Row],[Plan]]="Core",Bases[[#This Row],[Auto Renewal]]="Yes"),Bases[[#This Row],[Subscription Price]],0)</f>
        <v>5</v>
      </c>
      <c r="AP257" s="7">
        <f>IF(AND(Bases[[#This Row],[Plan]]="Core",Bases[[#This Row],[Auto Renewal]]="No"),Bases[[#This Row],[Subscription Price]],0)</f>
        <v>0</v>
      </c>
      <c r="AQ257" s="7">
        <f>+Bases[[#This Row],[Sales From Simple Subscription Auto Renewal YES]]+Bases[[#This Row],[Sales From Simple Subscription Auto Renewal NO]]</f>
        <v>5</v>
      </c>
      <c r="AR257" s="7">
        <f>IF(AND(Bases[[#This Row],[Plan]]="Standard",Bases[[#This Row],[Auto Renewal]]="Yes"),Bases[[#This Row],[Minecraft Season Pass Price]],0)</f>
        <v>0</v>
      </c>
      <c r="AS257" s="7">
        <f>IF(AND(Bases[[#This Row],[Plan]]="Standard",Bases[[#This Row],[Auto Renewal]]="No"),Bases[[#This Row],[Minecraft Season Pass Price]],0)</f>
        <v>0</v>
      </c>
      <c r="AT257" s="7">
        <f>+Bases[[#This Row],[Sales From STANDARD (MINECRAFT) Auto Renewal YES]]+Bases[[#This Row],[Sales From STANDARD (MINECRAFT) Auto Renewal NO]]</f>
        <v>0</v>
      </c>
      <c r="AU257" s="7">
        <f>IF(AND(Bases[[#This Row],[Plan]]="Ultimate",Bases[[#This Row],[Auto Renewal]]="Yes"),Bases[[#This Row],[Minecraft Season Pass Price]],0)</f>
        <v>0</v>
      </c>
      <c r="AV257" s="7">
        <f>IF(AND(Bases[[#This Row],[Plan]]="Ultimate",Bases[[#This Row],[Auto Renewal]]="No"),Bases[[#This Row],[Minecraft Season Pass Price]],0)</f>
        <v>0</v>
      </c>
      <c r="AW257" s="7">
        <f>+Bases[[#This Row],[Sales From ULTIMATE (MINECRAFT) Auto Renewal YES]]+Bases[[#This Row],[Sales From ULTIMATE (MINECRAFT) Auto Renewal NO]]</f>
        <v>0</v>
      </c>
      <c r="AX257" s="7">
        <f>+Bases[[#This Row],[Total Sales From ULTIMATE (MINECRAFT) Auto Renewal YES + NO]]+Bases[[#This Row],[Total Sales From STANDARD (MINECRAFT) Auto Renewal YES + NO]]</f>
        <v>0</v>
      </c>
      <c r="AY257" s="7">
        <f>IF(AND(Bases[[#This Row],[Plan]]="Ultimate",Bases[[#This Row],[Auto Renewal]]="Yes"),Bases[[#This Row],[EA Play Season Pass
Price]],0)</f>
        <v>0</v>
      </c>
      <c r="AZ257" s="7">
        <f>IF(AND(Bases[[#This Row],[Plan]]="Ultimate",Bases[[#This Row],[Auto Renewal]]="No"),Bases[[#This Row],[EA Play Season Pass
Price]],0)</f>
        <v>0</v>
      </c>
      <c r="BA257" s="7">
        <f>+Bases[[#This Row],[Sales From ULTIMATE (EA) Auto Renewal YES]]+Bases[[#This Row],[Sales From ULTIMATE (EA) Auto Renewal NO]]</f>
        <v>0</v>
      </c>
      <c r="BB257" s="7">
        <f>IF(Bases[[#This Row],[Potential Clients Standard - Renew: Yes]]=1,25,0)</f>
        <v>25</v>
      </c>
      <c r="BC257" s="9">
        <f>IF(AND(Bases[[#This Row],[Auto Renewal]]="Yes",Bases[[#This Row],[Plan]]="Core"),1,0)</f>
        <v>1</v>
      </c>
      <c r="BD257" s="7">
        <f>IF(Bases[[#This Row],[Potential Clients Standard - Renew: NO]]=1,25,0)</f>
        <v>0</v>
      </c>
      <c r="BE257" s="9">
        <f>IF(AND(Bases[[#This Row],[Auto Renewal]]="No",Bases[[#This Row],[Plan]]="Core"),1,0)</f>
        <v>0</v>
      </c>
      <c r="BF257" s="7">
        <f>IF(Bases[[#This Row],[Potential Clients Ultimate - Renew: Yes]]=1,35,0)</f>
        <v>0</v>
      </c>
      <c r="BG257" s="9">
        <f>IF(AND(Bases[[#This Row],[Auto Renewal]]="Yes",Bases[[#This Row],[Plan]]="Standard"),1,0)</f>
        <v>0</v>
      </c>
      <c r="BH257" s="7">
        <f>IF(Bases[[#This Row],[Potential Clients Ultimate - Renew: NO]]=1,35,0)</f>
        <v>0</v>
      </c>
      <c r="BI257" s="9">
        <f>IF(AND(Bases[[#This Row],[Auto Renewal]]="No",Bases[[#This Row],[Plan]]="Standard"),1,0)</f>
        <v>0</v>
      </c>
      <c r="BJ257" s="7">
        <f>+Bases[[#This Row],[Potential Sales Standard - Renew: Yes]]+Bases[[#This Row],[Potential Sales Ultimate - Renew: Yes]]</f>
        <v>25</v>
      </c>
      <c r="BK257" s="9">
        <f>+Bases[[#This Row],[Potential Clients Standard - Renew: Yes]]+Bases[[#This Row],[Potential Clients Standard - Renew: NO]]</f>
        <v>1</v>
      </c>
      <c r="BL257" s="7">
        <f>+Bases[[#This Row],[Potential Sales Standard - Renew: NO]]+Bases[[#This Row],[Potential Sales Ultimate - Renew: NO]]</f>
        <v>0</v>
      </c>
      <c r="BM257" s="9">
        <f>+Bases[[#This Row],[Potential Clients Ultimate - Renew: Yes]]+Bases[[#This Row],[Potential Clients Ultimate - Renew: NO]]</f>
        <v>0</v>
      </c>
    </row>
    <row r="258" spans="1:65" ht="16.5" customHeight="1" x14ac:dyDescent="0.25">
      <c r="A258" s="1">
        <v>3485</v>
      </c>
      <c r="B258" s="1" t="s">
        <v>261</v>
      </c>
      <c r="C258" s="1" t="s">
        <v>7</v>
      </c>
      <c r="D258" s="2">
        <v>45602</v>
      </c>
      <c r="E258" s="1" t="s">
        <v>12</v>
      </c>
      <c r="F258" s="7">
        <v>15</v>
      </c>
      <c r="G258" s="1" t="s">
        <v>9</v>
      </c>
      <c r="H258" s="1" t="s">
        <v>8</v>
      </c>
      <c r="I258" s="7">
        <v>30</v>
      </c>
      <c r="J258" s="1" t="s">
        <v>8</v>
      </c>
      <c r="K258" s="7">
        <v>20</v>
      </c>
      <c r="L258" s="7">
        <v>15</v>
      </c>
      <c r="M258" s="7">
        <v>50</v>
      </c>
      <c r="N258" s="6">
        <v>2024</v>
      </c>
      <c r="O258" s="3" t="s">
        <v>325</v>
      </c>
      <c r="P258" s="5">
        <v>2</v>
      </c>
      <c r="Q258" s="3" t="s">
        <v>315</v>
      </c>
      <c r="R258" s="7">
        <v>-15</v>
      </c>
      <c r="S258" s="9">
        <v>1</v>
      </c>
      <c r="T258" s="9">
        <v>0</v>
      </c>
      <c r="U258" s="9">
        <v>1</v>
      </c>
      <c r="V258" s="9">
        <f>+IF(Bases[[#This Row],[Auto Renewal]]="Yes",1,0)</f>
        <v>0</v>
      </c>
      <c r="W258" s="9">
        <f>+IF(Bases[[#This Row],[Auto Renewal]]="No",1,0)</f>
        <v>1</v>
      </c>
      <c r="X258" s="9">
        <f>+Bases[[#This Row],[CLIENTS From All Subscriptions Auto Renewal YES]]+Bases[[#This Row],[CLIENTS From All Subscriptions Auto Renewal NO]]</f>
        <v>1</v>
      </c>
      <c r="Y258" s="9">
        <f>IF(AND(Bases[[#This Row],[Plan]]="Core",Bases[[#This Row],[Auto Renewal]]="Yes"),1,0)</f>
        <v>0</v>
      </c>
      <c r="Z258" s="9">
        <f>IF(AND(Bases[[#This Row],[Plan]]="Core",Bases[[#This Row],[Auto Renewal]]="No"),1,0)</f>
        <v>0</v>
      </c>
      <c r="AA258" s="9">
        <f>+Bases[[#This Row],[CLIENTS From Simple Subscription Auto Renewal NO]]+Bases[[#This Row],[CLIENTS From Simple Subscription Auto Renewal YES]]</f>
        <v>0</v>
      </c>
      <c r="AB258" s="9">
        <f>IF(AND(Bases[[#This Row],[Plan]]="Standard",Bases[[#This Row],[Auto Renewal]]="Yes"),1,0)</f>
        <v>0</v>
      </c>
      <c r="AC258" s="9">
        <f>IF(AND(Bases[[#This Row],[Plan]]="Standard",Bases[[#This Row],[Auto Renewal]]="No"),1,0)</f>
        <v>0</v>
      </c>
      <c r="AD258" s="9">
        <f>+Bases[[#This Row],[CLIENTS From STANDARD (MINECRAFT) Auto Renewal NO]]+Bases[[#This Row],[CLIENTS From STANDARD (MINECRAFT) Auto Renewal YES]]</f>
        <v>0</v>
      </c>
      <c r="AE258" s="9">
        <f>IF(AND(Bases[[#This Row],[Plan]]="Ultimate",Bases[[#This Row],[Auto Renewal]]="Yes"),1,0)</f>
        <v>0</v>
      </c>
      <c r="AF258" s="9">
        <f>IF(AND(Bases[[#This Row],[Plan]]="Ultimate",Bases[[#This Row],[Auto Renewal]]="No"),1,0)</f>
        <v>1</v>
      </c>
      <c r="AG258" s="9">
        <f>+Bases[[#This Row],[CLIENTS From ULTIMATE (MINECRAFT) Auto Renewal NO]]+Bases[[#This Row],[CLIENTS From ULTIMATE (MINECRAFT) Auto Renewal YES]]</f>
        <v>1</v>
      </c>
      <c r="AH258" s="9">
        <f>+Bases[[#This Row],[Total CLIENTS From ULTIMATE (MINECRAFT) Auto Renewal YES + NO]]+Bases[[#This Row],[Total CLIENTS From STANDARD (MINECRAFT) Auto Renewal YES + NO]]</f>
        <v>1</v>
      </c>
      <c r="AI258" s="9">
        <f>IF(AND(Bases[[#This Row],[Plan]]="Ultimate",Bases[[#This Row],[Auto Renewal]]="Yes"),1,0)</f>
        <v>0</v>
      </c>
      <c r="AJ258" s="9">
        <f>IF(AND(Bases[[#This Row],[Plan]]="Ultimate",Bases[[#This Row],[Auto Renewal]]="No"),1,0)</f>
        <v>1</v>
      </c>
      <c r="AK258" s="9">
        <f>+Bases[[#This Row],[CLIENTS From ULTIMATE (EA) Auto Renewal YES]]+Bases[[#This Row],[CLIENTS From ULTIMATE (EA) Auto Renewal NO]]</f>
        <v>1</v>
      </c>
      <c r="AL258" s="7">
        <f>+IF(Bases[[#This Row],[Auto Renewal]]="Yes",Bases[[#This Row],[Subscription Price]],0)</f>
        <v>0</v>
      </c>
      <c r="AM258" s="7">
        <f>+IF(Bases[[#This Row],[Auto Renewal]]="No",Bases[[#This Row],[Subscription Price]],0)</f>
        <v>15</v>
      </c>
      <c r="AN258" s="7">
        <f>+Bases[[#This Row],[Sales From All Subscriptions Auto Renewal NO]]+Bases[[#This Row],[Sales From All Subscriptions Auto Renewal YES]]</f>
        <v>15</v>
      </c>
      <c r="AO258" s="7">
        <f>IF(AND(Bases[[#This Row],[Plan]]="Core",Bases[[#This Row],[Auto Renewal]]="Yes"),Bases[[#This Row],[Subscription Price]],0)</f>
        <v>0</v>
      </c>
      <c r="AP258" s="7">
        <f>IF(AND(Bases[[#This Row],[Plan]]="Core",Bases[[#This Row],[Auto Renewal]]="No"),Bases[[#This Row],[Subscription Price]],0)</f>
        <v>0</v>
      </c>
      <c r="AQ258" s="7">
        <f>+Bases[[#This Row],[Sales From Simple Subscription Auto Renewal YES]]+Bases[[#This Row],[Sales From Simple Subscription Auto Renewal NO]]</f>
        <v>0</v>
      </c>
      <c r="AR258" s="7">
        <f>IF(AND(Bases[[#This Row],[Plan]]="Standard",Bases[[#This Row],[Auto Renewal]]="Yes"),Bases[[#This Row],[Minecraft Season Pass Price]],0)</f>
        <v>0</v>
      </c>
      <c r="AS258" s="7">
        <f>IF(AND(Bases[[#This Row],[Plan]]="Standard",Bases[[#This Row],[Auto Renewal]]="No"),Bases[[#This Row],[Minecraft Season Pass Price]],0)</f>
        <v>0</v>
      </c>
      <c r="AT258" s="7">
        <f>+Bases[[#This Row],[Sales From STANDARD (MINECRAFT) Auto Renewal YES]]+Bases[[#This Row],[Sales From STANDARD (MINECRAFT) Auto Renewal NO]]</f>
        <v>0</v>
      </c>
      <c r="AU258" s="7">
        <f>IF(AND(Bases[[#This Row],[Plan]]="Ultimate",Bases[[#This Row],[Auto Renewal]]="Yes"),Bases[[#This Row],[Minecraft Season Pass Price]],0)</f>
        <v>0</v>
      </c>
      <c r="AV258" s="7">
        <f>IF(AND(Bases[[#This Row],[Plan]]="Ultimate",Bases[[#This Row],[Auto Renewal]]="No"),Bases[[#This Row],[Minecraft Season Pass Price]],0)</f>
        <v>20</v>
      </c>
      <c r="AW258" s="7">
        <f>+Bases[[#This Row],[Sales From ULTIMATE (MINECRAFT) Auto Renewal YES]]+Bases[[#This Row],[Sales From ULTIMATE (MINECRAFT) Auto Renewal NO]]</f>
        <v>20</v>
      </c>
      <c r="AX258" s="7">
        <f>+Bases[[#This Row],[Total Sales From ULTIMATE (MINECRAFT) Auto Renewal YES + NO]]+Bases[[#This Row],[Total Sales From STANDARD (MINECRAFT) Auto Renewal YES + NO]]</f>
        <v>20</v>
      </c>
      <c r="AY258" s="7">
        <f>IF(AND(Bases[[#This Row],[Plan]]="Ultimate",Bases[[#This Row],[Auto Renewal]]="Yes"),Bases[[#This Row],[EA Play Season Pass
Price]],0)</f>
        <v>0</v>
      </c>
      <c r="AZ258" s="7">
        <f>IF(AND(Bases[[#This Row],[Plan]]="Ultimate",Bases[[#This Row],[Auto Renewal]]="No"),Bases[[#This Row],[EA Play Season Pass
Price]],0)</f>
        <v>30</v>
      </c>
      <c r="BA258" s="7">
        <f>+Bases[[#This Row],[Sales From ULTIMATE (EA) Auto Renewal YES]]+Bases[[#This Row],[Sales From ULTIMATE (EA) Auto Renewal NO]]</f>
        <v>30</v>
      </c>
      <c r="BB258" s="7">
        <f>IF(Bases[[#This Row],[Potential Clients Standard - Renew: Yes]]=1,25,0)</f>
        <v>0</v>
      </c>
      <c r="BC258" s="9">
        <f>IF(AND(Bases[[#This Row],[Auto Renewal]]="Yes",Bases[[#This Row],[Plan]]="Core"),1,0)</f>
        <v>0</v>
      </c>
      <c r="BD258" s="7">
        <f>IF(Bases[[#This Row],[Potential Clients Standard - Renew: NO]]=1,25,0)</f>
        <v>0</v>
      </c>
      <c r="BE258" s="9">
        <f>IF(AND(Bases[[#This Row],[Auto Renewal]]="No",Bases[[#This Row],[Plan]]="Core"),1,0)</f>
        <v>0</v>
      </c>
      <c r="BF258" s="7">
        <f>IF(Bases[[#This Row],[Potential Clients Ultimate - Renew: Yes]]=1,35,0)</f>
        <v>0</v>
      </c>
      <c r="BG258" s="9">
        <f>IF(AND(Bases[[#This Row],[Auto Renewal]]="Yes",Bases[[#This Row],[Plan]]="Standard"),1,0)</f>
        <v>0</v>
      </c>
      <c r="BH258" s="7">
        <f>IF(Bases[[#This Row],[Potential Clients Ultimate - Renew: NO]]=1,35,0)</f>
        <v>0</v>
      </c>
      <c r="BI258" s="9">
        <f>IF(AND(Bases[[#This Row],[Auto Renewal]]="No",Bases[[#This Row],[Plan]]="Standard"),1,0)</f>
        <v>0</v>
      </c>
      <c r="BJ258" s="7">
        <f>+Bases[[#This Row],[Potential Sales Standard - Renew: Yes]]+Bases[[#This Row],[Potential Sales Ultimate - Renew: Yes]]</f>
        <v>0</v>
      </c>
      <c r="BK258" s="9">
        <f>+Bases[[#This Row],[Potential Clients Standard - Renew: Yes]]+Bases[[#This Row],[Potential Clients Standard - Renew: NO]]</f>
        <v>0</v>
      </c>
      <c r="BL258" s="7">
        <f>+Bases[[#This Row],[Potential Sales Standard - Renew: NO]]+Bases[[#This Row],[Potential Sales Ultimate - Renew: NO]]</f>
        <v>0</v>
      </c>
      <c r="BM258" s="9">
        <f>+Bases[[#This Row],[Potential Clients Ultimate - Renew: Yes]]+Bases[[#This Row],[Potential Clients Ultimate - Renew: NO]]</f>
        <v>0</v>
      </c>
    </row>
    <row r="259" spans="1:65" ht="16.5" customHeight="1" x14ac:dyDescent="0.25">
      <c r="A259" s="1">
        <v>3486</v>
      </c>
      <c r="B259" s="1" t="s">
        <v>262</v>
      </c>
      <c r="C259" s="1" t="s">
        <v>11</v>
      </c>
      <c r="D259" s="2">
        <v>45603</v>
      </c>
      <c r="E259" s="1" t="s">
        <v>8</v>
      </c>
      <c r="F259" s="7">
        <v>5</v>
      </c>
      <c r="G259" s="1" t="s">
        <v>9</v>
      </c>
      <c r="H259" s="1" t="s">
        <v>12</v>
      </c>
      <c r="I259" s="7" t="s">
        <v>302</v>
      </c>
      <c r="J259" s="1" t="s">
        <v>12</v>
      </c>
      <c r="K259" s="7">
        <v>0</v>
      </c>
      <c r="L259" s="7">
        <v>0</v>
      </c>
      <c r="M259" s="7">
        <v>5</v>
      </c>
      <c r="N259" s="6">
        <v>2024</v>
      </c>
      <c r="O259" s="3" t="s">
        <v>325</v>
      </c>
      <c r="P259" s="5">
        <v>2</v>
      </c>
      <c r="Q259" s="3" t="s">
        <v>316</v>
      </c>
      <c r="R259" s="7">
        <v>0</v>
      </c>
      <c r="S259" s="9">
        <v>1</v>
      </c>
      <c r="T259" s="9">
        <v>1</v>
      </c>
      <c r="U259" s="9">
        <v>0</v>
      </c>
      <c r="V259" s="9">
        <f>+IF(Bases[[#This Row],[Auto Renewal]]="Yes",1,0)</f>
        <v>1</v>
      </c>
      <c r="W259" s="9">
        <f>+IF(Bases[[#This Row],[Auto Renewal]]="No",1,0)</f>
        <v>0</v>
      </c>
      <c r="X259" s="9">
        <f>+Bases[[#This Row],[CLIENTS From All Subscriptions Auto Renewal YES]]+Bases[[#This Row],[CLIENTS From All Subscriptions Auto Renewal NO]]</f>
        <v>1</v>
      </c>
      <c r="Y259" s="9">
        <f>IF(AND(Bases[[#This Row],[Plan]]="Core",Bases[[#This Row],[Auto Renewal]]="Yes"),1,0)</f>
        <v>1</v>
      </c>
      <c r="Z259" s="9">
        <f>IF(AND(Bases[[#This Row],[Plan]]="Core",Bases[[#This Row],[Auto Renewal]]="No"),1,0)</f>
        <v>0</v>
      </c>
      <c r="AA259" s="9">
        <f>+Bases[[#This Row],[CLIENTS From Simple Subscription Auto Renewal NO]]+Bases[[#This Row],[CLIENTS From Simple Subscription Auto Renewal YES]]</f>
        <v>1</v>
      </c>
      <c r="AB259" s="9">
        <f>IF(AND(Bases[[#This Row],[Plan]]="Standard",Bases[[#This Row],[Auto Renewal]]="Yes"),1,0)</f>
        <v>0</v>
      </c>
      <c r="AC259" s="9">
        <f>IF(AND(Bases[[#This Row],[Plan]]="Standard",Bases[[#This Row],[Auto Renewal]]="No"),1,0)</f>
        <v>0</v>
      </c>
      <c r="AD259" s="9">
        <f>+Bases[[#This Row],[CLIENTS From STANDARD (MINECRAFT) Auto Renewal NO]]+Bases[[#This Row],[CLIENTS From STANDARD (MINECRAFT) Auto Renewal YES]]</f>
        <v>0</v>
      </c>
      <c r="AE259" s="9">
        <f>IF(AND(Bases[[#This Row],[Plan]]="Ultimate",Bases[[#This Row],[Auto Renewal]]="Yes"),1,0)</f>
        <v>0</v>
      </c>
      <c r="AF259" s="9">
        <f>IF(AND(Bases[[#This Row],[Plan]]="Ultimate",Bases[[#This Row],[Auto Renewal]]="No"),1,0)</f>
        <v>0</v>
      </c>
      <c r="AG259" s="9">
        <f>+Bases[[#This Row],[CLIENTS From ULTIMATE (MINECRAFT) Auto Renewal NO]]+Bases[[#This Row],[CLIENTS From ULTIMATE (MINECRAFT) Auto Renewal YES]]</f>
        <v>0</v>
      </c>
      <c r="AH259" s="9">
        <f>+Bases[[#This Row],[Total CLIENTS From ULTIMATE (MINECRAFT) Auto Renewal YES + NO]]+Bases[[#This Row],[Total CLIENTS From STANDARD (MINECRAFT) Auto Renewal YES + NO]]</f>
        <v>0</v>
      </c>
      <c r="AI259" s="9">
        <f>IF(AND(Bases[[#This Row],[Plan]]="Ultimate",Bases[[#This Row],[Auto Renewal]]="Yes"),1,0)</f>
        <v>0</v>
      </c>
      <c r="AJ259" s="9">
        <f>IF(AND(Bases[[#This Row],[Plan]]="Ultimate",Bases[[#This Row],[Auto Renewal]]="No"),1,0)</f>
        <v>0</v>
      </c>
      <c r="AK259" s="9">
        <f>+Bases[[#This Row],[CLIENTS From ULTIMATE (EA) Auto Renewal YES]]+Bases[[#This Row],[CLIENTS From ULTIMATE (EA) Auto Renewal NO]]</f>
        <v>0</v>
      </c>
      <c r="AL259" s="7">
        <f>+IF(Bases[[#This Row],[Auto Renewal]]="Yes",Bases[[#This Row],[Subscription Price]],0)</f>
        <v>5</v>
      </c>
      <c r="AM259" s="7">
        <f>+IF(Bases[[#This Row],[Auto Renewal]]="No",Bases[[#This Row],[Subscription Price]],0)</f>
        <v>0</v>
      </c>
      <c r="AN259" s="7">
        <f>+Bases[[#This Row],[Sales From All Subscriptions Auto Renewal NO]]+Bases[[#This Row],[Sales From All Subscriptions Auto Renewal YES]]</f>
        <v>5</v>
      </c>
      <c r="AO259" s="7">
        <f>IF(AND(Bases[[#This Row],[Plan]]="Core",Bases[[#This Row],[Auto Renewal]]="Yes"),Bases[[#This Row],[Subscription Price]],0)</f>
        <v>5</v>
      </c>
      <c r="AP259" s="7">
        <f>IF(AND(Bases[[#This Row],[Plan]]="Core",Bases[[#This Row],[Auto Renewal]]="No"),Bases[[#This Row],[Subscription Price]],0)</f>
        <v>0</v>
      </c>
      <c r="AQ259" s="7">
        <f>+Bases[[#This Row],[Sales From Simple Subscription Auto Renewal YES]]+Bases[[#This Row],[Sales From Simple Subscription Auto Renewal NO]]</f>
        <v>5</v>
      </c>
      <c r="AR259" s="7">
        <f>IF(AND(Bases[[#This Row],[Plan]]="Standard",Bases[[#This Row],[Auto Renewal]]="Yes"),Bases[[#This Row],[Minecraft Season Pass Price]],0)</f>
        <v>0</v>
      </c>
      <c r="AS259" s="7">
        <f>IF(AND(Bases[[#This Row],[Plan]]="Standard",Bases[[#This Row],[Auto Renewal]]="No"),Bases[[#This Row],[Minecraft Season Pass Price]],0)</f>
        <v>0</v>
      </c>
      <c r="AT259" s="7">
        <f>+Bases[[#This Row],[Sales From STANDARD (MINECRAFT) Auto Renewal YES]]+Bases[[#This Row],[Sales From STANDARD (MINECRAFT) Auto Renewal NO]]</f>
        <v>0</v>
      </c>
      <c r="AU259" s="7">
        <f>IF(AND(Bases[[#This Row],[Plan]]="Ultimate",Bases[[#This Row],[Auto Renewal]]="Yes"),Bases[[#This Row],[Minecraft Season Pass Price]],0)</f>
        <v>0</v>
      </c>
      <c r="AV259" s="7">
        <f>IF(AND(Bases[[#This Row],[Plan]]="Ultimate",Bases[[#This Row],[Auto Renewal]]="No"),Bases[[#This Row],[Minecraft Season Pass Price]],0)</f>
        <v>0</v>
      </c>
      <c r="AW259" s="7">
        <f>+Bases[[#This Row],[Sales From ULTIMATE (MINECRAFT) Auto Renewal YES]]+Bases[[#This Row],[Sales From ULTIMATE (MINECRAFT) Auto Renewal NO]]</f>
        <v>0</v>
      </c>
      <c r="AX259" s="7">
        <f>+Bases[[#This Row],[Total Sales From ULTIMATE (MINECRAFT) Auto Renewal YES + NO]]+Bases[[#This Row],[Total Sales From STANDARD (MINECRAFT) Auto Renewal YES + NO]]</f>
        <v>0</v>
      </c>
      <c r="AY259" s="7">
        <f>IF(AND(Bases[[#This Row],[Plan]]="Ultimate",Bases[[#This Row],[Auto Renewal]]="Yes"),Bases[[#This Row],[EA Play Season Pass
Price]],0)</f>
        <v>0</v>
      </c>
      <c r="AZ259" s="7">
        <f>IF(AND(Bases[[#This Row],[Plan]]="Ultimate",Bases[[#This Row],[Auto Renewal]]="No"),Bases[[#This Row],[EA Play Season Pass
Price]],0)</f>
        <v>0</v>
      </c>
      <c r="BA259" s="7">
        <f>+Bases[[#This Row],[Sales From ULTIMATE (EA) Auto Renewal YES]]+Bases[[#This Row],[Sales From ULTIMATE (EA) Auto Renewal NO]]</f>
        <v>0</v>
      </c>
      <c r="BB259" s="7">
        <f>IF(Bases[[#This Row],[Potential Clients Standard - Renew: Yes]]=1,25,0)</f>
        <v>25</v>
      </c>
      <c r="BC259" s="9">
        <f>IF(AND(Bases[[#This Row],[Auto Renewal]]="Yes",Bases[[#This Row],[Plan]]="Core"),1,0)</f>
        <v>1</v>
      </c>
      <c r="BD259" s="7">
        <f>IF(Bases[[#This Row],[Potential Clients Standard - Renew: NO]]=1,25,0)</f>
        <v>0</v>
      </c>
      <c r="BE259" s="9">
        <f>IF(AND(Bases[[#This Row],[Auto Renewal]]="No",Bases[[#This Row],[Plan]]="Core"),1,0)</f>
        <v>0</v>
      </c>
      <c r="BF259" s="7">
        <f>IF(Bases[[#This Row],[Potential Clients Ultimate - Renew: Yes]]=1,35,0)</f>
        <v>0</v>
      </c>
      <c r="BG259" s="9">
        <f>IF(AND(Bases[[#This Row],[Auto Renewal]]="Yes",Bases[[#This Row],[Plan]]="Standard"),1,0)</f>
        <v>0</v>
      </c>
      <c r="BH259" s="7">
        <f>IF(Bases[[#This Row],[Potential Clients Ultimate - Renew: NO]]=1,35,0)</f>
        <v>0</v>
      </c>
      <c r="BI259" s="9">
        <f>IF(AND(Bases[[#This Row],[Auto Renewal]]="No",Bases[[#This Row],[Plan]]="Standard"),1,0)</f>
        <v>0</v>
      </c>
      <c r="BJ259" s="7">
        <f>+Bases[[#This Row],[Potential Sales Standard - Renew: Yes]]+Bases[[#This Row],[Potential Sales Ultimate - Renew: Yes]]</f>
        <v>25</v>
      </c>
      <c r="BK259" s="9">
        <f>+Bases[[#This Row],[Potential Clients Standard - Renew: Yes]]+Bases[[#This Row],[Potential Clients Standard - Renew: NO]]</f>
        <v>1</v>
      </c>
      <c r="BL259" s="7">
        <f>+Bases[[#This Row],[Potential Sales Standard - Renew: NO]]+Bases[[#This Row],[Potential Sales Ultimate - Renew: NO]]</f>
        <v>0</v>
      </c>
      <c r="BM259" s="9">
        <f>+Bases[[#This Row],[Potential Clients Ultimate - Renew: Yes]]+Bases[[#This Row],[Potential Clients Ultimate - Renew: NO]]</f>
        <v>0</v>
      </c>
    </row>
    <row r="260" spans="1:65" ht="16.5" customHeight="1" x14ac:dyDescent="0.25">
      <c r="A260" s="1">
        <v>3487</v>
      </c>
      <c r="B260" s="1" t="s">
        <v>263</v>
      </c>
      <c r="C260" s="1" t="s">
        <v>7</v>
      </c>
      <c r="D260" s="2">
        <v>45604</v>
      </c>
      <c r="E260" s="1" t="s">
        <v>12</v>
      </c>
      <c r="F260" s="7">
        <v>15</v>
      </c>
      <c r="G260" s="1" t="s">
        <v>16</v>
      </c>
      <c r="H260" s="1" t="s">
        <v>8</v>
      </c>
      <c r="I260" s="7">
        <v>30</v>
      </c>
      <c r="J260" s="1" t="s">
        <v>8</v>
      </c>
      <c r="K260" s="7">
        <v>20</v>
      </c>
      <c r="L260" s="7">
        <v>7</v>
      </c>
      <c r="M260" s="7">
        <v>58</v>
      </c>
      <c r="N260" s="6">
        <v>2024</v>
      </c>
      <c r="O260" s="3" t="s">
        <v>325</v>
      </c>
      <c r="P260" s="5">
        <v>2</v>
      </c>
      <c r="Q260" s="3" t="s">
        <v>317</v>
      </c>
      <c r="R260" s="7">
        <v>-7</v>
      </c>
      <c r="S260" s="9">
        <v>1</v>
      </c>
      <c r="T260" s="9">
        <v>0</v>
      </c>
      <c r="U260" s="9">
        <v>1</v>
      </c>
      <c r="V260" s="9">
        <f>+IF(Bases[[#This Row],[Auto Renewal]]="Yes",1,0)</f>
        <v>0</v>
      </c>
      <c r="W260" s="9">
        <f>+IF(Bases[[#This Row],[Auto Renewal]]="No",1,0)</f>
        <v>1</v>
      </c>
      <c r="X260" s="9">
        <f>+Bases[[#This Row],[CLIENTS From All Subscriptions Auto Renewal YES]]+Bases[[#This Row],[CLIENTS From All Subscriptions Auto Renewal NO]]</f>
        <v>1</v>
      </c>
      <c r="Y260" s="9">
        <f>IF(AND(Bases[[#This Row],[Plan]]="Core",Bases[[#This Row],[Auto Renewal]]="Yes"),1,0)</f>
        <v>0</v>
      </c>
      <c r="Z260" s="9">
        <f>IF(AND(Bases[[#This Row],[Plan]]="Core",Bases[[#This Row],[Auto Renewal]]="No"),1,0)</f>
        <v>0</v>
      </c>
      <c r="AA260" s="9">
        <f>+Bases[[#This Row],[CLIENTS From Simple Subscription Auto Renewal NO]]+Bases[[#This Row],[CLIENTS From Simple Subscription Auto Renewal YES]]</f>
        <v>0</v>
      </c>
      <c r="AB260" s="9">
        <f>IF(AND(Bases[[#This Row],[Plan]]="Standard",Bases[[#This Row],[Auto Renewal]]="Yes"),1,0)</f>
        <v>0</v>
      </c>
      <c r="AC260" s="9">
        <f>IF(AND(Bases[[#This Row],[Plan]]="Standard",Bases[[#This Row],[Auto Renewal]]="No"),1,0)</f>
        <v>0</v>
      </c>
      <c r="AD260" s="9">
        <f>+Bases[[#This Row],[CLIENTS From STANDARD (MINECRAFT) Auto Renewal NO]]+Bases[[#This Row],[CLIENTS From STANDARD (MINECRAFT) Auto Renewal YES]]</f>
        <v>0</v>
      </c>
      <c r="AE260" s="9">
        <f>IF(AND(Bases[[#This Row],[Plan]]="Ultimate",Bases[[#This Row],[Auto Renewal]]="Yes"),1,0)</f>
        <v>0</v>
      </c>
      <c r="AF260" s="9">
        <f>IF(AND(Bases[[#This Row],[Plan]]="Ultimate",Bases[[#This Row],[Auto Renewal]]="No"),1,0)</f>
        <v>1</v>
      </c>
      <c r="AG260" s="9">
        <f>+Bases[[#This Row],[CLIENTS From ULTIMATE (MINECRAFT) Auto Renewal NO]]+Bases[[#This Row],[CLIENTS From ULTIMATE (MINECRAFT) Auto Renewal YES]]</f>
        <v>1</v>
      </c>
      <c r="AH260" s="9">
        <f>+Bases[[#This Row],[Total CLIENTS From ULTIMATE (MINECRAFT) Auto Renewal YES + NO]]+Bases[[#This Row],[Total CLIENTS From STANDARD (MINECRAFT) Auto Renewal YES + NO]]</f>
        <v>1</v>
      </c>
      <c r="AI260" s="9">
        <f>IF(AND(Bases[[#This Row],[Plan]]="Ultimate",Bases[[#This Row],[Auto Renewal]]="Yes"),1,0)</f>
        <v>0</v>
      </c>
      <c r="AJ260" s="9">
        <f>IF(AND(Bases[[#This Row],[Plan]]="Ultimate",Bases[[#This Row],[Auto Renewal]]="No"),1,0)</f>
        <v>1</v>
      </c>
      <c r="AK260" s="9">
        <f>+Bases[[#This Row],[CLIENTS From ULTIMATE (EA) Auto Renewal YES]]+Bases[[#This Row],[CLIENTS From ULTIMATE (EA) Auto Renewal NO]]</f>
        <v>1</v>
      </c>
      <c r="AL260" s="7">
        <f>+IF(Bases[[#This Row],[Auto Renewal]]="Yes",Bases[[#This Row],[Subscription Price]],0)</f>
        <v>0</v>
      </c>
      <c r="AM260" s="7">
        <f>+IF(Bases[[#This Row],[Auto Renewal]]="No",Bases[[#This Row],[Subscription Price]],0)</f>
        <v>15</v>
      </c>
      <c r="AN260" s="7">
        <f>+Bases[[#This Row],[Sales From All Subscriptions Auto Renewal NO]]+Bases[[#This Row],[Sales From All Subscriptions Auto Renewal YES]]</f>
        <v>15</v>
      </c>
      <c r="AO260" s="7">
        <f>IF(AND(Bases[[#This Row],[Plan]]="Core",Bases[[#This Row],[Auto Renewal]]="Yes"),Bases[[#This Row],[Subscription Price]],0)</f>
        <v>0</v>
      </c>
      <c r="AP260" s="7">
        <f>IF(AND(Bases[[#This Row],[Plan]]="Core",Bases[[#This Row],[Auto Renewal]]="No"),Bases[[#This Row],[Subscription Price]],0)</f>
        <v>0</v>
      </c>
      <c r="AQ260" s="7">
        <f>+Bases[[#This Row],[Sales From Simple Subscription Auto Renewal YES]]+Bases[[#This Row],[Sales From Simple Subscription Auto Renewal NO]]</f>
        <v>0</v>
      </c>
      <c r="AR260" s="7">
        <f>IF(AND(Bases[[#This Row],[Plan]]="Standard",Bases[[#This Row],[Auto Renewal]]="Yes"),Bases[[#This Row],[Minecraft Season Pass Price]],0)</f>
        <v>0</v>
      </c>
      <c r="AS260" s="7">
        <f>IF(AND(Bases[[#This Row],[Plan]]="Standard",Bases[[#This Row],[Auto Renewal]]="No"),Bases[[#This Row],[Minecraft Season Pass Price]],0)</f>
        <v>0</v>
      </c>
      <c r="AT260" s="7">
        <f>+Bases[[#This Row],[Sales From STANDARD (MINECRAFT) Auto Renewal YES]]+Bases[[#This Row],[Sales From STANDARD (MINECRAFT) Auto Renewal NO]]</f>
        <v>0</v>
      </c>
      <c r="AU260" s="7">
        <f>IF(AND(Bases[[#This Row],[Plan]]="Ultimate",Bases[[#This Row],[Auto Renewal]]="Yes"),Bases[[#This Row],[Minecraft Season Pass Price]],0)</f>
        <v>0</v>
      </c>
      <c r="AV260" s="7">
        <f>IF(AND(Bases[[#This Row],[Plan]]="Ultimate",Bases[[#This Row],[Auto Renewal]]="No"),Bases[[#This Row],[Minecraft Season Pass Price]],0)</f>
        <v>20</v>
      </c>
      <c r="AW260" s="7">
        <f>+Bases[[#This Row],[Sales From ULTIMATE (MINECRAFT) Auto Renewal YES]]+Bases[[#This Row],[Sales From ULTIMATE (MINECRAFT) Auto Renewal NO]]</f>
        <v>20</v>
      </c>
      <c r="AX260" s="7">
        <f>+Bases[[#This Row],[Total Sales From ULTIMATE (MINECRAFT) Auto Renewal YES + NO]]+Bases[[#This Row],[Total Sales From STANDARD (MINECRAFT) Auto Renewal YES + NO]]</f>
        <v>20</v>
      </c>
      <c r="AY260" s="7">
        <f>IF(AND(Bases[[#This Row],[Plan]]="Ultimate",Bases[[#This Row],[Auto Renewal]]="Yes"),Bases[[#This Row],[EA Play Season Pass
Price]],0)</f>
        <v>0</v>
      </c>
      <c r="AZ260" s="7">
        <f>IF(AND(Bases[[#This Row],[Plan]]="Ultimate",Bases[[#This Row],[Auto Renewal]]="No"),Bases[[#This Row],[EA Play Season Pass
Price]],0)</f>
        <v>30</v>
      </c>
      <c r="BA260" s="7">
        <f>+Bases[[#This Row],[Sales From ULTIMATE (EA) Auto Renewal YES]]+Bases[[#This Row],[Sales From ULTIMATE (EA) Auto Renewal NO]]</f>
        <v>30</v>
      </c>
      <c r="BB260" s="7">
        <f>IF(Bases[[#This Row],[Potential Clients Standard - Renew: Yes]]=1,25,0)</f>
        <v>0</v>
      </c>
      <c r="BC260" s="9">
        <f>IF(AND(Bases[[#This Row],[Auto Renewal]]="Yes",Bases[[#This Row],[Plan]]="Core"),1,0)</f>
        <v>0</v>
      </c>
      <c r="BD260" s="7">
        <f>IF(Bases[[#This Row],[Potential Clients Standard - Renew: NO]]=1,25,0)</f>
        <v>0</v>
      </c>
      <c r="BE260" s="9">
        <f>IF(AND(Bases[[#This Row],[Auto Renewal]]="No",Bases[[#This Row],[Plan]]="Core"),1,0)</f>
        <v>0</v>
      </c>
      <c r="BF260" s="7">
        <f>IF(Bases[[#This Row],[Potential Clients Ultimate - Renew: Yes]]=1,35,0)</f>
        <v>0</v>
      </c>
      <c r="BG260" s="9">
        <f>IF(AND(Bases[[#This Row],[Auto Renewal]]="Yes",Bases[[#This Row],[Plan]]="Standard"),1,0)</f>
        <v>0</v>
      </c>
      <c r="BH260" s="7">
        <f>IF(Bases[[#This Row],[Potential Clients Ultimate - Renew: NO]]=1,35,0)</f>
        <v>0</v>
      </c>
      <c r="BI260" s="9">
        <f>IF(AND(Bases[[#This Row],[Auto Renewal]]="No",Bases[[#This Row],[Plan]]="Standard"),1,0)</f>
        <v>0</v>
      </c>
      <c r="BJ260" s="7">
        <f>+Bases[[#This Row],[Potential Sales Standard - Renew: Yes]]+Bases[[#This Row],[Potential Sales Ultimate - Renew: Yes]]</f>
        <v>0</v>
      </c>
      <c r="BK260" s="9">
        <f>+Bases[[#This Row],[Potential Clients Standard - Renew: Yes]]+Bases[[#This Row],[Potential Clients Standard - Renew: NO]]</f>
        <v>0</v>
      </c>
      <c r="BL260" s="7">
        <f>+Bases[[#This Row],[Potential Sales Standard - Renew: NO]]+Bases[[#This Row],[Potential Sales Ultimate - Renew: NO]]</f>
        <v>0</v>
      </c>
      <c r="BM260" s="9">
        <f>+Bases[[#This Row],[Potential Clients Ultimate - Renew: Yes]]+Bases[[#This Row],[Potential Clients Ultimate - Renew: NO]]</f>
        <v>0</v>
      </c>
    </row>
    <row r="261" spans="1:65" ht="16.5" customHeight="1" x14ac:dyDescent="0.25">
      <c r="A261" s="1">
        <v>3488</v>
      </c>
      <c r="B261" s="1" t="s">
        <v>264</v>
      </c>
      <c r="C261" s="1" t="s">
        <v>15</v>
      </c>
      <c r="D261" s="2">
        <v>45605</v>
      </c>
      <c r="E261" s="1" t="s">
        <v>8</v>
      </c>
      <c r="F261" s="7">
        <v>10</v>
      </c>
      <c r="G261" s="1" t="s">
        <v>13</v>
      </c>
      <c r="H261" s="1" t="s">
        <v>12</v>
      </c>
      <c r="I261" s="7" t="s">
        <v>302</v>
      </c>
      <c r="J261" s="1" t="s">
        <v>8</v>
      </c>
      <c r="K261" s="7">
        <v>20</v>
      </c>
      <c r="L261" s="7">
        <v>10</v>
      </c>
      <c r="M261" s="7">
        <v>20</v>
      </c>
      <c r="N261" s="6">
        <v>2024</v>
      </c>
      <c r="O261" s="3" t="s">
        <v>325</v>
      </c>
      <c r="P261" s="5">
        <v>2</v>
      </c>
      <c r="Q261" s="3" t="s">
        <v>311</v>
      </c>
      <c r="R261" s="7">
        <v>-10</v>
      </c>
      <c r="S261" s="9">
        <v>1</v>
      </c>
      <c r="T261" s="9">
        <v>1</v>
      </c>
      <c r="U261" s="9">
        <v>0</v>
      </c>
      <c r="V261" s="9">
        <f>+IF(Bases[[#This Row],[Auto Renewal]]="Yes",1,0)</f>
        <v>1</v>
      </c>
      <c r="W261" s="9">
        <f>+IF(Bases[[#This Row],[Auto Renewal]]="No",1,0)</f>
        <v>0</v>
      </c>
      <c r="X261" s="9">
        <f>+Bases[[#This Row],[CLIENTS From All Subscriptions Auto Renewal YES]]+Bases[[#This Row],[CLIENTS From All Subscriptions Auto Renewal NO]]</f>
        <v>1</v>
      </c>
      <c r="Y261" s="9">
        <f>IF(AND(Bases[[#This Row],[Plan]]="Core",Bases[[#This Row],[Auto Renewal]]="Yes"),1,0)</f>
        <v>0</v>
      </c>
      <c r="Z261" s="9">
        <f>IF(AND(Bases[[#This Row],[Plan]]="Core",Bases[[#This Row],[Auto Renewal]]="No"),1,0)</f>
        <v>0</v>
      </c>
      <c r="AA261" s="9">
        <f>+Bases[[#This Row],[CLIENTS From Simple Subscription Auto Renewal NO]]+Bases[[#This Row],[CLIENTS From Simple Subscription Auto Renewal YES]]</f>
        <v>0</v>
      </c>
      <c r="AB261" s="9">
        <f>IF(AND(Bases[[#This Row],[Plan]]="Standard",Bases[[#This Row],[Auto Renewal]]="Yes"),1,0)</f>
        <v>1</v>
      </c>
      <c r="AC261" s="9">
        <f>IF(AND(Bases[[#This Row],[Plan]]="Standard",Bases[[#This Row],[Auto Renewal]]="No"),1,0)</f>
        <v>0</v>
      </c>
      <c r="AD261" s="9">
        <f>+Bases[[#This Row],[CLIENTS From STANDARD (MINECRAFT) Auto Renewal NO]]+Bases[[#This Row],[CLIENTS From STANDARD (MINECRAFT) Auto Renewal YES]]</f>
        <v>1</v>
      </c>
      <c r="AE261" s="9">
        <f>IF(AND(Bases[[#This Row],[Plan]]="Ultimate",Bases[[#This Row],[Auto Renewal]]="Yes"),1,0)</f>
        <v>0</v>
      </c>
      <c r="AF261" s="9">
        <f>IF(AND(Bases[[#This Row],[Plan]]="Ultimate",Bases[[#This Row],[Auto Renewal]]="No"),1,0)</f>
        <v>0</v>
      </c>
      <c r="AG261" s="9">
        <f>+Bases[[#This Row],[CLIENTS From ULTIMATE (MINECRAFT) Auto Renewal NO]]+Bases[[#This Row],[CLIENTS From ULTIMATE (MINECRAFT) Auto Renewal YES]]</f>
        <v>0</v>
      </c>
      <c r="AH261" s="9">
        <f>+Bases[[#This Row],[Total CLIENTS From ULTIMATE (MINECRAFT) Auto Renewal YES + NO]]+Bases[[#This Row],[Total CLIENTS From STANDARD (MINECRAFT) Auto Renewal YES + NO]]</f>
        <v>1</v>
      </c>
      <c r="AI261" s="9">
        <f>IF(AND(Bases[[#This Row],[Plan]]="Ultimate",Bases[[#This Row],[Auto Renewal]]="Yes"),1,0)</f>
        <v>0</v>
      </c>
      <c r="AJ261" s="9">
        <f>IF(AND(Bases[[#This Row],[Plan]]="Ultimate",Bases[[#This Row],[Auto Renewal]]="No"),1,0)</f>
        <v>0</v>
      </c>
      <c r="AK261" s="9">
        <f>+Bases[[#This Row],[CLIENTS From ULTIMATE (EA) Auto Renewal YES]]+Bases[[#This Row],[CLIENTS From ULTIMATE (EA) Auto Renewal NO]]</f>
        <v>0</v>
      </c>
      <c r="AL261" s="7">
        <f>+IF(Bases[[#This Row],[Auto Renewal]]="Yes",Bases[[#This Row],[Subscription Price]],0)</f>
        <v>10</v>
      </c>
      <c r="AM261" s="7">
        <f>+IF(Bases[[#This Row],[Auto Renewal]]="No",Bases[[#This Row],[Subscription Price]],0)</f>
        <v>0</v>
      </c>
      <c r="AN261" s="7">
        <f>+Bases[[#This Row],[Sales From All Subscriptions Auto Renewal NO]]+Bases[[#This Row],[Sales From All Subscriptions Auto Renewal YES]]</f>
        <v>10</v>
      </c>
      <c r="AO261" s="7">
        <f>IF(AND(Bases[[#This Row],[Plan]]="Core",Bases[[#This Row],[Auto Renewal]]="Yes"),Bases[[#This Row],[Subscription Price]],0)</f>
        <v>0</v>
      </c>
      <c r="AP261" s="7">
        <f>IF(AND(Bases[[#This Row],[Plan]]="Core",Bases[[#This Row],[Auto Renewal]]="No"),Bases[[#This Row],[Subscription Price]],0)</f>
        <v>0</v>
      </c>
      <c r="AQ261" s="7">
        <f>+Bases[[#This Row],[Sales From Simple Subscription Auto Renewal YES]]+Bases[[#This Row],[Sales From Simple Subscription Auto Renewal NO]]</f>
        <v>0</v>
      </c>
      <c r="AR261" s="7">
        <f>IF(AND(Bases[[#This Row],[Plan]]="Standard",Bases[[#This Row],[Auto Renewal]]="Yes"),Bases[[#This Row],[Minecraft Season Pass Price]],0)</f>
        <v>20</v>
      </c>
      <c r="AS261" s="7">
        <f>IF(AND(Bases[[#This Row],[Plan]]="Standard",Bases[[#This Row],[Auto Renewal]]="No"),Bases[[#This Row],[Minecraft Season Pass Price]],0)</f>
        <v>0</v>
      </c>
      <c r="AT261" s="7">
        <f>+Bases[[#This Row],[Sales From STANDARD (MINECRAFT) Auto Renewal YES]]+Bases[[#This Row],[Sales From STANDARD (MINECRAFT) Auto Renewal NO]]</f>
        <v>20</v>
      </c>
      <c r="AU261" s="7">
        <f>IF(AND(Bases[[#This Row],[Plan]]="Ultimate",Bases[[#This Row],[Auto Renewal]]="Yes"),Bases[[#This Row],[Minecraft Season Pass Price]],0)</f>
        <v>0</v>
      </c>
      <c r="AV261" s="7">
        <f>IF(AND(Bases[[#This Row],[Plan]]="Ultimate",Bases[[#This Row],[Auto Renewal]]="No"),Bases[[#This Row],[Minecraft Season Pass Price]],0)</f>
        <v>0</v>
      </c>
      <c r="AW261" s="7">
        <f>+Bases[[#This Row],[Sales From ULTIMATE (MINECRAFT) Auto Renewal YES]]+Bases[[#This Row],[Sales From ULTIMATE (MINECRAFT) Auto Renewal NO]]</f>
        <v>0</v>
      </c>
      <c r="AX261" s="7">
        <f>+Bases[[#This Row],[Total Sales From ULTIMATE (MINECRAFT) Auto Renewal YES + NO]]+Bases[[#This Row],[Total Sales From STANDARD (MINECRAFT) Auto Renewal YES + NO]]</f>
        <v>20</v>
      </c>
      <c r="AY261" s="7">
        <f>IF(AND(Bases[[#This Row],[Plan]]="Ultimate",Bases[[#This Row],[Auto Renewal]]="Yes"),Bases[[#This Row],[EA Play Season Pass
Price]],0)</f>
        <v>0</v>
      </c>
      <c r="AZ261" s="7">
        <f>IF(AND(Bases[[#This Row],[Plan]]="Ultimate",Bases[[#This Row],[Auto Renewal]]="No"),Bases[[#This Row],[EA Play Season Pass
Price]],0)</f>
        <v>0</v>
      </c>
      <c r="BA261" s="7">
        <f>+Bases[[#This Row],[Sales From ULTIMATE (EA) Auto Renewal YES]]+Bases[[#This Row],[Sales From ULTIMATE (EA) Auto Renewal NO]]</f>
        <v>0</v>
      </c>
      <c r="BB261" s="7">
        <f>IF(Bases[[#This Row],[Potential Clients Standard - Renew: Yes]]=1,25,0)</f>
        <v>0</v>
      </c>
      <c r="BC261" s="9">
        <f>IF(AND(Bases[[#This Row],[Auto Renewal]]="Yes",Bases[[#This Row],[Plan]]="Core"),1,0)</f>
        <v>0</v>
      </c>
      <c r="BD261" s="7">
        <f>IF(Bases[[#This Row],[Potential Clients Standard - Renew: NO]]=1,25,0)</f>
        <v>0</v>
      </c>
      <c r="BE261" s="9">
        <f>IF(AND(Bases[[#This Row],[Auto Renewal]]="No",Bases[[#This Row],[Plan]]="Core"),1,0)</f>
        <v>0</v>
      </c>
      <c r="BF261" s="7">
        <f>IF(Bases[[#This Row],[Potential Clients Ultimate - Renew: Yes]]=1,35,0)</f>
        <v>35</v>
      </c>
      <c r="BG261" s="9">
        <f>IF(AND(Bases[[#This Row],[Auto Renewal]]="Yes",Bases[[#This Row],[Plan]]="Standard"),1,0)</f>
        <v>1</v>
      </c>
      <c r="BH261" s="7">
        <f>IF(Bases[[#This Row],[Potential Clients Ultimate - Renew: NO]]=1,35,0)</f>
        <v>0</v>
      </c>
      <c r="BI261" s="9">
        <f>IF(AND(Bases[[#This Row],[Auto Renewal]]="No",Bases[[#This Row],[Plan]]="Standard"),1,0)</f>
        <v>0</v>
      </c>
      <c r="BJ261" s="7">
        <f>+Bases[[#This Row],[Potential Sales Standard - Renew: Yes]]+Bases[[#This Row],[Potential Sales Ultimate - Renew: Yes]]</f>
        <v>35</v>
      </c>
      <c r="BK261" s="9">
        <f>+Bases[[#This Row],[Potential Clients Standard - Renew: Yes]]+Bases[[#This Row],[Potential Clients Standard - Renew: NO]]</f>
        <v>0</v>
      </c>
      <c r="BL261" s="7">
        <f>+Bases[[#This Row],[Potential Sales Standard - Renew: NO]]+Bases[[#This Row],[Potential Sales Ultimate - Renew: NO]]</f>
        <v>0</v>
      </c>
      <c r="BM261" s="9">
        <f>+Bases[[#This Row],[Potential Clients Ultimate - Renew: Yes]]+Bases[[#This Row],[Potential Clients Ultimate - Renew: NO]]</f>
        <v>1</v>
      </c>
    </row>
    <row r="262" spans="1:65" ht="16.5" customHeight="1" x14ac:dyDescent="0.25">
      <c r="A262" s="1">
        <v>3489</v>
      </c>
      <c r="B262" s="1" t="s">
        <v>265</v>
      </c>
      <c r="C262" s="1" t="s">
        <v>11</v>
      </c>
      <c r="D262" s="2">
        <v>45606</v>
      </c>
      <c r="E262" s="1" t="s">
        <v>12</v>
      </c>
      <c r="F262" s="7">
        <v>5</v>
      </c>
      <c r="G262" s="1" t="s">
        <v>16</v>
      </c>
      <c r="H262" s="1" t="s">
        <v>12</v>
      </c>
      <c r="I262" s="7" t="s">
        <v>302</v>
      </c>
      <c r="J262" s="1" t="s">
        <v>12</v>
      </c>
      <c r="K262" s="7">
        <v>0</v>
      </c>
      <c r="L262" s="7">
        <v>1</v>
      </c>
      <c r="M262" s="7">
        <v>4</v>
      </c>
      <c r="N262" s="6">
        <v>2024</v>
      </c>
      <c r="O262" s="3" t="s">
        <v>325</v>
      </c>
      <c r="P262" s="5">
        <v>3</v>
      </c>
      <c r="Q262" s="3" t="s">
        <v>314</v>
      </c>
      <c r="R262" s="7">
        <v>-1</v>
      </c>
      <c r="S262" s="9">
        <v>1</v>
      </c>
      <c r="T262" s="9">
        <v>0</v>
      </c>
      <c r="U262" s="9">
        <v>1</v>
      </c>
      <c r="V262" s="9">
        <f>+IF(Bases[[#This Row],[Auto Renewal]]="Yes",1,0)</f>
        <v>0</v>
      </c>
      <c r="W262" s="9">
        <f>+IF(Bases[[#This Row],[Auto Renewal]]="No",1,0)</f>
        <v>1</v>
      </c>
      <c r="X262" s="9">
        <f>+Bases[[#This Row],[CLIENTS From All Subscriptions Auto Renewal YES]]+Bases[[#This Row],[CLIENTS From All Subscriptions Auto Renewal NO]]</f>
        <v>1</v>
      </c>
      <c r="Y262" s="9">
        <f>IF(AND(Bases[[#This Row],[Plan]]="Core",Bases[[#This Row],[Auto Renewal]]="Yes"),1,0)</f>
        <v>0</v>
      </c>
      <c r="Z262" s="9">
        <f>IF(AND(Bases[[#This Row],[Plan]]="Core",Bases[[#This Row],[Auto Renewal]]="No"),1,0)</f>
        <v>1</v>
      </c>
      <c r="AA262" s="9">
        <f>+Bases[[#This Row],[CLIENTS From Simple Subscription Auto Renewal NO]]+Bases[[#This Row],[CLIENTS From Simple Subscription Auto Renewal YES]]</f>
        <v>1</v>
      </c>
      <c r="AB262" s="9">
        <f>IF(AND(Bases[[#This Row],[Plan]]="Standard",Bases[[#This Row],[Auto Renewal]]="Yes"),1,0)</f>
        <v>0</v>
      </c>
      <c r="AC262" s="9">
        <f>IF(AND(Bases[[#This Row],[Plan]]="Standard",Bases[[#This Row],[Auto Renewal]]="No"),1,0)</f>
        <v>0</v>
      </c>
      <c r="AD262" s="9">
        <f>+Bases[[#This Row],[CLIENTS From STANDARD (MINECRAFT) Auto Renewal NO]]+Bases[[#This Row],[CLIENTS From STANDARD (MINECRAFT) Auto Renewal YES]]</f>
        <v>0</v>
      </c>
      <c r="AE262" s="9">
        <f>IF(AND(Bases[[#This Row],[Plan]]="Ultimate",Bases[[#This Row],[Auto Renewal]]="Yes"),1,0)</f>
        <v>0</v>
      </c>
      <c r="AF262" s="9">
        <f>IF(AND(Bases[[#This Row],[Plan]]="Ultimate",Bases[[#This Row],[Auto Renewal]]="No"),1,0)</f>
        <v>0</v>
      </c>
      <c r="AG262" s="9">
        <f>+Bases[[#This Row],[CLIENTS From ULTIMATE (MINECRAFT) Auto Renewal NO]]+Bases[[#This Row],[CLIENTS From ULTIMATE (MINECRAFT) Auto Renewal YES]]</f>
        <v>0</v>
      </c>
      <c r="AH262" s="9">
        <f>+Bases[[#This Row],[Total CLIENTS From ULTIMATE (MINECRAFT) Auto Renewal YES + NO]]+Bases[[#This Row],[Total CLIENTS From STANDARD (MINECRAFT) Auto Renewal YES + NO]]</f>
        <v>0</v>
      </c>
      <c r="AI262" s="9">
        <f>IF(AND(Bases[[#This Row],[Plan]]="Ultimate",Bases[[#This Row],[Auto Renewal]]="Yes"),1,0)</f>
        <v>0</v>
      </c>
      <c r="AJ262" s="9">
        <f>IF(AND(Bases[[#This Row],[Plan]]="Ultimate",Bases[[#This Row],[Auto Renewal]]="No"),1,0)</f>
        <v>0</v>
      </c>
      <c r="AK262" s="9">
        <f>+Bases[[#This Row],[CLIENTS From ULTIMATE (EA) Auto Renewal YES]]+Bases[[#This Row],[CLIENTS From ULTIMATE (EA) Auto Renewal NO]]</f>
        <v>0</v>
      </c>
      <c r="AL262" s="7">
        <f>+IF(Bases[[#This Row],[Auto Renewal]]="Yes",Bases[[#This Row],[Subscription Price]],0)</f>
        <v>0</v>
      </c>
      <c r="AM262" s="7">
        <f>+IF(Bases[[#This Row],[Auto Renewal]]="No",Bases[[#This Row],[Subscription Price]],0)</f>
        <v>5</v>
      </c>
      <c r="AN262" s="7">
        <f>+Bases[[#This Row],[Sales From All Subscriptions Auto Renewal NO]]+Bases[[#This Row],[Sales From All Subscriptions Auto Renewal YES]]</f>
        <v>5</v>
      </c>
      <c r="AO262" s="7">
        <f>IF(AND(Bases[[#This Row],[Plan]]="Core",Bases[[#This Row],[Auto Renewal]]="Yes"),Bases[[#This Row],[Subscription Price]],0)</f>
        <v>0</v>
      </c>
      <c r="AP262" s="7">
        <f>IF(AND(Bases[[#This Row],[Plan]]="Core",Bases[[#This Row],[Auto Renewal]]="No"),Bases[[#This Row],[Subscription Price]],0)</f>
        <v>5</v>
      </c>
      <c r="AQ262" s="7">
        <f>+Bases[[#This Row],[Sales From Simple Subscription Auto Renewal YES]]+Bases[[#This Row],[Sales From Simple Subscription Auto Renewal NO]]</f>
        <v>5</v>
      </c>
      <c r="AR262" s="7">
        <f>IF(AND(Bases[[#This Row],[Plan]]="Standard",Bases[[#This Row],[Auto Renewal]]="Yes"),Bases[[#This Row],[Minecraft Season Pass Price]],0)</f>
        <v>0</v>
      </c>
      <c r="AS262" s="7">
        <f>IF(AND(Bases[[#This Row],[Plan]]="Standard",Bases[[#This Row],[Auto Renewal]]="No"),Bases[[#This Row],[Minecraft Season Pass Price]],0)</f>
        <v>0</v>
      </c>
      <c r="AT262" s="7">
        <f>+Bases[[#This Row],[Sales From STANDARD (MINECRAFT) Auto Renewal YES]]+Bases[[#This Row],[Sales From STANDARD (MINECRAFT) Auto Renewal NO]]</f>
        <v>0</v>
      </c>
      <c r="AU262" s="7">
        <f>IF(AND(Bases[[#This Row],[Plan]]="Ultimate",Bases[[#This Row],[Auto Renewal]]="Yes"),Bases[[#This Row],[Minecraft Season Pass Price]],0)</f>
        <v>0</v>
      </c>
      <c r="AV262" s="7">
        <f>IF(AND(Bases[[#This Row],[Plan]]="Ultimate",Bases[[#This Row],[Auto Renewal]]="No"),Bases[[#This Row],[Minecraft Season Pass Price]],0)</f>
        <v>0</v>
      </c>
      <c r="AW262" s="7">
        <f>+Bases[[#This Row],[Sales From ULTIMATE (MINECRAFT) Auto Renewal YES]]+Bases[[#This Row],[Sales From ULTIMATE (MINECRAFT) Auto Renewal NO]]</f>
        <v>0</v>
      </c>
      <c r="AX262" s="7">
        <f>+Bases[[#This Row],[Total Sales From ULTIMATE (MINECRAFT) Auto Renewal YES + NO]]+Bases[[#This Row],[Total Sales From STANDARD (MINECRAFT) Auto Renewal YES + NO]]</f>
        <v>0</v>
      </c>
      <c r="AY262" s="7">
        <f>IF(AND(Bases[[#This Row],[Plan]]="Ultimate",Bases[[#This Row],[Auto Renewal]]="Yes"),Bases[[#This Row],[EA Play Season Pass
Price]],0)</f>
        <v>0</v>
      </c>
      <c r="AZ262" s="7">
        <f>IF(AND(Bases[[#This Row],[Plan]]="Ultimate",Bases[[#This Row],[Auto Renewal]]="No"),Bases[[#This Row],[EA Play Season Pass
Price]],0)</f>
        <v>0</v>
      </c>
      <c r="BA262" s="7">
        <f>+Bases[[#This Row],[Sales From ULTIMATE (EA) Auto Renewal YES]]+Bases[[#This Row],[Sales From ULTIMATE (EA) Auto Renewal NO]]</f>
        <v>0</v>
      </c>
      <c r="BB262" s="7">
        <f>IF(Bases[[#This Row],[Potential Clients Standard - Renew: Yes]]=1,25,0)</f>
        <v>0</v>
      </c>
      <c r="BC262" s="9">
        <f>IF(AND(Bases[[#This Row],[Auto Renewal]]="Yes",Bases[[#This Row],[Plan]]="Core"),1,0)</f>
        <v>0</v>
      </c>
      <c r="BD262" s="7">
        <f>IF(Bases[[#This Row],[Potential Clients Standard - Renew: NO]]=1,25,0)</f>
        <v>25</v>
      </c>
      <c r="BE262" s="9">
        <f>IF(AND(Bases[[#This Row],[Auto Renewal]]="No",Bases[[#This Row],[Plan]]="Core"),1,0)</f>
        <v>1</v>
      </c>
      <c r="BF262" s="7">
        <f>IF(Bases[[#This Row],[Potential Clients Ultimate - Renew: Yes]]=1,35,0)</f>
        <v>0</v>
      </c>
      <c r="BG262" s="9">
        <f>IF(AND(Bases[[#This Row],[Auto Renewal]]="Yes",Bases[[#This Row],[Plan]]="Standard"),1,0)</f>
        <v>0</v>
      </c>
      <c r="BH262" s="7">
        <f>IF(Bases[[#This Row],[Potential Clients Ultimate - Renew: NO]]=1,35,0)</f>
        <v>0</v>
      </c>
      <c r="BI262" s="9">
        <f>IF(AND(Bases[[#This Row],[Auto Renewal]]="No",Bases[[#This Row],[Plan]]="Standard"),1,0)</f>
        <v>0</v>
      </c>
      <c r="BJ262" s="7">
        <f>+Bases[[#This Row],[Potential Sales Standard - Renew: Yes]]+Bases[[#This Row],[Potential Sales Ultimate - Renew: Yes]]</f>
        <v>0</v>
      </c>
      <c r="BK262" s="9">
        <f>+Bases[[#This Row],[Potential Clients Standard - Renew: Yes]]+Bases[[#This Row],[Potential Clients Standard - Renew: NO]]</f>
        <v>1</v>
      </c>
      <c r="BL262" s="7">
        <f>+Bases[[#This Row],[Potential Sales Standard - Renew: NO]]+Bases[[#This Row],[Potential Sales Ultimate - Renew: NO]]</f>
        <v>25</v>
      </c>
      <c r="BM262" s="9">
        <f>+Bases[[#This Row],[Potential Clients Ultimate - Renew: Yes]]+Bases[[#This Row],[Potential Clients Ultimate - Renew: NO]]</f>
        <v>0</v>
      </c>
    </row>
    <row r="263" spans="1:65" ht="16.5" customHeight="1" x14ac:dyDescent="0.25">
      <c r="A263" s="1">
        <v>3490</v>
      </c>
      <c r="B263" s="1" t="s">
        <v>266</v>
      </c>
      <c r="C263" s="1" t="s">
        <v>7</v>
      </c>
      <c r="D263" s="2">
        <v>45607</v>
      </c>
      <c r="E263" s="1" t="s">
        <v>8</v>
      </c>
      <c r="F263" s="7">
        <v>15</v>
      </c>
      <c r="G263" s="1" t="s">
        <v>9</v>
      </c>
      <c r="H263" s="1" t="s">
        <v>8</v>
      </c>
      <c r="I263" s="7">
        <v>30</v>
      </c>
      <c r="J263" s="1" t="s">
        <v>8</v>
      </c>
      <c r="K263" s="7">
        <v>20</v>
      </c>
      <c r="L263" s="7">
        <v>15</v>
      </c>
      <c r="M263" s="7">
        <v>50</v>
      </c>
      <c r="N263" s="6">
        <v>2024</v>
      </c>
      <c r="O263" s="3" t="s">
        <v>325</v>
      </c>
      <c r="P263" s="5">
        <v>3</v>
      </c>
      <c r="Q263" s="3" t="s">
        <v>309</v>
      </c>
      <c r="R263" s="7">
        <v>-15</v>
      </c>
      <c r="S263" s="9">
        <v>1</v>
      </c>
      <c r="T263" s="9">
        <v>1</v>
      </c>
      <c r="U263" s="9">
        <v>0</v>
      </c>
      <c r="V263" s="9">
        <f>+IF(Bases[[#This Row],[Auto Renewal]]="Yes",1,0)</f>
        <v>1</v>
      </c>
      <c r="W263" s="9">
        <f>+IF(Bases[[#This Row],[Auto Renewal]]="No",1,0)</f>
        <v>0</v>
      </c>
      <c r="X263" s="9">
        <f>+Bases[[#This Row],[CLIENTS From All Subscriptions Auto Renewal YES]]+Bases[[#This Row],[CLIENTS From All Subscriptions Auto Renewal NO]]</f>
        <v>1</v>
      </c>
      <c r="Y263" s="9">
        <f>IF(AND(Bases[[#This Row],[Plan]]="Core",Bases[[#This Row],[Auto Renewal]]="Yes"),1,0)</f>
        <v>0</v>
      </c>
      <c r="Z263" s="9">
        <f>IF(AND(Bases[[#This Row],[Plan]]="Core",Bases[[#This Row],[Auto Renewal]]="No"),1,0)</f>
        <v>0</v>
      </c>
      <c r="AA263" s="9">
        <f>+Bases[[#This Row],[CLIENTS From Simple Subscription Auto Renewal NO]]+Bases[[#This Row],[CLIENTS From Simple Subscription Auto Renewal YES]]</f>
        <v>0</v>
      </c>
      <c r="AB263" s="9">
        <f>IF(AND(Bases[[#This Row],[Plan]]="Standard",Bases[[#This Row],[Auto Renewal]]="Yes"),1,0)</f>
        <v>0</v>
      </c>
      <c r="AC263" s="9">
        <f>IF(AND(Bases[[#This Row],[Plan]]="Standard",Bases[[#This Row],[Auto Renewal]]="No"),1,0)</f>
        <v>0</v>
      </c>
      <c r="AD263" s="9">
        <f>+Bases[[#This Row],[CLIENTS From STANDARD (MINECRAFT) Auto Renewal NO]]+Bases[[#This Row],[CLIENTS From STANDARD (MINECRAFT) Auto Renewal YES]]</f>
        <v>0</v>
      </c>
      <c r="AE263" s="9">
        <f>IF(AND(Bases[[#This Row],[Plan]]="Ultimate",Bases[[#This Row],[Auto Renewal]]="Yes"),1,0)</f>
        <v>1</v>
      </c>
      <c r="AF263" s="9">
        <f>IF(AND(Bases[[#This Row],[Plan]]="Ultimate",Bases[[#This Row],[Auto Renewal]]="No"),1,0)</f>
        <v>0</v>
      </c>
      <c r="AG263" s="9">
        <f>+Bases[[#This Row],[CLIENTS From ULTIMATE (MINECRAFT) Auto Renewal NO]]+Bases[[#This Row],[CLIENTS From ULTIMATE (MINECRAFT) Auto Renewal YES]]</f>
        <v>1</v>
      </c>
      <c r="AH263" s="9">
        <f>+Bases[[#This Row],[Total CLIENTS From ULTIMATE (MINECRAFT) Auto Renewal YES + NO]]+Bases[[#This Row],[Total CLIENTS From STANDARD (MINECRAFT) Auto Renewal YES + NO]]</f>
        <v>1</v>
      </c>
      <c r="AI263" s="9">
        <f>IF(AND(Bases[[#This Row],[Plan]]="Ultimate",Bases[[#This Row],[Auto Renewal]]="Yes"),1,0)</f>
        <v>1</v>
      </c>
      <c r="AJ263" s="9">
        <f>IF(AND(Bases[[#This Row],[Plan]]="Ultimate",Bases[[#This Row],[Auto Renewal]]="No"),1,0)</f>
        <v>0</v>
      </c>
      <c r="AK263" s="9">
        <f>+Bases[[#This Row],[CLIENTS From ULTIMATE (EA) Auto Renewal YES]]+Bases[[#This Row],[CLIENTS From ULTIMATE (EA) Auto Renewal NO]]</f>
        <v>1</v>
      </c>
      <c r="AL263" s="7">
        <f>+IF(Bases[[#This Row],[Auto Renewal]]="Yes",Bases[[#This Row],[Subscription Price]],0)</f>
        <v>15</v>
      </c>
      <c r="AM263" s="7">
        <f>+IF(Bases[[#This Row],[Auto Renewal]]="No",Bases[[#This Row],[Subscription Price]],0)</f>
        <v>0</v>
      </c>
      <c r="AN263" s="7">
        <f>+Bases[[#This Row],[Sales From All Subscriptions Auto Renewal NO]]+Bases[[#This Row],[Sales From All Subscriptions Auto Renewal YES]]</f>
        <v>15</v>
      </c>
      <c r="AO263" s="7">
        <f>IF(AND(Bases[[#This Row],[Plan]]="Core",Bases[[#This Row],[Auto Renewal]]="Yes"),Bases[[#This Row],[Subscription Price]],0)</f>
        <v>0</v>
      </c>
      <c r="AP263" s="7">
        <f>IF(AND(Bases[[#This Row],[Plan]]="Core",Bases[[#This Row],[Auto Renewal]]="No"),Bases[[#This Row],[Subscription Price]],0)</f>
        <v>0</v>
      </c>
      <c r="AQ263" s="7">
        <f>+Bases[[#This Row],[Sales From Simple Subscription Auto Renewal YES]]+Bases[[#This Row],[Sales From Simple Subscription Auto Renewal NO]]</f>
        <v>0</v>
      </c>
      <c r="AR263" s="7">
        <f>IF(AND(Bases[[#This Row],[Plan]]="Standard",Bases[[#This Row],[Auto Renewal]]="Yes"),Bases[[#This Row],[Minecraft Season Pass Price]],0)</f>
        <v>0</v>
      </c>
      <c r="AS263" s="7">
        <f>IF(AND(Bases[[#This Row],[Plan]]="Standard",Bases[[#This Row],[Auto Renewal]]="No"),Bases[[#This Row],[Minecraft Season Pass Price]],0)</f>
        <v>0</v>
      </c>
      <c r="AT263" s="7">
        <f>+Bases[[#This Row],[Sales From STANDARD (MINECRAFT) Auto Renewal YES]]+Bases[[#This Row],[Sales From STANDARD (MINECRAFT) Auto Renewal NO]]</f>
        <v>0</v>
      </c>
      <c r="AU263" s="7">
        <f>IF(AND(Bases[[#This Row],[Plan]]="Ultimate",Bases[[#This Row],[Auto Renewal]]="Yes"),Bases[[#This Row],[Minecraft Season Pass Price]],0)</f>
        <v>20</v>
      </c>
      <c r="AV263" s="7">
        <f>IF(AND(Bases[[#This Row],[Plan]]="Ultimate",Bases[[#This Row],[Auto Renewal]]="No"),Bases[[#This Row],[Minecraft Season Pass Price]],0)</f>
        <v>0</v>
      </c>
      <c r="AW263" s="7">
        <f>+Bases[[#This Row],[Sales From ULTIMATE (MINECRAFT) Auto Renewal YES]]+Bases[[#This Row],[Sales From ULTIMATE (MINECRAFT) Auto Renewal NO]]</f>
        <v>20</v>
      </c>
      <c r="AX263" s="7">
        <f>+Bases[[#This Row],[Total Sales From ULTIMATE (MINECRAFT) Auto Renewal YES + NO]]+Bases[[#This Row],[Total Sales From STANDARD (MINECRAFT) Auto Renewal YES + NO]]</f>
        <v>20</v>
      </c>
      <c r="AY263" s="7">
        <f>IF(AND(Bases[[#This Row],[Plan]]="Ultimate",Bases[[#This Row],[Auto Renewal]]="Yes"),Bases[[#This Row],[EA Play Season Pass
Price]],0)</f>
        <v>30</v>
      </c>
      <c r="AZ263" s="7">
        <f>IF(AND(Bases[[#This Row],[Plan]]="Ultimate",Bases[[#This Row],[Auto Renewal]]="No"),Bases[[#This Row],[EA Play Season Pass
Price]],0)</f>
        <v>0</v>
      </c>
      <c r="BA263" s="7">
        <f>+Bases[[#This Row],[Sales From ULTIMATE (EA) Auto Renewal YES]]+Bases[[#This Row],[Sales From ULTIMATE (EA) Auto Renewal NO]]</f>
        <v>30</v>
      </c>
      <c r="BB263" s="7">
        <f>IF(Bases[[#This Row],[Potential Clients Standard - Renew: Yes]]=1,25,0)</f>
        <v>0</v>
      </c>
      <c r="BC263" s="9">
        <f>IF(AND(Bases[[#This Row],[Auto Renewal]]="Yes",Bases[[#This Row],[Plan]]="Core"),1,0)</f>
        <v>0</v>
      </c>
      <c r="BD263" s="7">
        <f>IF(Bases[[#This Row],[Potential Clients Standard - Renew: NO]]=1,25,0)</f>
        <v>0</v>
      </c>
      <c r="BE263" s="9">
        <f>IF(AND(Bases[[#This Row],[Auto Renewal]]="No",Bases[[#This Row],[Plan]]="Core"),1,0)</f>
        <v>0</v>
      </c>
      <c r="BF263" s="7">
        <f>IF(Bases[[#This Row],[Potential Clients Ultimate - Renew: Yes]]=1,35,0)</f>
        <v>0</v>
      </c>
      <c r="BG263" s="9">
        <f>IF(AND(Bases[[#This Row],[Auto Renewal]]="Yes",Bases[[#This Row],[Plan]]="Standard"),1,0)</f>
        <v>0</v>
      </c>
      <c r="BH263" s="7">
        <f>IF(Bases[[#This Row],[Potential Clients Ultimate - Renew: NO]]=1,35,0)</f>
        <v>0</v>
      </c>
      <c r="BI263" s="9">
        <f>IF(AND(Bases[[#This Row],[Auto Renewal]]="No",Bases[[#This Row],[Plan]]="Standard"),1,0)</f>
        <v>0</v>
      </c>
      <c r="BJ263" s="7">
        <f>+Bases[[#This Row],[Potential Sales Standard - Renew: Yes]]+Bases[[#This Row],[Potential Sales Ultimate - Renew: Yes]]</f>
        <v>0</v>
      </c>
      <c r="BK263" s="9">
        <f>+Bases[[#This Row],[Potential Clients Standard - Renew: Yes]]+Bases[[#This Row],[Potential Clients Standard - Renew: NO]]</f>
        <v>0</v>
      </c>
      <c r="BL263" s="7">
        <f>+Bases[[#This Row],[Potential Sales Standard - Renew: NO]]+Bases[[#This Row],[Potential Sales Ultimate - Renew: NO]]</f>
        <v>0</v>
      </c>
      <c r="BM263" s="9">
        <f>+Bases[[#This Row],[Potential Clients Ultimate - Renew: Yes]]+Bases[[#This Row],[Potential Clients Ultimate - Renew: NO]]</f>
        <v>0</v>
      </c>
    </row>
    <row r="264" spans="1:65" ht="16.5" customHeight="1" x14ac:dyDescent="0.25">
      <c r="A264" s="1">
        <v>3491</v>
      </c>
      <c r="B264" s="1" t="s">
        <v>267</v>
      </c>
      <c r="C264" s="1" t="s">
        <v>15</v>
      </c>
      <c r="D264" s="2">
        <v>45608</v>
      </c>
      <c r="E264" s="1" t="s">
        <v>12</v>
      </c>
      <c r="F264" s="7">
        <v>10</v>
      </c>
      <c r="G264" s="1" t="s">
        <v>9</v>
      </c>
      <c r="H264" s="1" t="s">
        <v>12</v>
      </c>
      <c r="I264" s="7" t="s">
        <v>302</v>
      </c>
      <c r="J264" s="1" t="s">
        <v>8</v>
      </c>
      <c r="K264" s="7">
        <v>20</v>
      </c>
      <c r="L264" s="7">
        <v>5</v>
      </c>
      <c r="M264" s="7">
        <v>25</v>
      </c>
      <c r="N264" s="6">
        <v>2024</v>
      </c>
      <c r="O264" s="3" t="s">
        <v>325</v>
      </c>
      <c r="P264" s="5">
        <v>3</v>
      </c>
      <c r="Q264" s="3" t="s">
        <v>312</v>
      </c>
      <c r="R264" s="7">
        <v>-5</v>
      </c>
      <c r="S264" s="9">
        <v>1</v>
      </c>
      <c r="T264" s="9">
        <v>0</v>
      </c>
      <c r="U264" s="9">
        <v>1</v>
      </c>
      <c r="V264" s="9">
        <f>+IF(Bases[[#This Row],[Auto Renewal]]="Yes",1,0)</f>
        <v>0</v>
      </c>
      <c r="W264" s="9">
        <f>+IF(Bases[[#This Row],[Auto Renewal]]="No",1,0)</f>
        <v>1</v>
      </c>
      <c r="X264" s="9">
        <f>+Bases[[#This Row],[CLIENTS From All Subscriptions Auto Renewal YES]]+Bases[[#This Row],[CLIENTS From All Subscriptions Auto Renewal NO]]</f>
        <v>1</v>
      </c>
      <c r="Y264" s="9">
        <f>IF(AND(Bases[[#This Row],[Plan]]="Core",Bases[[#This Row],[Auto Renewal]]="Yes"),1,0)</f>
        <v>0</v>
      </c>
      <c r="Z264" s="9">
        <f>IF(AND(Bases[[#This Row],[Plan]]="Core",Bases[[#This Row],[Auto Renewal]]="No"),1,0)</f>
        <v>0</v>
      </c>
      <c r="AA264" s="9">
        <f>+Bases[[#This Row],[CLIENTS From Simple Subscription Auto Renewal NO]]+Bases[[#This Row],[CLIENTS From Simple Subscription Auto Renewal YES]]</f>
        <v>0</v>
      </c>
      <c r="AB264" s="9">
        <f>IF(AND(Bases[[#This Row],[Plan]]="Standard",Bases[[#This Row],[Auto Renewal]]="Yes"),1,0)</f>
        <v>0</v>
      </c>
      <c r="AC264" s="9">
        <f>IF(AND(Bases[[#This Row],[Plan]]="Standard",Bases[[#This Row],[Auto Renewal]]="No"),1,0)</f>
        <v>1</v>
      </c>
      <c r="AD264" s="9">
        <f>+Bases[[#This Row],[CLIENTS From STANDARD (MINECRAFT) Auto Renewal NO]]+Bases[[#This Row],[CLIENTS From STANDARD (MINECRAFT) Auto Renewal YES]]</f>
        <v>1</v>
      </c>
      <c r="AE264" s="9">
        <f>IF(AND(Bases[[#This Row],[Plan]]="Ultimate",Bases[[#This Row],[Auto Renewal]]="Yes"),1,0)</f>
        <v>0</v>
      </c>
      <c r="AF264" s="9">
        <f>IF(AND(Bases[[#This Row],[Plan]]="Ultimate",Bases[[#This Row],[Auto Renewal]]="No"),1,0)</f>
        <v>0</v>
      </c>
      <c r="AG264" s="9">
        <f>+Bases[[#This Row],[CLIENTS From ULTIMATE (MINECRAFT) Auto Renewal NO]]+Bases[[#This Row],[CLIENTS From ULTIMATE (MINECRAFT) Auto Renewal YES]]</f>
        <v>0</v>
      </c>
      <c r="AH264" s="9">
        <f>+Bases[[#This Row],[Total CLIENTS From ULTIMATE (MINECRAFT) Auto Renewal YES + NO]]+Bases[[#This Row],[Total CLIENTS From STANDARD (MINECRAFT) Auto Renewal YES + NO]]</f>
        <v>1</v>
      </c>
      <c r="AI264" s="9">
        <f>IF(AND(Bases[[#This Row],[Plan]]="Ultimate",Bases[[#This Row],[Auto Renewal]]="Yes"),1,0)</f>
        <v>0</v>
      </c>
      <c r="AJ264" s="9">
        <f>IF(AND(Bases[[#This Row],[Plan]]="Ultimate",Bases[[#This Row],[Auto Renewal]]="No"),1,0)</f>
        <v>0</v>
      </c>
      <c r="AK264" s="9">
        <f>+Bases[[#This Row],[CLIENTS From ULTIMATE (EA) Auto Renewal YES]]+Bases[[#This Row],[CLIENTS From ULTIMATE (EA) Auto Renewal NO]]</f>
        <v>0</v>
      </c>
      <c r="AL264" s="7">
        <f>+IF(Bases[[#This Row],[Auto Renewal]]="Yes",Bases[[#This Row],[Subscription Price]],0)</f>
        <v>0</v>
      </c>
      <c r="AM264" s="7">
        <f>+IF(Bases[[#This Row],[Auto Renewal]]="No",Bases[[#This Row],[Subscription Price]],0)</f>
        <v>10</v>
      </c>
      <c r="AN264" s="7">
        <f>+Bases[[#This Row],[Sales From All Subscriptions Auto Renewal NO]]+Bases[[#This Row],[Sales From All Subscriptions Auto Renewal YES]]</f>
        <v>10</v>
      </c>
      <c r="AO264" s="7">
        <f>IF(AND(Bases[[#This Row],[Plan]]="Core",Bases[[#This Row],[Auto Renewal]]="Yes"),Bases[[#This Row],[Subscription Price]],0)</f>
        <v>0</v>
      </c>
      <c r="AP264" s="7">
        <f>IF(AND(Bases[[#This Row],[Plan]]="Core",Bases[[#This Row],[Auto Renewal]]="No"),Bases[[#This Row],[Subscription Price]],0)</f>
        <v>0</v>
      </c>
      <c r="AQ264" s="7">
        <f>+Bases[[#This Row],[Sales From Simple Subscription Auto Renewal YES]]+Bases[[#This Row],[Sales From Simple Subscription Auto Renewal NO]]</f>
        <v>0</v>
      </c>
      <c r="AR264" s="7">
        <f>IF(AND(Bases[[#This Row],[Plan]]="Standard",Bases[[#This Row],[Auto Renewal]]="Yes"),Bases[[#This Row],[Minecraft Season Pass Price]],0)</f>
        <v>0</v>
      </c>
      <c r="AS264" s="7">
        <f>IF(AND(Bases[[#This Row],[Plan]]="Standard",Bases[[#This Row],[Auto Renewal]]="No"),Bases[[#This Row],[Minecraft Season Pass Price]],0)</f>
        <v>20</v>
      </c>
      <c r="AT264" s="7">
        <f>+Bases[[#This Row],[Sales From STANDARD (MINECRAFT) Auto Renewal YES]]+Bases[[#This Row],[Sales From STANDARD (MINECRAFT) Auto Renewal NO]]</f>
        <v>20</v>
      </c>
      <c r="AU264" s="7">
        <f>IF(AND(Bases[[#This Row],[Plan]]="Ultimate",Bases[[#This Row],[Auto Renewal]]="Yes"),Bases[[#This Row],[Minecraft Season Pass Price]],0)</f>
        <v>0</v>
      </c>
      <c r="AV264" s="7">
        <f>IF(AND(Bases[[#This Row],[Plan]]="Ultimate",Bases[[#This Row],[Auto Renewal]]="No"),Bases[[#This Row],[Minecraft Season Pass Price]],0)</f>
        <v>0</v>
      </c>
      <c r="AW264" s="7">
        <f>+Bases[[#This Row],[Sales From ULTIMATE (MINECRAFT) Auto Renewal YES]]+Bases[[#This Row],[Sales From ULTIMATE (MINECRAFT) Auto Renewal NO]]</f>
        <v>0</v>
      </c>
      <c r="AX264" s="7">
        <f>+Bases[[#This Row],[Total Sales From ULTIMATE (MINECRAFT) Auto Renewal YES + NO]]+Bases[[#This Row],[Total Sales From STANDARD (MINECRAFT) Auto Renewal YES + NO]]</f>
        <v>20</v>
      </c>
      <c r="AY264" s="7">
        <f>IF(AND(Bases[[#This Row],[Plan]]="Ultimate",Bases[[#This Row],[Auto Renewal]]="Yes"),Bases[[#This Row],[EA Play Season Pass
Price]],0)</f>
        <v>0</v>
      </c>
      <c r="AZ264" s="7">
        <f>IF(AND(Bases[[#This Row],[Plan]]="Ultimate",Bases[[#This Row],[Auto Renewal]]="No"),Bases[[#This Row],[EA Play Season Pass
Price]],0)</f>
        <v>0</v>
      </c>
      <c r="BA264" s="7">
        <f>+Bases[[#This Row],[Sales From ULTIMATE (EA) Auto Renewal YES]]+Bases[[#This Row],[Sales From ULTIMATE (EA) Auto Renewal NO]]</f>
        <v>0</v>
      </c>
      <c r="BB264" s="7">
        <f>IF(Bases[[#This Row],[Potential Clients Standard - Renew: Yes]]=1,25,0)</f>
        <v>0</v>
      </c>
      <c r="BC264" s="9">
        <f>IF(AND(Bases[[#This Row],[Auto Renewal]]="Yes",Bases[[#This Row],[Plan]]="Core"),1,0)</f>
        <v>0</v>
      </c>
      <c r="BD264" s="7">
        <f>IF(Bases[[#This Row],[Potential Clients Standard - Renew: NO]]=1,25,0)</f>
        <v>0</v>
      </c>
      <c r="BE264" s="9">
        <f>IF(AND(Bases[[#This Row],[Auto Renewal]]="No",Bases[[#This Row],[Plan]]="Core"),1,0)</f>
        <v>0</v>
      </c>
      <c r="BF264" s="7">
        <f>IF(Bases[[#This Row],[Potential Clients Ultimate - Renew: Yes]]=1,35,0)</f>
        <v>0</v>
      </c>
      <c r="BG264" s="9">
        <f>IF(AND(Bases[[#This Row],[Auto Renewal]]="Yes",Bases[[#This Row],[Plan]]="Standard"),1,0)</f>
        <v>0</v>
      </c>
      <c r="BH264" s="7">
        <f>IF(Bases[[#This Row],[Potential Clients Ultimate - Renew: NO]]=1,35,0)</f>
        <v>35</v>
      </c>
      <c r="BI264" s="9">
        <f>IF(AND(Bases[[#This Row],[Auto Renewal]]="No",Bases[[#This Row],[Plan]]="Standard"),1,0)</f>
        <v>1</v>
      </c>
      <c r="BJ264" s="7">
        <f>+Bases[[#This Row],[Potential Sales Standard - Renew: Yes]]+Bases[[#This Row],[Potential Sales Ultimate - Renew: Yes]]</f>
        <v>0</v>
      </c>
      <c r="BK264" s="9">
        <f>+Bases[[#This Row],[Potential Clients Standard - Renew: Yes]]+Bases[[#This Row],[Potential Clients Standard - Renew: NO]]</f>
        <v>0</v>
      </c>
      <c r="BL264" s="7">
        <f>+Bases[[#This Row],[Potential Sales Standard - Renew: NO]]+Bases[[#This Row],[Potential Sales Ultimate - Renew: NO]]</f>
        <v>35</v>
      </c>
      <c r="BM264" s="9">
        <f>+Bases[[#This Row],[Potential Clients Ultimate - Renew: Yes]]+Bases[[#This Row],[Potential Clients Ultimate - Renew: NO]]</f>
        <v>1</v>
      </c>
    </row>
    <row r="265" spans="1:65" ht="16.5" customHeight="1" x14ac:dyDescent="0.25">
      <c r="A265" s="1">
        <v>3492</v>
      </c>
      <c r="B265" s="1" t="s">
        <v>268</v>
      </c>
      <c r="C265" s="1" t="s">
        <v>11</v>
      </c>
      <c r="D265" s="2">
        <v>45609</v>
      </c>
      <c r="E265" s="1" t="s">
        <v>8</v>
      </c>
      <c r="F265" s="7">
        <v>5</v>
      </c>
      <c r="G265" s="1" t="s">
        <v>13</v>
      </c>
      <c r="H265" s="1" t="s">
        <v>12</v>
      </c>
      <c r="I265" s="7" t="s">
        <v>302</v>
      </c>
      <c r="J265" s="1" t="s">
        <v>12</v>
      </c>
      <c r="K265" s="7">
        <v>0</v>
      </c>
      <c r="L265" s="7">
        <v>0</v>
      </c>
      <c r="M265" s="7">
        <v>5</v>
      </c>
      <c r="N265" s="6">
        <v>2024</v>
      </c>
      <c r="O265" s="3" t="s">
        <v>325</v>
      </c>
      <c r="P265" s="5">
        <v>3</v>
      </c>
      <c r="Q265" s="3" t="s">
        <v>315</v>
      </c>
      <c r="R265" s="7">
        <v>0</v>
      </c>
      <c r="S265" s="9">
        <v>1</v>
      </c>
      <c r="T265" s="9">
        <v>1</v>
      </c>
      <c r="U265" s="9">
        <v>0</v>
      </c>
      <c r="V265" s="9">
        <f>+IF(Bases[[#This Row],[Auto Renewal]]="Yes",1,0)</f>
        <v>1</v>
      </c>
      <c r="W265" s="9">
        <f>+IF(Bases[[#This Row],[Auto Renewal]]="No",1,0)</f>
        <v>0</v>
      </c>
      <c r="X265" s="9">
        <f>+Bases[[#This Row],[CLIENTS From All Subscriptions Auto Renewal YES]]+Bases[[#This Row],[CLIENTS From All Subscriptions Auto Renewal NO]]</f>
        <v>1</v>
      </c>
      <c r="Y265" s="9">
        <f>IF(AND(Bases[[#This Row],[Plan]]="Core",Bases[[#This Row],[Auto Renewal]]="Yes"),1,0)</f>
        <v>1</v>
      </c>
      <c r="Z265" s="9">
        <f>IF(AND(Bases[[#This Row],[Plan]]="Core",Bases[[#This Row],[Auto Renewal]]="No"),1,0)</f>
        <v>0</v>
      </c>
      <c r="AA265" s="9">
        <f>+Bases[[#This Row],[CLIENTS From Simple Subscription Auto Renewal NO]]+Bases[[#This Row],[CLIENTS From Simple Subscription Auto Renewal YES]]</f>
        <v>1</v>
      </c>
      <c r="AB265" s="9">
        <f>IF(AND(Bases[[#This Row],[Plan]]="Standard",Bases[[#This Row],[Auto Renewal]]="Yes"),1,0)</f>
        <v>0</v>
      </c>
      <c r="AC265" s="9">
        <f>IF(AND(Bases[[#This Row],[Plan]]="Standard",Bases[[#This Row],[Auto Renewal]]="No"),1,0)</f>
        <v>0</v>
      </c>
      <c r="AD265" s="9">
        <f>+Bases[[#This Row],[CLIENTS From STANDARD (MINECRAFT) Auto Renewal NO]]+Bases[[#This Row],[CLIENTS From STANDARD (MINECRAFT) Auto Renewal YES]]</f>
        <v>0</v>
      </c>
      <c r="AE265" s="9">
        <f>IF(AND(Bases[[#This Row],[Plan]]="Ultimate",Bases[[#This Row],[Auto Renewal]]="Yes"),1,0)</f>
        <v>0</v>
      </c>
      <c r="AF265" s="9">
        <f>IF(AND(Bases[[#This Row],[Plan]]="Ultimate",Bases[[#This Row],[Auto Renewal]]="No"),1,0)</f>
        <v>0</v>
      </c>
      <c r="AG265" s="9">
        <f>+Bases[[#This Row],[CLIENTS From ULTIMATE (MINECRAFT) Auto Renewal NO]]+Bases[[#This Row],[CLIENTS From ULTIMATE (MINECRAFT) Auto Renewal YES]]</f>
        <v>0</v>
      </c>
      <c r="AH265" s="9">
        <f>+Bases[[#This Row],[Total CLIENTS From ULTIMATE (MINECRAFT) Auto Renewal YES + NO]]+Bases[[#This Row],[Total CLIENTS From STANDARD (MINECRAFT) Auto Renewal YES + NO]]</f>
        <v>0</v>
      </c>
      <c r="AI265" s="9">
        <f>IF(AND(Bases[[#This Row],[Plan]]="Ultimate",Bases[[#This Row],[Auto Renewal]]="Yes"),1,0)</f>
        <v>0</v>
      </c>
      <c r="AJ265" s="9">
        <f>IF(AND(Bases[[#This Row],[Plan]]="Ultimate",Bases[[#This Row],[Auto Renewal]]="No"),1,0)</f>
        <v>0</v>
      </c>
      <c r="AK265" s="9">
        <f>+Bases[[#This Row],[CLIENTS From ULTIMATE (EA) Auto Renewal YES]]+Bases[[#This Row],[CLIENTS From ULTIMATE (EA) Auto Renewal NO]]</f>
        <v>0</v>
      </c>
      <c r="AL265" s="7">
        <f>+IF(Bases[[#This Row],[Auto Renewal]]="Yes",Bases[[#This Row],[Subscription Price]],0)</f>
        <v>5</v>
      </c>
      <c r="AM265" s="7">
        <f>+IF(Bases[[#This Row],[Auto Renewal]]="No",Bases[[#This Row],[Subscription Price]],0)</f>
        <v>0</v>
      </c>
      <c r="AN265" s="7">
        <f>+Bases[[#This Row],[Sales From All Subscriptions Auto Renewal NO]]+Bases[[#This Row],[Sales From All Subscriptions Auto Renewal YES]]</f>
        <v>5</v>
      </c>
      <c r="AO265" s="7">
        <f>IF(AND(Bases[[#This Row],[Plan]]="Core",Bases[[#This Row],[Auto Renewal]]="Yes"),Bases[[#This Row],[Subscription Price]],0)</f>
        <v>5</v>
      </c>
      <c r="AP265" s="7">
        <f>IF(AND(Bases[[#This Row],[Plan]]="Core",Bases[[#This Row],[Auto Renewal]]="No"),Bases[[#This Row],[Subscription Price]],0)</f>
        <v>0</v>
      </c>
      <c r="AQ265" s="7">
        <f>+Bases[[#This Row],[Sales From Simple Subscription Auto Renewal YES]]+Bases[[#This Row],[Sales From Simple Subscription Auto Renewal NO]]</f>
        <v>5</v>
      </c>
      <c r="AR265" s="7">
        <f>IF(AND(Bases[[#This Row],[Plan]]="Standard",Bases[[#This Row],[Auto Renewal]]="Yes"),Bases[[#This Row],[Minecraft Season Pass Price]],0)</f>
        <v>0</v>
      </c>
      <c r="AS265" s="7">
        <f>IF(AND(Bases[[#This Row],[Plan]]="Standard",Bases[[#This Row],[Auto Renewal]]="No"),Bases[[#This Row],[Minecraft Season Pass Price]],0)</f>
        <v>0</v>
      </c>
      <c r="AT265" s="7">
        <f>+Bases[[#This Row],[Sales From STANDARD (MINECRAFT) Auto Renewal YES]]+Bases[[#This Row],[Sales From STANDARD (MINECRAFT) Auto Renewal NO]]</f>
        <v>0</v>
      </c>
      <c r="AU265" s="7">
        <f>IF(AND(Bases[[#This Row],[Plan]]="Ultimate",Bases[[#This Row],[Auto Renewal]]="Yes"),Bases[[#This Row],[Minecraft Season Pass Price]],0)</f>
        <v>0</v>
      </c>
      <c r="AV265" s="7">
        <f>IF(AND(Bases[[#This Row],[Plan]]="Ultimate",Bases[[#This Row],[Auto Renewal]]="No"),Bases[[#This Row],[Minecraft Season Pass Price]],0)</f>
        <v>0</v>
      </c>
      <c r="AW265" s="7">
        <f>+Bases[[#This Row],[Sales From ULTIMATE (MINECRAFT) Auto Renewal YES]]+Bases[[#This Row],[Sales From ULTIMATE (MINECRAFT) Auto Renewal NO]]</f>
        <v>0</v>
      </c>
      <c r="AX265" s="7">
        <f>+Bases[[#This Row],[Total Sales From ULTIMATE (MINECRAFT) Auto Renewal YES + NO]]+Bases[[#This Row],[Total Sales From STANDARD (MINECRAFT) Auto Renewal YES + NO]]</f>
        <v>0</v>
      </c>
      <c r="AY265" s="7">
        <f>IF(AND(Bases[[#This Row],[Plan]]="Ultimate",Bases[[#This Row],[Auto Renewal]]="Yes"),Bases[[#This Row],[EA Play Season Pass
Price]],0)</f>
        <v>0</v>
      </c>
      <c r="AZ265" s="7">
        <f>IF(AND(Bases[[#This Row],[Plan]]="Ultimate",Bases[[#This Row],[Auto Renewal]]="No"),Bases[[#This Row],[EA Play Season Pass
Price]],0)</f>
        <v>0</v>
      </c>
      <c r="BA265" s="7">
        <f>+Bases[[#This Row],[Sales From ULTIMATE (EA) Auto Renewal YES]]+Bases[[#This Row],[Sales From ULTIMATE (EA) Auto Renewal NO]]</f>
        <v>0</v>
      </c>
      <c r="BB265" s="7">
        <f>IF(Bases[[#This Row],[Potential Clients Standard - Renew: Yes]]=1,25,0)</f>
        <v>25</v>
      </c>
      <c r="BC265" s="9">
        <f>IF(AND(Bases[[#This Row],[Auto Renewal]]="Yes",Bases[[#This Row],[Plan]]="Core"),1,0)</f>
        <v>1</v>
      </c>
      <c r="BD265" s="7">
        <f>IF(Bases[[#This Row],[Potential Clients Standard - Renew: NO]]=1,25,0)</f>
        <v>0</v>
      </c>
      <c r="BE265" s="9">
        <f>IF(AND(Bases[[#This Row],[Auto Renewal]]="No",Bases[[#This Row],[Plan]]="Core"),1,0)</f>
        <v>0</v>
      </c>
      <c r="BF265" s="7">
        <f>IF(Bases[[#This Row],[Potential Clients Ultimate - Renew: Yes]]=1,35,0)</f>
        <v>0</v>
      </c>
      <c r="BG265" s="9">
        <f>IF(AND(Bases[[#This Row],[Auto Renewal]]="Yes",Bases[[#This Row],[Plan]]="Standard"),1,0)</f>
        <v>0</v>
      </c>
      <c r="BH265" s="7">
        <f>IF(Bases[[#This Row],[Potential Clients Ultimate - Renew: NO]]=1,35,0)</f>
        <v>0</v>
      </c>
      <c r="BI265" s="9">
        <f>IF(AND(Bases[[#This Row],[Auto Renewal]]="No",Bases[[#This Row],[Plan]]="Standard"),1,0)</f>
        <v>0</v>
      </c>
      <c r="BJ265" s="7">
        <f>+Bases[[#This Row],[Potential Sales Standard - Renew: Yes]]+Bases[[#This Row],[Potential Sales Ultimate - Renew: Yes]]</f>
        <v>25</v>
      </c>
      <c r="BK265" s="9">
        <f>+Bases[[#This Row],[Potential Clients Standard - Renew: Yes]]+Bases[[#This Row],[Potential Clients Standard - Renew: NO]]</f>
        <v>1</v>
      </c>
      <c r="BL265" s="7">
        <f>+Bases[[#This Row],[Potential Sales Standard - Renew: NO]]+Bases[[#This Row],[Potential Sales Ultimate - Renew: NO]]</f>
        <v>0</v>
      </c>
      <c r="BM265" s="9">
        <f>+Bases[[#This Row],[Potential Clients Ultimate - Renew: Yes]]+Bases[[#This Row],[Potential Clients Ultimate - Renew: NO]]</f>
        <v>0</v>
      </c>
    </row>
    <row r="266" spans="1:65" ht="16.5" customHeight="1" x14ac:dyDescent="0.25">
      <c r="A266" s="1">
        <v>3493</v>
      </c>
      <c r="B266" s="1" t="s">
        <v>269</v>
      </c>
      <c r="C266" s="1" t="s">
        <v>7</v>
      </c>
      <c r="D266" s="2">
        <v>45610</v>
      </c>
      <c r="E266" s="1" t="s">
        <v>12</v>
      </c>
      <c r="F266" s="7">
        <v>15</v>
      </c>
      <c r="G266" s="1" t="s">
        <v>16</v>
      </c>
      <c r="H266" s="1" t="s">
        <v>8</v>
      </c>
      <c r="I266" s="7">
        <v>30</v>
      </c>
      <c r="J266" s="1" t="s">
        <v>8</v>
      </c>
      <c r="K266" s="7">
        <v>20</v>
      </c>
      <c r="L266" s="7">
        <v>20</v>
      </c>
      <c r="M266" s="7">
        <v>45</v>
      </c>
      <c r="N266" s="6">
        <v>2024</v>
      </c>
      <c r="O266" s="3" t="s">
        <v>325</v>
      </c>
      <c r="P266" s="5">
        <v>3</v>
      </c>
      <c r="Q266" s="3" t="s">
        <v>316</v>
      </c>
      <c r="R266" s="7">
        <v>-20</v>
      </c>
      <c r="S266" s="9">
        <v>1</v>
      </c>
      <c r="T266" s="9">
        <v>0</v>
      </c>
      <c r="U266" s="9">
        <v>1</v>
      </c>
      <c r="V266" s="9">
        <f>+IF(Bases[[#This Row],[Auto Renewal]]="Yes",1,0)</f>
        <v>0</v>
      </c>
      <c r="W266" s="9">
        <f>+IF(Bases[[#This Row],[Auto Renewal]]="No",1,0)</f>
        <v>1</v>
      </c>
      <c r="X266" s="9">
        <f>+Bases[[#This Row],[CLIENTS From All Subscriptions Auto Renewal YES]]+Bases[[#This Row],[CLIENTS From All Subscriptions Auto Renewal NO]]</f>
        <v>1</v>
      </c>
      <c r="Y266" s="9">
        <f>IF(AND(Bases[[#This Row],[Plan]]="Core",Bases[[#This Row],[Auto Renewal]]="Yes"),1,0)</f>
        <v>0</v>
      </c>
      <c r="Z266" s="9">
        <f>IF(AND(Bases[[#This Row],[Plan]]="Core",Bases[[#This Row],[Auto Renewal]]="No"),1,0)</f>
        <v>0</v>
      </c>
      <c r="AA266" s="9">
        <f>+Bases[[#This Row],[CLIENTS From Simple Subscription Auto Renewal NO]]+Bases[[#This Row],[CLIENTS From Simple Subscription Auto Renewal YES]]</f>
        <v>0</v>
      </c>
      <c r="AB266" s="9">
        <f>IF(AND(Bases[[#This Row],[Plan]]="Standard",Bases[[#This Row],[Auto Renewal]]="Yes"),1,0)</f>
        <v>0</v>
      </c>
      <c r="AC266" s="9">
        <f>IF(AND(Bases[[#This Row],[Plan]]="Standard",Bases[[#This Row],[Auto Renewal]]="No"),1,0)</f>
        <v>0</v>
      </c>
      <c r="AD266" s="9">
        <f>+Bases[[#This Row],[CLIENTS From STANDARD (MINECRAFT) Auto Renewal NO]]+Bases[[#This Row],[CLIENTS From STANDARD (MINECRAFT) Auto Renewal YES]]</f>
        <v>0</v>
      </c>
      <c r="AE266" s="9">
        <f>IF(AND(Bases[[#This Row],[Plan]]="Ultimate",Bases[[#This Row],[Auto Renewal]]="Yes"),1,0)</f>
        <v>0</v>
      </c>
      <c r="AF266" s="9">
        <f>IF(AND(Bases[[#This Row],[Plan]]="Ultimate",Bases[[#This Row],[Auto Renewal]]="No"),1,0)</f>
        <v>1</v>
      </c>
      <c r="AG266" s="9">
        <f>+Bases[[#This Row],[CLIENTS From ULTIMATE (MINECRAFT) Auto Renewal NO]]+Bases[[#This Row],[CLIENTS From ULTIMATE (MINECRAFT) Auto Renewal YES]]</f>
        <v>1</v>
      </c>
      <c r="AH266" s="9">
        <f>+Bases[[#This Row],[Total CLIENTS From ULTIMATE (MINECRAFT) Auto Renewal YES + NO]]+Bases[[#This Row],[Total CLIENTS From STANDARD (MINECRAFT) Auto Renewal YES + NO]]</f>
        <v>1</v>
      </c>
      <c r="AI266" s="9">
        <f>IF(AND(Bases[[#This Row],[Plan]]="Ultimate",Bases[[#This Row],[Auto Renewal]]="Yes"),1,0)</f>
        <v>0</v>
      </c>
      <c r="AJ266" s="9">
        <f>IF(AND(Bases[[#This Row],[Plan]]="Ultimate",Bases[[#This Row],[Auto Renewal]]="No"),1,0)</f>
        <v>1</v>
      </c>
      <c r="AK266" s="9">
        <f>+Bases[[#This Row],[CLIENTS From ULTIMATE (EA) Auto Renewal YES]]+Bases[[#This Row],[CLIENTS From ULTIMATE (EA) Auto Renewal NO]]</f>
        <v>1</v>
      </c>
      <c r="AL266" s="7">
        <f>+IF(Bases[[#This Row],[Auto Renewal]]="Yes",Bases[[#This Row],[Subscription Price]],0)</f>
        <v>0</v>
      </c>
      <c r="AM266" s="7">
        <f>+IF(Bases[[#This Row],[Auto Renewal]]="No",Bases[[#This Row],[Subscription Price]],0)</f>
        <v>15</v>
      </c>
      <c r="AN266" s="7">
        <f>+Bases[[#This Row],[Sales From All Subscriptions Auto Renewal NO]]+Bases[[#This Row],[Sales From All Subscriptions Auto Renewal YES]]</f>
        <v>15</v>
      </c>
      <c r="AO266" s="7">
        <f>IF(AND(Bases[[#This Row],[Plan]]="Core",Bases[[#This Row],[Auto Renewal]]="Yes"),Bases[[#This Row],[Subscription Price]],0)</f>
        <v>0</v>
      </c>
      <c r="AP266" s="7">
        <f>IF(AND(Bases[[#This Row],[Plan]]="Core",Bases[[#This Row],[Auto Renewal]]="No"),Bases[[#This Row],[Subscription Price]],0)</f>
        <v>0</v>
      </c>
      <c r="AQ266" s="7">
        <f>+Bases[[#This Row],[Sales From Simple Subscription Auto Renewal YES]]+Bases[[#This Row],[Sales From Simple Subscription Auto Renewal NO]]</f>
        <v>0</v>
      </c>
      <c r="AR266" s="7">
        <f>IF(AND(Bases[[#This Row],[Plan]]="Standard",Bases[[#This Row],[Auto Renewal]]="Yes"),Bases[[#This Row],[Minecraft Season Pass Price]],0)</f>
        <v>0</v>
      </c>
      <c r="AS266" s="7">
        <f>IF(AND(Bases[[#This Row],[Plan]]="Standard",Bases[[#This Row],[Auto Renewal]]="No"),Bases[[#This Row],[Minecraft Season Pass Price]],0)</f>
        <v>0</v>
      </c>
      <c r="AT266" s="7">
        <f>+Bases[[#This Row],[Sales From STANDARD (MINECRAFT) Auto Renewal YES]]+Bases[[#This Row],[Sales From STANDARD (MINECRAFT) Auto Renewal NO]]</f>
        <v>0</v>
      </c>
      <c r="AU266" s="7">
        <f>IF(AND(Bases[[#This Row],[Plan]]="Ultimate",Bases[[#This Row],[Auto Renewal]]="Yes"),Bases[[#This Row],[Minecraft Season Pass Price]],0)</f>
        <v>0</v>
      </c>
      <c r="AV266" s="7">
        <f>IF(AND(Bases[[#This Row],[Plan]]="Ultimate",Bases[[#This Row],[Auto Renewal]]="No"),Bases[[#This Row],[Minecraft Season Pass Price]],0)</f>
        <v>20</v>
      </c>
      <c r="AW266" s="7">
        <f>+Bases[[#This Row],[Sales From ULTIMATE (MINECRAFT) Auto Renewal YES]]+Bases[[#This Row],[Sales From ULTIMATE (MINECRAFT) Auto Renewal NO]]</f>
        <v>20</v>
      </c>
      <c r="AX266" s="7">
        <f>+Bases[[#This Row],[Total Sales From ULTIMATE (MINECRAFT) Auto Renewal YES + NO]]+Bases[[#This Row],[Total Sales From STANDARD (MINECRAFT) Auto Renewal YES + NO]]</f>
        <v>20</v>
      </c>
      <c r="AY266" s="7">
        <f>IF(AND(Bases[[#This Row],[Plan]]="Ultimate",Bases[[#This Row],[Auto Renewal]]="Yes"),Bases[[#This Row],[EA Play Season Pass
Price]],0)</f>
        <v>0</v>
      </c>
      <c r="AZ266" s="7">
        <f>IF(AND(Bases[[#This Row],[Plan]]="Ultimate",Bases[[#This Row],[Auto Renewal]]="No"),Bases[[#This Row],[EA Play Season Pass
Price]],0)</f>
        <v>30</v>
      </c>
      <c r="BA266" s="7">
        <f>+Bases[[#This Row],[Sales From ULTIMATE (EA) Auto Renewal YES]]+Bases[[#This Row],[Sales From ULTIMATE (EA) Auto Renewal NO]]</f>
        <v>30</v>
      </c>
      <c r="BB266" s="7">
        <f>IF(Bases[[#This Row],[Potential Clients Standard - Renew: Yes]]=1,25,0)</f>
        <v>0</v>
      </c>
      <c r="BC266" s="9">
        <f>IF(AND(Bases[[#This Row],[Auto Renewal]]="Yes",Bases[[#This Row],[Plan]]="Core"),1,0)</f>
        <v>0</v>
      </c>
      <c r="BD266" s="7">
        <f>IF(Bases[[#This Row],[Potential Clients Standard - Renew: NO]]=1,25,0)</f>
        <v>0</v>
      </c>
      <c r="BE266" s="9">
        <f>IF(AND(Bases[[#This Row],[Auto Renewal]]="No",Bases[[#This Row],[Plan]]="Core"),1,0)</f>
        <v>0</v>
      </c>
      <c r="BF266" s="7">
        <f>IF(Bases[[#This Row],[Potential Clients Ultimate - Renew: Yes]]=1,35,0)</f>
        <v>0</v>
      </c>
      <c r="BG266" s="9">
        <f>IF(AND(Bases[[#This Row],[Auto Renewal]]="Yes",Bases[[#This Row],[Plan]]="Standard"),1,0)</f>
        <v>0</v>
      </c>
      <c r="BH266" s="7">
        <f>IF(Bases[[#This Row],[Potential Clients Ultimate - Renew: NO]]=1,35,0)</f>
        <v>0</v>
      </c>
      <c r="BI266" s="9">
        <f>IF(AND(Bases[[#This Row],[Auto Renewal]]="No",Bases[[#This Row],[Plan]]="Standard"),1,0)</f>
        <v>0</v>
      </c>
      <c r="BJ266" s="7">
        <f>+Bases[[#This Row],[Potential Sales Standard - Renew: Yes]]+Bases[[#This Row],[Potential Sales Ultimate - Renew: Yes]]</f>
        <v>0</v>
      </c>
      <c r="BK266" s="9">
        <f>+Bases[[#This Row],[Potential Clients Standard - Renew: Yes]]+Bases[[#This Row],[Potential Clients Standard - Renew: NO]]</f>
        <v>0</v>
      </c>
      <c r="BL266" s="7">
        <f>+Bases[[#This Row],[Potential Sales Standard - Renew: NO]]+Bases[[#This Row],[Potential Sales Ultimate - Renew: NO]]</f>
        <v>0</v>
      </c>
      <c r="BM266" s="9">
        <f>+Bases[[#This Row],[Potential Clients Ultimate - Renew: Yes]]+Bases[[#This Row],[Potential Clients Ultimate - Renew: NO]]</f>
        <v>0</v>
      </c>
    </row>
    <row r="267" spans="1:65" ht="16.5" customHeight="1" x14ac:dyDescent="0.25">
      <c r="A267" s="1">
        <v>3494</v>
      </c>
      <c r="B267" s="1" t="s">
        <v>270</v>
      </c>
      <c r="C267" s="1" t="s">
        <v>15</v>
      </c>
      <c r="D267" s="2">
        <v>45611</v>
      </c>
      <c r="E267" s="1" t="s">
        <v>8</v>
      </c>
      <c r="F267" s="7">
        <v>10</v>
      </c>
      <c r="G267" s="1" t="s">
        <v>16</v>
      </c>
      <c r="H267" s="1" t="s">
        <v>12</v>
      </c>
      <c r="I267" s="7" t="s">
        <v>302</v>
      </c>
      <c r="J267" s="1" t="s">
        <v>8</v>
      </c>
      <c r="K267" s="7">
        <v>20</v>
      </c>
      <c r="L267" s="7">
        <v>12</v>
      </c>
      <c r="M267" s="7">
        <v>18</v>
      </c>
      <c r="N267" s="6">
        <v>2024</v>
      </c>
      <c r="O267" s="3" t="s">
        <v>325</v>
      </c>
      <c r="P267" s="5">
        <v>3</v>
      </c>
      <c r="Q267" s="3" t="s">
        <v>317</v>
      </c>
      <c r="R267" s="7">
        <v>-12</v>
      </c>
      <c r="S267" s="9">
        <v>1</v>
      </c>
      <c r="T267" s="9">
        <v>1</v>
      </c>
      <c r="U267" s="9">
        <v>0</v>
      </c>
      <c r="V267" s="9">
        <f>+IF(Bases[[#This Row],[Auto Renewal]]="Yes",1,0)</f>
        <v>1</v>
      </c>
      <c r="W267" s="9">
        <f>+IF(Bases[[#This Row],[Auto Renewal]]="No",1,0)</f>
        <v>0</v>
      </c>
      <c r="X267" s="9">
        <f>+Bases[[#This Row],[CLIENTS From All Subscriptions Auto Renewal YES]]+Bases[[#This Row],[CLIENTS From All Subscriptions Auto Renewal NO]]</f>
        <v>1</v>
      </c>
      <c r="Y267" s="9">
        <f>IF(AND(Bases[[#This Row],[Plan]]="Core",Bases[[#This Row],[Auto Renewal]]="Yes"),1,0)</f>
        <v>0</v>
      </c>
      <c r="Z267" s="9">
        <f>IF(AND(Bases[[#This Row],[Plan]]="Core",Bases[[#This Row],[Auto Renewal]]="No"),1,0)</f>
        <v>0</v>
      </c>
      <c r="AA267" s="9">
        <f>+Bases[[#This Row],[CLIENTS From Simple Subscription Auto Renewal NO]]+Bases[[#This Row],[CLIENTS From Simple Subscription Auto Renewal YES]]</f>
        <v>0</v>
      </c>
      <c r="AB267" s="9">
        <f>IF(AND(Bases[[#This Row],[Plan]]="Standard",Bases[[#This Row],[Auto Renewal]]="Yes"),1,0)</f>
        <v>1</v>
      </c>
      <c r="AC267" s="9">
        <f>IF(AND(Bases[[#This Row],[Plan]]="Standard",Bases[[#This Row],[Auto Renewal]]="No"),1,0)</f>
        <v>0</v>
      </c>
      <c r="AD267" s="9">
        <f>+Bases[[#This Row],[CLIENTS From STANDARD (MINECRAFT) Auto Renewal NO]]+Bases[[#This Row],[CLIENTS From STANDARD (MINECRAFT) Auto Renewal YES]]</f>
        <v>1</v>
      </c>
      <c r="AE267" s="9">
        <f>IF(AND(Bases[[#This Row],[Plan]]="Ultimate",Bases[[#This Row],[Auto Renewal]]="Yes"),1,0)</f>
        <v>0</v>
      </c>
      <c r="AF267" s="9">
        <f>IF(AND(Bases[[#This Row],[Plan]]="Ultimate",Bases[[#This Row],[Auto Renewal]]="No"),1,0)</f>
        <v>0</v>
      </c>
      <c r="AG267" s="9">
        <f>+Bases[[#This Row],[CLIENTS From ULTIMATE (MINECRAFT) Auto Renewal NO]]+Bases[[#This Row],[CLIENTS From ULTIMATE (MINECRAFT) Auto Renewal YES]]</f>
        <v>0</v>
      </c>
      <c r="AH267" s="9">
        <f>+Bases[[#This Row],[Total CLIENTS From ULTIMATE (MINECRAFT) Auto Renewal YES + NO]]+Bases[[#This Row],[Total CLIENTS From STANDARD (MINECRAFT) Auto Renewal YES + NO]]</f>
        <v>1</v>
      </c>
      <c r="AI267" s="9">
        <f>IF(AND(Bases[[#This Row],[Plan]]="Ultimate",Bases[[#This Row],[Auto Renewal]]="Yes"),1,0)</f>
        <v>0</v>
      </c>
      <c r="AJ267" s="9">
        <f>IF(AND(Bases[[#This Row],[Plan]]="Ultimate",Bases[[#This Row],[Auto Renewal]]="No"),1,0)</f>
        <v>0</v>
      </c>
      <c r="AK267" s="9">
        <f>+Bases[[#This Row],[CLIENTS From ULTIMATE (EA) Auto Renewal YES]]+Bases[[#This Row],[CLIENTS From ULTIMATE (EA) Auto Renewal NO]]</f>
        <v>0</v>
      </c>
      <c r="AL267" s="7">
        <f>+IF(Bases[[#This Row],[Auto Renewal]]="Yes",Bases[[#This Row],[Subscription Price]],0)</f>
        <v>10</v>
      </c>
      <c r="AM267" s="7">
        <f>+IF(Bases[[#This Row],[Auto Renewal]]="No",Bases[[#This Row],[Subscription Price]],0)</f>
        <v>0</v>
      </c>
      <c r="AN267" s="7">
        <f>+Bases[[#This Row],[Sales From All Subscriptions Auto Renewal NO]]+Bases[[#This Row],[Sales From All Subscriptions Auto Renewal YES]]</f>
        <v>10</v>
      </c>
      <c r="AO267" s="7">
        <f>IF(AND(Bases[[#This Row],[Plan]]="Core",Bases[[#This Row],[Auto Renewal]]="Yes"),Bases[[#This Row],[Subscription Price]],0)</f>
        <v>0</v>
      </c>
      <c r="AP267" s="7">
        <f>IF(AND(Bases[[#This Row],[Plan]]="Core",Bases[[#This Row],[Auto Renewal]]="No"),Bases[[#This Row],[Subscription Price]],0)</f>
        <v>0</v>
      </c>
      <c r="AQ267" s="7">
        <f>+Bases[[#This Row],[Sales From Simple Subscription Auto Renewal YES]]+Bases[[#This Row],[Sales From Simple Subscription Auto Renewal NO]]</f>
        <v>0</v>
      </c>
      <c r="AR267" s="7">
        <f>IF(AND(Bases[[#This Row],[Plan]]="Standard",Bases[[#This Row],[Auto Renewal]]="Yes"),Bases[[#This Row],[Minecraft Season Pass Price]],0)</f>
        <v>20</v>
      </c>
      <c r="AS267" s="7">
        <f>IF(AND(Bases[[#This Row],[Plan]]="Standard",Bases[[#This Row],[Auto Renewal]]="No"),Bases[[#This Row],[Minecraft Season Pass Price]],0)</f>
        <v>0</v>
      </c>
      <c r="AT267" s="7">
        <f>+Bases[[#This Row],[Sales From STANDARD (MINECRAFT) Auto Renewal YES]]+Bases[[#This Row],[Sales From STANDARD (MINECRAFT) Auto Renewal NO]]</f>
        <v>20</v>
      </c>
      <c r="AU267" s="7">
        <f>IF(AND(Bases[[#This Row],[Plan]]="Ultimate",Bases[[#This Row],[Auto Renewal]]="Yes"),Bases[[#This Row],[Minecraft Season Pass Price]],0)</f>
        <v>0</v>
      </c>
      <c r="AV267" s="7">
        <f>IF(AND(Bases[[#This Row],[Plan]]="Ultimate",Bases[[#This Row],[Auto Renewal]]="No"),Bases[[#This Row],[Minecraft Season Pass Price]],0)</f>
        <v>0</v>
      </c>
      <c r="AW267" s="7">
        <f>+Bases[[#This Row],[Sales From ULTIMATE (MINECRAFT) Auto Renewal YES]]+Bases[[#This Row],[Sales From ULTIMATE (MINECRAFT) Auto Renewal NO]]</f>
        <v>0</v>
      </c>
      <c r="AX267" s="7">
        <f>+Bases[[#This Row],[Total Sales From ULTIMATE (MINECRAFT) Auto Renewal YES + NO]]+Bases[[#This Row],[Total Sales From STANDARD (MINECRAFT) Auto Renewal YES + NO]]</f>
        <v>20</v>
      </c>
      <c r="AY267" s="7">
        <f>IF(AND(Bases[[#This Row],[Plan]]="Ultimate",Bases[[#This Row],[Auto Renewal]]="Yes"),Bases[[#This Row],[EA Play Season Pass
Price]],0)</f>
        <v>0</v>
      </c>
      <c r="AZ267" s="7">
        <f>IF(AND(Bases[[#This Row],[Plan]]="Ultimate",Bases[[#This Row],[Auto Renewal]]="No"),Bases[[#This Row],[EA Play Season Pass
Price]],0)</f>
        <v>0</v>
      </c>
      <c r="BA267" s="7">
        <f>+Bases[[#This Row],[Sales From ULTIMATE (EA) Auto Renewal YES]]+Bases[[#This Row],[Sales From ULTIMATE (EA) Auto Renewal NO]]</f>
        <v>0</v>
      </c>
      <c r="BB267" s="7">
        <f>IF(Bases[[#This Row],[Potential Clients Standard - Renew: Yes]]=1,25,0)</f>
        <v>0</v>
      </c>
      <c r="BC267" s="9">
        <f>IF(AND(Bases[[#This Row],[Auto Renewal]]="Yes",Bases[[#This Row],[Plan]]="Core"),1,0)</f>
        <v>0</v>
      </c>
      <c r="BD267" s="7">
        <f>IF(Bases[[#This Row],[Potential Clients Standard - Renew: NO]]=1,25,0)</f>
        <v>0</v>
      </c>
      <c r="BE267" s="9">
        <f>IF(AND(Bases[[#This Row],[Auto Renewal]]="No",Bases[[#This Row],[Plan]]="Core"),1,0)</f>
        <v>0</v>
      </c>
      <c r="BF267" s="7">
        <f>IF(Bases[[#This Row],[Potential Clients Ultimate - Renew: Yes]]=1,35,0)</f>
        <v>35</v>
      </c>
      <c r="BG267" s="9">
        <f>IF(AND(Bases[[#This Row],[Auto Renewal]]="Yes",Bases[[#This Row],[Plan]]="Standard"),1,0)</f>
        <v>1</v>
      </c>
      <c r="BH267" s="7">
        <f>IF(Bases[[#This Row],[Potential Clients Ultimate - Renew: NO]]=1,35,0)</f>
        <v>0</v>
      </c>
      <c r="BI267" s="9">
        <f>IF(AND(Bases[[#This Row],[Auto Renewal]]="No",Bases[[#This Row],[Plan]]="Standard"),1,0)</f>
        <v>0</v>
      </c>
      <c r="BJ267" s="7">
        <f>+Bases[[#This Row],[Potential Sales Standard - Renew: Yes]]+Bases[[#This Row],[Potential Sales Ultimate - Renew: Yes]]</f>
        <v>35</v>
      </c>
      <c r="BK267" s="9">
        <f>+Bases[[#This Row],[Potential Clients Standard - Renew: Yes]]+Bases[[#This Row],[Potential Clients Standard - Renew: NO]]</f>
        <v>0</v>
      </c>
      <c r="BL267" s="7">
        <f>+Bases[[#This Row],[Potential Sales Standard - Renew: NO]]+Bases[[#This Row],[Potential Sales Ultimate - Renew: NO]]</f>
        <v>0</v>
      </c>
      <c r="BM267" s="9">
        <f>+Bases[[#This Row],[Potential Clients Ultimate - Renew: Yes]]+Bases[[#This Row],[Potential Clients Ultimate - Renew: NO]]</f>
        <v>1</v>
      </c>
    </row>
    <row r="268" spans="1:65" ht="16.5" customHeight="1" x14ac:dyDescent="0.25">
      <c r="A268" s="1">
        <v>3495</v>
      </c>
      <c r="B268" s="1" t="s">
        <v>271</v>
      </c>
      <c r="C268" s="1" t="s">
        <v>11</v>
      </c>
      <c r="D268" s="2">
        <v>45612</v>
      </c>
      <c r="E268" s="1" t="s">
        <v>12</v>
      </c>
      <c r="F268" s="7">
        <v>5</v>
      </c>
      <c r="G268" s="1" t="s">
        <v>9</v>
      </c>
      <c r="H268" s="1" t="s">
        <v>12</v>
      </c>
      <c r="I268" s="7" t="s">
        <v>302</v>
      </c>
      <c r="J268" s="1" t="s">
        <v>12</v>
      </c>
      <c r="K268" s="7">
        <v>0</v>
      </c>
      <c r="L268" s="7">
        <v>2</v>
      </c>
      <c r="M268" s="7">
        <v>3</v>
      </c>
      <c r="N268" s="6">
        <v>2024</v>
      </c>
      <c r="O268" s="3" t="s">
        <v>325</v>
      </c>
      <c r="P268" s="5">
        <v>3</v>
      </c>
      <c r="Q268" s="3" t="s">
        <v>311</v>
      </c>
      <c r="R268" s="7">
        <v>-2</v>
      </c>
      <c r="S268" s="9">
        <v>1</v>
      </c>
      <c r="T268" s="9">
        <v>0</v>
      </c>
      <c r="U268" s="9">
        <v>1</v>
      </c>
      <c r="V268" s="9">
        <f>+IF(Bases[[#This Row],[Auto Renewal]]="Yes",1,0)</f>
        <v>0</v>
      </c>
      <c r="W268" s="9">
        <f>+IF(Bases[[#This Row],[Auto Renewal]]="No",1,0)</f>
        <v>1</v>
      </c>
      <c r="X268" s="9">
        <f>+Bases[[#This Row],[CLIENTS From All Subscriptions Auto Renewal YES]]+Bases[[#This Row],[CLIENTS From All Subscriptions Auto Renewal NO]]</f>
        <v>1</v>
      </c>
      <c r="Y268" s="9">
        <f>IF(AND(Bases[[#This Row],[Plan]]="Core",Bases[[#This Row],[Auto Renewal]]="Yes"),1,0)</f>
        <v>0</v>
      </c>
      <c r="Z268" s="9">
        <f>IF(AND(Bases[[#This Row],[Plan]]="Core",Bases[[#This Row],[Auto Renewal]]="No"),1,0)</f>
        <v>1</v>
      </c>
      <c r="AA268" s="9">
        <f>+Bases[[#This Row],[CLIENTS From Simple Subscription Auto Renewal NO]]+Bases[[#This Row],[CLIENTS From Simple Subscription Auto Renewal YES]]</f>
        <v>1</v>
      </c>
      <c r="AB268" s="9">
        <f>IF(AND(Bases[[#This Row],[Plan]]="Standard",Bases[[#This Row],[Auto Renewal]]="Yes"),1,0)</f>
        <v>0</v>
      </c>
      <c r="AC268" s="9">
        <f>IF(AND(Bases[[#This Row],[Plan]]="Standard",Bases[[#This Row],[Auto Renewal]]="No"),1,0)</f>
        <v>0</v>
      </c>
      <c r="AD268" s="9">
        <f>+Bases[[#This Row],[CLIENTS From STANDARD (MINECRAFT) Auto Renewal NO]]+Bases[[#This Row],[CLIENTS From STANDARD (MINECRAFT) Auto Renewal YES]]</f>
        <v>0</v>
      </c>
      <c r="AE268" s="9">
        <f>IF(AND(Bases[[#This Row],[Plan]]="Ultimate",Bases[[#This Row],[Auto Renewal]]="Yes"),1,0)</f>
        <v>0</v>
      </c>
      <c r="AF268" s="9">
        <f>IF(AND(Bases[[#This Row],[Plan]]="Ultimate",Bases[[#This Row],[Auto Renewal]]="No"),1,0)</f>
        <v>0</v>
      </c>
      <c r="AG268" s="9">
        <f>+Bases[[#This Row],[CLIENTS From ULTIMATE (MINECRAFT) Auto Renewal NO]]+Bases[[#This Row],[CLIENTS From ULTIMATE (MINECRAFT) Auto Renewal YES]]</f>
        <v>0</v>
      </c>
      <c r="AH268" s="9">
        <f>+Bases[[#This Row],[Total CLIENTS From ULTIMATE (MINECRAFT) Auto Renewal YES + NO]]+Bases[[#This Row],[Total CLIENTS From STANDARD (MINECRAFT) Auto Renewal YES + NO]]</f>
        <v>0</v>
      </c>
      <c r="AI268" s="9">
        <f>IF(AND(Bases[[#This Row],[Plan]]="Ultimate",Bases[[#This Row],[Auto Renewal]]="Yes"),1,0)</f>
        <v>0</v>
      </c>
      <c r="AJ268" s="9">
        <f>IF(AND(Bases[[#This Row],[Plan]]="Ultimate",Bases[[#This Row],[Auto Renewal]]="No"),1,0)</f>
        <v>0</v>
      </c>
      <c r="AK268" s="9">
        <f>+Bases[[#This Row],[CLIENTS From ULTIMATE (EA) Auto Renewal YES]]+Bases[[#This Row],[CLIENTS From ULTIMATE (EA) Auto Renewal NO]]</f>
        <v>0</v>
      </c>
      <c r="AL268" s="7">
        <f>+IF(Bases[[#This Row],[Auto Renewal]]="Yes",Bases[[#This Row],[Subscription Price]],0)</f>
        <v>0</v>
      </c>
      <c r="AM268" s="7">
        <f>+IF(Bases[[#This Row],[Auto Renewal]]="No",Bases[[#This Row],[Subscription Price]],0)</f>
        <v>5</v>
      </c>
      <c r="AN268" s="7">
        <f>+Bases[[#This Row],[Sales From All Subscriptions Auto Renewal NO]]+Bases[[#This Row],[Sales From All Subscriptions Auto Renewal YES]]</f>
        <v>5</v>
      </c>
      <c r="AO268" s="7">
        <f>IF(AND(Bases[[#This Row],[Plan]]="Core",Bases[[#This Row],[Auto Renewal]]="Yes"),Bases[[#This Row],[Subscription Price]],0)</f>
        <v>0</v>
      </c>
      <c r="AP268" s="7">
        <f>IF(AND(Bases[[#This Row],[Plan]]="Core",Bases[[#This Row],[Auto Renewal]]="No"),Bases[[#This Row],[Subscription Price]],0)</f>
        <v>5</v>
      </c>
      <c r="AQ268" s="7">
        <f>+Bases[[#This Row],[Sales From Simple Subscription Auto Renewal YES]]+Bases[[#This Row],[Sales From Simple Subscription Auto Renewal NO]]</f>
        <v>5</v>
      </c>
      <c r="AR268" s="7">
        <f>IF(AND(Bases[[#This Row],[Plan]]="Standard",Bases[[#This Row],[Auto Renewal]]="Yes"),Bases[[#This Row],[Minecraft Season Pass Price]],0)</f>
        <v>0</v>
      </c>
      <c r="AS268" s="7">
        <f>IF(AND(Bases[[#This Row],[Plan]]="Standard",Bases[[#This Row],[Auto Renewal]]="No"),Bases[[#This Row],[Minecraft Season Pass Price]],0)</f>
        <v>0</v>
      </c>
      <c r="AT268" s="7">
        <f>+Bases[[#This Row],[Sales From STANDARD (MINECRAFT) Auto Renewal YES]]+Bases[[#This Row],[Sales From STANDARD (MINECRAFT) Auto Renewal NO]]</f>
        <v>0</v>
      </c>
      <c r="AU268" s="7">
        <f>IF(AND(Bases[[#This Row],[Plan]]="Ultimate",Bases[[#This Row],[Auto Renewal]]="Yes"),Bases[[#This Row],[Minecraft Season Pass Price]],0)</f>
        <v>0</v>
      </c>
      <c r="AV268" s="7">
        <f>IF(AND(Bases[[#This Row],[Plan]]="Ultimate",Bases[[#This Row],[Auto Renewal]]="No"),Bases[[#This Row],[Minecraft Season Pass Price]],0)</f>
        <v>0</v>
      </c>
      <c r="AW268" s="7">
        <f>+Bases[[#This Row],[Sales From ULTIMATE (MINECRAFT) Auto Renewal YES]]+Bases[[#This Row],[Sales From ULTIMATE (MINECRAFT) Auto Renewal NO]]</f>
        <v>0</v>
      </c>
      <c r="AX268" s="7">
        <f>+Bases[[#This Row],[Total Sales From ULTIMATE (MINECRAFT) Auto Renewal YES + NO]]+Bases[[#This Row],[Total Sales From STANDARD (MINECRAFT) Auto Renewal YES + NO]]</f>
        <v>0</v>
      </c>
      <c r="AY268" s="7">
        <f>IF(AND(Bases[[#This Row],[Plan]]="Ultimate",Bases[[#This Row],[Auto Renewal]]="Yes"),Bases[[#This Row],[EA Play Season Pass
Price]],0)</f>
        <v>0</v>
      </c>
      <c r="AZ268" s="7">
        <f>IF(AND(Bases[[#This Row],[Plan]]="Ultimate",Bases[[#This Row],[Auto Renewal]]="No"),Bases[[#This Row],[EA Play Season Pass
Price]],0)</f>
        <v>0</v>
      </c>
      <c r="BA268" s="7">
        <f>+Bases[[#This Row],[Sales From ULTIMATE (EA) Auto Renewal YES]]+Bases[[#This Row],[Sales From ULTIMATE (EA) Auto Renewal NO]]</f>
        <v>0</v>
      </c>
      <c r="BB268" s="7">
        <f>IF(Bases[[#This Row],[Potential Clients Standard - Renew: Yes]]=1,25,0)</f>
        <v>0</v>
      </c>
      <c r="BC268" s="9">
        <f>IF(AND(Bases[[#This Row],[Auto Renewal]]="Yes",Bases[[#This Row],[Plan]]="Core"),1,0)</f>
        <v>0</v>
      </c>
      <c r="BD268" s="7">
        <f>IF(Bases[[#This Row],[Potential Clients Standard - Renew: NO]]=1,25,0)</f>
        <v>25</v>
      </c>
      <c r="BE268" s="9">
        <f>IF(AND(Bases[[#This Row],[Auto Renewal]]="No",Bases[[#This Row],[Plan]]="Core"),1,0)</f>
        <v>1</v>
      </c>
      <c r="BF268" s="7">
        <f>IF(Bases[[#This Row],[Potential Clients Ultimate - Renew: Yes]]=1,35,0)</f>
        <v>0</v>
      </c>
      <c r="BG268" s="9">
        <f>IF(AND(Bases[[#This Row],[Auto Renewal]]="Yes",Bases[[#This Row],[Plan]]="Standard"),1,0)</f>
        <v>0</v>
      </c>
      <c r="BH268" s="7">
        <f>IF(Bases[[#This Row],[Potential Clients Ultimate - Renew: NO]]=1,35,0)</f>
        <v>0</v>
      </c>
      <c r="BI268" s="9">
        <f>IF(AND(Bases[[#This Row],[Auto Renewal]]="No",Bases[[#This Row],[Plan]]="Standard"),1,0)</f>
        <v>0</v>
      </c>
      <c r="BJ268" s="7">
        <f>+Bases[[#This Row],[Potential Sales Standard - Renew: Yes]]+Bases[[#This Row],[Potential Sales Ultimate - Renew: Yes]]</f>
        <v>0</v>
      </c>
      <c r="BK268" s="9">
        <f>+Bases[[#This Row],[Potential Clients Standard - Renew: Yes]]+Bases[[#This Row],[Potential Clients Standard - Renew: NO]]</f>
        <v>1</v>
      </c>
      <c r="BL268" s="7">
        <f>+Bases[[#This Row],[Potential Sales Standard - Renew: NO]]+Bases[[#This Row],[Potential Sales Ultimate - Renew: NO]]</f>
        <v>25</v>
      </c>
      <c r="BM268" s="9">
        <f>+Bases[[#This Row],[Potential Clients Ultimate - Renew: Yes]]+Bases[[#This Row],[Potential Clients Ultimate - Renew: NO]]</f>
        <v>0</v>
      </c>
    </row>
    <row r="269" spans="1:65" ht="16.5" customHeight="1" x14ac:dyDescent="0.25">
      <c r="A269" s="1">
        <v>3496</v>
      </c>
      <c r="B269" s="1" t="s">
        <v>272</v>
      </c>
      <c r="C269" s="1" t="s">
        <v>7</v>
      </c>
      <c r="D269" s="2">
        <v>45613</v>
      </c>
      <c r="E269" s="1" t="s">
        <v>8</v>
      </c>
      <c r="F269" s="7">
        <v>15</v>
      </c>
      <c r="G269" s="1" t="s">
        <v>13</v>
      </c>
      <c r="H269" s="1" t="s">
        <v>8</v>
      </c>
      <c r="I269" s="7">
        <v>30</v>
      </c>
      <c r="J269" s="1" t="s">
        <v>8</v>
      </c>
      <c r="K269" s="7">
        <v>20</v>
      </c>
      <c r="L269" s="7">
        <v>5</v>
      </c>
      <c r="M269" s="7">
        <v>60</v>
      </c>
      <c r="N269" s="6">
        <v>2024</v>
      </c>
      <c r="O269" s="3" t="s">
        <v>325</v>
      </c>
      <c r="P269" s="5">
        <v>4</v>
      </c>
      <c r="Q269" s="3" t="s">
        <v>314</v>
      </c>
      <c r="R269" s="7">
        <v>-5</v>
      </c>
      <c r="S269" s="9">
        <v>1</v>
      </c>
      <c r="T269" s="9">
        <v>1</v>
      </c>
      <c r="U269" s="9">
        <v>0</v>
      </c>
      <c r="V269" s="9">
        <f>+IF(Bases[[#This Row],[Auto Renewal]]="Yes",1,0)</f>
        <v>1</v>
      </c>
      <c r="W269" s="9">
        <f>+IF(Bases[[#This Row],[Auto Renewal]]="No",1,0)</f>
        <v>0</v>
      </c>
      <c r="X269" s="9">
        <f>+Bases[[#This Row],[CLIENTS From All Subscriptions Auto Renewal YES]]+Bases[[#This Row],[CLIENTS From All Subscriptions Auto Renewal NO]]</f>
        <v>1</v>
      </c>
      <c r="Y269" s="9">
        <f>IF(AND(Bases[[#This Row],[Plan]]="Core",Bases[[#This Row],[Auto Renewal]]="Yes"),1,0)</f>
        <v>0</v>
      </c>
      <c r="Z269" s="9">
        <f>IF(AND(Bases[[#This Row],[Plan]]="Core",Bases[[#This Row],[Auto Renewal]]="No"),1,0)</f>
        <v>0</v>
      </c>
      <c r="AA269" s="9">
        <f>+Bases[[#This Row],[CLIENTS From Simple Subscription Auto Renewal NO]]+Bases[[#This Row],[CLIENTS From Simple Subscription Auto Renewal YES]]</f>
        <v>0</v>
      </c>
      <c r="AB269" s="9">
        <f>IF(AND(Bases[[#This Row],[Plan]]="Standard",Bases[[#This Row],[Auto Renewal]]="Yes"),1,0)</f>
        <v>0</v>
      </c>
      <c r="AC269" s="9">
        <f>IF(AND(Bases[[#This Row],[Plan]]="Standard",Bases[[#This Row],[Auto Renewal]]="No"),1,0)</f>
        <v>0</v>
      </c>
      <c r="AD269" s="9">
        <f>+Bases[[#This Row],[CLIENTS From STANDARD (MINECRAFT) Auto Renewal NO]]+Bases[[#This Row],[CLIENTS From STANDARD (MINECRAFT) Auto Renewal YES]]</f>
        <v>0</v>
      </c>
      <c r="AE269" s="9">
        <f>IF(AND(Bases[[#This Row],[Plan]]="Ultimate",Bases[[#This Row],[Auto Renewal]]="Yes"),1,0)</f>
        <v>1</v>
      </c>
      <c r="AF269" s="9">
        <f>IF(AND(Bases[[#This Row],[Plan]]="Ultimate",Bases[[#This Row],[Auto Renewal]]="No"),1,0)</f>
        <v>0</v>
      </c>
      <c r="AG269" s="9">
        <f>+Bases[[#This Row],[CLIENTS From ULTIMATE (MINECRAFT) Auto Renewal NO]]+Bases[[#This Row],[CLIENTS From ULTIMATE (MINECRAFT) Auto Renewal YES]]</f>
        <v>1</v>
      </c>
      <c r="AH269" s="9">
        <f>+Bases[[#This Row],[Total CLIENTS From ULTIMATE (MINECRAFT) Auto Renewal YES + NO]]+Bases[[#This Row],[Total CLIENTS From STANDARD (MINECRAFT) Auto Renewal YES + NO]]</f>
        <v>1</v>
      </c>
      <c r="AI269" s="9">
        <f>IF(AND(Bases[[#This Row],[Plan]]="Ultimate",Bases[[#This Row],[Auto Renewal]]="Yes"),1,0)</f>
        <v>1</v>
      </c>
      <c r="AJ269" s="9">
        <f>IF(AND(Bases[[#This Row],[Plan]]="Ultimate",Bases[[#This Row],[Auto Renewal]]="No"),1,0)</f>
        <v>0</v>
      </c>
      <c r="AK269" s="9">
        <f>+Bases[[#This Row],[CLIENTS From ULTIMATE (EA) Auto Renewal YES]]+Bases[[#This Row],[CLIENTS From ULTIMATE (EA) Auto Renewal NO]]</f>
        <v>1</v>
      </c>
      <c r="AL269" s="7">
        <f>+IF(Bases[[#This Row],[Auto Renewal]]="Yes",Bases[[#This Row],[Subscription Price]],0)</f>
        <v>15</v>
      </c>
      <c r="AM269" s="7">
        <f>+IF(Bases[[#This Row],[Auto Renewal]]="No",Bases[[#This Row],[Subscription Price]],0)</f>
        <v>0</v>
      </c>
      <c r="AN269" s="7">
        <f>+Bases[[#This Row],[Sales From All Subscriptions Auto Renewal NO]]+Bases[[#This Row],[Sales From All Subscriptions Auto Renewal YES]]</f>
        <v>15</v>
      </c>
      <c r="AO269" s="7">
        <f>IF(AND(Bases[[#This Row],[Plan]]="Core",Bases[[#This Row],[Auto Renewal]]="Yes"),Bases[[#This Row],[Subscription Price]],0)</f>
        <v>0</v>
      </c>
      <c r="AP269" s="7">
        <f>IF(AND(Bases[[#This Row],[Plan]]="Core",Bases[[#This Row],[Auto Renewal]]="No"),Bases[[#This Row],[Subscription Price]],0)</f>
        <v>0</v>
      </c>
      <c r="AQ269" s="7">
        <f>+Bases[[#This Row],[Sales From Simple Subscription Auto Renewal YES]]+Bases[[#This Row],[Sales From Simple Subscription Auto Renewal NO]]</f>
        <v>0</v>
      </c>
      <c r="AR269" s="7">
        <f>IF(AND(Bases[[#This Row],[Plan]]="Standard",Bases[[#This Row],[Auto Renewal]]="Yes"),Bases[[#This Row],[Minecraft Season Pass Price]],0)</f>
        <v>0</v>
      </c>
      <c r="AS269" s="7">
        <f>IF(AND(Bases[[#This Row],[Plan]]="Standard",Bases[[#This Row],[Auto Renewal]]="No"),Bases[[#This Row],[Minecraft Season Pass Price]],0)</f>
        <v>0</v>
      </c>
      <c r="AT269" s="7">
        <f>+Bases[[#This Row],[Sales From STANDARD (MINECRAFT) Auto Renewal YES]]+Bases[[#This Row],[Sales From STANDARD (MINECRAFT) Auto Renewal NO]]</f>
        <v>0</v>
      </c>
      <c r="AU269" s="7">
        <f>IF(AND(Bases[[#This Row],[Plan]]="Ultimate",Bases[[#This Row],[Auto Renewal]]="Yes"),Bases[[#This Row],[Minecraft Season Pass Price]],0)</f>
        <v>20</v>
      </c>
      <c r="AV269" s="7">
        <f>IF(AND(Bases[[#This Row],[Plan]]="Ultimate",Bases[[#This Row],[Auto Renewal]]="No"),Bases[[#This Row],[Minecraft Season Pass Price]],0)</f>
        <v>0</v>
      </c>
      <c r="AW269" s="7">
        <f>+Bases[[#This Row],[Sales From ULTIMATE (MINECRAFT) Auto Renewal YES]]+Bases[[#This Row],[Sales From ULTIMATE (MINECRAFT) Auto Renewal NO]]</f>
        <v>20</v>
      </c>
      <c r="AX269" s="7">
        <f>+Bases[[#This Row],[Total Sales From ULTIMATE (MINECRAFT) Auto Renewal YES + NO]]+Bases[[#This Row],[Total Sales From STANDARD (MINECRAFT) Auto Renewal YES + NO]]</f>
        <v>20</v>
      </c>
      <c r="AY269" s="7">
        <f>IF(AND(Bases[[#This Row],[Plan]]="Ultimate",Bases[[#This Row],[Auto Renewal]]="Yes"),Bases[[#This Row],[EA Play Season Pass
Price]],0)</f>
        <v>30</v>
      </c>
      <c r="AZ269" s="7">
        <f>IF(AND(Bases[[#This Row],[Plan]]="Ultimate",Bases[[#This Row],[Auto Renewal]]="No"),Bases[[#This Row],[EA Play Season Pass
Price]],0)</f>
        <v>0</v>
      </c>
      <c r="BA269" s="7">
        <f>+Bases[[#This Row],[Sales From ULTIMATE (EA) Auto Renewal YES]]+Bases[[#This Row],[Sales From ULTIMATE (EA) Auto Renewal NO]]</f>
        <v>30</v>
      </c>
      <c r="BB269" s="7">
        <f>IF(Bases[[#This Row],[Potential Clients Standard - Renew: Yes]]=1,25,0)</f>
        <v>0</v>
      </c>
      <c r="BC269" s="9">
        <f>IF(AND(Bases[[#This Row],[Auto Renewal]]="Yes",Bases[[#This Row],[Plan]]="Core"),1,0)</f>
        <v>0</v>
      </c>
      <c r="BD269" s="7">
        <f>IF(Bases[[#This Row],[Potential Clients Standard - Renew: NO]]=1,25,0)</f>
        <v>0</v>
      </c>
      <c r="BE269" s="9">
        <f>IF(AND(Bases[[#This Row],[Auto Renewal]]="No",Bases[[#This Row],[Plan]]="Core"),1,0)</f>
        <v>0</v>
      </c>
      <c r="BF269" s="7">
        <f>IF(Bases[[#This Row],[Potential Clients Ultimate - Renew: Yes]]=1,35,0)</f>
        <v>0</v>
      </c>
      <c r="BG269" s="9">
        <f>IF(AND(Bases[[#This Row],[Auto Renewal]]="Yes",Bases[[#This Row],[Plan]]="Standard"),1,0)</f>
        <v>0</v>
      </c>
      <c r="BH269" s="7">
        <f>IF(Bases[[#This Row],[Potential Clients Ultimate - Renew: NO]]=1,35,0)</f>
        <v>0</v>
      </c>
      <c r="BI269" s="9">
        <f>IF(AND(Bases[[#This Row],[Auto Renewal]]="No",Bases[[#This Row],[Plan]]="Standard"),1,0)</f>
        <v>0</v>
      </c>
      <c r="BJ269" s="7">
        <f>+Bases[[#This Row],[Potential Sales Standard - Renew: Yes]]+Bases[[#This Row],[Potential Sales Ultimate - Renew: Yes]]</f>
        <v>0</v>
      </c>
      <c r="BK269" s="9">
        <f>+Bases[[#This Row],[Potential Clients Standard - Renew: Yes]]+Bases[[#This Row],[Potential Clients Standard - Renew: NO]]</f>
        <v>0</v>
      </c>
      <c r="BL269" s="7">
        <f>+Bases[[#This Row],[Potential Sales Standard - Renew: NO]]+Bases[[#This Row],[Potential Sales Ultimate - Renew: NO]]</f>
        <v>0</v>
      </c>
      <c r="BM269" s="9">
        <f>+Bases[[#This Row],[Potential Clients Ultimate - Renew: Yes]]+Bases[[#This Row],[Potential Clients Ultimate - Renew: NO]]</f>
        <v>0</v>
      </c>
    </row>
    <row r="270" spans="1:65" ht="16.5" customHeight="1" x14ac:dyDescent="0.25">
      <c r="A270" s="1">
        <v>3497</v>
      </c>
      <c r="B270" s="1" t="s">
        <v>273</v>
      </c>
      <c r="C270" s="1" t="s">
        <v>15</v>
      </c>
      <c r="D270" s="2">
        <v>45614</v>
      </c>
      <c r="E270" s="1" t="s">
        <v>12</v>
      </c>
      <c r="F270" s="7">
        <v>10</v>
      </c>
      <c r="G270" s="1" t="s">
        <v>9</v>
      </c>
      <c r="H270" s="1" t="s">
        <v>12</v>
      </c>
      <c r="I270" s="7" t="s">
        <v>302</v>
      </c>
      <c r="J270" s="1" t="s">
        <v>8</v>
      </c>
      <c r="K270" s="7">
        <v>20</v>
      </c>
      <c r="L270" s="7">
        <v>10</v>
      </c>
      <c r="M270" s="7">
        <v>20</v>
      </c>
      <c r="N270" s="6">
        <v>2024</v>
      </c>
      <c r="O270" s="3" t="s">
        <v>325</v>
      </c>
      <c r="P270" s="5">
        <v>4</v>
      </c>
      <c r="Q270" s="3" t="s">
        <v>309</v>
      </c>
      <c r="R270" s="7">
        <v>-10</v>
      </c>
      <c r="S270" s="9">
        <v>1</v>
      </c>
      <c r="T270" s="9">
        <v>0</v>
      </c>
      <c r="U270" s="9">
        <v>1</v>
      </c>
      <c r="V270" s="9">
        <f>+IF(Bases[[#This Row],[Auto Renewal]]="Yes",1,0)</f>
        <v>0</v>
      </c>
      <c r="W270" s="9">
        <f>+IF(Bases[[#This Row],[Auto Renewal]]="No",1,0)</f>
        <v>1</v>
      </c>
      <c r="X270" s="9">
        <f>+Bases[[#This Row],[CLIENTS From All Subscriptions Auto Renewal YES]]+Bases[[#This Row],[CLIENTS From All Subscriptions Auto Renewal NO]]</f>
        <v>1</v>
      </c>
      <c r="Y270" s="9">
        <f>IF(AND(Bases[[#This Row],[Plan]]="Core",Bases[[#This Row],[Auto Renewal]]="Yes"),1,0)</f>
        <v>0</v>
      </c>
      <c r="Z270" s="9">
        <f>IF(AND(Bases[[#This Row],[Plan]]="Core",Bases[[#This Row],[Auto Renewal]]="No"),1,0)</f>
        <v>0</v>
      </c>
      <c r="AA270" s="9">
        <f>+Bases[[#This Row],[CLIENTS From Simple Subscription Auto Renewal NO]]+Bases[[#This Row],[CLIENTS From Simple Subscription Auto Renewal YES]]</f>
        <v>0</v>
      </c>
      <c r="AB270" s="9">
        <f>IF(AND(Bases[[#This Row],[Plan]]="Standard",Bases[[#This Row],[Auto Renewal]]="Yes"),1,0)</f>
        <v>0</v>
      </c>
      <c r="AC270" s="9">
        <f>IF(AND(Bases[[#This Row],[Plan]]="Standard",Bases[[#This Row],[Auto Renewal]]="No"),1,0)</f>
        <v>1</v>
      </c>
      <c r="AD270" s="9">
        <f>+Bases[[#This Row],[CLIENTS From STANDARD (MINECRAFT) Auto Renewal NO]]+Bases[[#This Row],[CLIENTS From STANDARD (MINECRAFT) Auto Renewal YES]]</f>
        <v>1</v>
      </c>
      <c r="AE270" s="9">
        <f>IF(AND(Bases[[#This Row],[Plan]]="Ultimate",Bases[[#This Row],[Auto Renewal]]="Yes"),1,0)</f>
        <v>0</v>
      </c>
      <c r="AF270" s="9">
        <f>IF(AND(Bases[[#This Row],[Plan]]="Ultimate",Bases[[#This Row],[Auto Renewal]]="No"),1,0)</f>
        <v>0</v>
      </c>
      <c r="AG270" s="9">
        <f>+Bases[[#This Row],[CLIENTS From ULTIMATE (MINECRAFT) Auto Renewal NO]]+Bases[[#This Row],[CLIENTS From ULTIMATE (MINECRAFT) Auto Renewal YES]]</f>
        <v>0</v>
      </c>
      <c r="AH270" s="9">
        <f>+Bases[[#This Row],[Total CLIENTS From ULTIMATE (MINECRAFT) Auto Renewal YES + NO]]+Bases[[#This Row],[Total CLIENTS From STANDARD (MINECRAFT) Auto Renewal YES + NO]]</f>
        <v>1</v>
      </c>
      <c r="AI270" s="9">
        <f>IF(AND(Bases[[#This Row],[Plan]]="Ultimate",Bases[[#This Row],[Auto Renewal]]="Yes"),1,0)</f>
        <v>0</v>
      </c>
      <c r="AJ270" s="9">
        <f>IF(AND(Bases[[#This Row],[Plan]]="Ultimate",Bases[[#This Row],[Auto Renewal]]="No"),1,0)</f>
        <v>0</v>
      </c>
      <c r="AK270" s="9">
        <f>+Bases[[#This Row],[CLIENTS From ULTIMATE (EA) Auto Renewal YES]]+Bases[[#This Row],[CLIENTS From ULTIMATE (EA) Auto Renewal NO]]</f>
        <v>0</v>
      </c>
      <c r="AL270" s="7">
        <f>+IF(Bases[[#This Row],[Auto Renewal]]="Yes",Bases[[#This Row],[Subscription Price]],0)</f>
        <v>0</v>
      </c>
      <c r="AM270" s="7">
        <f>+IF(Bases[[#This Row],[Auto Renewal]]="No",Bases[[#This Row],[Subscription Price]],0)</f>
        <v>10</v>
      </c>
      <c r="AN270" s="7">
        <f>+Bases[[#This Row],[Sales From All Subscriptions Auto Renewal NO]]+Bases[[#This Row],[Sales From All Subscriptions Auto Renewal YES]]</f>
        <v>10</v>
      </c>
      <c r="AO270" s="7">
        <f>IF(AND(Bases[[#This Row],[Plan]]="Core",Bases[[#This Row],[Auto Renewal]]="Yes"),Bases[[#This Row],[Subscription Price]],0)</f>
        <v>0</v>
      </c>
      <c r="AP270" s="7">
        <f>IF(AND(Bases[[#This Row],[Plan]]="Core",Bases[[#This Row],[Auto Renewal]]="No"),Bases[[#This Row],[Subscription Price]],0)</f>
        <v>0</v>
      </c>
      <c r="AQ270" s="7">
        <f>+Bases[[#This Row],[Sales From Simple Subscription Auto Renewal YES]]+Bases[[#This Row],[Sales From Simple Subscription Auto Renewal NO]]</f>
        <v>0</v>
      </c>
      <c r="AR270" s="7">
        <f>IF(AND(Bases[[#This Row],[Plan]]="Standard",Bases[[#This Row],[Auto Renewal]]="Yes"),Bases[[#This Row],[Minecraft Season Pass Price]],0)</f>
        <v>0</v>
      </c>
      <c r="AS270" s="7">
        <f>IF(AND(Bases[[#This Row],[Plan]]="Standard",Bases[[#This Row],[Auto Renewal]]="No"),Bases[[#This Row],[Minecraft Season Pass Price]],0)</f>
        <v>20</v>
      </c>
      <c r="AT270" s="7">
        <f>+Bases[[#This Row],[Sales From STANDARD (MINECRAFT) Auto Renewal YES]]+Bases[[#This Row],[Sales From STANDARD (MINECRAFT) Auto Renewal NO]]</f>
        <v>20</v>
      </c>
      <c r="AU270" s="7">
        <f>IF(AND(Bases[[#This Row],[Plan]]="Ultimate",Bases[[#This Row],[Auto Renewal]]="Yes"),Bases[[#This Row],[Minecraft Season Pass Price]],0)</f>
        <v>0</v>
      </c>
      <c r="AV270" s="7">
        <f>IF(AND(Bases[[#This Row],[Plan]]="Ultimate",Bases[[#This Row],[Auto Renewal]]="No"),Bases[[#This Row],[Minecraft Season Pass Price]],0)</f>
        <v>0</v>
      </c>
      <c r="AW270" s="7">
        <f>+Bases[[#This Row],[Sales From ULTIMATE (MINECRAFT) Auto Renewal YES]]+Bases[[#This Row],[Sales From ULTIMATE (MINECRAFT) Auto Renewal NO]]</f>
        <v>0</v>
      </c>
      <c r="AX270" s="7">
        <f>+Bases[[#This Row],[Total Sales From ULTIMATE (MINECRAFT) Auto Renewal YES + NO]]+Bases[[#This Row],[Total Sales From STANDARD (MINECRAFT) Auto Renewal YES + NO]]</f>
        <v>20</v>
      </c>
      <c r="AY270" s="7">
        <f>IF(AND(Bases[[#This Row],[Plan]]="Ultimate",Bases[[#This Row],[Auto Renewal]]="Yes"),Bases[[#This Row],[EA Play Season Pass
Price]],0)</f>
        <v>0</v>
      </c>
      <c r="AZ270" s="7">
        <f>IF(AND(Bases[[#This Row],[Plan]]="Ultimate",Bases[[#This Row],[Auto Renewal]]="No"),Bases[[#This Row],[EA Play Season Pass
Price]],0)</f>
        <v>0</v>
      </c>
      <c r="BA270" s="7">
        <f>+Bases[[#This Row],[Sales From ULTIMATE (EA) Auto Renewal YES]]+Bases[[#This Row],[Sales From ULTIMATE (EA) Auto Renewal NO]]</f>
        <v>0</v>
      </c>
      <c r="BB270" s="7">
        <f>IF(Bases[[#This Row],[Potential Clients Standard - Renew: Yes]]=1,25,0)</f>
        <v>0</v>
      </c>
      <c r="BC270" s="9">
        <f>IF(AND(Bases[[#This Row],[Auto Renewal]]="Yes",Bases[[#This Row],[Plan]]="Core"),1,0)</f>
        <v>0</v>
      </c>
      <c r="BD270" s="7">
        <f>IF(Bases[[#This Row],[Potential Clients Standard - Renew: NO]]=1,25,0)</f>
        <v>0</v>
      </c>
      <c r="BE270" s="9">
        <f>IF(AND(Bases[[#This Row],[Auto Renewal]]="No",Bases[[#This Row],[Plan]]="Core"),1,0)</f>
        <v>0</v>
      </c>
      <c r="BF270" s="7">
        <f>IF(Bases[[#This Row],[Potential Clients Ultimate - Renew: Yes]]=1,35,0)</f>
        <v>0</v>
      </c>
      <c r="BG270" s="9">
        <f>IF(AND(Bases[[#This Row],[Auto Renewal]]="Yes",Bases[[#This Row],[Plan]]="Standard"),1,0)</f>
        <v>0</v>
      </c>
      <c r="BH270" s="7">
        <f>IF(Bases[[#This Row],[Potential Clients Ultimate - Renew: NO]]=1,35,0)</f>
        <v>35</v>
      </c>
      <c r="BI270" s="9">
        <f>IF(AND(Bases[[#This Row],[Auto Renewal]]="No",Bases[[#This Row],[Plan]]="Standard"),1,0)</f>
        <v>1</v>
      </c>
      <c r="BJ270" s="7">
        <f>+Bases[[#This Row],[Potential Sales Standard - Renew: Yes]]+Bases[[#This Row],[Potential Sales Ultimate - Renew: Yes]]</f>
        <v>0</v>
      </c>
      <c r="BK270" s="9">
        <f>+Bases[[#This Row],[Potential Clients Standard - Renew: Yes]]+Bases[[#This Row],[Potential Clients Standard - Renew: NO]]</f>
        <v>0</v>
      </c>
      <c r="BL270" s="7">
        <f>+Bases[[#This Row],[Potential Sales Standard - Renew: NO]]+Bases[[#This Row],[Potential Sales Ultimate - Renew: NO]]</f>
        <v>35</v>
      </c>
      <c r="BM270" s="9">
        <f>+Bases[[#This Row],[Potential Clients Ultimate - Renew: Yes]]+Bases[[#This Row],[Potential Clients Ultimate - Renew: NO]]</f>
        <v>1</v>
      </c>
    </row>
    <row r="271" spans="1:65" ht="16.5" customHeight="1" x14ac:dyDescent="0.25">
      <c r="A271" s="1">
        <v>3498</v>
      </c>
      <c r="B271" s="1" t="s">
        <v>274</v>
      </c>
      <c r="C271" s="1" t="s">
        <v>11</v>
      </c>
      <c r="D271" s="2">
        <v>45615</v>
      </c>
      <c r="E271" s="1" t="s">
        <v>8</v>
      </c>
      <c r="F271" s="7">
        <v>5</v>
      </c>
      <c r="G271" s="1" t="s">
        <v>16</v>
      </c>
      <c r="H271" s="1" t="s">
        <v>12</v>
      </c>
      <c r="I271" s="7" t="s">
        <v>302</v>
      </c>
      <c r="J271" s="1" t="s">
        <v>12</v>
      </c>
      <c r="K271" s="7">
        <v>0</v>
      </c>
      <c r="L271" s="7">
        <v>0</v>
      </c>
      <c r="M271" s="7">
        <v>5</v>
      </c>
      <c r="N271" s="6">
        <v>2024</v>
      </c>
      <c r="O271" s="3" t="s">
        <v>325</v>
      </c>
      <c r="P271" s="5">
        <v>4</v>
      </c>
      <c r="Q271" s="3" t="s">
        <v>312</v>
      </c>
      <c r="R271" s="7">
        <v>0</v>
      </c>
      <c r="S271" s="9">
        <v>1</v>
      </c>
      <c r="T271" s="9">
        <v>1</v>
      </c>
      <c r="U271" s="9">
        <v>0</v>
      </c>
      <c r="V271" s="9">
        <f>+IF(Bases[[#This Row],[Auto Renewal]]="Yes",1,0)</f>
        <v>1</v>
      </c>
      <c r="W271" s="9">
        <f>+IF(Bases[[#This Row],[Auto Renewal]]="No",1,0)</f>
        <v>0</v>
      </c>
      <c r="X271" s="9">
        <f>+Bases[[#This Row],[CLIENTS From All Subscriptions Auto Renewal YES]]+Bases[[#This Row],[CLIENTS From All Subscriptions Auto Renewal NO]]</f>
        <v>1</v>
      </c>
      <c r="Y271" s="9">
        <f>IF(AND(Bases[[#This Row],[Plan]]="Core",Bases[[#This Row],[Auto Renewal]]="Yes"),1,0)</f>
        <v>1</v>
      </c>
      <c r="Z271" s="9">
        <f>IF(AND(Bases[[#This Row],[Plan]]="Core",Bases[[#This Row],[Auto Renewal]]="No"),1,0)</f>
        <v>0</v>
      </c>
      <c r="AA271" s="9">
        <f>+Bases[[#This Row],[CLIENTS From Simple Subscription Auto Renewal NO]]+Bases[[#This Row],[CLIENTS From Simple Subscription Auto Renewal YES]]</f>
        <v>1</v>
      </c>
      <c r="AB271" s="9">
        <f>IF(AND(Bases[[#This Row],[Plan]]="Standard",Bases[[#This Row],[Auto Renewal]]="Yes"),1,0)</f>
        <v>0</v>
      </c>
      <c r="AC271" s="9">
        <f>IF(AND(Bases[[#This Row],[Plan]]="Standard",Bases[[#This Row],[Auto Renewal]]="No"),1,0)</f>
        <v>0</v>
      </c>
      <c r="AD271" s="9">
        <f>+Bases[[#This Row],[CLIENTS From STANDARD (MINECRAFT) Auto Renewal NO]]+Bases[[#This Row],[CLIENTS From STANDARD (MINECRAFT) Auto Renewal YES]]</f>
        <v>0</v>
      </c>
      <c r="AE271" s="9">
        <f>IF(AND(Bases[[#This Row],[Plan]]="Ultimate",Bases[[#This Row],[Auto Renewal]]="Yes"),1,0)</f>
        <v>0</v>
      </c>
      <c r="AF271" s="9">
        <f>IF(AND(Bases[[#This Row],[Plan]]="Ultimate",Bases[[#This Row],[Auto Renewal]]="No"),1,0)</f>
        <v>0</v>
      </c>
      <c r="AG271" s="9">
        <f>+Bases[[#This Row],[CLIENTS From ULTIMATE (MINECRAFT) Auto Renewal NO]]+Bases[[#This Row],[CLIENTS From ULTIMATE (MINECRAFT) Auto Renewal YES]]</f>
        <v>0</v>
      </c>
      <c r="AH271" s="9">
        <f>+Bases[[#This Row],[Total CLIENTS From ULTIMATE (MINECRAFT) Auto Renewal YES + NO]]+Bases[[#This Row],[Total CLIENTS From STANDARD (MINECRAFT) Auto Renewal YES + NO]]</f>
        <v>0</v>
      </c>
      <c r="AI271" s="9">
        <f>IF(AND(Bases[[#This Row],[Plan]]="Ultimate",Bases[[#This Row],[Auto Renewal]]="Yes"),1,0)</f>
        <v>0</v>
      </c>
      <c r="AJ271" s="9">
        <f>IF(AND(Bases[[#This Row],[Plan]]="Ultimate",Bases[[#This Row],[Auto Renewal]]="No"),1,0)</f>
        <v>0</v>
      </c>
      <c r="AK271" s="9">
        <f>+Bases[[#This Row],[CLIENTS From ULTIMATE (EA) Auto Renewal YES]]+Bases[[#This Row],[CLIENTS From ULTIMATE (EA) Auto Renewal NO]]</f>
        <v>0</v>
      </c>
      <c r="AL271" s="7">
        <f>+IF(Bases[[#This Row],[Auto Renewal]]="Yes",Bases[[#This Row],[Subscription Price]],0)</f>
        <v>5</v>
      </c>
      <c r="AM271" s="7">
        <f>+IF(Bases[[#This Row],[Auto Renewal]]="No",Bases[[#This Row],[Subscription Price]],0)</f>
        <v>0</v>
      </c>
      <c r="AN271" s="7">
        <f>+Bases[[#This Row],[Sales From All Subscriptions Auto Renewal NO]]+Bases[[#This Row],[Sales From All Subscriptions Auto Renewal YES]]</f>
        <v>5</v>
      </c>
      <c r="AO271" s="7">
        <f>IF(AND(Bases[[#This Row],[Plan]]="Core",Bases[[#This Row],[Auto Renewal]]="Yes"),Bases[[#This Row],[Subscription Price]],0)</f>
        <v>5</v>
      </c>
      <c r="AP271" s="7">
        <f>IF(AND(Bases[[#This Row],[Plan]]="Core",Bases[[#This Row],[Auto Renewal]]="No"),Bases[[#This Row],[Subscription Price]],0)</f>
        <v>0</v>
      </c>
      <c r="AQ271" s="7">
        <f>+Bases[[#This Row],[Sales From Simple Subscription Auto Renewal YES]]+Bases[[#This Row],[Sales From Simple Subscription Auto Renewal NO]]</f>
        <v>5</v>
      </c>
      <c r="AR271" s="7">
        <f>IF(AND(Bases[[#This Row],[Plan]]="Standard",Bases[[#This Row],[Auto Renewal]]="Yes"),Bases[[#This Row],[Minecraft Season Pass Price]],0)</f>
        <v>0</v>
      </c>
      <c r="AS271" s="7">
        <f>IF(AND(Bases[[#This Row],[Plan]]="Standard",Bases[[#This Row],[Auto Renewal]]="No"),Bases[[#This Row],[Minecraft Season Pass Price]],0)</f>
        <v>0</v>
      </c>
      <c r="AT271" s="7">
        <f>+Bases[[#This Row],[Sales From STANDARD (MINECRAFT) Auto Renewal YES]]+Bases[[#This Row],[Sales From STANDARD (MINECRAFT) Auto Renewal NO]]</f>
        <v>0</v>
      </c>
      <c r="AU271" s="7">
        <f>IF(AND(Bases[[#This Row],[Plan]]="Ultimate",Bases[[#This Row],[Auto Renewal]]="Yes"),Bases[[#This Row],[Minecraft Season Pass Price]],0)</f>
        <v>0</v>
      </c>
      <c r="AV271" s="7">
        <f>IF(AND(Bases[[#This Row],[Plan]]="Ultimate",Bases[[#This Row],[Auto Renewal]]="No"),Bases[[#This Row],[Minecraft Season Pass Price]],0)</f>
        <v>0</v>
      </c>
      <c r="AW271" s="7">
        <f>+Bases[[#This Row],[Sales From ULTIMATE (MINECRAFT) Auto Renewal YES]]+Bases[[#This Row],[Sales From ULTIMATE (MINECRAFT) Auto Renewal NO]]</f>
        <v>0</v>
      </c>
      <c r="AX271" s="7">
        <f>+Bases[[#This Row],[Total Sales From ULTIMATE (MINECRAFT) Auto Renewal YES + NO]]+Bases[[#This Row],[Total Sales From STANDARD (MINECRAFT) Auto Renewal YES + NO]]</f>
        <v>0</v>
      </c>
      <c r="AY271" s="7">
        <f>IF(AND(Bases[[#This Row],[Plan]]="Ultimate",Bases[[#This Row],[Auto Renewal]]="Yes"),Bases[[#This Row],[EA Play Season Pass
Price]],0)</f>
        <v>0</v>
      </c>
      <c r="AZ271" s="7">
        <f>IF(AND(Bases[[#This Row],[Plan]]="Ultimate",Bases[[#This Row],[Auto Renewal]]="No"),Bases[[#This Row],[EA Play Season Pass
Price]],0)</f>
        <v>0</v>
      </c>
      <c r="BA271" s="7">
        <f>+Bases[[#This Row],[Sales From ULTIMATE (EA) Auto Renewal YES]]+Bases[[#This Row],[Sales From ULTIMATE (EA) Auto Renewal NO]]</f>
        <v>0</v>
      </c>
      <c r="BB271" s="7">
        <f>IF(Bases[[#This Row],[Potential Clients Standard - Renew: Yes]]=1,25,0)</f>
        <v>25</v>
      </c>
      <c r="BC271" s="9">
        <f>IF(AND(Bases[[#This Row],[Auto Renewal]]="Yes",Bases[[#This Row],[Plan]]="Core"),1,0)</f>
        <v>1</v>
      </c>
      <c r="BD271" s="7">
        <f>IF(Bases[[#This Row],[Potential Clients Standard - Renew: NO]]=1,25,0)</f>
        <v>0</v>
      </c>
      <c r="BE271" s="9">
        <f>IF(AND(Bases[[#This Row],[Auto Renewal]]="No",Bases[[#This Row],[Plan]]="Core"),1,0)</f>
        <v>0</v>
      </c>
      <c r="BF271" s="7">
        <f>IF(Bases[[#This Row],[Potential Clients Ultimate - Renew: Yes]]=1,35,0)</f>
        <v>0</v>
      </c>
      <c r="BG271" s="9">
        <f>IF(AND(Bases[[#This Row],[Auto Renewal]]="Yes",Bases[[#This Row],[Plan]]="Standard"),1,0)</f>
        <v>0</v>
      </c>
      <c r="BH271" s="7">
        <f>IF(Bases[[#This Row],[Potential Clients Ultimate - Renew: NO]]=1,35,0)</f>
        <v>0</v>
      </c>
      <c r="BI271" s="9">
        <f>IF(AND(Bases[[#This Row],[Auto Renewal]]="No",Bases[[#This Row],[Plan]]="Standard"),1,0)</f>
        <v>0</v>
      </c>
      <c r="BJ271" s="7">
        <f>+Bases[[#This Row],[Potential Sales Standard - Renew: Yes]]+Bases[[#This Row],[Potential Sales Ultimate - Renew: Yes]]</f>
        <v>25</v>
      </c>
      <c r="BK271" s="9">
        <f>+Bases[[#This Row],[Potential Clients Standard - Renew: Yes]]+Bases[[#This Row],[Potential Clients Standard - Renew: NO]]</f>
        <v>1</v>
      </c>
      <c r="BL271" s="7">
        <f>+Bases[[#This Row],[Potential Sales Standard - Renew: NO]]+Bases[[#This Row],[Potential Sales Ultimate - Renew: NO]]</f>
        <v>0</v>
      </c>
      <c r="BM271" s="9">
        <f>+Bases[[#This Row],[Potential Clients Ultimate - Renew: Yes]]+Bases[[#This Row],[Potential Clients Ultimate - Renew: NO]]</f>
        <v>0</v>
      </c>
    </row>
    <row r="272" spans="1:65" ht="16.5" customHeight="1" x14ac:dyDescent="0.25">
      <c r="A272" s="1">
        <v>3499</v>
      </c>
      <c r="B272" s="1" t="s">
        <v>275</v>
      </c>
      <c r="C272" s="1" t="s">
        <v>7</v>
      </c>
      <c r="D272" s="2">
        <v>45616</v>
      </c>
      <c r="E272" s="1" t="s">
        <v>12</v>
      </c>
      <c r="F272" s="7">
        <v>15</v>
      </c>
      <c r="G272" s="1" t="s">
        <v>9</v>
      </c>
      <c r="H272" s="1" t="s">
        <v>8</v>
      </c>
      <c r="I272" s="7">
        <v>30</v>
      </c>
      <c r="J272" s="1" t="s">
        <v>8</v>
      </c>
      <c r="K272" s="7">
        <v>20</v>
      </c>
      <c r="L272" s="7">
        <v>3</v>
      </c>
      <c r="M272" s="7">
        <v>62</v>
      </c>
      <c r="N272" s="6">
        <v>2024</v>
      </c>
      <c r="O272" s="3" t="s">
        <v>325</v>
      </c>
      <c r="P272" s="5">
        <v>4</v>
      </c>
      <c r="Q272" s="3" t="s">
        <v>315</v>
      </c>
      <c r="R272" s="7">
        <v>-3</v>
      </c>
      <c r="S272" s="9">
        <v>1</v>
      </c>
      <c r="T272" s="9">
        <v>0</v>
      </c>
      <c r="U272" s="9">
        <v>1</v>
      </c>
      <c r="V272" s="9">
        <f>+IF(Bases[[#This Row],[Auto Renewal]]="Yes",1,0)</f>
        <v>0</v>
      </c>
      <c r="W272" s="9">
        <f>+IF(Bases[[#This Row],[Auto Renewal]]="No",1,0)</f>
        <v>1</v>
      </c>
      <c r="X272" s="9">
        <f>+Bases[[#This Row],[CLIENTS From All Subscriptions Auto Renewal YES]]+Bases[[#This Row],[CLIENTS From All Subscriptions Auto Renewal NO]]</f>
        <v>1</v>
      </c>
      <c r="Y272" s="9">
        <f>IF(AND(Bases[[#This Row],[Plan]]="Core",Bases[[#This Row],[Auto Renewal]]="Yes"),1,0)</f>
        <v>0</v>
      </c>
      <c r="Z272" s="9">
        <f>IF(AND(Bases[[#This Row],[Plan]]="Core",Bases[[#This Row],[Auto Renewal]]="No"),1,0)</f>
        <v>0</v>
      </c>
      <c r="AA272" s="9">
        <f>+Bases[[#This Row],[CLIENTS From Simple Subscription Auto Renewal NO]]+Bases[[#This Row],[CLIENTS From Simple Subscription Auto Renewal YES]]</f>
        <v>0</v>
      </c>
      <c r="AB272" s="9">
        <f>IF(AND(Bases[[#This Row],[Plan]]="Standard",Bases[[#This Row],[Auto Renewal]]="Yes"),1,0)</f>
        <v>0</v>
      </c>
      <c r="AC272" s="9">
        <f>IF(AND(Bases[[#This Row],[Plan]]="Standard",Bases[[#This Row],[Auto Renewal]]="No"),1,0)</f>
        <v>0</v>
      </c>
      <c r="AD272" s="9">
        <f>+Bases[[#This Row],[CLIENTS From STANDARD (MINECRAFT) Auto Renewal NO]]+Bases[[#This Row],[CLIENTS From STANDARD (MINECRAFT) Auto Renewal YES]]</f>
        <v>0</v>
      </c>
      <c r="AE272" s="9">
        <f>IF(AND(Bases[[#This Row],[Plan]]="Ultimate",Bases[[#This Row],[Auto Renewal]]="Yes"),1,0)</f>
        <v>0</v>
      </c>
      <c r="AF272" s="9">
        <f>IF(AND(Bases[[#This Row],[Plan]]="Ultimate",Bases[[#This Row],[Auto Renewal]]="No"),1,0)</f>
        <v>1</v>
      </c>
      <c r="AG272" s="9">
        <f>+Bases[[#This Row],[CLIENTS From ULTIMATE (MINECRAFT) Auto Renewal NO]]+Bases[[#This Row],[CLIENTS From ULTIMATE (MINECRAFT) Auto Renewal YES]]</f>
        <v>1</v>
      </c>
      <c r="AH272" s="9">
        <f>+Bases[[#This Row],[Total CLIENTS From ULTIMATE (MINECRAFT) Auto Renewal YES + NO]]+Bases[[#This Row],[Total CLIENTS From STANDARD (MINECRAFT) Auto Renewal YES + NO]]</f>
        <v>1</v>
      </c>
      <c r="AI272" s="9">
        <f>IF(AND(Bases[[#This Row],[Plan]]="Ultimate",Bases[[#This Row],[Auto Renewal]]="Yes"),1,0)</f>
        <v>0</v>
      </c>
      <c r="AJ272" s="9">
        <f>IF(AND(Bases[[#This Row],[Plan]]="Ultimate",Bases[[#This Row],[Auto Renewal]]="No"),1,0)</f>
        <v>1</v>
      </c>
      <c r="AK272" s="9">
        <f>+Bases[[#This Row],[CLIENTS From ULTIMATE (EA) Auto Renewal YES]]+Bases[[#This Row],[CLIENTS From ULTIMATE (EA) Auto Renewal NO]]</f>
        <v>1</v>
      </c>
      <c r="AL272" s="7">
        <f>+IF(Bases[[#This Row],[Auto Renewal]]="Yes",Bases[[#This Row],[Subscription Price]],0)</f>
        <v>0</v>
      </c>
      <c r="AM272" s="7">
        <f>+IF(Bases[[#This Row],[Auto Renewal]]="No",Bases[[#This Row],[Subscription Price]],0)</f>
        <v>15</v>
      </c>
      <c r="AN272" s="7">
        <f>+Bases[[#This Row],[Sales From All Subscriptions Auto Renewal NO]]+Bases[[#This Row],[Sales From All Subscriptions Auto Renewal YES]]</f>
        <v>15</v>
      </c>
      <c r="AO272" s="7">
        <f>IF(AND(Bases[[#This Row],[Plan]]="Core",Bases[[#This Row],[Auto Renewal]]="Yes"),Bases[[#This Row],[Subscription Price]],0)</f>
        <v>0</v>
      </c>
      <c r="AP272" s="7">
        <f>IF(AND(Bases[[#This Row],[Plan]]="Core",Bases[[#This Row],[Auto Renewal]]="No"),Bases[[#This Row],[Subscription Price]],0)</f>
        <v>0</v>
      </c>
      <c r="AQ272" s="7">
        <f>+Bases[[#This Row],[Sales From Simple Subscription Auto Renewal YES]]+Bases[[#This Row],[Sales From Simple Subscription Auto Renewal NO]]</f>
        <v>0</v>
      </c>
      <c r="AR272" s="7">
        <f>IF(AND(Bases[[#This Row],[Plan]]="Standard",Bases[[#This Row],[Auto Renewal]]="Yes"),Bases[[#This Row],[Minecraft Season Pass Price]],0)</f>
        <v>0</v>
      </c>
      <c r="AS272" s="7">
        <f>IF(AND(Bases[[#This Row],[Plan]]="Standard",Bases[[#This Row],[Auto Renewal]]="No"),Bases[[#This Row],[Minecraft Season Pass Price]],0)</f>
        <v>0</v>
      </c>
      <c r="AT272" s="7">
        <f>+Bases[[#This Row],[Sales From STANDARD (MINECRAFT) Auto Renewal YES]]+Bases[[#This Row],[Sales From STANDARD (MINECRAFT) Auto Renewal NO]]</f>
        <v>0</v>
      </c>
      <c r="AU272" s="7">
        <f>IF(AND(Bases[[#This Row],[Plan]]="Ultimate",Bases[[#This Row],[Auto Renewal]]="Yes"),Bases[[#This Row],[Minecraft Season Pass Price]],0)</f>
        <v>0</v>
      </c>
      <c r="AV272" s="7">
        <f>IF(AND(Bases[[#This Row],[Plan]]="Ultimate",Bases[[#This Row],[Auto Renewal]]="No"),Bases[[#This Row],[Minecraft Season Pass Price]],0)</f>
        <v>20</v>
      </c>
      <c r="AW272" s="7">
        <f>+Bases[[#This Row],[Sales From ULTIMATE (MINECRAFT) Auto Renewal YES]]+Bases[[#This Row],[Sales From ULTIMATE (MINECRAFT) Auto Renewal NO]]</f>
        <v>20</v>
      </c>
      <c r="AX272" s="7">
        <f>+Bases[[#This Row],[Total Sales From ULTIMATE (MINECRAFT) Auto Renewal YES + NO]]+Bases[[#This Row],[Total Sales From STANDARD (MINECRAFT) Auto Renewal YES + NO]]</f>
        <v>20</v>
      </c>
      <c r="AY272" s="7">
        <f>IF(AND(Bases[[#This Row],[Plan]]="Ultimate",Bases[[#This Row],[Auto Renewal]]="Yes"),Bases[[#This Row],[EA Play Season Pass
Price]],0)</f>
        <v>0</v>
      </c>
      <c r="AZ272" s="7">
        <f>IF(AND(Bases[[#This Row],[Plan]]="Ultimate",Bases[[#This Row],[Auto Renewal]]="No"),Bases[[#This Row],[EA Play Season Pass
Price]],0)</f>
        <v>30</v>
      </c>
      <c r="BA272" s="7">
        <f>+Bases[[#This Row],[Sales From ULTIMATE (EA) Auto Renewal YES]]+Bases[[#This Row],[Sales From ULTIMATE (EA) Auto Renewal NO]]</f>
        <v>30</v>
      </c>
      <c r="BB272" s="7">
        <f>IF(Bases[[#This Row],[Potential Clients Standard - Renew: Yes]]=1,25,0)</f>
        <v>0</v>
      </c>
      <c r="BC272" s="9">
        <f>IF(AND(Bases[[#This Row],[Auto Renewal]]="Yes",Bases[[#This Row],[Plan]]="Core"),1,0)</f>
        <v>0</v>
      </c>
      <c r="BD272" s="7">
        <f>IF(Bases[[#This Row],[Potential Clients Standard - Renew: NO]]=1,25,0)</f>
        <v>0</v>
      </c>
      <c r="BE272" s="9">
        <f>IF(AND(Bases[[#This Row],[Auto Renewal]]="No",Bases[[#This Row],[Plan]]="Core"),1,0)</f>
        <v>0</v>
      </c>
      <c r="BF272" s="7">
        <f>IF(Bases[[#This Row],[Potential Clients Ultimate - Renew: Yes]]=1,35,0)</f>
        <v>0</v>
      </c>
      <c r="BG272" s="9">
        <f>IF(AND(Bases[[#This Row],[Auto Renewal]]="Yes",Bases[[#This Row],[Plan]]="Standard"),1,0)</f>
        <v>0</v>
      </c>
      <c r="BH272" s="7">
        <f>IF(Bases[[#This Row],[Potential Clients Ultimate - Renew: NO]]=1,35,0)</f>
        <v>0</v>
      </c>
      <c r="BI272" s="9">
        <f>IF(AND(Bases[[#This Row],[Auto Renewal]]="No",Bases[[#This Row],[Plan]]="Standard"),1,0)</f>
        <v>0</v>
      </c>
      <c r="BJ272" s="7">
        <f>+Bases[[#This Row],[Potential Sales Standard - Renew: Yes]]+Bases[[#This Row],[Potential Sales Ultimate - Renew: Yes]]</f>
        <v>0</v>
      </c>
      <c r="BK272" s="9">
        <f>+Bases[[#This Row],[Potential Clients Standard - Renew: Yes]]+Bases[[#This Row],[Potential Clients Standard - Renew: NO]]</f>
        <v>0</v>
      </c>
      <c r="BL272" s="7">
        <f>+Bases[[#This Row],[Potential Sales Standard - Renew: NO]]+Bases[[#This Row],[Potential Sales Ultimate - Renew: NO]]</f>
        <v>0</v>
      </c>
      <c r="BM272" s="9">
        <f>+Bases[[#This Row],[Potential Clients Ultimate - Renew: Yes]]+Bases[[#This Row],[Potential Clients Ultimate - Renew: NO]]</f>
        <v>0</v>
      </c>
    </row>
    <row r="273" spans="1:65" ht="16.5" customHeight="1" x14ac:dyDescent="0.25">
      <c r="A273" s="1">
        <v>3500</v>
      </c>
      <c r="B273" s="1" t="s">
        <v>276</v>
      </c>
      <c r="C273" s="1" t="s">
        <v>15</v>
      </c>
      <c r="D273" s="2">
        <v>45617</v>
      </c>
      <c r="E273" s="1" t="s">
        <v>8</v>
      </c>
      <c r="F273" s="7">
        <v>10</v>
      </c>
      <c r="G273" s="1" t="s">
        <v>13</v>
      </c>
      <c r="H273" s="1" t="s">
        <v>12</v>
      </c>
      <c r="I273" s="7" t="s">
        <v>302</v>
      </c>
      <c r="J273" s="1" t="s">
        <v>8</v>
      </c>
      <c r="K273" s="7">
        <v>20</v>
      </c>
      <c r="L273" s="7">
        <v>15</v>
      </c>
      <c r="M273" s="7">
        <v>15</v>
      </c>
      <c r="N273" s="6">
        <v>2024</v>
      </c>
      <c r="O273" s="3" t="s">
        <v>325</v>
      </c>
      <c r="P273" s="5">
        <v>4</v>
      </c>
      <c r="Q273" s="3" t="s">
        <v>316</v>
      </c>
      <c r="R273" s="7">
        <v>-15</v>
      </c>
      <c r="S273" s="9">
        <v>1</v>
      </c>
      <c r="T273" s="9">
        <v>1</v>
      </c>
      <c r="U273" s="9">
        <v>0</v>
      </c>
      <c r="V273" s="9">
        <f>+IF(Bases[[#This Row],[Auto Renewal]]="Yes",1,0)</f>
        <v>1</v>
      </c>
      <c r="W273" s="9">
        <f>+IF(Bases[[#This Row],[Auto Renewal]]="No",1,0)</f>
        <v>0</v>
      </c>
      <c r="X273" s="9">
        <f>+Bases[[#This Row],[CLIENTS From All Subscriptions Auto Renewal YES]]+Bases[[#This Row],[CLIENTS From All Subscriptions Auto Renewal NO]]</f>
        <v>1</v>
      </c>
      <c r="Y273" s="9">
        <f>IF(AND(Bases[[#This Row],[Plan]]="Core",Bases[[#This Row],[Auto Renewal]]="Yes"),1,0)</f>
        <v>0</v>
      </c>
      <c r="Z273" s="9">
        <f>IF(AND(Bases[[#This Row],[Plan]]="Core",Bases[[#This Row],[Auto Renewal]]="No"),1,0)</f>
        <v>0</v>
      </c>
      <c r="AA273" s="9">
        <f>+Bases[[#This Row],[CLIENTS From Simple Subscription Auto Renewal NO]]+Bases[[#This Row],[CLIENTS From Simple Subscription Auto Renewal YES]]</f>
        <v>0</v>
      </c>
      <c r="AB273" s="9">
        <f>IF(AND(Bases[[#This Row],[Plan]]="Standard",Bases[[#This Row],[Auto Renewal]]="Yes"),1,0)</f>
        <v>1</v>
      </c>
      <c r="AC273" s="9">
        <f>IF(AND(Bases[[#This Row],[Plan]]="Standard",Bases[[#This Row],[Auto Renewal]]="No"),1,0)</f>
        <v>0</v>
      </c>
      <c r="AD273" s="9">
        <f>+Bases[[#This Row],[CLIENTS From STANDARD (MINECRAFT) Auto Renewal NO]]+Bases[[#This Row],[CLIENTS From STANDARD (MINECRAFT) Auto Renewal YES]]</f>
        <v>1</v>
      </c>
      <c r="AE273" s="9">
        <f>IF(AND(Bases[[#This Row],[Plan]]="Ultimate",Bases[[#This Row],[Auto Renewal]]="Yes"),1,0)</f>
        <v>0</v>
      </c>
      <c r="AF273" s="9">
        <f>IF(AND(Bases[[#This Row],[Plan]]="Ultimate",Bases[[#This Row],[Auto Renewal]]="No"),1,0)</f>
        <v>0</v>
      </c>
      <c r="AG273" s="9">
        <f>+Bases[[#This Row],[CLIENTS From ULTIMATE (MINECRAFT) Auto Renewal NO]]+Bases[[#This Row],[CLIENTS From ULTIMATE (MINECRAFT) Auto Renewal YES]]</f>
        <v>0</v>
      </c>
      <c r="AH273" s="9">
        <f>+Bases[[#This Row],[Total CLIENTS From ULTIMATE (MINECRAFT) Auto Renewal YES + NO]]+Bases[[#This Row],[Total CLIENTS From STANDARD (MINECRAFT) Auto Renewal YES + NO]]</f>
        <v>1</v>
      </c>
      <c r="AI273" s="9">
        <f>IF(AND(Bases[[#This Row],[Plan]]="Ultimate",Bases[[#This Row],[Auto Renewal]]="Yes"),1,0)</f>
        <v>0</v>
      </c>
      <c r="AJ273" s="9">
        <f>IF(AND(Bases[[#This Row],[Plan]]="Ultimate",Bases[[#This Row],[Auto Renewal]]="No"),1,0)</f>
        <v>0</v>
      </c>
      <c r="AK273" s="9">
        <f>+Bases[[#This Row],[CLIENTS From ULTIMATE (EA) Auto Renewal YES]]+Bases[[#This Row],[CLIENTS From ULTIMATE (EA) Auto Renewal NO]]</f>
        <v>0</v>
      </c>
      <c r="AL273" s="7">
        <f>+IF(Bases[[#This Row],[Auto Renewal]]="Yes",Bases[[#This Row],[Subscription Price]],0)</f>
        <v>10</v>
      </c>
      <c r="AM273" s="7">
        <f>+IF(Bases[[#This Row],[Auto Renewal]]="No",Bases[[#This Row],[Subscription Price]],0)</f>
        <v>0</v>
      </c>
      <c r="AN273" s="7">
        <f>+Bases[[#This Row],[Sales From All Subscriptions Auto Renewal NO]]+Bases[[#This Row],[Sales From All Subscriptions Auto Renewal YES]]</f>
        <v>10</v>
      </c>
      <c r="AO273" s="7">
        <f>IF(AND(Bases[[#This Row],[Plan]]="Core",Bases[[#This Row],[Auto Renewal]]="Yes"),Bases[[#This Row],[Subscription Price]],0)</f>
        <v>0</v>
      </c>
      <c r="AP273" s="7">
        <f>IF(AND(Bases[[#This Row],[Plan]]="Core",Bases[[#This Row],[Auto Renewal]]="No"),Bases[[#This Row],[Subscription Price]],0)</f>
        <v>0</v>
      </c>
      <c r="AQ273" s="7">
        <f>+Bases[[#This Row],[Sales From Simple Subscription Auto Renewal YES]]+Bases[[#This Row],[Sales From Simple Subscription Auto Renewal NO]]</f>
        <v>0</v>
      </c>
      <c r="AR273" s="7">
        <f>IF(AND(Bases[[#This Row],[Plan]]="Standard",Bases[[#This Row],[Auto Renewal]]="Yes"),Bases[[#This Row],[Minecraft Season Pass Price]],0)</f>
        <v>20</v>
      </c>
      <c r="AS273" s="7">
        <f>IF(AND(Bases[[#This Row],[Plan]]="Standard",Bases[[#This Row],[Auto Renewal]]="No"),Bases[[#This Row],[Minecraft Season Pass Price]],0)</f>
        <v>0</v>
      </c>
      <c r="AT273" s="7">
        <f>+Bases[[#This Row],[Sales From STANDARD (MINECRAFT) Auto Renewal YES]]+Bases[[#This Row],[Sales From STANDARD (MINECRAFT) Auto Renewal NO]]</f>
        <v>20</v>
      </c>
      <c r="AU273" s="7">
        <f>IF(AND(Bases[[#This Row],[Plan]]="Ultimate",Bases[[#This Row],[Auto Renewal]]="Yes"),Bases[[#This Row],[Minecraft Season Pass Price]],0)</f>
        <v>0</v>
      </c>
      <c r="AV273" s="7">
        <f>IF(AND(Bases[[#This Row],[Plan]]="Ultimate",Bases[[#This Row],[Auto Renewal]]="No"),Bases[[#This Row],[Minecraft Season Pass Price]],0)</f>
        <v>0</v>
      </c>
      <c r="AW273" s="7">
        <f>+Bases[[#This Row],[Sales From ULTIMATE (MINECRAFT) Auto Renewal YES]]+Bases[[#This Row],[Sales From ULTIMATE (MINECRAFT) Auto Renewal NO]]</f>
        <v>0</v>
      </c>
      <c r="AX273" s="7">
        <f>+Bases[[#This Row],[Total Sales From ULTIMATE (MINECRAFT) Auto Renewal YES + NO]]+Bases[[#This Row],[Total Sales From STANDARD (MINECRAFT) Auto Renewal YES + NO]]</f>
        <v>20</v>
      </c>
      <c r="AY273" s="7">
        <f>IF(AND(Bases[[#This Row],[Plan]]="Ultimate",Bases[[#This Row],[Auto Renewal]]="Yes"),Bases[[#This Row],[EA Play Season Pass
Price]],0)</f>
        <v>0</v>
      </c>
      <c r="AZ273" s="7">
        <f>IF(AND(Bases[[#This Row],[Plan]]="Ultimate",Bases[[#This Row],[Auto Renewal]]="No"),Bases[[#This Row],[EA Play Season Pass
Price]],0)</f>
        <v>0</v>
      </c>
      <c r="BA273" s="7">
        <f>+Bases[[#This Row],[Sales From ULTIMATE (EA) Auto Renewal YES]]+Bases[[#This Row],[Sales From ULTIMATE (EA) Auto Renewal NO]]</f>
        <v>0</v>
      </c>
      <c r="BB273" s="7">
        <f>IF(Bases[[#This Row],[Potential Clients Standard - Renew: Yes]]=1,25,0)</f>
        <v>0</v>
      </c>
      <c r="BC273" s="9">
        <f>IF(AND(Bases[[#This Row],[Auto Renewal]]="Yes",Bases[[#This Row],[Plan]]="Core"),1,0)</f>
        <v>0</v>
      </c>
      <c r="BD273" s="7">
        <f>IF(Bases[[#This Row],[Potential Clients Standard - Renew: NO]]=1,25,0)</f>
        <v>0</v>
      </c>
      <c r="BE273" s="9">
        <f>IF(AND(Bases[[#This Row],[Auto Renewal]]="No",Bases[[#This Row],[Plan]]="Core"),1,0)</f>
        <v>0</v>
      </c>
      <c r="BF273" s="7">
        <f>IF(Bases[[#This Row],[Potential Clients Ultimate - Renew: Yes]]=1,35,0)</f>
        <v>35</v>
      </c>
      <c r="BG273" s="9">
        <f>IF(AND(Bases[[#This Row],[Auto Renewal]]="Yes",Bases[[#This Row],[Plan]]="Standard"),1,0)</f>
        <v>1</v>
      </c>
      <c r="BH273" s="7">
        <f>IF(Bases[[#This Row],[Potential Clients Ultimate - Renew: NO]]=1,35,0)</f>
        <v>0</v>
      </c>
      <c r="BI273" s="9">
        <f>IF(AND(Bases[[#This Row],[Auto Renewal]]="No",Bases[[#This Row],[Plan]]="Standard"),1,0)</f>
        <v>0</v>
      </c>
      <c r="BJ273" s="7">
        <f>+Bases[[#This Row],[Potential Sales Standard - Renew: Yes]]+Bases[[#This Row],[Potential Sales Ultimate - Renew: Yes]]</f>
        <v>35</v>
      </c>
      <c r="BK273" s="9">
        <f>+Bases[[#This Row],[Potential Clients Standard - Renew: Yes]]+Bases[[#This Row],[Potential Clients Standard - Renew: NO]]</f>
        <v>0</v>
      </c>
      <c r="BL273" s="7">
        <f>+Bases[[#This Row],[Potential Sales Standard - Renew: NO]]+Bases[[#This Row],[Potential Sales Ultimate - Renew: NO]]</f>
        <v>0</v>
      </c>
      <c r="BM273" s="9">
        <f>+Bases[[#This Row],[Potential Clients Ultimate - Renew: Yes]]+Bases[[#This Row],[Potential Clients Ultimate - Renew: NO]]</f>
        <v>1</v>
      </c>
    </row>
    <row r="274" spans="1:65" ht="16.5" customHeight="1" x14ac:dyDescent="0.25">
      <c r="A274" s="1">
        <v>3501</v>
      </c>
      <c r="B274" s="1" t="s">
        <v>277</v>
      </c>
      <c r="C274" s="1" t="s">
        <v>11</v>
      </c>
      <c r="D274" s="2">
        <v>45618</v>
      </c>
      <c r="E274" s="1" t="s">
        <v>12</v>
      </c>
      <c r="F274" s="7">
        <v>5</v>
      </c>
      <c r="G274" s="1" t="s">
        <v>9</v>
      </c>
      <c r="H274" s="1" t="s">
        <v>12</v>
      </c>
      <c r="I274" s="7" t="s">
        <v>302</v>
      </c>
      <c r="J274" s="1" t="s">
        <v>12</v>
      </c>
      <c r="K274" s="7">
        <v>0</v>
      </c>
      <c r="L274" s="7">
        <v>1</v>
      </c>
      <c r="M274" s="7">
        <v>4</v>
      </c>
      <c r="N274" s="6">
        <v>2024</v>
      </c>
      <c r="O274" s="3" t="s">
        <v>325</v>
      </c>
      <c r="P274" s="5">
        <v>4</v>
      </c>
      <c r="Q274" s="3" t="s">
        <v>317</v>
      </c>
      <c r="R274" s="7">
        <v>-1</v>
      </c>
      <c r="S274" s="9">
        <v>1</v>
      </c>
      <c r="T274" s="9">
        <v>0</v>
      </c>
      <c r="U274" s="9">
        <v>1</v>
      </c>
      <c r="V274" s="9">
        <f>+IF(Bases[[#This Row],[Auto Renewal]]="Yes",1,0)</f>
        <v>0</v>
      </c>
      <c r="W274" s="9">
        <f>+IF(Bases[[#This Row],[Auto Renewal]]="No",1,0)</f>
        <v>1</v>
      </c>
      <c r="X274" s="9">
        <f>+Bases[[#This Row],[CLIENTS From All Subscriptions Auto Renewal YES]]+Bases[[#This Row],[CLIENTS From All Subscriptions Auto Renewal NO]]</f>
        <v>1</v>
      </c>
      <c r="Y274" s="9">
        <f>IF(AND(Bases[[#This Row],[Plan]]="Core",Bases[[#This Row],[Auto Renewal]]="Yes"),1,0)</f>
        <v>0</v>
      </c>
      <c r="Z274" s="9">
        <f>IF(AND(Bases[[#This Row],[Plan]]="Core",Bases[[#This Row],[Auto Renewal]]="No"),1,0)</f>
        <v>1</v>
      </c>
      <c r="AA274" s="9">
        <f>+Bases[[#This Row],[CLIENTS From Simple Subscription Auto Renewal NO]]+Bases[[#This Row],[CLIENTS From Simple Subscription Auto Renewal YES]]</f>
        <v>1</v>
      </c>
      <c r="AB274" s="9">
        <f>IF(AND(Bases[[#This Row],[Plan]]="Standard",Bases[[#This Row],[Auto Renewal]]="Yes"),1,0)</f>
        <v>0</v>
      </c>
      <c r="AC274" s="9">
        <f>IF(AND(Bases[[#This Row],[Plan]]="Standard",Bases[[#This Row],[Auto Renewal]]="No"),1,0)</f>
        <v>0</v>
      </c>
      <c r="AD274" s="9">
        <f>+Bases[[#This Row],[CLIENTS From STANDARD (MINECRAFT) Auto Renewal NO]]+Bases[[#This Row],[CLIENTS From STANDARD (MINECRAFT) Auto Renewal YES]]</f>
        <v>0</v>
      </c>
      <c r="AE274" s="9">
        <f>IF(AND(Bases[[#This Row],[Plan]]="Ultimate",Bases[[#This Row],[Auto Renewal]]="Yes"),1,0)</f>
        <v>0</v>
      </c>
      <c r="AF274" s="9">
        <f>IF(AND(Bases[[#This Row],[Plan]]="Ultimate",Bases[[#This Row],[Auto Renewal]]="No"),1,0)</f>
        <v>0</v>
      </c>
      <c r="AG274" s="9">
        <f>+Bases[[#This Row],[CLIENTS From ULTIMATE (MINECRAFT) Auto Renewal NO]]+Bases[[#This Row],[CLIENTS From ULTIMATE (MINECRAFT) Auto Renewal YES]]</f>
        <v>0</v>
      </c>
      <c r="AH274" s="9">
        <f>+Bases[[#This Row],[Total CLIENTS From ULTIMATE (MINECRAFT) Auto Renewal YES + NO]]+Bases[[#This Row],[Total CLIENTS From STANDARD (MINECRAFT) Auto Renewal YES + NO]]</f>
        <v>0</v>
      </c>
      <c r="AI274" s="9">
        <f>IF(AND(Bases[[#This Row],[Plan]]="Ultimate",Bases[[#This Row],[Auto Renewal]]="Yes"),1,0)</f>
        <v>0</v>
      </c>
      <c r="AJ274" s="9">
        <f>IF(AND(Bases[[#This Row],[Plan]]="Ultimate",Bases[[#This Row],[Auto Renewal]]="No"),1,0)</f>
        <v>0</v>
      </c>
      <c r="AK274" s="9">
        <f>+Bases[[#This Row],[CLIENTS From ULTIMATE (EA) Auto Renewal YES]]+Bases[[#This Row],[CLIENTS From ULTIMATE (EA) Auto Renewal NO]]</f>
        <v>0</v>
      </c>
      <c r="AL274" s="7">
        <f>+IF(Bases[[#This Row],[Auto Renewal]]="Yes",Bases[[#This Row],[Subscription Price]],0)</f>
        <v>0</v>
      </c>
      <c r="AM274" s="7">
        <f>+IF(Bases[[#This Row],[Auto Renewal]]="No",Bases[[#This Row],[Subscription Price]],0)</f>
        <v>5</v>
      </c>
      <c r="AN274" s="7">
        <f>+Bases[[#This Row],[Sales From All Subscriptions Auto Renewal NO]]+Bases[[#This Row],[Sales From All Subscriptions Auto Renewal YES]]</f>
        <v>5</v>
      </c>
      <c r="AO274" s="7">
        <f>IF(AND(Bases[[#This Row],[Plan]]="Core",Bases[[#This Row],[Auto Renewal]]="Yes"),Bases[[#This Row],[Subscription Price]],0)</f>
        <v>0</v>
      </c>
      <c r="AP274" s="7">
        <f>IF(AND(Bases[[#This Row],[Plan]]="Core",Bases[[#This Row],[Auto Renewal]]="No"),Bases[[#This Row],[Subscription Price]],0)</f>
        <v>5</v>
      </c>
      <c r="AQ274" s="7">
        <f>+Bases[[#This Row],[Sales From Simple Subscription Auto Renewal YES]]+Bases[[#This Row],[Sales From Simple Subscription Auto Renewal NO]]</f>
        <v>5</v>
      </c>
      <c r="AR274" s="7">
        <f>IF(AND(Bases[[#This Row],[Plan]]="Standard",Bases[[#This Row],[Auto Renewal]]="Yes"),Bases[[#This Row],[Minecraft Season Pass Price]],0)</f>
        <v>0</v>
      </c>
      <c r="AS274" s="7">
        <f>IF(AND(Bases[[#This Row],[Plan]]="Standard",Bases[[#This Row],[Auto Renewal]]="No"),Bases[[#This Row],[Minecraft Season Pass Price]],0)</f>
        <v>0</v>
      </c>
      <c r="AT274" s="7">
        <f>+Bases[[#This Row],[Sales From STANDARD (MINECRAFT) Auto Renewal YES]]+Bases[[#This Row],[Sales From STANDARD (MINECRAFT) Auto Renewal NO]]</f>
        <v>0</v>
      </c>
      <c r="AU274" s="7">
        <f>IF(AND(Bases[[#This Row],[Plan]]="Ultimate",Bases[[#This Row],[Auto Renewal]]="Yes"),Bases[[#This Row],[Minecraft Season Pass Price]],0)</f>
        <v>0</v>
      </c>
      <c r="AV274" s="7">
        <f>IF(AND(Bases[[#This Row],[Plan]]="Ultimate",Bases[[#This Row],[Auto Renewal]]="No"),Bases[[#This Row],[Minecraft Season Pass Price]],0)</f>
        <v>0</v>
      </c>
      <c r="AW274" s="7">
        <f>+Bases[[#This Row],[Sales From ULTIMATE (MINECRAFT) Auto Renewal YES]]+Bases[[#This Row],[Sales From ULTIMATE (MINECRAFT) Auto Renewal NO]]</f>
        <v>0</v>
      </c>
      <c r="AX274" s="7">
        <f>+Bases[[#This Row],[Total Sales From ULTIMATE (MINECRAFT) Auto Renewal YES + NO]]+Bases[[#This Row],[Total Sales From STANDARD (MINECRAFT) Auto Renewal YES + NO]]</f>
        <v>0</v>
      </c>
      <c r="AY274" s="7">
        <f>IF(AND(Bases[[#This Row],[Plan]]="Ultimate",Bases[[#This Row],[Auto Renewal]]="Yes"),Bases[[#This Row],[EA Play Season Pass
Price]],0)</f>
        <v>0</v>
      </c>
      <c r="AZ274" s="7">
        <f>IF(AND(Bases[[#This Row],[Plan]]="Ultimate",Bases[[#This Row],[Auto Renewal]]="No"),Bases[[#This Row],[EA Play Season Pass
Price]],0)</f>
        <v>0</v>
      </c>
      <c r="BA274" s="7">
        <f>+Bases[[#This Row],[Sales From ULTIMATE (EA) Auto Renewal YES]]+Bases[[#This Row],[Sales From ULTIMATE (EA) Auto Renewal NO]]</f>
        <v>0</v>
      </c>
      <c r="BB274" s="7">
        <f>IF(Bases[[#This Row],[Potential Clients Standard - Renew: Yes]]=1,25,0)</f>
        <v>0</v>
      </c>
      <c r="BC274" s="9">
        <f>IF(AND(Bases[[#This Row],[Auto Renewal]]="Yes",Bases[[#This Row],[Plan]]="Core"),1,0)</f>
        <v>0</v>
      </c>
      <c r="BD274" s="7">
        <f>IF(Bases[[#This Row],[Potential Clients Standard - Renew: NO]]=1,25,0)</f>
        <v>25</v>
      </c>
      <c r="BE274" s="9">
        <f>IF(AND(Bases[[#This Row],[Auto Renewal]]="No",Bases[[#This Row],[Plan]]="Core"),1,0)</f>
        <v>1</v>
      </c>
      <c r="BF274" s="7">
        <f>IF(Bases[[#This Row],[Potential Clients Ultimate - Renew: Yes]]=1,35,0)</f>
        <v>0</v>
      </c>
      <c r="BG274" s="9">
        <f>IF(AND(Bases[[#This Row],[Auto Renewal]]="Yes",Bases[[#This Row],[Plan]]="Standard"),1,0)</f>
        <v>0</v>
      </c>
      <c r="BH274" s="7">
        <f>IF(Bases[[#This Row],[Potential Clients Ultimate - Renew: NO]]=1,35,0)</f>
        <v>0</v>
      </c>
      <c r="BI274" s="9">
        <f>IF(AND(Bases[[#This Row],[Auto Renewal]]="No",Bases[[#This Row],[Plan]]="Standard"),1,0)</f>
        <v>0</v>
      </c>
      <c r="BJ274" s="7">
        <f>+Bases[[#This Row],[Potential Sales Standard - Renew: Yes]]+Bases[[#This Row],[Potential Sales Ultimate - Renew: Yes]]</f>
        <v>0</v>
      </c>
      <c r="BK274" s="9">
        <f>+Bases[[#This Row],[Potential Clients Standard - Renew: Yes]]+Bases[[#This Row],[Potential Clients Standard - Renew: NO]]</f>
        <v>1</v>
      </c>
      <c r="BL274" s="7">
        <f>+Bases[[#This Row],[Potential Sales Standard - Renew: NO]]+Bases[[#This Row],[Potential Sales Ultimate - Renew: NO]]</f>
        <v>25</v>
      </c>
      <c r="BM274" s="9">
        <f>+Bases[[#This Row],[Potential Clients Ultimate - Renew: Yes]]+Bases[[#This Row],[Potential Clients Ultimate - Renew: NO]]</f>
        <v>0</v>
      </c>
    </row>
    <row r="275" spans="1:65" ht="16.5" customHeight="1" x14ac:dyDescent="0.25">
      <c r="A275" s="1">
        <v>3502</v>
      </c>
      <c r="B275" s="1" t="s">
        <v>278</v>
      </c>
      <c r="C275" s="1" t="s">
        <v>7</v>
      </c>
      <c r="D275" s="2">
        <v>45619</v>
      </c>
      <c r="E275" s="1" t="s">
        <v>8</v>
      </c>
      <c r="F275" s="7">
        <v>15</v>
      </c>
      <c r="G275" s="1" t="s">
        <v>16</v>
      </c>
      <c r="H275" s="1" t="s">
        <v>8</v>
      </c>
      <c r="I275" s="7">
        <v>30</v>
      </c>
      <c r="J275" s="1" t="s">
        <v>8</v>
      </c>
      <c r="K275" s="7">
        <v>20</v>
      </c>
      <c r="L275" s="7">
        <v>7</v>
      </c>
      <c r="M275" s="7">
        <v>58</v>
      </c>
      <c r="N275" s="6">
        <v>2024</v>
      </c>
      <c r="O275" s="3" t="s">
        <v>325</v>
      </c>
      <c r="P275" s="5">
        <v>4</v>
      </c>
      <c r="Q275" s="3" t="s">
        <v>311</v>
      </c>
      <c r="R275" s="7">
        <v>-7</v>
      </c>
      <c r="S275" s="9">
        <v>1</v>
      </c>
      <c r="T275" s="9">
        <v>1</v>
      </c>
      <c r="U275" s="9">
        <v>0</v>
      </c>
      <c r="V275" s="9">
        <f>+IF(Bases[[#This Row],[Auto Renewal]]="Yes",1,0)</f>
        <v>1</v>
      </c>
      <c r="W275" s="9">
        <f>+IF(Bases[[#This Row],[Auto Renewal]]="No",1,0)</f>
        <v>0</v>
      </c>
      <c r="X275" s="9">
        <f>+Bases[[#This Row],[CLIENTS From All Subscriptions Auto Renewal YES]]+Bases[[#This Row],[CLIENTS From All Subscriptions Auto Renewal NO]]</f>
        <v>1</v>
      </c>
      <c r="Y275" s="9">
        <f>IF(AND(Bases[[#This Row],[Plan]]="Core",Bases[[#This Row],[Auto Renewal]]="Yes"),1,0)</f>
        <v>0</v>
      </c>
      <c r="Z275" s="9">
        <f>IF(AND(Bases[[#This Row],[Plan]]="Core",Bases[[#This Row],[Auto Renewal]]="No"),1,0)</f>
        <v>0</v>
      </c>
      <c r="AA275" s="9">
        <f>+Bases[[#This Row],[CLIENTS From Simple Subscription Auto Renewal NO]]+Bases[[#This Row],[CLIENTS From Simple Subscription Auto Renewal YES]]</f>
        <v>0</v>
      </c>
      <c r="AB275" s="9">
        <f>IF(AND(Bases[[#This Row],[Plan]]="Standard",Bases[[#This Row],[Auto Renewal]]="Yes"),1,0)</f>
        <v>0</v>
      </c>
      <c r="AC275" s="9">
        <f>IF(AND(Bases[[#This Row],[Plan]]="Standard",Bases[[#This Row],[Auto Renewal]]="No"),1,0)</f>
        <v>0</v>
      </c>
      <c r="AD275" s="9">
        <f>+Bases[[#This Row],[CLIENTS From STANDARD (MINECRAFT) Auto Renewal NO]]+Bases[[#This Row],[CLIENTS From STANDARD (MINECRAFT) Auto Renewal YES]]</f>
        <v>0</v>
      </c>
      <c r="AE275" s="9">
        <f>IF(AND(Bases[[#This Row],[Plan]]="Ultimate",Bases[[#This Row],[Auto Renewal]]="Yes"),1,0)</f>
        <v>1</v>
      </c>
      <c r="AF275" s="9">
        <f>IF(AND(Bases[[#This Row],[Plan]]="Ultimate",Bases[[#This Row],[Auto Renewal]]="No"),1,0)</f>
        <v>0</v>
      </c>
      <c r="AG275" s="9">
        <f>+Bases[[#This Row],[CLIENTS From ULTIMATE (MINECRAFT) Auto Renewal NO]]+Bases[[#This Row],[CLIENTS From ULTIMATE (MINECRAFT) Auto Renewal YES]]</f>
        <v>1</v>
      </c>
      <c r="AH275" s="9">
        <f>+Bases[[#This Row],[Total CLIENTS From ULTIMATE (MINECRAFT) Auto Renewal YES + NO]]+Bases[[#This Row],[Total CLIENTS From STANDARD (MINECRAFT) Auto Renewal YES + NO]]</f>
        <v>1</v>
      </c>
      <c r="AI275" s="9">
        <f>IF(AND(Bases[[#This Row],[Plan]]="Ultimate",Bases[[#This Row],[Auto Renewal]]="Yes"),1,0)</f>
        <v>1</v>
      </c>
      <c r="AJ275" s="9">
        <f>IF(AND(Bases[[#This Row],[Plan]]="Ultimate",Bases[[#This Row],[Auto Renewal]]="No"),1,0)</f>
        <v>0</v>
      </c>
      <c r="AK275" s="9">
        <f>+Bases[[#This Row],[CLIENTS From ULTIMATE (EA) Auto Renewal YES]]+Bases[[#This Row],[CLIENTS From ULTIMATE (EA) Auto Renewal NO]]</f>
        <v>1</v>
      </c>
      <c r="AL275" s="7">
        <f>+IF(Bases[[#This Row],[Auto Renewal]]="Yes",Bases[[#This Row],[Subscription Price]],0)</f>
        <v>15</v>
      </c>
      <c r="AM275" s="7">
        <f>+IF(Bases[[#This Row],[Auto Renewal]]="No",Bases[[#This Row],[Subscription Price]],0)</f>
        <v>0</v>
      </c>
      <c r="AN275" s="7">
        <f>+Bases[[#This Row],[Sales From All Subscriptions Auto Renewal NO]]+Bases[[#This Row],[Sales From All Subscriptions Auto Renewal YES]]</f>
        <v>15</v>
      </c>
      <c r="AO275" s="7">
        <f>IF(AND(Bases[[#This Row],[Plan]]="Core",Bases[[#This Row],[Auto Renewal]]="Yes"),Bases[[#This Row],[Subscription Price]],0)</f>
        <v>0</v>
      </c>
      <c r="AP275" s="7">
        <f>IF(AND(Bases[[#This Row],[Plan]]="Core",Bases[[#This Row],[Auto Renewal]]="No"),Bases[[#This Row],[Subscription Price]],0)</f>
        <v>0</v>
      </c>
      <c r="AQ275" s="7">
        <f>+Bases[[#This Row],[Sales From Simple Subscription Auto Renewal YES]]+Bases[[#This Row],[Sales From Simple Subscription Auto Renewal NO]]</f>
        <v>0</v>
      </c>
      <c r="AR275" s="7">
        <f>IF(AND(Bases[[#This Row],[Plan]]="Standard",Bases[[#This Row],[Auto Renewal]]="Yes"),Bases[[#This Row],[Minecraft Season Pass Price]],0)</f>
        <v>0</v>
      </c>
      <c r="AS275" s="7">
        <f>IF(AND(Bases[[#This Row],[Plan]]="Standard",Bases[[#This Row],[Auto Renewal]]="No"),Bases[[#This Row],[Minecraft Season Pass Price]],0)</f>
        <v>0</v>
      </c>
      <c r="AT275" s="7">
        <f>+Bases[[#This Row],[Sales From STANDARD (MINECRAFT) Auto Renewal YES]]+Bases[[#This Row],[Sales From STANDARD (MINECRAFT) Auto Renewal NO]]</f>
        <v>0</v>
      </c>
      <c r="AU275" s="7">
        <f>IF(AND(Bases[[#This Row],[Plan]]="Ultimate",Bases[[#This Row],[Auto Renewal]]="Yes"),Bases[[#This Row],[Minecraft Season Pass Price]],0)</f>
        <v>20</v>
      </c>
      <c r="AV275" s="7">
        <f>IF(AND(Bases[[#This Row],[Plan]]="Ultimate",Bases[[#This Row],[Auto Renewal]]="No"),Bases[[#This Row],[Minecraft Season Pass Price]],0)</f>
        <v>0</v>
      </c>
      <c r="AW275" s="7">
        <f>+Bases[[#This Row],[Sales From ULTIMATE (MINECRAFT) Auto Renewal YES]]+Bases[[#This Row],[Sales From ULTIMATE (MINECRAFT) Auto Renewal NO]]</f>
        <v>20</v>
      </c>
      <c r="AX275" s="7">
        <f>+Bases[[#This Row],[Total Sales From ULTIMATE (MINECRAFT) Auto Renewal YES + NO]]+Bases[[#This Row],[Total Sales From STANDARD (MINECRAFT) Auto Renewal YES + NO]]</f>
        <v>20</v>
      </c>
      <c r="AY275" s="7">
        <f>IF(AND(Bases[[#This Row],[Plan]]="Ultimate",Bases[[#This Row],[Auto Renewal]]="Yes"),Bases[[#This Row],[EA Play Season Pass
Price]],0)</f>
        <v>30</v>
      </c>
      <c r="AZ275" s="7">
        <f>IF(AND(Bases[[#This Row],[Plan]]="Ultimate",Bases[[#This Row],[Auto Renewal]]="No"),Bases[[#This Row],[EA Play Season Pass
Price]],0)</f>
        <v>0</v>
      </c>
      <c r="BA275" s="7">
        <f>+Bases[[#This Row],[Sales From ULTIMATE (EA) Auto Renewal YES]]+Bases[[#This Row],[Sales From ULTIMATE (EA) Auto Renewal NO]]</f>
        <v>30</v>
      </c>
      <c r="BB275" s="7">
        <f>IF(Bases[[#This Row],[Potential Clients Standard - Renew: Yes]]=1,25,0)</f>
        <v>0</v>
      </c>
      <c r="BC275" s="9">
        <f>IF(AND(Bases[[#This Row],[Auto Renewal]]="Yes",Bases[[#This Row],[Plan]]="Core"),1,0)</f>
        <v>0</v>
      </c>
      <c r="BD275" s="7">
        <f>IF(Bases[[#This Row],[Potential Clients Standard - Renew: NO]]=1,25,0)</f>
        <v>0</v>
      </c>
      <c r="BE275" s="9">
        <f>IF(AND(Bases[[#This Row],[Auto Renewal]]="No",Bases[[#This Row],[Plan]]="Core"),1,0)</f>
        <v>0</v>
      </c>
      <c r="BF275" s="7">
        <f>IF(Bases[[#This Row],[Potential Clients Ultimate - Renew: Yes]]=1,35,0)</f>
        <v>0</v>
      </c>
      <c r="BG275" s="9">
        <f>IF(AND(Bases[[#This Row],[Auto Renewal]]="Yes",Bases[[#This Row],[Plan]]="Standard"),1,0)</f>
        <v>0</v>
      </c>
      <c r="BH275" s="7">
        <f>IF(Bases[[#This Row],[Potential Clients Ultimate - Renew: NO]]=1,35,0)</f>
        <v>0</v>
      </c>
      <c r="BI275" s="9">
        <f>IF(AND(Bases[[#This Row],[Auto Renewal]]="No",Bases[[#This Row],[Plan]]="Standard"),1,0)</f>
        <v>0</v>
      </c>
      <c r="BJ275" s="7">
        <f>+Bases[[#This Row],[Potential Sales Standard - Renew: Yes]]+Bases[[#This Row],[Potential Sales Ultimate - Renew: Yes]]</f>
        <v>0</v>
      </c>
      <c r="BK275" s="9">
        <f>+Bases[[#This Row],[Potential Clients Standard - Renew: Yes]]+Bases[[#This Row],[Potential Clients Standard - Renew: NO]]</f>
        <v>0</v>
      </c>
      <c r="BL275" s="7">
        <f>+Bases[[#This Row],[Potential Sales Standard - Renew: NO]]+Bases[[#This Row],[Potential Sales Ultimate - Renew: NO]]</f>
        <v>0</v>
      </c>
      <c r="BM275" s="9">
        <f>+Bases[[#This Row],[Potential Clients Ultimate - Renew: Yes]]+Bases[[#This Row],[Potential Clients Ultimate - Renew: NO]]</f>
        <v>0</v>
      </c>
    </row>
    <row r="276" spans="1:65" ht="16.5" customHeight="1" x14ac:dyDescent="0.25">
      <c r="A276" s="1">
        <v>3503</v>
      </c>
      <c r="B276" s="1" t="s">
        <v>137</v>
      </c>
      <c r="C276" s="1" t="s">
        <v>15</v>
      </c>
      <c r="D276" s="2">
        <v>45620</v>
      </c>
      <c r="E276" s="1" t="s">
        <v>12</v>
      </c>
      <c r="F276" s="7">
        <v>10</v>
      </c>
      <c r="G276" s="1" t="s">
        <v>9</v>
      </c>
      <c r="H276" s="1" t="s">
        <v>12</v>
      </c>
      <c r="I276" s="7" t="s">
        <v>302</v>
      </c>
      <c r="J276" s="1" t="s">
        <v>8</v>
      </c>
      <c r="K276" s="7">
        <v>20</v>
      </c>
      <c r="L276" s="7">
        <v>10</v>
      </c>
      <c r="M276" s="7">
        <v>20</v>
      </c>
      <c r="N276" s="6">
        <v>2024</v>
      </c>
      <c r="O276" s="3" t="s">
        <v>325</v>
      </c>
      <c r="P276" s="5">
        <v>5</v>
      </c>
      <c r="Q276" s="3" t="s">
        <v>314</v>
      </c>
      <c r="R276" s="7">
        <v>-10</v>
      </c>
      <c r="S276" s="9">
        <v>1</v>
      </c>
      <c r="T276" s="9">
        <v>0</v>
      </c>
      <c r="U276" s="9">
        <v>1</v>
      </c>
      <c r="V276" s="9">
        <f>+IF(Bases[[#This Row],[Auto Renewal]]="Yes",1,0)</f>
        <v>0</v>
      </c>
      <c r="W276" s="9">
        <f>+IF(Bases[[#This Row],[Auto Renewal]]="No",1,0)</f>
        <v>1</v>
      </c>
      <c r="X276" s="9">
        <f>+Bases[[#This Row],[CLIENTS From All Subscriptions Auto Renewal YES]]+Bases[[#This Row],[CLIENTS From All Subscriptions Auto Renewal NO]]</f>
        <v>1</v>
      </c>
      <c r="Y276" s="9">
        <f>IF(AND(Bases[[#This Row],[Plan]]="Core",Bases[[#This Row],[Auto Renewal]]="Yes"),1,0)</f>
        <v>0</v>
      </c>
      <c r="Z276" s="9">
        <f>IF(AND(Bases[[#This Row],[Plan]]="Core",Bases[[#This Row],[Auto Renewal]]="No"),1,0)</f>
        <v>0</v>
      </c>
      <c r="AA276" s="9">
        <f>+Bases[[#This Row],[CLIENTS From Simple Subscription Auto Renewal NO]]+Bases[[#This Row],[CLIENTS From Simple Subscription Auto Renewal YES]]</f>
        <v>0</v>
      </c>
      <c r="AB276" s="9">
        <f>IF(AND(Bases[[#This Row],[Plan]]="Standard",Bases[[#This Row],[Auto Renewal]]="Yes"),1,0)</f>
        <v>0</v>
      </c>
      <c r="AC276" s="9">
        <f>IF(AND(Bases[[#This Row],[Plan]]="Standard",Bases[[#This Row],[Auto Renewal]]="No"),1,0)</f>
        <v>1</v>
      </c>
      <c r="AD276" s="9">
        <f>+Bases[[#This Row],[CLIENTS From STANDARD (MINECRAFT) Auto Renewal NO]]+Bases[[#This Row],[CLIENTS From STANDARD (MINECRAFT) Auto Renewal YES]]</f>
        <v>1</v>
      </c>
      <c r="AE276" s="9">
        <f>IF(AND(Bases[[#This Row],[Plan]]="Ultimate",Bases[[#This Row],[Auto Renewal]]="Yes"),1,0)</f>
        <v>0</v>
      </c>
      <c r="AF276" s="9">
        <f>IF(AND(Bases[[#This Row],[Plan]]="Ultimate",Bases[[#This Row],[Auto Renewal]]="No"),1,0)</f>
        <v>0</v>
      </c>
      <c r="AG276" s="9">
        <f>+Bases[[#This Row],[CLIENTS From ULTIMATE (MINECRAFT) Auto Renewal NO]]+Bases[[#This Row],[CLIENTS From ULTIMATE (MINECRAFT) Auto Renewal YES]]</f>
        <v>0</v>
      </c>
      <c r="AH276" s="9">
        <f>+Bases[[#This Row],[Total CLIENTS From ULTIMATE (MINECRAFT) Auto Renewal YES + NO]]+Bases[[#This Row],[Total CLIENTS From STANDARD (MINECRAFT) Auto Renewal YES + NO]]</f>
        <v>1</v>
      </c>
      <c r="AI276" s="9">
        <f>IF(AND(Bases[[#This Row],[Plan]]="Ultimate",Bases[[#This Row],[Auto Renewal]]="Yes"),1,0)</f>
        <v>0</v>
      </c>
      <c r="AJ276" s="9">
        <f>IF(AND(Bases[[#This Row],[Plan]]="Ultimate",Bases[[#This Row],[Auto Renewal]]="No"),1,0)</f>
        <v>0</v>
      </c>
      <c r="AK276" s="9">
        <f>+Bases[[#This Row],[CLIENTS From ULTIMATE (EA) Auto Renewal YES]]+Bases[[#This Row],[CLIENTS From ULTIMATE (EA) Auto Renewal NO]]</f>
        <v>0</v>
      </c>
      <c r="AL276" s="7">
        <f>+IF(Bases[[#This Row],[Auto Renewal]]="Yes",Bases[[#This Row],[Subscription Price]],0)</f>
        <v>0</v>
      </c>
      <c r="AM276" s="7">
        <f>+IF(Bases[[#This Row],[Auto Renewal]]="No",Bases[[#This Row],[Subscription Price]],0)</f>
        <v>10</v>
      </c>
      <c r="AN276" s="7">
        <f>+Bases[[#This Row],[Sales From All Subscriptions Auto Renewal NO]]+Bases[[#This Row],[Sales From All Subscriptions Auto Renewal YES]]</f>
        <v>10</v>
      </c>
      <c r="AO276" s="7">
        <f>IF(AND(Bases[[#This Row],[Plan]]="Core",Bases[[#This Row],[Auto Renewal]]="Yes"),Bases[[#This Row],[Subscription Price]],0)</f>
        <v>0</v>
      </c>
      <c r="AP276" s="7">
        <f>IF(AND(Bases[[#This Row],[Plan]]="Core",Bases[[#This Row],[Auto Renewal]]="No"),Bases[[#This Row],[Subscription Price]],0)</f>
        <v>0</v>
      </c>
      <c r="AQ276" s="7">
        <f>+Bases[[#This Row],[Sales From Simple Subscription Auto Renewal YES]]+Bases[[#This Row],[Sales From Simple Subscription Auto Renewal NO]]</f>
        <v>0</v>
      </c>
      <c r="AR276" s="7">
        <f>IF(AND(Bases[[#This Row],[Plan]]="Standard",Bases[[#This Row],[Auto Renewal]]="Yes"),Bases[[#This Row],[Minecraft Season Pass Price]],0)</f>
        <v>0</v>
      </c>
      <c r="AS276" s="7">
        <f>IF(AND(Bases[[#This Row],[Plan]]="Standard",Bases[[#This Row],[Auto Renewal]]="No"),Bases[[#This Row],[Minecraft Season Pass Price]],0)</f>
        <v>20</v>
      </c>
      <c r="AT276" s="7">
        <f>+Bases[[#This Row],[Sales From STANDARD (MINECRAFT) Auto Renewal YES]]+Bases[[#This Row],[Sales From STANDARD (MINECRAFT) Auto Renewal NO]]</f>
        <v>20</v>
      </c>
      <c r="AU276" s="7">
        <f>IF(AND(Bases[[#This Row],[Plan]]="Ultimate",Bases[[#This Row],[Auto Renewal]]="Yes"),Bases[[#This Row],[Minecraft Season Pass Price]],0)</f>
        <v>0</v>
      </c>
      <c r="AV276" s="7">
        <f>IF(AND(Bases[[#This Row],[Plan]]="Ultimate",Bases[[#This Row],[Auto Renewal]]="No"),Bases[[#This Row],[Minecraft Season Pass Price]],0)</f>
        <v>0</v>
      </c>
      <c r="AW276" s="7">
        <f>+Bases[[#This Row],[Sales From ULTIMATE (MINECRAFT) Auto Renewal YES]]+Bases[[#This Row],[Sales From ULTIMATE (MINECRAFT) Auto Renewal NO]]</f>
        <v>0</v>
      </c>
      <c r="AX276" s="7">
        <f>+Bases[[#This Row],[Total Sales From ULTIMATE (MINECRAFT) Auto Renewal YES + NO]]+Bases[[#This Row],[Total Sales From STANDARD (MINECRAFT) Auto Renewal YES + NO]]</f>
        <v>20</v>
      </c>
      <c r="AY276" s="7">
        <f>IF(AND(Bases[[#This Row],[Plan]]="Ultimate",Bases[[#This Row],[Auto Renewal]]="Yes"),Bases[[#This Row],[EA Play Season Pass
Price]],0)</f>
        <v>0</v>
      </c>
      <c r="AZ276" s="7">
        <f>IF(AND(Bases[[#This Row],[Plan]]="Ultimate",Bases[[#This Row],[Auto Renewal]]="No"),Bases[[#This Row],[EA Play Season Pass
Price]],0)</f>
        <v>0</v>
      </c>
      <c r="BA276" s="7">
        <f>+Bases[[#This Row],[Sales From ULTIMATE (EA) Auto Renewal YES]]+Bases[[#This Row],[Sales From ULTIMATE (EA) Auto Renewal NO]]</f>
        <v>0</v>
      </c>
      <c r="BB276" s="7">
        <f>IF(Bases[[#This Row],[Potential Clients Standard - Renew: Yes]]=1,25,0)</f>
        <v>0</v>
      </c>
      <c r="BC276" s="9">
        <f>IF(AND(Bases[[#This Row],[Auto Renewal]]="Yes",Bases[[#This Row],[Plan]]="Core"),1,0)</f>
        <v>0</v>
      </c>
      <c r="BD276" s="7">
        <f>IF(Bases[[#This Row],[Potential Clients Standard - Renew: NO]]=1,25,0)</f>
        <v>0</v>
      </c>
      <c r="BE276" s="9">
        <f>IF(AND(Bases[[#This Row],[Auto Renewal]]="No",Bases[[#This Row],[Plan]]="Core"),1,0)</f>
        <v>0</v>
      </c>
      <c r="BF276" s="7">
        <f>IF(Bases[[#This Row],[Potential Clients Ultimate - Renew: Yes]]=1,35,0)</f>
        <v>0</v>
      </c>
      <c r="BG276" s="9">
        <f>IF(AND(Bases[[#This Row],[Auto Renewal]]="Yes",Bases[[#This Row],[Plan]]="Standard"),1,0)</f>
        <v>0</v>
      </c>
      <c r="BH276" s="7">
        <f>IF(Bases[[#This Row],[Potential Clients Ultimate - Renew: NO]]=1,35,0)</f>
        <v>35</v>
      </c>
      <c r="BI276" s="9">
        <f>IF(AND(Bases[[#This Row],[Auto Renewal]]="No",Bases[[#This Row],[Plan]]="Standard"),1,0)</f>
        <v>1</v>
      </c>
      <c r="BJ276" s="7">
        <f>+Bases[[#This Row],[Potential Sales Standard - Renew: Yes]]+Bases[[#This Row],[Potential Sales Ultimate - Renew: Yes]]</f>
        <v>0</v>
      </c>
      <c r="BK276" s="9">
        <f>+Bases[[#This Row],[Potential Clients Standard - Renew: Yes]]+Bases[[#This Row],[Potential Clients Standard - Renew: NO]]</f>
        <v>0</v>
      </c>
      <c r="BL276" s="7">
        <f>+Bases[[#This Row],[Potential Sales Standard - Renew: NO]]+Bases[[#This Row],[Potential Sales Ultimate - Renew: NO]]</f>
        <v>35</v>
      </c>
      <c r="BM276" s="9">
        <f>+Bases[[#This Row],[Potential Clients Ultimate - Renew: Yes]]+Bases[[#This Row],[Potential Clients Ultimate - Renew: NO]]</f>
        <v>1</v>
      </c>
    </row>
    <row r="277" spans="1:65" ht="16.5" customHeight="1" x14ac:dyDescent="0.25">
      <c r="A277" s="1">
        <v>3504</v>
      </c>
      <c r="B277" s="1" t="s">
        <v>279</v>
      </c>
      <c r="C277" s="1" t="s">
        <v>11</v>
      </c>
      <c r="D277" s="2">
        <v>45621</v>
      </c>
      <c r="E277" s="1" t="s">
        <v>8</v>
      </c>
      <c r="F277" s="7">
        <v>5</v>
      </c>
      <c r="G277" s="1" t="s">
        <v>13</v>
      </c>
      <c r="H277" s="1" t="s">
        <v>12</v>
      </c>
      <c r="I277" s="7" t="s">
        <v>302</v>
      </c>
      <c r="J277" s="1" t="s">
        <v>12</v>
      </c>
      <c r="K277" s="7">
        <v>0</v>
      </c>
      <c r="L277" s="7">
        <v>0</v>
      </c>
      <c r="M277" s="7">
        <v>5</v>
      </c>
      <c r="N277" s="6">
        <v>2024</v>
      </c>
      <c r="O277" s="3" t="s">
        <v>325</v>
      </c>
      <c r="P277" s="5">
        <v>5</v>
      </c>
      <c r="Q277" s="3" t="s">
        <v>309</v>
      </c>
      <c r="R277" s="7">
        <v>0</v>
      </c>
      <c r="S277" s="9">
        <v>1</v>
      </c>
      <c r="T277" s="9">
        <v>1</v>
      </c>
      <c r="U277" s="9">
        <v>0</v>
      </c>
      <c r="V277" s="9">
        <f>+IF(Bases[[#This Row],[Auto Renewal]]="Yes",1,0)</f>
        <v>1</v>
      </c>
      <c r="W277" s="9">
        <f>+IF(Bases[[#This Row],[Auto Renewal]]="No",1,0)</f>
        <v>0</v>
      </c>
      <c r="X277" s="9">
        <f>+Bases[[#This Row],[CLIENTS From All Subscriptions Auto Renewal YES]]+Bases[[#This Row],[CLIENTS From All Subscriptions Auto Renewal NO]]</f>
        <v>1</v>
      </c>
      <c r="Y277" s="9">
        <f>IF(AND(Bases[[#This Row],[Plan]]="Core",Bases[[#This Row],[Auto Renewal]]="Yes"),1,0)</f>
        <v>1</v>
      </c>
      <c r="Z277" s="9">
        <f>IF(AND(Bases[[#This Row],[Plan]]="Core",Bases[[#This Row],[Auto Renewal]]="No"),1,0)</f>
        <v>0</v>
      </c>
      <c r="AA277" s="9">
        <f>+Bases[[#This Row],[CLIENTS From Simple Subscription Auto Renewal NO]]+Bases[[#This Row],[CLIENTS From Simple Subscription Auto Renewal YES]]</f>
        <v>1</v>
      </c>
      <c r="AB277" s="9">
        <f>IF(AND(Bases[[#This Row],[Plan]]="Standard",Bases[[#This Row],[Auto Renewal]]="Yes"),1,0)</f>
        <v>0</v>
      </c>
      <c r="AC277" s="9">
        <f>IF(AND(Bases[[#This Row],[Plan]]="Standard",Bases[[#This Row],[Auto Renewal]]="No"),1,0)</f>
        <v>0</v>
      </c>
      <c r="AD277" s="9">
        <f>+Bases[[#This Row],[CLIENTS From STANDARD (MINECRAFT) Auto Renewal NO]]+Bases[[#This Row],[CLIENTS From STANDARD (MINECRAFT) Auto Renewal YES]]</f>
        <v>0</v>
      </c>
      <c r="AE277" s="9">
        <f>IF(AND(Bases[[#This Row],[Plan]]="Ultimate",Bases[[#This Row],[Auto Renewal]]="Yes"),1,0)</f>
        <v>0</v>
      </c>
      <c r="AF277" s="9">
        <f>IF(AND(Bases[[#This Row],[Plan]]="Ultimate",Bases[[#This Row],[Auto Renewal]]="No"),1,0)</f>
        <v>0</v>
      </c>
      <c r="AG277" s="9">
        <f>+Bases[[#This Row],[CLIENTS From ULTIMATE (MINECRAFT) Auto Renewal NO]]+Bases[[#This Row],[CLIENTS From ULTIMATE (MINECRAFT) Auto Renewal YES]]</f>
        <v>0</v>
      </c>
      <c r="AH277" s="9">
        <f>+Bases[[#This Row],[Total CLIENTS From ULTIMATE (MINECRAFT) Auto Renewal YES + NO]]+Bases[[#This Row],[Total CLIENTS From STANDARD (MINECRAFT) Auto Renewal YES + NO]]</f>
        <v>0</v>
      </c>
      <c r="AI277" s="9">
        <f>IF(AND(Bases[[#This Row],[Plan]]="Ultimate",Bases[[#This Row],[Auto Renewal]]="Yes"),1,0)</f>
        <v>0</v>
      </c>
      <c r="AJ277" s="9">
        <f>IF(AND(Bases[[#This Row],[Plan]]="Ultimate",Bases[[#This Row],[Auto Renewal]]="No"),1,0)</f>
        <v>0</v>
      </c>
      <c r="AK277" s="9">
        <f>+Bases[[#This Row],[CLIENTS From ULTIMATE (EA) Auto Renewal YES]]+Bases[[#This Row],[CLIENTS From ULTIMATE (EA) Auto Renewal NO]]</f>
        <v>0</v>
      </c>
      <c r="AL277" s="7">
        <f>+IF(Bases[[#This Row],[Auto Renewal]]="Yes",Bases[[#This Row],[Subscription Price]],0)</f>
        <v>5</v>
      </c>
      <c r="AM277" s="7">
        <f>+IF(Bases[[#This Row],[Auto Renewal]]="No",Bases[[#This Row],[Subscription Price]],0)</f>
        <v>0</v>
      </c>
      <c r="AN277" s="7">
        <f>+Bases[[#This Row],[Sales From All Subscriptions Auto Renewal NO]]+Bases[[#This Row],[Sales From All Subscriptions Auto Renewal YES]]</f>
        <v>5</v>
      </c>
      <c r="AO277" s="7">
        <f>IF(AND(Bases[[#This Row],[Plan]]="Core",Bases[[#This Row],[Auto Renewal]]="Yes"),Bases[[#This Row],[Subscription Price]],0)</f>
        <v>5</v>
      </c>
      <c r="AP277" s="7">
        <f>IF(AND(Bases[[#This Row],[Plan]]="Core",Bases[[#This Row],[Auto Renewal]]="No"),Bases[[#This Row],[Subscription Price]],0)</f>
        <v>0</v>
      </c>
      <c r="AQ277" s="7">
        <f>+Bases[[#This Row],[Sales From Simple Subscription Auto Renewal YES]]+Bases[[#This Row],[Sales From Simple Subscription Auto Renewal NO]]</f>
        <v>5</v>
      </c>
      <c r="AR277" s="7">
        <f>IF(AND(Bases[[#This Row],[Plan]]="Standard",Bases[[#This Row],[Auto Renewal]]="Yes"),Bases[[#This Row],[Minecraft Season Pass Price]],0)</f>
        <v>0</v>
      </c>
      <c r="AS277" s="7">
        <f>IF(AND(Bases[[#This Row],[Plan]]="Standard",Bases[[#This Row],[Auto Renewal]]="No"),Bases[[#This Row],[Minecraft Season Pass Price]],0)</f>
        <v>0</v>
      </c>
      <c r="AT277" s="7">
        <f>+Bases[[#This Row],[Sales From STANDARD (MINECRAFT) Auto Renewal YES]]+Bases[[#This Row],[Sales From STANDARD (MINECRAFT) Auto Renewal NO]]</f>
        <v>0</v>
      </c>
      <c r="AU277" s="7">
        <f>IF(AND(Bases[[#This Row],[Plan]]="Ultimate",Bases[[#This Row],[Auto Renewal]]="Yes"),Bases[[#This Row],[Minecraft Season Pass Price]],0)</f>
        <v>0</v>
      </c>
      <c r="AV277" s="7">
        <f>IF(AND(Bases[[#This Row],[Plan]]="Ultimate",Bases[[#This Row],[Auto Renewal]]="No"),Bases[[#This Row],[Minecraft Season Pass Price]],0)</f>
        <v>0</v>
      </c>
      <c r="AW277" s="7">
        <f>+Bases[[#This Row],[Sales From ULTIMATE (MINECRAFT) Auto Renewal YES]]+Bases[[#This Row],[Sales From ULTIMATE (MINECRAFT) Auto Renewal NO]]</f>
        <v>0</v>
      </c>
      <c r="AX277" s="7">
        <f>+Bases[[#This Row],[Total Sales From ULTIMATE (MINECRAFT) Auto Renewal YES + NO]]+Bases[[#This Row],[Total Sales From STANDARD (MINECRAFT) Auto Renewal YES + NO]]</f>
        <v>0</v>
      </c>
      <c r="AY277" s="7">
        <f>IF(AND(Bases[[#This Row],[Plan]]="Ultimate",Bases[[#This Row],[Auto Renewal]]="Yes"),Bases[[#This Row],[EA Play Season Pass
Price]],0)</f>
        <v>0</v>
      </c>
      <c r="AZ277" s="7">
        <f>IF(AND(Bases[[#This Row],[Plan]]="Ultimate",Bases[[#This Row],[Auto Renewal]]="No"),Bases[[#This Row],[EA Play Season Pass
Price]],0)</f>
        <v>0</v>
      </c>
      <c r="BA277" s="7">
        <f>+Bases[[#This Row],[Sales From ULTIMATE (EA) Auto Renewal YES]]+Bases[[#This Row],[Sales From ULTIMATE (EA) Auto Renewal NO]]</f>
        <v>0</v>
      </c>
      <c r="BB277" s="7">
        <f>IF(Bases[[#This Row],[Potential Clients Standard - Renew: Yes]]=1,25,0)</f>
        <v>25</v>
      </c>
      <c r="BC277" s="9">
        <f>IF(AND(Bases[[#This Row],[Auto Renewal]]="Yes",Bases[[#This Row],[Plan]]="Core"),1,0)</f>
        <v>1</v>
      </c>
      <c r="BD277" s="7">
        <f>IF(Bases[[#This Row],[Potential Clients Standard - Renew: NO]]=1,25,0)</f>
        <v>0</v>
      </c>
      <c r="BE277" s="9">
        <f>IF(AND(Bases[[#This Row],[Auto Renewal]]="No",Bases[[#This Row],[Plan]]="Core"),1,0)</f>
        <v>0</v>
      </c>
      <c r="BF277" s="7">
        <f>IF(Bases[[#This Row],[Potential Clients Ultimate - Renew: Yes]]=1,35,0)</f>
        <v>0</v>
      </c>
      <c r="BG277" s="9">
        <f>IF(AND(Bases[[#This Row],[Auto Renewal]]="Yes",Bases[[#This Row],[Plan]]="Standard"),1,0)</f>
        <v>0</v>
      </c>
      <c r="BH277" s="7">
        <f>IF(Bases[[#This Row],[Potential Clients Ultimate - Renew: NO]]=1,35,0)</f>
        <v>0</v>
      </c>
      <c r="BI277" s="9">
        <f>IF(AND(Bases[[#This Row],[Auto Renewal]]="No",Bases[[#This Row],[Plan]]="Standard"),1,0)</f>
        <v>0</v>
      </c>
      <c r="BJ277" s="7">
        <f>+Bases[[#This Row],[Potential Sales Standard - Renew: Yes]]+Bases[[#This Row],[Potential Sales Ultimate - Renew: Yes]]</f>
        <v>25</v>
      </c>
      <c r="BK277" s="9">
        <f>+Bases[[#This Row],[Potential Clients Standard - Renew: Yes]]+Bases[[#This Row],[Potential Clients Standard - Renew: NO]]</f>
        <v>1</v>
      </c>
      <c r="BL277" s="7">
        <f>+Bases[[#This Row],[Potential Sales Standard - Renew: NO]]+Bases[[#This Row],[Potential Sales Ultimate - Renew: NO]]</f>
        <v>0</v>
      </c>
      <c r="BM277" s="9">
        <f>+Bases[[#This Row],[Potential Clients Ultimate - Renew: Yes]]+Bases[[#This Row],[Potential Clients Ultimate - Renew: NO]]</f>
        <v>0</v>
      </c>
    </row>
    <row r="278" spans="1:65" ht="16.5" customHeight="1" x14ac:dyDescent="0.25">
      <c r="A278" s="1">
        <v>3505</v>
      </c>
      <c r="B278" s="1" t="s">
        <v>280</v>
      </c>
      <c r="C278" s="1" t="s">
        <v>7</v>
      </c>
      <c r="D278" s="2">
        <v>45622</v>
      </c>
      <c r="E278" s="1" t="s">
        <v>12</v>
      </c>
      <c r="F278" s="7">
        <v>15</v>
      </c>
      <c r="G278" s="1" t="s">
        <v>9</v>
      </c>
      <c r="H278" s="1" t="s">
        <v>8</v>
      </c>
      <c r="I278" s="7">
        <v>30</v>
      </c>
      <c r="J278" s="1" t="s">
        <v>8</v>
      </c>
      <c r="K278" s="7">
        <v>20</v>
      </c>
      <c r="L278" s="7">
        <v>20</v>
      </c>
      <c r="M278" s="7">
        <v>45</v>
      </c>
      <c r="N278" s="6">
        <v>2024</v>
      </c>
      <c r="O278" s="3" t="s">
        <v>325</v>
      </c>
      <c r="P278" s="5">
        <v>5</v>
      </c>
      <c r="Q278" s="3" t="s">
        <v>312</v>
      </c>
      <c r="R278" s="7">
        <v>-20</v>
      </c>
      <c r="S278" s="9">
        <v>1</v>
      </c>
      <c r="T278" s="9">
        <v>0</v>
      </c>
      <c r="U278" s="9">
        <v>1</v>
      </c>
      <c r="V278" s="9">
        <f>+IF(Bases[[#This Row],[Auto Renewal]]="Yes",1,0)</f>
        <v>0</v>
      </c>
      <c r="W278" s="9">
        <f>+IF(Bases[[#This Row],[Auto Renewal]]="No",1,0)</f>
        <v>1</v>
      </c>
      <c r="X278" s="9">
        <f>+Bases[[#This Row],[CLIENTS From All Subscriptions Auto Renewal YES]]+Bases[[#This Row],[CLIENTS From All Subscriptions Auto Renewal NO]]</f>
        <v>1</v>
      </c>
      <c r="Y278" s="9">
        <f>IF(AND(Bases[[#This Row],[Plan]]="Core",Bases[[#This Row],[Auto Renewal]]="Yes"),1,0)</f>
        <v>0</v>
      </c>
      <c r="Z278" s="9">
        <f>IF(AND(Bases[[#This Row],[Plan]]="Core",Bases[[#This Row],[Auto Renewal]]="No"),1,0)</f>
        <v>0</v>
      </c>
      <c r="AA278" s="9">
        <f>+Bases[[#This Row],[CLIENTS From Simple Subscription Auto Renewal NO]]+Bases[[#This Row],[CLIENTS From Simple Subscription Auto Renewal YES]]</f>
        <v>0</v>
      </c>
      <c r="AB278" s="9">
        <f>IF(AND(Bases[[#This Row],[Plan]]="Standard",Bases[[#This Row],[Auto Renewal]]="Yes"),1,0)</f>
        <v>0</v>
      </c>
      <c r="AC278" s="9">
        <f>IF(AND(Bases[[#This Row],[Plan]]="Standard",Bases[[#This Row],[Auto Renewal]]="No"),1,0)</f>
        <v>0</v>
      </c>
      <c r="AD278" s="9">
        <f>+Bases[[#This Row],[CLIENTS From STANDARD (MINECRAFT) Auto Renewal NO]]+Bases[[#This Row],[CLIENTS From STANDARD (MINECRAFT) Auto Renewal YES]]</f>
        <v>0</v>
      </c>
      <c r="AE278" s="9">
        <f>IF(AND(Bases[[#This Row],[Plan]]="Ultimate",Bases[[#This Row],[Auto Renewal]]="Yes"),1,0)</f>
        <v>0</v>
      </c>
      <c r="AF278" s="9">
        <f>IF(AND(Bases[[#This Row],[Plan]]="Ultimate",Bases[[#This Row],[Auto Renewal]]="No"),1,0)</f>
        <v>1</v>
      </c>
      <c r="AG278" s="9">
        <f>+Bases[[#This Row],[CLIENTS From ULTIMATE (MINECRAFT) Auto Renewal NO]]+Bases[[#This Row],[CLIENTS From ULTIMATE (MINECRAFT) Auto Renewal YES]]</f>
        <v>1</v>
      </c>
      <c r="AH278" s="9">
        <f>+Bases[[#This Row],[Total CLIENTS From ULTIMATE (MINECRAFT) Auto Renewal YES + NO]]+Bases[[#This Row],[Total CLIENTS From STANDARD (MINECRAFT) Auto Renewal YES + NO]]</f>
        <v>1</v>
      </c>
      <c r="AI278" s="9">
        <f>IF(AND(Bases[[#This Row],[Plan]]="Ultimate",Bases[[#This Row],[Auto Renewal]]="Yes"),1,0)</f>
        <v>0</v>
      </c>
      <c r="AJ278" s="9">
        <f>IF(AND(Bases[[#This Row],[Plan]]="Ultimate",Bases[[#This Row],[Auto Renewal]]="No"),1,0)</f>
        <v>1</v>
      </c>
      <c r="AK278" s="9">
        <f>+Bases[[#This Row],[CLIENTS From ULTIMATE (EA) Auto Renewal YES]]+Bases[[#This Row],[CLIENTS From ULTIMATE (EA) Auto Renewal NO]]</f>
        <v>1</v>
      </c>
      <c r="AL278" s="7">
        <f>+IF(Bases[[#This Row],[Auto Renewal]]="Yes",Bases[[#This Row],[Subscription Price]],0)</f>
        <v>0</v>
      </c>
      <c r="AM278" s="7">
        <f>+IF(Bases[[#This Row],[Auto Renewal]]="No",Bases[[#This Row],[Subscription Price]],0)</f>
        <v>15</v>
      </c>
      <c r="AN278" s="7">
        <f>+Bases[[#This Row],[Sales From All Subscriptions Auto Renewal NO]]+Bases[[#This Row],[Sales From All Subscriptions Auto Renewal YES]]</f>
        <v>15</v>
      </c>
      <c r="AO278" s="7">
        <f>IF(AND(Bases[[#This Row],[Plan]]="Core",Bases[[#This Row],[Auto Renewal]]="Yes"),Bases[[#This Row],[Subscription Price]],0)</f>
        <v>0</v>
      </c>
      <c r="AP278" s="7">
        <f>IF(AND(Bases[[#This Row],[Plan]]="Core",Bases[[#This Row],[Auto Renewal]]="No"),Bases[[#This Row],[Subscription Price]],0)</f>
        <v>0</v>
      </c>
      <c r="AQ278" s="7">
        <f>+Bases[[#This Row],[Sales From Simple Subscription Auto Renewal YES]]+Bases[[#This Row],[Sales From Simple Subscription Auto Renewal NO]]</f>
        <v>0</v>
      </c>
      <c r="AR278" s="7">
        <f>IF(AND(Bases[[#This Row],[Plan]]="Standard",Bases[[#This Row],[Auto Renewal]]="Yes"),Bases[[#This Row],[Minecraft Season Pass Price]],0)</f>
        <v>0</v>
      </c>
      <c r="AS278" s="7">
        <f>IF(AND(Bases[[#This Row],[Plan]]="Standard",Bases[[#This Row],[Auto Renewal]]="No"),Bases[[#This Row],[Minecraft Season Pass Price]],0)</f>
        <v>0</v>
      </c>
      <c r="AT278" s="7">
        <f>+Bases[[#This Row],[Sales From STANDARD (MINECRAFT) Auto Renewal YES]]+Bases[[#This Row],[Sales From STANDARD (MINECRAFT) Auto Renewal NO]]</f>
        <v>0</v>
      </c>
      <c r="AU278" s="7">
        <f>IF(AND(Bases[[#This Row],[Plan]]="Ultimate",Bases[[#This Row],[Auto Renewal]]="Yes"),Bases[[#This Row],[Minecraft Season Pass Price]],0)</f>
        <v>0</v>
      </c>
      <c r="AV278" s="7">
        <f>IF(AND(Bases[[#This Row],[Plan]]="Ultimate",Bases[[#This Row],[Auto Renewal]]="No"),Bases[[#This Row],[Minecraft Season Pass Price]],0)</f>
        <v>20</v>
      </c>
      <c r="AW278" s="7">
        <f>+Bases[[#This Row],[Sales From ULTIMATE (MINECRAFT) Auto Renewal YES]]+Bases[[#This Row],[Sales From ULTIMATE (MINECRAFT) Auto Renewal NO]]</f>
        <v>20</v>
      </c>
      <c r="AX278" s="7">
        <f>+Bases[[#This Row],[Total Sales From ULTIMATE (MINECRAFT) Auto Renewal YES + NO]]+Bases[[#This Row],[Total Sales From STANDARD (MINECRAFT) Auto Renewal YES + NO]]</f>
        <v>20</v>
      </c>
      <c r="AY278" s="7">
        <f>IF(AND(Bases[[#This Row],[Plan]]="Ultimate",Bases[[#This Row],[Auto Renewal]]="Yes"),Bases[[#This Row],[EA Play Season Pass
Price]],0)</f>
        <v>0</v>
      </c>
      <c r="AZ278" s="7">
        <f>IF(AND(Bases[[#This Row],[Plan]]="Ultimate",Bases[[#This Row],[Auto Renewal]]="No"),Bases[[#This Row],[EA Play Season Pass
Price]],0)</f>
        <v>30</v>
      </c>
      <c r="BA278" s="7">
        <f>+Bases[[#This Row],[Sales From ULTIMATE (EA) Auto Renewal YES]]+Bases[[#This Row],[Sales From ULTIMATE (EA) Auto Renewal NO]]</f>
        <v>30</v>
      </c>
      <c r="BB278" s="7">
        <f>IF(Bases[[#This Row],[Potential Clients Standard - Renew: Yes]]=1,25,0)</f>
        <v>0</v>
      </c>
      <c r="BC278" s="9">
        <f>IF(AND(Bases[[#This Row],[Auto Renewal]]="Yes",Bases[[#This Row],[Plan]]="Core"),1,0)</f>
        <v>0</v>
      </c>
      <c r="BD278" s="7">
        <f>IF(Bases[[#This Row],[Potential Clients Standard - Renew: NO]]=1,25,0)</f>
        <v>0</v>
      </c>
      <c r="BE278" s="9">
        <f>IF(AND(Bases[[#This Row],[Auto Renewal]]="No",Bases[[#This Row],[Plan]]="Core"),1,0)</f>
        <v>0</v>
      </c>
      <c r="BF278" s="7">
        <f>IF(Bases[[#This Row],[Potential Clients Ultimate - Renew: Yes]]=1,35,0)</f>
        <v>0</v>
      </c>
      <c r="BG278" s="9">
        <f>IF(AND(Bases[[#This Row],[Auto Renewal]]="Yes",Bases[[#This Row],[Plan]]="Standard"),1,0)</f>
        <v>0</v>
      </c>
      <c r="BH278" s="7">
        <f>IF(Bases[[#This Row],[Potential Clients Ultimate - Renew: NO]]=1,35,0)</f>
        <v>0</v>
      </c>
      <c r="BI278" s="9">
        <f>IF(AND(Bases[[#This Row],[Auto Renewal]]="No",Bases[[#This Row],[Plan]]="Standard"),1,0)</f>
        <v>0</v>
      </c>
      <c r="BJ278" s="7">
        <f>+Bases[[#This Row],[Potential Sales Standard - Renew: Yes]]+Bases[[#This Row],[Potential Sales Ultimate - Renew: Yes]]</f>
        <v>0</v>
      </c>
      <c r="BK278" s="9">
        <f>+Bases[[#This Row],[Potential Clients Standard - Renew: Yes]]+Bases[[#This Row],[Potential Clients Standard - Renew: NO]]</f>
        <v>0</v>
      </c>
      <c r="BL278" s="7">
        <f>+Bases[[#This Row],[Potential Sales Standard - Renew: NO]]+Bases[[#This Row],[Potential Sales Ultimate - Renew: NO]]</f>
        <v>0</v>
      </c>
      <c r="BM278" s="9">
        <f>+Bases[[#This Row],[Potential Clients Ultimate - Renew: Yes]]+Bases[[#This Row],[Potential Clients Ultimate - Renew: NO]]</f>
        <v>0</v>
      </c>
    </row>
    <row r="279" spans="1:65" ht="16.5" customHeight="1" x14ac:dyDescent="0.25">
      <c r="A279" s="1">
        <v>3506</v>
      </c>
      <c r="B279" s="1" t="s">
        <v>281</v>
      </c>
      <c r="C279" s="1" t="s">
        <v>15</v>
      </c>
      <c r="D279" s="2">
        <v>45623</v>
      </c>
      <c r="E279" s="1" t="s">
        <v>8</v>
      </c>
      <c r="F279" s="7">
        <v>10</v>
      </c>
      <c r="G279" s="1" t="s">
        <v>16</v>
      </c>
      <c r="H279" s="1" t="s">
        <v>12</v>
      </c>
      <c r="I279" s="7" t="s">
        <v>302</v>
      </c>
      <c r="J279" s="1" t="s">
        <v>8</v>
      </c>
      <c r="K279" s="7">
        <v>20</v>
      </c>
      <c r="L279" s="7">
        <v>15</v>
      </c>
      <c r="M279" s="7">
        <v>15</v>
      </c>
      <c r="N279" s="6">
        <v>2024</v>
      </c>
      <c r="O279" s="3" t="s">
        <v>325</v>
      </c>
      <c r="P279" s="5">
        <v>5</v>
      </c>
      <c r="Q279" s="3" t="s">
        <v>315</v>
      </c>
      <c r="R279" s="7">
        <v>-15</v>
      </c>
      <c r="S279" s="9">
        <v>1</v>
      </c>
      <c r="T279" s="9">
        <v>1</v>
      </c>
      <c r="U279" s="9">
        <v>0</v>
      </c>
      <c r="V279" s="9">
        <f>+IF(Bases[[#This Row],[Auto Renewal]]="Yes",1,0)</f>
        <v>1</v>
      </c>
      <c r="W279" s="9">
        <f>+IF(Bases[[#This Row],[Auto Renewal]]="No",1,0)</f>
        <v>0</v>
      </c>
      <c r="X279" s="9">
        <f>+Bases[[#This Row],[CLIENTS From All Subscriptions Auto Renewal YES]]+Bases[[#This Row],[CLIENTS From All Subscriptions Auto Renewal NO]]</f>
        <v>1</v>
      </c>
      <c r="Y279" s="9">
        <f>IF(AND(Bases[[#This Row],[Plan]]="Core",Bases[[#This Row],[Auto Renewal]]="Yes"),1,0)</f>
        <v>0</v>
      </c>
      <c r="Z279" s="9">
        <f>IF(AND(Bases[[#This Row],[Plan]]="Core",Bases[[#This Row],[Auto Renewal]]="No"),1,0)</f>
        <v>0</v>
      </c>
      <c r="AA279" s="9">
        <f>+Bases[[#This Row],[CLIENTS From Simple Subscription Auto Renewal NO]]+Bases[[#This Row],[CLIENTS From Simple Subscription Auto Renewal YES]]</f>
        <v>0</v>
      </c>
      <c r="AB279" s="9">
        <f>IF(AND(Bases[[#This Row],[Plan]]="Standard",Bases[[#This Row],[Auto Renewal]]="Yes"),1,0)</f>
        <v>1</v>
      </c>
      <c r="AC279" s="9">
        <f>IF(AND(Bases[[#This Row],[Plan]]="Standard",Bases[[#This Row],[Auto Renewal]]="No"),1,0)</f>
        <v>0</v>
      </c>
      <c r="AD279" s="9">
        <f>+Bases[[#This Row],[CLIENTS From STANDARD (MINECRAFT) Auto Renewal NO]]+Bases[[#This Row],[CLIENTS From STANDARD (MINECRAFT) Auto Renewal YES]]</f>
        <v>1</v>
      </c>
      <c r="AE279" s="9">
        <f>IF(AND(Bases[[#This Row],[Plan]]="Ultimate",Bases[[#This Row],[Auto Renewal]]="Yes"),1,0)</f>
        <v>0</v>
      </c>
      <c r="AF279" s="9">
        <f>IF(AND(Bases[[#This Row],[Plan]]="Ultimate",Bases[[#This Row],[Auto Renewal]]="No"),1,0)</f>
        <v>0</v>
      </c>
      <c r="AG279" s="9">
        <f>+Bases[[#This Row],[CLIENTS From ULTIMATE (MINECRAFT) Auto Renewal NO]]+Bases[[#This Row],[CLIENTS From ULTIMATE (MINECRAFT) Auto Renewal YES]]</f>
        <v>0</v>
      </c>
      <c r="AH279" s="9">
        <f>+Bases[[#This Row],[Total CLIENTS From ULTIMATE (MINECRAFT) Auto Renewal YES + NO]]+Bases[[#This Row],[Total CLIENTS From STANDARD (MINECRAFT) Auto Renewal YES + NO]]</f>
        <v>1</v>
      </c>
      <c r="AI279" s="9">
        <f>IF(AND(Bases[[#This Row],[Plan]]="Ultimate",Bases[[#This Row],[Auto Renewal]]="Yes"),1,0)</f>
        <v>0</v>
      </c>
      <c r="AJ279" s="9">
        <f>IF(AND(Bases[[#This Row],[Plan]]="Ultimate",Bases[[#This Row],[Auto Renewal]]="No"),1,0)</f>
        <v>0</v>
      </c>
      <c r="AK279" s="9">
        <f>+Bases[[#This Row],[CLIENTS From ULTIMATE (EA) Auto Renewal YES]]+Bases[[#This Row],[CLIENTS From ULTIMATE (EA) Auto Renewal NO]]</f>
        <v>0</v>
      </c>
      <c r="AL279" s="7">
        <f>+IF(Bases[[#This Row],[Auto Renewal]]="Yes",Bases[[#This Row],[Subscription Price]],0)</f>
        <v>10</v>
      </c>
      <c r="AM279" s="7">
        <f>+IF(Bases[[#This Row],[Auto Renewal]]="No",Bases[[#This Row],[Subscription Price]],0)</f>
        <v>0</v>
      </c>
      <c r="AN279" s="7">
        <f>+Bases[[#This Row],[Sales From All Subscriptions Auto Renewal NO]]+Bases[[#This Row],[Sales From All Subscriptions Auto Renewal YES]]</f>
        <v>10</v>
      </c>
      <c r="AO279" s="7">
        <f>IF(AND(Bases[[#This Row],[Plan]]="Core",Bases[[#This Row],[Auto Renewal]]="Yes"),Bases[[#This Row],[Subscription Price]],0)</f>
        <v>0</v>
      </c>
      <c r="AP279" s="7">
        <f>IF(AND(Bases[[#This Row],[Plan]]="Core",Bases[[#This Row],[Auto Renewal]]="No"),Bases[[#This Row],[Subscription Price]],0)</f>
        <v>0</v>
      </c>
      <c r="AQ279" s="7">
        <f>+Bases[[#This Row],[Sales From Simple Subscription Auto Renewal YES]]+Bases[[#This Row],[Sales From Simple Subscription Auto Renewal NO]]</f>
        <v>0</v>
      </c>
      <c r="AR279" s="7">
        <f>IF(AND(Bases[[#This Row],[Plan]]="Standard",Bases[[#This Row],[Auto Renewal]]="Yes"),Bases[[#This Row],[Minecraft Season Pass Price]],0)</f>
        <v>20</v>
      </c>
      <c r="AS279" s="7">
        <f>IF(AND(Bases[[#This Row],[Plan]]="Standard",Bases[[#This Row],[Auto Renewal]]="No"),Bases[[#This Row],[Minecraft Season Pass Price]],0)</f>
        <v>0</v>
      </c>
      <c r="AT279" s="7">
        <f>+Bases[[#This Row],[Sales From STANDARD (MINECRAFT) Auto Renewal YES]]+Bases[[#This Row],[Sales From STANDARD (MINECRAFT) Auto Renewal NO]]</f>
        <v>20</v>
      </c>
      <c r="AU279" s="7">
        <f>IF(AND(Bases[[#This Row],[Plan]]="Ultimate",Bases[[#This Row],[Auto Renewal]]="Yes"),Bases[[#This Row],[Minecraft Season Pass Price]],0)</f>
        <v>0</v>
      </c>
      <c r="AV279" s="7">
        <f>IF(AND(Bases[[#This Row],[Plan]]="Ultimate",Bases[[#This Row],[Auto Renewal]]="No"),Bases[[#This Row],[Minecraft Season Pass Price]],0)</f>
        <v>0</v>
      </c>
      <c r="AW279" s="7">
        <f>+Bases[[#This Row],[Sales From ULTIMATE (MINECRAFT) Auto Renewal YES]]+Bases[[#This Row],[Sales From ULTIMATE (MINECRAFT) Auto Renewal NO]]</f>
        <v>0</v>
      </c>
      <c r="AX279" s="7">
        <f>+Bases[[#This Row],[Total Sales From ULTIMATE (MINECRAFT) Auto Renewal YES + NO]]+Bases[[#This Row],[Total Sales From STANDARD (MINECRAFT) Auto Renewal YES + NO]]</f>
        <v>20</v>
      </c>
      <c r="AY279" s="7">
        <f>IF(AND(Bases[[#This Row],[Plan]]="Ultimate",Bases[[#This Row],[Auto Renewal]]="Yes"),Bases[[#This Row],[EA Play Season Pass
Price]],0)</f>
        <v>0</v>
      </c>
      <c r="AZ279" s="7">
        <f>IF(AND(Bases[[#This Row],[Plan]]="Ultimate",Bases[[#This Row],[Auto Renewal]]="No"),Bases[[#This Row],[EA Play Season Pass
Price]],0)</f>
        <v>0</v>
      </c>
      <c r="BA279" s="7">
        <f>+Bases[[#This Row],[Sales From ULTIMATE (EA) Auto Renewal YES]]+Bases[[#This Row],[Sales From ULTIMATE (EA) Auto Renewal NO]]</f>
        <v>0</v>
      </c>
      <c r="BB279" s="7">
        <f>IF(Bases[[#This Row],[Potential Clients Standard - Renew: Yes]]=1,25,0)</f>
        <v>0</v>
      </c>
      <c r="BC279" s="9">
        <f>IF(AND(Bases[[#This Row],[Auto Renewal]]="Yes",Bases[[#This Row],[Plan]]="Core"),1,0)</f>
        <v>0</v>
      </c>
      <c r="BD279" s="7">
        <f>IF(Bases[[#This Row],[Potential Clients Standard - Renew: NO]]=1,25,0)</f>
        <v>0</v>
      </c>
      <c r="BE279" s="9">
        <f>IF(AND(Bases[[#This Row],[Auto Renewal]]="No",Bases[[#This Row],[Plan]]="Core"),1,0)</f>
        <v>0</v>
      </c>
      <c r="BF279" s="7">
        <f>IF(Bases[[#This Row],[Potential Clients Ultimate - Renew: Yes]]=1,35,0)</f>
        <v>35</v>
      </c>
      <c r="BG279" s="9">
        <f>IF(AND(Bases[[#This Row],[Auto Renewal]]="Yes",Bases[[#This Row],[Plan]]="Standard"),1,0)</f>
        <v>1</v>
      </c>
      <c r="BH279" s="7">
        <f>IF(Bases[[#This Row],[Potential Clients Ultimate - Renew: NO]]=1,35,0)</f>
        <v>0</v>
      </c>
      <c r="BI279" s="9">
        <f>IF(AND(Bases[[#This Row],[Auto Renewal]]="No",Bases[[#This Row],[Plan]]="Standard"),1,0)</f>
        <v>0</v>
      </c>
      <c r="BJ279" s="7">
        <f>+Bases[[#This Row],[Potential Sales Standard - Renew: Yes]]+Bases[[#This Row],[Potential Sales Ultimate - Renew: Yes]]</f>
        <v>35</v>
      </c>
      <c r="BK279" s="9">
        <f>+Bases[[#This Row],[Potential Clients Standard - Renew: Yes]]+Bases[[#This Row],[Potential Clients Standard - Renew: NO]]</f>
        <v>0</v>
      </c>
      <c r="BL279" s="7">
        <f>+Bases[[#This Row],[Potential Sales Standard - Renew: NO]]+Bases[[#This Row],[Potential Sales Ultimate - Renew: NO]]</f>
        <v>0</v>
      </c>
      <c r="BM279" s="9">
        <f>+Bases[[#This Row],[Potential Clients Ultimate - Renew: Yes]]+Bases[[#This Row],[Potential Clients Ultimate - Renew: NO]]</f>
        <v>1</v>
      </c>
    </row>
    <row r="280" spans="1:65" ht="16.5" customHeight="1" x14ac:dyDescent="0.25">
      <c r="A280" s="1">
        <v>3507</v>
      </c>
      <c r="B280" s="1" t="s">
        <v>282</v>
      </c>
      <c r="C280" s="1" t="s">
        <v>11</v>
      </c>
      <c r="D280" s="2">
        <v>45624</v>
      </c>
      <c r="E280" s="1" t="s">
        <v>12</v>
      </c>
      <c r="F280" s="7">
        <v>5</v>
      </c>
      <c r="G280" s="1" t="s">
        <v>9</v>
      </c>
      <c r="H280" s="1" t="s">
        <v>12</v>
      </c>
      <c r="I280" s="7" t="s">
        <v>302</v>
      </c>
      <c r="J280" s="1" t="s">
        <v>12</v>
      </c>
      <c r="K280" s="7">
        <v>0</v>
      </c>
      <c r="L280" s="7">
        <v>1</v>
      </c>
      <c r="M280" s="7">
        <v>4</v>
      </c>
      <c r="N280" s="6">
        <v>2024</v>
      </c>
      <c r="O280" s="3" t="s">
        <v>325</v>
      </c>
      <c r="P280" s="5">
        <v>5</v>
      </c>
      <c r="Q280" s="3" t="s">
        <v>316</v>
      </c>
      <c r="R280" s="7">
        <v>-1</v>
      </c>
      <c r="S280" s="9">
        <v>1</v>
      </c>
      <c r="T280" s="9">
        <v>0</v>
      </c>
      <c r="U280" s="9">
        <v>1</v>
      </c>
      <c r="V280" s="9">
        <f>+IF(Bases[[#This Row],[Auto Renewal]]="Yes",1,0)</f>
        <v>0</v>
      </c>
      <c r="W280" s="9">
        <f>+IF(Bases[[#This Row],[Auto Renewal]]="No",1,0)</f>
        <v>1</v>
      </c>
      <c r="X280" s="9">
        <f>+Bases[[#This Row],[CLIENTS From All Subscriptions Auto Renewal YES]]+Bases[[#This Row],[CLIENTS From All Subscriptions Auto Renewal NO]]</f>
        <v>1</v>
      </c>
      <c r="Y280" s="9">
        <f>IF(AND(Bases[[#This Row],[Plan]]="Core",Bases[[#This Row],[Auto Renewal]]="Yes"),1,0)</f>
        <v>0</v>
      </c>
      <c r="Z280" s="9">
        <f>IF(AND(Bases[[#This Row],[Plan]]="Core",Bases[[#This Row],[Auto Renewal]]="No"),1,0)</f>
        <v>1</v>
      </c>
      <c r="AA280" s="9">
        <f>+Bases[[#This Row],[CLIENTS From Simple Subscription Auto Renewal NO]]+Bases[[#This Row],[CLIENTS From Simple Subscription Auto Renewal YES]]</f>
        <v>1</v>
      </c>
      <c r="AB280" s="9">
        <f>IF(AND(Bases[[#This Row],[Plan]]="Standard",Bases[[#This Row],[Auto Renewal]]="Yes"),1,0)</f>
        <v>0</v>
      </c>
      <c r="AC280" s="9">
        <f>IF(AND(Bases[[#This Row],[Plan]]="Standard",Bases[[#This Row],[Auto Renewal]]="No"),1,0)</f>
        <v>0</v>
      </c>
      <c r="AD280" s="9">
        <f>+Bases[[#This Row],[CLIENTS From STANDARD (MINECRAFT) Auto Renewal NO]]+Bases[[#This Row],[CLIENTS From STANDARD (MINECRAFT) Auto Renewal YES]]</f>
        <v>0</v>
      </c>
      <c r="AE280" s="9">
        <f>IF(AND(Bases[[#This Row],[Plan]]="Ultimate",Bases[[#This Row],[Auto Renewal]]="Yes"),1,0)</f>
        <v>0</v>
      </c>
      <c r="AF280" s="9">
        <f>IF(AND(Bases[[#This Row],[Plan]]="Ultimate",Bases[[#This Row],[Auto Renewal]]="No"),1,0)</f>
        <v>0</v>
      </c>
      <c r="AG280" s="9">
        <f>+Bases[[#This Row],[CLIENTS From ULTIMATE (MINECRAFT) Auto Renewal NO]]+Bases[[#This Row],[CLIENTS From ULTIMATE (MINECRAFT) Auto Renewal YES]]</f>
        <v>0</v>
      </c>
      <c r="AH280" s="9">
        <f>+Bases[[#This Row],[Total CLIENTS From ULTIMATE (MINECRAFT) Auto Renewal YES + NO]]+Bases[[#This Row],[Total CLIENTS From STANDARD (MINECRAFT) Auto Renewal YES + NO]]</f>
        <v>0</v>
      </c>
      <c r="AI280" s="9">
        <f>IF(AND(Bases[[#This Row],[Plan]]="Ultimate",Bases[[#This Row],[Auto Renewal]]="Yes"),1,0)</f>
        <v>0</v>
      </c>
      <c r="AJ280" s="9">
        <f>IF(AND(Bases[[#This Row],[Plan]]="Ultimate",Bases[[#This Row],[Auto Renewal]]="No"),1,0)</f>
        <v>0</v>
      </c>
      <c r="AK280" s="9">
        <f>+Bases[[#This Row],[CLIENTS From ULTIMATE (EA) Auto Renewal YES]]+Bases[[#This Row],[CLIENTS From ULTIMATE (EA) Auto Renewal NO]]</f>
        <v>0</v>
      </c>
      <c r="AL280" s="7">
        <f>+IF(Bases[[#This Row],[Auto Renewal]]="Yes",Bases[[#This Row],[Subscription Price]],0)</f>
        <v>0</v>
      </c>
      <c r="AM280" s="7">
        <f>+IF(Bases[[#This Row],[Auto Renewal]]="No",Bases[[#This Row],[Subscription Price]],0)</f>
        <v>5</v>
      </c>
      <c r="AN280" s="7">
        <f>+Bases[[#This Row],[Sales From All Subscriptions Auto Renewal NO]]+Bases[[#This Row],[Sales From All Subscriptions Auto Renewal YES]]</f>
        <v>5</v>
      </c>
      <c r="AO280" s="7">
        <f>IF(AND(Bases[[#This Row],[Plan]]="Core",Bases[[#This Row],[Auto Renewal]]="Yes"),Bases[[#This Row],[Subscription Price]],0)</f>
        <v>0</v>
      </c>
      <c r="AP280" s="7">
        <f>IF(AND(Bases[[#This Row],[Plan]]="Core",Bases[[#This Row],[Auto Renewal]]="No"),Bases[[#This Row],[Subscription Price]],0)</f>
        <v>5</v>
      </c>
      <c r="AQ280" s="7">
        <f>+Bases[[#This Row],[Sales From Simple Subscription Auto Renewal YES]]+Bases[[#This Row],[Sales From Simple Subscription Auto Renewal NO]]</f>
        <v>5</v>
      </c>
      <c r="AR280" s="7">
        <f>IF(AND(Bases[[#This Row],[Plan]]="Standard",Bases[[#This Row],[Auto Renewal]]="Yes"),Bases[[#This Row],[Minecraft Season Pass Price]],0)</f>
        <v>0</v>
      </c>
      <c r="AS280" s="7">
        <f>IF(AND(Bases[[#This Row],[Plan]]="Standard",Bases[[#This Row],[Auto Renewal]]="No"),Bases[[#This Row],[Minecraft Season Pass Price]],0)</f>
        <v>0</v>
      </c>
      <c r="AT280" s="7">
        <f>+Bases[[#This Row],[Sales From STANDARD (MINECRAFT) Auto Renewal YES]]+Bases[[#This Row],[Sales From STANDARD (MINECRAFT) Auto Renewal NO]]</f>
        <v>0</v>
      </c>
      <c r="AU280" s="7">
        <f>IF(AND(Bases[[#This Row],[Plan]]="Ultimate",Bases[[#This Row],[Auto Renewal]]="Yes"),Bases[[#This Row],[Minecraft Season Pass Price]],0)</f>
        <v>0</v>
      </c>
      <c r="AV280" s="7">
        <f>IF(AND(Bases[[#This Row],[Plan]]="Ultimate",Bases[[#This Row],[Auto Renewal]]="No"),Bases[[#This Row],[Minecraft Season Pass Price]],0)</f>
        <v>0</v>
      </c>
      <c r="AW280" s="7">
        <f>+Bases[[#This Row],[Sales From ULTIMATE (MINECRAFT) Auto Renewal YES]]+Bases[[#This Row],[Sales From ULTIMATE (MINECRAFT) Auto Renewal NO]]</f>
        <v>0</v>
      </c>
      <c r="AX280" s="7">
        <f>+Bases[[#This Row],[Total Sales From ULTIMATE (MINECRAFT) Auto Renewal YES + NO]]+Bases[[#This Row],[Total Sales From STANDARD (MINECRAFT) Auto Renewal YES + NO]]</f>
        <v>0</v>
      </c>
      <c r="AY280" s="7">
        <f>IF(AND(Bases[[#This Row],[Plan]]="Ultimate",Bases[[#This Row],[Auto Renewal]]="Yes"),Bases[[#This Row],[EA Play Season Pass
Price]],0)</f>
        <v>0</v>
      </c>
      <c r="AZ280" s="7">
        <f>IF(AND(Bases[[#This Row],[Plan]]="Ultimate",Bases[[#This Row],[Auto Renewal]]="No"),Bases[[#This Row],[EA Play Season Pass
Price]],0)</f>
        <v>0</v>
      </c>
      <c r="BA280" s="7">
        <f>+Bases[[#This Row],[Sales From ULTIMATE (EA) Auto Renewal YES]]+Bases[[#This Row],[Sales From ULTIMATE (EA) Auto Renewal NO]]</f>
        <v>0</v>
      </c>
      <c r="BB280" s="7">
        <f>IF(Bases[[#This Row],[Potential Clients Standard - Renew: Yes]]=1,25,0)</f>
        <v>0</v>
      </c>
      <c r="BC280" s="9">
        <f>IF(AND(Bases[[#This Row],[Auto Renewal]]="Yes",Bases[[#This Row],[Plan]]="Core"),1,0)</f>
        <v>0</v>
      </c>
      <c r="BD280" s="7">
        <f>IF(Bases[[#This Row],[Potential Clients Standard - Renew: NO]]=1,25,0)</f>
        <v>25</v>
      </c>
      <c r="BE280" s="9">
        <f>IF(AND(Bases[[#This Row],[Auto Renewal]]="No",Bases[[#This Row],[Plan]]="Core"),1,0)</f>
        <v>1</v>
      </c>
      <c r="BF280" s="7">
        <f>IF(Bases[[#This Row],[Potential Clients Ultimate - Renew: Yes]]=1,35,0)</f>
        <v>0</v>
      </c>
      <c r="BG280" s="9">
        <f>IF(AND(Bases[[#This Row],[Auto Renewal]]="Yes",Bases[[#This Row],[Plan]]="Standard"),1,0)</f>
        <v>0</v>
      </c>
      <c r="BH280" s="7">
        <f>IF(Bases[[#This Row],[Potential Clients Ultimate - Renew: NO]]=1,35,0)</f>
        <v>0</v>
      </c>
      <c r="BI280" s="9">
        <f>IF(AND(Bases[[#This Row],[Auto Renewal]]="No",Bases[[#This Row],[Plan]]="Standard"),1,0)</f>
        <v>0</v>
      </c>
      <c r="BJ280" s="7">
        <f>+Bases[[#This Row],[Potential Sales Standard - Renew: Yes]]+Bases[[#This Row],[Potential Sales Ultimate - Renew: Yes]]</f>
        <v>0</v>
      </c>
      <c r="BK280" s="9">
        <f>+Bases[[#This Row],[Potential Clients Standard - Renew: Yes]]+Bases[[#This Row],[Potential Clients Standard - Renew: NO]]</f>
        <v>1</v>
      </c>
      <c r="BL280" s="7">
        <f>+Bases[[#This Row],[Potential Sales Standard - Renew: NO]]+Bases[[#This Row],[Potential Sales Ultimate - Renew: NO]]</f>
        <v>25</v>
      </c>
      <c r="BM280" s="9">
        <f>+Bases[[#This Row],[Potential Clients Ultimate - Renew: Yes]]+Bases[[#This Row],[Potential Clients Ultimate - Renew: NO]]</f>
        <v>0</v>
      </c>
    </row>
    <row r="281" spans="1:65" ht="16.5" customHeight="1" x14ac:dyDescent="0.25">
      <c r="A281" s="1">
        <v>3508</v>
      </c>
      <c r="B281" s="1" t="s">
        <v>283</v>
      </c>
      <c r="C281" s="1" t="s">
        <v>7</v>
      </c>
      <c r="D281" s="2">
        <v>45625</v>
      </c>
      <c r="E281" s="1" t="s">
        <v>8</v>
      </c>
      <c r="F281" s="7">
        <v>15</v>
      </c>
      <c r="G281" s="1" t="s">
        <v>13</v>
      </c>
      <c r="H281" s="1" t="s">
        <v>8</v>
      </c>
      <c r="I281" s="7">
        <v>30</v>
      </c>
      <c r="J281" s="1" t="s">
        <v>8</v>
      </c>
      <c r="K281" s="7">
        <v>20</v>
      </c>
      <c r="L281" s="7">
        <v>3</v>
      </c>
      <c r="M281" s="7">
        <v>62</v>
      </c>
      <c r="N281" s="6">
        <v>2024</v>
      </c>
      <c r="O281" s="3" t="s">
        <v>325</v>
      </c>
      <c r="P281" s="5">
        <v>5</v>
      </c>
      <c r="Q281" s="3" t="s">
        <v>317</v>
      </c>
      <c r="R281" s="7">
        <v>-3</v>
      </c>
      <c r="S281" s="9">
        <v>1</v>
      </c>
      <c r="T281" s="9">
        <v>1</v>
      </c>
      <c r="U281" s="9">
        <v>0</v>
      </c>
      <c r="V281" s="9">
        <f>+IF(Bases[[#This Row],[Auto Renewal]]="Yes",1,0)</f>
        <v>1</v>
      </c>
      <c r="W281" s="9">
        <f>+IF(Bases[[#This Row],[Auto Renewal]]="No",1,0)</f>
        <v>0</v>
      </c>
      <c r="X281" s="9">
        <f>+Bases[[#This Row],[CLIENTS From All Subscriptions Auto Renewal YES]]+Bases[[#This Row],[CLIENTS From All Subscriptions Auto Renewal NO]]</f>
        <v>1</v>
      </c>
      <c r="Y281" s="9">
        <f>IF(AND(Bases[[#This Row],[Plan]]="Core",Bases[[#This Row],[Auto Renewal]]="Yes"),1,0)</f>
        <v>0</v>
      </c>
      <c r="Z281" s="9">
        <f>IF(AND(Bases[[#This Row],[Plan]]="Core",Bases[[#This Row],[Auto Renewal]]="No"),1,0)</f>
        <v>0</v>
      </c>
      <c r="AA281" s="9">
        <f>+Bases[[#This Row],[CLIENTS From Simple Subscription Auto Renewal NO]]+Bases[[#This Row],[CLIENTS From Simple Subscription Auto Renewal YES]]</f>
        <v>0</v>
      </c>
      <c r="AB281" s="9">
        <f>IF(AND(Bases[[#This Row],[Plan]]="Standard",Bases[[#This Row],[Auto Renewal]]="Yes"),1,0)</f>
        <v>0</v>
      </c>
      <c r="AC281" s="9">
        <f>IF(AND(Bases[[#This Row],[Plan]]="Standard",Bases[[#This Row],[Auto Renewal]]="No"),1,0)</f>
        <v>0</v>
      </c>
      <c r="AD281" s="9">
        <f>+Bases[[#This Row],[CLIENTS From STANDARD (MINECRAFT) Auto Renewal NO]]+Bases[[#This Row],[CLIENTS From STANDARD (MINECRAFT) Auto Renewal YES]]</f>
        <v>0</v>
      </c>
      <c r="AE281" s="9">
        <f>IF(AND(Bases[[#This Row],[Plan]]="Ultimate",Bases[[#This Row],[Auto Renewal]]="Yes"),1,0)</f>
        <v>1</v>
      </c>
      <c r="AF281" s="9">
        <f>IF(AND(Bases[[#This Row],[Plan]]="Ultimate",Bases[[#This Row],[Auto Renewal]]="No"),1,0)</f>
        <v>0</v>
      </c>
      <c r="AG281" s="9">
        <f>+Bases[[#This Row],[CLIENTS From ULTIMATE (MINECRAFT) Auto Renewal NO]]+Bases[[#This Row],[CLIENTS From ULTIMATE (MINECRAFT) Auto Renewal YES]]</f>
        <v>1</v>
      </c>
      <c r="AH281" s="9">
        <f>+Bases[[#This Row],[Total CLIENTS From ULTIMATE (MINECRAFT) Auto Renewal YES + NO]]+Bases[[#This Row],[Total CLIENTS From STANDARD (MINECRAFT) Auto Renewal YES + NO]]</f>
        <v>1</v>
      </c>
      <c r="AI281" s="9">
        <f>IF(AND(Bases[[#This Row],[Plan]]="Ultimate",Bases[[#This Row],[Auto Renewal]]="Yes"),1,0)</f>
        <v>1</v>
      </c>
      <c r="AJ281" s="9">
        <f>IF(AND(Bases[[#This Row],[Plan]]="Ultimate",Bases[[#This Row],[Auto Renewal]]="No"),1,0)</f>
        <v>0</v>
      </c>
      <c r="AK281" s="9">
        <f>+Bases[[#This Row],[CLIENTS From ULTIMATE (EA) Auto Renewal YES]]+Bases[[#This Row],[CLIENTS From ULTIMATE (EA) Auto Renewal NO]]</f>
        <v>1</v>
      </c>
      <c r="AL281" s="7">
        <f>+IF(Bases[[#This Row],[Auto Renewal]]="Yes",Bases[[#This Row],[Subscription Price]],0)</f>
        <v>15</v>
      </c>
      <c r="AM281" s="7">
        <f>+IF(Bases[[#This Row],[Auto Renewal]]="No",Bases[[#This Row],[Subscription Price]],0)</f>
        <v>0</v>
      </c>
      <c r="AN281" s="7">
        <f>+Bases[[#This Row],[Sales From All Subscriptions Auto Renewal NO]]+Bases[[#This Row],[Sales From All Subscriptions Auto Renewal YES]]</f>
        <v>15</v>
      </c>
      <c r="AO281" s="7">
        <f>IF(AND(Bases[[#This Row],[Plan]]="Core",Bases[[#This Row],[Auto Renewal]]="Yes"),Bases[[#This Row],[Subscription Price]],0)</f>
        <v>0</v>
      </c>
      <c r="AP281" s="7">
        <f>IF(AND(Bases[[#This Row],[Plan]]="Core",Bases[[#This Row],[Auto Renewal]]="No"),Bases[[#This Row],[Subscription Price]],0)</f>
        <v>0</v>
      </c>
      <c r="AQ281" s="7">
        <f>+Bases[[#This Row],[Sales From Simple Subscription Auto Renewal YES]]+Bases[[#This Row],[Sales From Simple Subscription Auto Renewal NO]]</f>
        <v>0</v>
      </c>
      <c r="AR281" s="7">
        <f>IF(AND(Bases[[#This Row],[Plan]]="Standard",Bases[[#This Row],[Auto Renewal]]="Yes"),Bases[[#This Row],[Minecraft Season Pass Price]],0)</f>
        <v>0</v>
      </c>
      <c r="AS281" s="7">
        <f>IF(AND(Bases[[#This Row],[Plan]]="Standard",Bases[[#This Row],[Auto Renewal]]="No"),Bases[[#This Row],[Minecraft Season Pass Price]],0)</f>
        <v>0</v>
      </c>
      <c r="AT281" s="7">
        <f>+Bases[[#This Row],[Sales From STANDARD (MINECRAFT) Auto Renewal YES]]+Bases[[#This Row],[Sales From STANDARD (MINECRAFT) Auto Renewal NO]]</f>
        <v>0</v>
      </c>
      <c r="AU281" s="7">
        <f>IF(AND(Bases[[#This Row],[Plan]]="Ultimate",Bases[[#This Row],[Auto Renewal]]="Yes"),Bases[[#This Row],[Minecraft Season Pass Price]],0)</f>
        <v>20</v>
      </c>
      <c r="AV281" s="7">
        <f>IF(AND(Bases[[#This Row],[Plan]]="Ultimate",Bases[[#This Row],[Auto Renewal]]="No"),Bases[[#This Row],[Minecraft Season Pass Price]],0)</f>
        <v>0</v>
      </c>
      <c r="AW281" s="7">
        <f>+Bases[[#This Row],[Sales From ULTIMATE (MINECRAFT) Auto Renewal YES]]+Bases[[#This Row],[Sales From ULTIMATE (MINECRAFT) Auto Renewal NO]]</f>
        <v>20</v>
      </c>
      <c r="AX281" s="7">
        <f>+Bases[[#This Row],[Total Sales From ULTIMATE (MINECRAFT) Auto Renewal YES + NO]]+Bases[[#This Row],[Total Sales From STANDARD (MINECRAFT) Auto Renewal YES + NO]]</f>
        <v>20</v>
      </c>
      <c r="AY281" s="7">
        <f>IF(AND(Bases[[#This Row],[Plan]]="Ultimate",Bases[[#This Row],[Auto Renewal]]="Yes"),Bases[[#This Row],[EA Play Season Pass
Price]],0)</f>
        <v>30</v>
      </c>
      <c r="AZ281" s="7">
        <f>IF(AND(Bases[[#This Row],[Plan]]="Ultimate",Bases[[#This Row],[Auto Renewal]]="No"),Bases[[#This Row],[EA Play Season Pass
Price]],0)</f>
        <v>0</v>
      </c>
      <c r="BA281" s="7">
        <f>+Bases[[#This Row],[Sales From ULTIMATE (EA) Auto Renewal YES]]+Bases[[#This Row],[Sales From ULTIMATE (EA) Auto Renewal NO]]</f>
        <v>30</v>
      </c>
      <c r="BB281" s="7">
        <f>IF(Bases[[#This Row],[Potential Clients Standard - Renew: Yes]]=1,25,0)</f>
        <v>0</v>
      </c>
      <c r="BC281" s="9">
        <f>IF(AND(Bases[[#This Row],[Auto Renewal]]="Yes",Bases[[#This Row],[Plan]]="Core"),1,0)</f>
        <v>0</v>
      </c>
      <c r="BD281" s="7">
        <f>IF(Bases[[#This Row],[Potential Clients Standard - Renew: NO]]=1,25,0)</f>
        <v>0</v>
      </c>
      <c r="BE281" s="9">
        <f>IF(AND(Bases[[#This Row],[Auto Renewal]]="No",Bases[[#This Row],[Plan]]="Core"),1,0)</f>
        <v>0</v>
      </c>
      <c r="BF281" s="7">
        <f>IF(Bases[[#This Row],[Potential Clients Ultimate - Renew: Yes]]=1,35,0)</f>
        <v>0</v>
      </c>
      <c r="BG281" s="9">
        <f>IF(AND(Bases[[#This Row],[Auto Renewal]]="Yes",Bases[[#This Row],[Plan]]="Standard"),1,0)</f>
        <v>0</v>
      </c>
      <c r="BH281" s="7">
        <f>IF(Bases[[#This Row],[Potential Clients Ultimate - Renew: NO]]=1,35,0)</f>
        <v>0</v>
      </c>
      <c r="BI281" s="9">
        <f>IF(AND(Bases[[#This Row],[Auto Renewal]]="No",Bases[[#This Row],[Plan]]="Standard"),1,0)</f>
        <v>0</v>
      </c>
      <c r="BJ281" s="7">
        <f>+Bases[[#This Row],[Potential Sales Standard - Renew: Yes]]+Bases[[#This Row],[Potential Sales Ultimate - Renew: Yes]]</f>
        <v>0</v>
      </c>
      <c r="BK281" s="9">
        <f>+Bases[[#This Row],[Potential Clients Standard - Renew: Yes]]+Bases[[#This Row],[Potential Clients Standard - Renew: NO]]</f>
        <v>0</v>
      </c>
      <c r="BL281" s="7">
        <f>+Bases[[#This Row],[Potential Sales Standard - Renew: NO]]+Bases[[#This Row],[Potential Sales Ultimate - Renew: NO]]</f>
        <v>0</v>
      </c>
      <c r="BM281" s="9">
        <f>+Bases[[#This Row],[Potential Clients Ultimate - Renew: Yes]]+Bases[[#This Row],[Potential Clients Ultimate - Renew: NO]]</f>
        <v>0</v>
      </c>
    </row>
    <row r="282" spans="1:65" ht="16.5" customHeight="1" x14ac:dyDescent="0.25">
      <c r="A282" s="1">
        <v>3509</v>
      </c>
      <c r="B282" s="1" t="s">
        <v>284</v>
      </c>
      <c r="C282" s="1" t="s">
        <v>15</v>
      </c>
      <c r="D282" s="2">
        <v>45626</v>
      </c>
      <c r="E282" s="1" t="s">
        <v>12</v>
      </c>
      <c r="F282" s="7">
        <v>10</v>
      </c>
      <c r="G282" s="1" t="s">
        <v>9</v>
      </c>
      <c r="H282" s="1" t="s">
        <v>12</v>
      </c>
      <c r="I282" s="7" t="s">
        <v>302</v>
      </c>
      <c r="J282" s="1" t="s">
        <v>8</v>
      </c>
      <c r="K282" s="7">
        <v>20</v>
      </c>
      <c r="L282" s="7">
        <v>10</v>
      </c>
      <c r="M282" s="7">
        <v>20</v>
      </c>
      <c r="N282" s="6">
        <v>2024</v>
      </c>
      <c r="O282" s="3" t="s">
        <v>325</v>
      </c>
      <c r="P282" s="5">
        <v>5</v>
      </c>
      <c r="Q282" s="3" t="s">
        <v>311</v>
      </c>
      <c r="R282" s="7">
        <v>-10</v>
      </c>
      <c r="S282" s="9">
        <v>1</v>
      </c>
      <c r="T282" s="9">
        <v>0</v>
      </c>
      <c r="U282" s="9">
        <v>1</v>
      </c>
      <c r="V282" s="9">
        <f>+IF(Bases[[#This Row],[Auto Renewal]]="Yes",1,0)</f>
        <v>0</v>
      </c>
      <c r="W282" s="9">
        <f>+IF(Bases[[#This Row],[Auto Renewal]]="No",1,0)</f>
        <v>1</v>
      </c>
      <c r="X282" s="9">
        <f>+Bases[[#This Row],[CLIENTS From All Subscriptions Auto Renewal YES]]+Bases[[#This Row],[CLIENTS From All Subscriptions Auto Renewal NO]]</f>
        <v>1</v>
      </c>
      <c r="Y282" s="9">
        <f>IF(AND(Bases[[#This Row],[Plan]]="Core",Bases[[#This Row],[Auto Renewal]]="Yes"),1,0)</f>
        <v>0</v>
      </c>
      <c r="Z282" s="9">
        <f>IF(AND(Bases[[#This Row],[Plan]]="Core",Bases[[#This Row],[Auto Renewal]]="No"),1,0)</f>
        <v>0</v>
      </c>
      <c r="AA282" s="9">
        <f>+Bases[[#This Row],[CLIENTS From Simple Subscription Auto Renewal NO]]+Bases[[#This Row],[CLIENTS From Simple Subscription Auto Renewal YES]]</f>
        <v>0</v>
      </c>
      <c r="AB282" s="9">
        <f>IF(AND(Bases[[#This Row],[Plan]]="Standard",Bases[[#This Row],[Auto Renewal]]="Yes"),1,0)</f>
        <v>0</v>
      </c>
      <c r="AC282" s="9">
        <f>IF(AND(Bases[[#This Row],[Plan]]="Standard",Bases[[#This Row],[Auto Renewal]]="No"),1,0)</f>
        <v>1</v>
      </c>
      <c r="AD282" s="9">
        <f>+Bases[[#This Row],[CLIENTS From STANDARD (MINECRAFT) Auto Renewal NO]]+Bases[[#This Row],[CLIENTS From STANDARD (MINECRAFT) Auto Renewal YES]]</f>
        <v>1</v>
      </c>
      <c r="AE282" s="9">
        <f>IF(AND(Bases[[#This Row],[Plan]]="Ultimate",Bases[[#This Row],[Auto Renewal]]="Yes"),1,0)</f>
        <v>0</v>
      </c>
      <c r="AF282" s="9">
        <f>IF(AND(Bases[[#This Row],[Plan]]="Ultimate",Bases[[#This Row],[Auto Renewal]]="No"),1,0)</f>
        <v>0</v>
      </c>
      <c r="AG282" s="9">
        <f>+Bases[[#This Row],[CLIENTS From ULTIMATE (MINECRAFT) Auto Renewal NO]]+Bases[[#This Row],[CLIENTS From ULTIMATE (MINECRAFT) Auto Renewal YES]]</f>
        <v>0</v>
      </c>
      <c r="AH282" s="9">
        <f>+Bases[[#This Row],[Total CLIENTS From ULTIMATE (MINECRAFT) Auto Renewal YES + NO]]+Bases[[#This Row],[Total CLIENTS From STANDARD (MINECRAFT) Auto Renewal YES + NO]]</f>
        <v>1</v>
      </c>
      <c r="AI282" s="9">
        <f>IF(AND(Bases[[#This Row],[Plan]]="Ultimate",Bases[[#This Row],[Auto Renewal]]="Yes"),1,0)</f>
        <v>0</v>
      </c>
      <c r="AJ282" s="9">
        <f>IF(AND(Bases[[#This Row],[Plan]]="Ultimate",Bases[[#This Row],[Auto Renewal]]="No"),1,0)</f>
        <v>0</v>
      </c>
      <c r="AK282" s="9">
        <f>+Bases[[#This Row],[CLIENTS From ULTIMATE (EA) Auto Renewal YES]]+Bases[[#This Row],[CLIENTS From ULTIMATE (EA) Auto Renewal NO]]</f>
        <v>0</v>
      </c>
      <c r="AL282" s="7">
        <f>+IF(Bases[[#This Row],[Auto Renewal]]="Yes",Bases[[#This Row],[Subscription Price]],0)</f>
        <v>0</v>
      </c>
      <c r="AM282" s="7">
        <f>+IF(Bases[[#This Row],[Auto Renewal]]="No",Bases[[#This Row],[Subscription Price]],0)</f>
        <v>10</v>
      </c>
      <c r="AN282" s="7">
        <f>+Bases[[#This Row],[Sales From All Subscriptions Auto Renewal NO]]+Bases[[#This Row],[Sales From All Subscriptions Auto Renewal YES]]</f>
        <v>10</v>
      </c>
      <c r="AO282" s="7">
        <f>IF(AND(Bases[[#This Row],[Plan]]="Core",Bases[[#This Row],[Auto Renewal]]="Yes"),Bases[[#This Row],[Subscription Price]],0)</f>
        <v>0</v>
      </c>
      <c r="AP282" s="7">
        <f>IF(AND(Bases[[#This Row],[Plan]]="Core",Bases[[#This Row],[Auto Renewal]]="No"),Bases[[#This Row],[Subscription Price]],0)</f>
        <v>0</v>
      </c>
      <c r="AQ282" s="7">
        <f>+Bases[[#This Row],[Sales From Simple Subscription Auto Renewal YES]]+Bases[[#This Row],[Sales From Simple Subscription Auto Renewal NO]]</f>
        <v>0</v>
      </c>
      <c r="AR282" s="7">
        <f>IF(AND(Bases[[#This Row],[Plan]]="Standard",Bases[[#This Row],[Auto Renewal]]="Yes"),Bases[[#This Row],[Minecraft Season Pass Price]],0)</f>
        <v>0</v>
      </c>
      <c r="AS282" s="7">
        <f>IF(AND(Bases[[#This Row],[Plan]]="Standard",Bases[[#This Row],[Auto Renewal]]="No"),Bases[[#This Row],[Minecraft Season Pass Price]],0)</f>
        <v>20</v>
      </c>
      <c r="AT282" s="7">
        <f>+Bases[[#This Row],[Sales From STANDARD (MINECRAFT) Auto Renewal YES]]+Bases[[#This Row],[Sales From STANDARD (MINECRAFT) Auto Renewal NO]]</f>
        <v>20</v>
      </c>
      <c r="AU282" s="7">
        <f>IF(AND(Bases[[#This Row],[Plan]]="Ultimate",Bases[[#This Row],[Auto Renewal]]="Yes"),Bases[[#This Row],[Minecraft Season Pass Price]],0)</f>
        <v>0</v>
      </c>
      <c r="AV282" s="7">
        <f>IF(AND(Bases[[#This Row],[Plan]]="Ultimate",Bases[[#This Row],[Auto Renewal]]="No"),Bases[[#This Row],[Minecraft Season Pass Price]],0)</f>
        <v>0</v>
      </c>
      <c r="AW282" s="7">
        <f>+Bases[[#This Row],[Sales From ULTIMATE (MINECRAFT) Auto Renewal YES]]+Bases[[#This Row],[Sales From ULTIMATE (MINECRAFT) Auto Renewal NO]]</f>
        <v>0</v>
      </c>
      <c r="AX282" s="7">
        <f>+Bases[[#This Row],[Total Sales From ULTIMATE (MINECRAFT) Auto Renewal YES + NO]]+Bases[[#This Row],[Total Sales From STANDARD (MINECRAFT) Auto Renewal YES + NO]]</f>
        <v>20</v>
      </c>
      <c r="AY282" s="7">
        <f>IF(AND(Bases[[#This Row],[Plan]]="Ultimate",Bases[[#This Row],[Auto Renewal]]="Yes"),Bases[[#This Row],[EA Play Season Pass
Price]],0)</f>
        <v>0</v>
      </c>
      <c r="AZ282" s="7">
        <f>IF(AND(Bases[[#This Row],[Plan]]="Ultimate",Bases[[#This Row],[Auto Renewal]]="No"),Bases[[#This Row],[EA Play Season Pass
Price]],0)</f>
        <v>0</v>
      </c>
      <c r="BA282" s="7">
        <f>+Bases[[#This Row],[Sales From ULTIMATE (EA) Auto Renewal YES]]+Bases[[#This Row],[Sales From ULTIMATE (EA) Auto Renewal NO]]</f>
        <v>0</v>
      </c>
      <c r="BB282" s="7">
        <f>IF(Bases[[#This Row],[Potential Clients Standard - Renew: Yes]]=1,25,0)</f>
        <v>0</v>
      </c>
      <c r="BC282" s="9">
        <f>IF(AND(Bases[[#This Row],[Auto Renewal]]="Yes",Bases[[#This Row],[Plan]]="Core"),1,0)</f>
        <v>0</v>
      </c>
      <c r="BD282" s="7">
        <f>IF(Bases[[#This Row],[Potential Clients Standard - Renew: NO]]=1,25,0)</f>
        <v>0</v>
      </c>
      <c r="BE282" s="9">
        <f>IF(AND(Bases[[#This Row],[Auto Renewal]]="No",Bases[[#This Row],[Plan]]="Core"),1,0)</f>
        <v>0</v>
      </c>
      <c r="BF282" s="7">
        <f>IF(Bases[[#This Row],[Potential Clients Ultimate - Renew: Yes]]=1,35,0)</f>
        <v>0</v>
      </c>
      <c r="BG282" s="9">
        <f>IF(AND(Bases[[#This Row],[Auto Renewal]]="Yes",Bases[[#This Row],[Plan]]="Standard"),1,0)</f>
        <v>0</v>
      </c>
      <c r="BH282" s="7">
        <f>IF(Bases[[#This Row],[Potential Clients Ultimate - Renew: NO]]=1,35,0)</f>
        <v>35</v>
      </c>
      <c r="BI282" s="9">
        <f>IF(AND(Bases[[#This Row],[Auto Renewal]]="No",Bases[[#This Row],[Plan]]="Standard"),1,0)</f>
        <v>1</v>
      </c>
      <c r="BJ282" s="7">
        <f>+Bases[[#This Row],[Potential Sales Standard - Renew: Yes]]+Bases[[#This Row],[Potential Sales Ultimate - Renew: Yes]]</f>
        <v>0</v>
      </c>
      <c r="BK282" s="9">
        <f>+Bases[[#This Row],[Potential Clients Standard - Renew: Yes]]+Bases[[#This Row],[Potential Clients Standard - Renew: NO]]</f>
        <v>0</v>
      </c>
      <c r="BL282" s="7">
        <f>+Bases[[#This Row],[Potential Sales Standard - Renew: NO]]+Bases[[#This Row],[Potential Sales Ultimate - Renew: NO]]</f>
        <v>35</v>
      </c>
      <c r="BM282" s="9">
        <f>+Bases[[#This Row],[Potential Clients Ultimate - Renew: Yes]]+Bases[[#This Row],[Potential Clients Ultimate - Renew: NO]]</f>
        <v>1</v>
      </c>
    </row>
    <row r="283" spans="1:65" ht="16.5" customHeight="1" x14ac:dyDescent="0.25">
      <c r="A283" s="1">
        <v>3510</v>
      </c>
      <c r="B283" s="1" t="s">
        <v>285</v>
      </c>
      <c r="C283" s="1" t="s">
        <v>11</v>
      </c>
      <c r="D283" s="2">
        <v>45627</v>
      </c>
      <c r="E283" s="1" t="s">
        <v>8</v>
      </c>
      <c r="F283" s="7">
        <v>5</v>
      </c>
      <c r="G283" s="1" t="s">
        <v>16</v>
      </c>
      <c r="H283" s="1" t="s">
        <v>12</v>
      </c>
      <c r="I283" s="7" t="s">
        <v>302</v>
      </c>
      <c r="J283" s="1" t="s">
        <v>12</v>
      </c>
      <c r="K283" s="7">
        <v>0</v>
      </c>
      <c r="L283" s="7">
        <v>0</v>
      </c>
      <c r="M283" s="7">
        <v>5</v>
      </c>
      <c r="N283" s="6">
        <v>2024</v>
      </c>
      <c r="O283" s="3" t="s">
        <v>326</v>
      </c>
      <c r="P283" s="5">
        <v>1</v>
      </c>
      <c r="Q283" s="3" t="s">
        <v>314</v>
      </c>
      <c r="R283" s="7">
        <v>0</v>
      </c>
      <c r="S283" s="9">
        <v>1</v>
      </c>
      <c r="T283" s="9">
        <v>1</v>
      </c>
      <c r="U283" s="9">
        <v>0</v>
      </c>
      <c r="V283" s="9">
        <f>+IF(Bases[[#This Row],[Auto Renewal]]="Yes",1,0)</f>
        <v>1</v>
      </c>
      <c r="W283" s="9">
        <f>+IF(Bases[[#This Row],[Auto Renewal]]="No",1,0)</f>
        <v>0</v>
      </c>
      <c r="X283" s="9">
        <f>+Bases[[#This Row],[CLIENTS From All Subscriptions Auto Renewal YES]]+Bases[[#This Row],[CLIENTS From All Subscriptions Auto Renewal NO]]</f>
        <v>1</v>
      </c>
      <c r="Y283" s="9">
        <f>IF(AND(Bases[[#This Row],[Plan]]="Core",Bases[[#This Row],[Auto Renewal]]="Yes"),1,0)</f>
        <v>1</v>
      </c>
      <c r="Z283" s="9">
        <f>IF(AND(Bases[[#This Row],[Plan]]="Core",Bases[[#This Row],[Auto Renewal]]="No"),1,0)</f>
        <v>0</v>
      </c>
      <c r="AA283" s="9">
        <f>+Bases[[#This Row],[CLIENTS From Simple Subscription Auto Renewal NO]]+Bases[[#This Row],[CLIENTS From Simple Subscription Auto Renewal YES]]</f>
        <v>1</v>
      </c>
      <c r="AB283" s="9">
        <f>IF(AND(Bases[[#This Row],[Plan]]="Standard",Bases[[#This Row],[Auto Renewal]]="Yes"),1,0)</f>
        <v>0</v>
      </c>
      <c r="AC283" s="9">
        <f>IF(AND(Bases[[#This Row],[Plan]]="Standard",Bases[[#This Row],[Auto Renewal]]="No"),1,0)</f>
        <v>0</v>
      </c>
      <c r="AD283" s="9">
        <f>+Bases[[#This Row],[CLIENTS From STANDARD (MINECRAFT) Auto Renewal NO]]+Bases[[#This Row],[CLIENTS From STANDARD (MINECRAFT) Auto Renewal YES]]</f>
        <v>0</v>
      </c>
      <c r="AE283" s="9">
        <f>IF(AND(Bases[[#This Row],[Plan]]="Ultimate",Bases[[#This Row],[Auto Renewal]]="Yes"),1,0)</f>
        <v>0</v>
      </c>
      <c r="AF283" s="9">
        <f>IF(AND(Bases[[#This Row],[Plan]]="Ultimate",Bases[[#This Row],[Auto Renewal]]="No"),1,0)</f>
        <v>0</v>
      </c>
      <c r="AG283" s="9">
        <f>+Bases[[#This Row],[CLIENTS From ULTIMATE (MINECRAFT) Auto Renewal NO]]+Bases[[#This Row],[CLIENTS From ULTIMATE (MINECRAFT) Auto Renewal YES]]</f>
        <v>0</v>
      </c>
      <c r="AH283" s="9">
        <f>+Bases[[#This Row],[Total CLIENTS From ULTIMATE (MINECRAFT) Auto Renewal YES + NO]]+Bases[[#This Row],[Total CLIENTS From STANDARD (MINECRAFT) Auto Renewal YES + NO]]</f>
        <v>0</v>
      </c>
      <c r="AI283" s="9">
        <f>IF(AND(Bases[[#This Row],[Plan]]="Ultimate",Bases[[#This Row],[Auto Renewal]]="Yes"),1,0)</f>
        <v>0</v>
      </c>
      <c r="AJ283" s="9">
        <f>IF(AND(Bases[[#This Row],[Plan]]="Ultimate",Bases[[#This Row],[Auto Renewal]]="No"),1,0)</f>
        <v>0</v>
      </c>
      <c r="AK283" s="9">
        <f>+Bases[[#This Row],[CLIENTS From ULTIMATE (EA) Auto Renewal YES]]+Bases[[#This Row],[CLIENTS From ULTIMATE (EA) Auto Renewal NO]]</f>
        <v>0</v>
      </c>
      <c r="AL283" s="7">
        <f>+IF(Bases[[#This Row],[Auto Renewal]]="Yes",Bases[[#This Row],[Subscription Price]],0)</f>
        <v>5</v>
      </c>
      <c r="AM283" s="7">
        <f>+IF(Bases[[#This Row],[Auto Renewal]]="No",Bases[[#This Row],[Subscription Price]],0)</f>
        <v>0</v>
      </c>
      <c r="AN283" s="7">
        <f>+Bases[[#This Row],[Sales From All Subscriptions Auto Renewal NO]]+Bases[[#This Row],[Sales From All Subscriptions Auto Renewal YES]]</f>
        <v>5</v>
      </c>
      <c r="AO283" s="7">
        <f>IF(AND(Bases[[#This Row],[Plan]]="Core",Bases[[#This Row],[Auto Renewal]]="Yes"),Bases[[#This Row],[Subscription Price]],0)</f>
        <v>5</v>
      </c>
      <c r="AP283" s="7">
        <f>IF(AND(Bases[[#This Row],[Plan]]="Core",Bases[[#This Row],[Auto Renewal]]="No"),Bases[[#This Row],[Subscription Price]],0)</f>
        <v>0</v>
      </c>
      <c r="AQ283" s="7">
        <f>+Bases[[#This Row],[Sales From Simple Subscription Auto Renewal YES]]+Bases[[#This Row],[Sales From Simple Subscription Auto Renewal NO]]</f>
        <v>5</v>
      </c>
      <c r="AR283" s="7">
        <f>IF(AND(Bases[[#This Row],[Plan]]="Standard",Bases[[#This Row],[Auto Renewal]]="Yes"),Bases[[#This Row],[Minecraft Season Pass Price]],0)</f>
        <v>0</v>
      </c>
      <c r="AS283" s="7">
        <f>IF(AND(Bases[[#This Row],[Plan]]="Standard",Bases[[#This Row],[Auto Renewal]]="No"),Bases[[#This Row],[Minecraft Season Pass Price]],0)</f>
        <v>0</v>
      </c>
      <c r="AT283" s="7">
        <f>+Bases[[#This Row],[Sales From STANDARD (MINECRAFT) Auto Renewal YES]]+Bases[[#This Row],[Sales From STANDARD (MINECRAFT) Auto Renewal NO]]</f>
        <v>0</v>
      </c>
      <c r="AU283" s="7">
        <f>IF(AND(Bases[[#This Row],[Plan]]="Ultimate",Bases[[#This Row],[Auto Renewal]]="Yes"),Bases[[#This Row],[Minecraft Season Pass Price]],0)</f>
        <v>0</v>
      </c>
      <c r="AV283" s="7">
        <f>IF(AND(Bases[[#This Row],[Plan]]="Ultimate",Bases[[#This Row],[Auto Renewal]]="No"),Bases[[#This Row],[Minecraft Season Pass Price]],0)</f>
        <v>0</v>
      </c>
      <c r="AW283" s="7">
        <f>+Bases[[#This Row],[Sales From ULTIMATE (MINECRAFT) Auto Renewal YES]]+Bases[[#This Row],[Sales From ULTIMATE (MINECRAFT) Auto Renewal NO]]</f>
        <v>0</v>
      </c>
      <c r="AX283" s="7">
        <f>+Bases[[#This Row],[Total Sales From ULTIMATE (MINECRAFT) Auto Renewal YES + NO]]+Bases[[#This Row],[Total Sales From STANDARD (MINECRAFT) Auto Renewal YES + NO]]</f>
        <v>0</v>
      </c>
      <c r="AY283" s="7">
        <f>IF(AND(Bases[[#This Row],[Plan]]="Ultimate",Bases[[#This Row],[Auto Renewal]]="Yes"),Bases[[#This Row],[EA Play Season Pass
Price]],0)</f>
        <v>0</v>
      </c>
      <c r="AZ283" s="7">
        <f>IF(AND(Bases[[#This Row],[Plan]]="Ultimate",Bases[[#This Row],[Auto Renewal]]="No"),Bases[[#This Row],[EA Play Season Pass
Price]],0)</f>
        <v>0</v>
      </c>
      <c r="BA283" s="7">
        <f>+Bases[[#This Row],[Sales From ULTIMATE (EA) Auto Renewal YES]]+Bases[[#This Row],[Sales From ULTIMATE (EA) Auto Renewal NO]]</f>
        <v>0</v>
      </c>
      <c r="BB283" s="7">
        <f>IF(Bases[[#This Row],[Potential Clients Standard - Renew: Yes]]=1,25,0)</f>
        <v>25</v>
      </c>
      <c r="BC283" s="9">
        <f>IF(AND(Bases[[#This Row],[Auto Renewal]]="Yes",Bases[[#This Row],[Plan]]="Core"),1,0)</f>
        <v>1</v>
      </c>
      <c r="BD283" s="7">
        <f>IF(Bases[[#This Row],[Potential Clients Standard - Renew: NO]]=1,25,0)</f>
        <v>0</v>
      </c>
      <c r="BE283" s="9">
        <f>IF(AND(Bases[[#This Row],[Auto Renewal]]="No",Bases[[#This Row],[Plan]]="Core"),1,0)</f>
        <v>0</v>
      </c>
      <c r="BF283" s="7">
        <f>IF(Bases[[#This Row],[Potential Clients Ultimate - Renew: Yes]]=1,35,0)</f>
        <v>0</v>
      </c>
      <c r="BG283" s="9">
        <f>IF(AND(Bases[[#This Row],[Auto Renewal]]="Yes",Bases[[#This Row],[Plan]]="Standard"),1,0)</f>
        <v>0</v>
      </c>
      <c r="BH283" s="7">
        <f>IF(Bases[[#This Row],[Potential Clients Ultimate - Renew: NO]]=1,35,0)</f>
        <v>0</v>
      </c>
      <c r="BI283" s="9">
        <f>IF(AND(Bases[[#This Row],[Auto Renewal]]="No",Bases[[#This Row],[Plan]]="Standard"),1,0)</f>
        <v>0</v>
      </c>
      <c r="BJ283" s="7">
        <f>+Bases[[#This Row],[Potential Sales Standard - Renew: Yes]]+Bases[[#This Row],[Potential Sales Ultimate - Renew: Yes]]</f>
        <v>25</v>
      </c>
      <c r="BK283" s="9">
        <f>+Bases[[#This Row],[Potential Clients Standard - Renew: Yes]]+Bases[[#This Row],[Potential Clients Standard - Renew: NO]]</f>
        <v>1</v>
      </c>
      <c r="BL283" s="7">
        <f>+Bases[[#This Row],[Potential Sales Standard - Renew: NO]]+Bases[[#This Row],[Potential Sales Ultimate - Renew: NO]]</f>
        <v>0</v>
      </c>
      <c r="BM283" s="9">
        <f>+Bases[[#This Row],[Potential Clients Ultimate - Renew: Yes]]+Bases[[#This Row],[Potential Clients Ultimate - Renew: NO]]</f>
        <v>0</v>
      </c>
    </row>
    <row r="284" spans="1:65" ht="16.5" customHeight="1" x14ac:dyDescent="0.25">
      <c r="A284" s="1">
        <v>3511</v>
      </c>
      <c r="B284" s="1" t="s">
        <v>286</v>
      </c>
      <c r="C284" s="1" t="s">
        <v>7</v>
      </c>
      <c r="D284" s="2">
        <v>45628</v>
      </c>
      <c r="E284" s="1" t="s">
        <v>12</v>
      </c>
      <c r="F284" s="7">
        <v>15</v>
      </c>
      <c r="G284" s="1" t="s">
        <v>9</v>
      </c>
      <c r="H284" s="1" t="s">
        <v>8</v>
      </c>
      <c r="I284" s="7">
        <v>30</v>
      </c>
      <c r="J284" s="1" t="s">
        <v>8</v>
      </c>
      <c r="K284" s="7">
        <v>20</v>
      </c>
      <c r="L284" s="7">
        <v>15</v>
      </c>
      <c r="M284" s="7">
        <v>50</v>
      </c>
      <c r="N284" s="6">
        <v>2024</v>
      </c>
      <c r="O284" s="3" t="s">
        <v>326</v>
      </c>
      <c r="P284" s="5">
        <v>1</v>
      </c>
      <c r="Q284" s="3" t="s">
        <v>309</v>
      </c>
      <c r="R284" s="7">
        <v>-15</v>
      </c>
      <c r="S284" s="9">
        <v>1</v>
      </c>
      <c r="T284" s="9">
        <v>0</v>
      </c>
      <c r="U284" s="9">
        <v>1</v>
      </c>
      <c r="V284" s="9">
        <f>+IF(Bases[[#This Row],[Auto Renewal]]="Yes",1,0)</f>
        <v>0</v>
      </c>
      <c r="W284" s="9">
        <f>+IF(Bases[[#This Row],[Auto Renewal]]="No",1,0)</f>
        <v>1</v>
      </c>
      <c r="X284" s="9">
        <f>+Bases[[#This Row],[CLIENTS From All Subscriptions Auto Renewal YES]]+Bases[[#This Row],[CLIENTS From All Subscriptions Auto Renewal NO]]</f>
        <v>1</v>
      </c>
      <c r="Y284" s="9">
        <f>IF(AND(Bases[[#This Row],[Plan]]="Core",Bases[[#This Row],[Auto Renewal]]="Yes"),1,0)</f>
        <v>0</v>
      </c>
      <c r="Z284" s="9">
        <f>IF(AND(Bases[[#This Row],[Plan]]="Core",Bases[[#This Row],[Auto Renewal]]="No"),1,0)</f>
        <v>0</v>
      </c>
      <c r="AA284" s="9">
        <f>+Bases[[#This Row],[CLIENTS From Simple Subscription Auto Renewal NO]]+Bases[[#This Row],[CLIENTS From Simple Subscription Auto Renewal YES]]</f>
        <v>0</v>
      </c>
      <c r="AB284" s="9">
        <f>IF(AND(Bases[[#This Row],[Plan]]="Standard",Bases[[#This Row],[Auto Renewal]]="Yes"),1,0)</f>
        <v>0</v>
      </c>
      <c r="AC284" s="9">
        <f>IF(AND(Bases[[#This Row],[Plan]]="Standard",Bases[[#This Row],[Auto Renewal]]="No"),1,0)</f>
        <v>0</v>
      </c>
      <c r="AD284" s="9">
        <f>+Bases[[#This Row],[CLIENTS From STANDARD (MINECRAFT) Auto Renewal NO]]+Bases[[#This Row],[CLIENTS From STANDARD (MINECRAFT) Auto Renewal YES]]</f>
        <v>0</v>
      </c>
      <c r="AE284" s="9">
        <f>IF(AND(Bases[[#This Row],[Plan]]="Ultimate",Bases[[#This Row],[Auto Renewal]]="Yes"),1,0)</f>
        <v>0</v>
      </c>
      <c r="AF284" s="9">
        <f>IF(AND(Bases[[#This Row],[Plan]]="Ultimate",Bases[[#This Row],[Auto Renewal]]="No"),1,0)</f>
        <v>1</v>
      </c>
      <c r="AG284" s="9">
        <f>+Bases[[#This Row],[CLIENTS From ULTIMATE (MINECRAFT) Auto Renewal NO]]+Bases[[#This Row],[CLIENTS From ULTIMATE (MINECRAFT) Auto Renewal YES]]</f>
        <v>1</v>
      </c>
      <c r="AH284" s="9">
        <f>+Bases[[#This Row],[Total CLIENTS From ULTIMATE (MINECRAFT) Auto Renewal YES + NO]]+Bases[[#This Row],[Total CLIENTS From STANDARD (MINECRAFT) Auto Renewal YES + NO]]</f>
        <v>1</v>
      </c>
      <c r="AI284" s="9">
        <f>IF(AND(Bases[[#This Row],[Plan]]="Ultimate",Bases[[#This Row],[Auto Renewal]]="Yes"),1,0)</f>
        <v>0</v>
      </c>
      <c r="AJ284" s="9">
        <f>IF(AND(Bases[[#This Row],[Plan]]="Ultimate",Bases[[#This Row],[Auto Renewal]]="No"),1,0)</f>
        <v>1</v>
      </c>
      <c r="AK284" s="9">
        <f>+Bases[[#This Row],[CLIENTS From ULTIMATE (EA) Auto Renewal YES]]+Bases[[#This Row],[CLIENTS From ULTIMATE (EA) Auto Renewal NO]]</f>
        <v>1</v>
      </c>
      <c r="AL284" s="7">
        <f>+IF(Bases[[#This Row],[Auto Renewal]]="Yes",Bases[[#This Row],[Subscription Price]],0)</f>
        <v>0</v>
      </c>
      <c r="AM284" s="7">
        <f>+IF(Bases[[#This Row],[Auto Renewal]]="No",Bases[[#This Row],[Subscription Price]],0)</f>
        <v>15</v>
      </c>
      <c r="AN284" s="7">
        <f>+Bases[[#This Row],[Sales From All Subscriptions Auto Renewal NO]]+Bases[[#This Row],[Sales From All Subscriptions Auto Renewal YES]]</f>
        <v>15</v>
      </c>
      <c r="AO284" s="7">
        <f>IF(AND(Bases[[#This Row],[Plan]]="Core",Bases[[#This Row],[Auto Renewal]]="Yes"),Bases[[#This Row],[Subscription Price]],0)</f>
        <v>0</v>
      </c>
      <c r="AP284" s="7">
        <f>IF(AND(Bases[[#This Row],[Plan]]="Core",Bases[[#This Row],[Auto Renewal]]="No"),Bases[[#This Row],[Subscription Price]],0)</f>
        <v>0</v>
      </c>
      <c r="AQ284" s="7">
        <f>+Bases[[#This Row],[Sales From Simple Subscription Auto Renewal YES]]+Bases[[#This Row],[Sales From Simple Subscription Auto Renewal NO]]</f>
        <v>0</v>
      </c>
      <c r="AR284" s="7">
        <f>IF(AND(Bases[[#This Row],[Plan]]="Standard",Bases[[#This Row],[Auto Renewal]]="Yes"),Bases[[#This Row],[Minecraft Season Pass Price]],0)</f>
        <v>0</v>
      </c>
      <c r="AS284" s="7">
        <f>IF(AND(Bases[[#This Row],[Plan]]="Standard",Bases[[#This Row],[Auto Renewal]]="No"),Bases[[#This Row],[Minecraft Season Pass Price]],0)</f>
        <v>0</v>
      </c>
      <c r="AT284" s="7">
        <f>+Bases[[#This Row],[Sales From STANDARD (MINECRAFT) Auto Renewal YES]]+Bases[[#This Row],[Sales From STANDARD (MINECRAFT) Auto Renewal NO]]</f>
        <v>0</v>
      </c>
      <c r="AU284" s="7">
        <f>IF(AND(Bases[[#This Row],[Plan]]="Ultimate",Bases[[#This Row],[Auto Renewal]]="Yes"),Bases[[#This Row],[Minecraft Season Pass Price]],0)</f>
        <v>0</v>
      </c>
      <c r="AV284" s="7">
        <f>IF(AND(Bases[[#This Row],[Plan]]="Ultimate",Bases[[#This Row],[Auto Renewal]]="No"),Bases[[#This Row],[Minecraft Season Pass Price]],0)</f>
        <v>20</v>
      </c>
      <c r="AW284" s="7">
        <f>+Bases[[#This Row],[Sales From ULTIMATE (MINECRAFT) Auto Renewal YES]]+Bases[[#This Row],[Sales From ULTIMATE (MINECRAFT) Auto Renewal NO]]</f>
        <v>20</v>
      </c>
      <c r="AX284" s="7">
        <f>+Bases[[#This Row],[Total Sales From ULTIMATE (MINECRAFT) Auto Renewal YES + NO]]+Bases[[#This Row],[Total Sales From STANDARD (MINECRAFT) Auto Renewal YES + NO]]</f>
        <v>20</v>
      </c>
      <c r="AY284" s="7">
        <f>IF(AND(Bases[[#This Row],[Plan]]="Ultimate",Bases[[#This Row],[Auto Renewal]]="Yes"),Bases[[#This Row],[EA Play Season Pass
Price]],0)</f>
        <v>0</v>
      </c>
      <c r="AZ284" s="7">
        <f>IF(AND(Bases[[#This Row],[Plan]]="Ultimate",Bases[[#This Row],[Auto Renewal]]="No"),Bases[[#This Row],[EA Play Season Pass
Price]],0)</f>
        <v>30</v>
      </c>
      <c r="BA284" s="7">
        <f>+Bases[[#This Row],[Sales From ULTIMATE (EA) Auto Renewal YES]]+Bases[[#This Row],[Sales From ULTIMATE (EA) Auto Renewal NO]]</f>
        <v>30</v>
      </c>
      <c r="BB284" s="7">
        <f>IF(Bases[[#This Row],[Potential Clients Standard - Renew: Yes]]=1,25,0)</f>
        <v>0</v>
      </c>
      <c r="BC284" s="9">
        <f>IF(AND(Bases[[#This Row],[Auto Renewal]]="Yes",Bases[[#This Row],[Plan]]="Core"),1,0)</f>
        <v>0</v>
      </c>
      <c r="BD284" s="7">
        <f>IF(Bases[[#This Row],[Potential Clients Standard - Renew: NO]]=1,25,0)</f>
        <v>0</v>
      </c>
      <c r="BE284" s="9">
        <f>IF(AND(Bases[[#This Row],[Auto Renewal]]="No",Bases[[#This Row],[Plan]]="Core"),1,0)</f>
        <v>0</v>
      </c>
      <c r="BF284" s="7">
        <f>IF(Bases[[#This Row],[Potential Clients Ultimate - Renew: Yes]]=1,35,0)</f>
        <v>0</v>
      </c>
      <c r="BG284" s="9">
        <f>IF(AND(Bases[[#This Row],[Auto Renewal]]="Yes",Bases[[#This Row],[Plan]]="Standard"),1,0)</f>
        <v>0</v>
      </c>
      <c r="BH284" s="7">
        <f>IF(Bases[[#This Row],[Potential Clients Ultimate - Renew: NO]]=1,35,0)</f>
        <v>0</v>
      </c>
      <c r="BI284" s="9">
        <f>IF(AND(Bases[[#This Row],[Auto Renewal]]="No",Bases[[#This Row],[Plan]]="Standard"),1,0)</f>
        <v>0</v>
      </c>
      <c r="BJ284" s="7">
        <f>+Bases[[#This Row],[Potential Sales Standard - Renew: Yes]]+Bases[[#This Row],[Potential Sales Ultimate - Renew: Yes]]</f>
        <v>0</v>
      </c>
      <c r="BK284" s="9">
        <f>+Bases[[#This Row],[Potential Clients Standard - Renew: Yes]]+Bases[[#This Row],[Potential Clients Standard - Renew: NO]]</f>
        <v>0</v>
      </c>
      <c r="BL284" s="7">
        <f>+Bases[[#This Row],[Potential Sales Standard - Renew: NO]]+Bases[[#This Row],[Potential Sales Ultimate - Renew: NO]]</f>
        <v>0</v>
      </c>
      <c r="BM284" s="9">
        <f>+Bases[[#This Row],[Potential Clients Ultimate - Renew: Yes]]+Bases[[#This Row],[Potential Clients Ultimate - Renew: NO]]</f>
        <v>0</v>
      </c>
    </row>
    <row r="285" spans="1:65" ht="16.5" customHeight="1" x14ac:dyDescent="0.25">
      <c r="A285" s="1">
        <v>3512</v>
      </c>
      <c r="B285" s="1" t="s">
        <v>287</v>
      </c>
      <c r="C285" s="1" t="s">
        <v>15</v>
      </c>
      <c r="D285" s="2">
        <v>45629</v>
      </c>
      <c r="E285" s="1" t="s">
        <v>8</v>
      </c>
      <c r="F285" s="7">
        <v>10</v>
      </c>
      <c r="G285" s="1" t="s">
        <v>13</v>
      </c>
      <c r="H285" s="1" t="s">
        <v>12</v>
      </c>
      <c r="I285" s="7" t="s">
        <v>302</v>
      </c>
      <c r="J285" s="1" t="s">
        <v>8</v>
      </c>
      <c r="K285" s="7">
        <v>20</v>
      </c>
      <c r="L285" s="7">
        <v>15</v>
      </c>
      <c r="M285" s="7">
        <v>15</v>
      </c>
      <c r="N285" s="6">
        <v>2024</v>
      </c>
      <c r="O285" s="3" t="s">
        <v>326</v>
      </c>
      <c r="P285" s="5">
        <v>1</v>
      </c>
      <c r="Q285" s="3" t="s">
        <v>312</v>
      </c>
      <c r="R285" s="7">
        <v>-15</v>
      </c>
      <c r="S285" s="9">
        <v>1</v>
      </c>
      <c r="T285" s="9">
        <v>1</v>
      </c>
      <c r="U285" s="9">
        <v>0</v>
      </c>
      <c r="V285" s="9">
        <f>+IF(Bases[[#This Row],[Auto Renewal]]="Yes",1,0)</f>
        <v>1</v>
      </c>
      <c r="W285" s="9">
        <f>+IF(Bases[[#This Row],[Auto Renewal]]="No",1,0)</f>
        <v>0</v>
      </c>
      <c r="X285" s="9">
        <f>+Bases[[#This Row],[CLIENTS From All Subscriptions Auto Renewal YES]]+Bases[[#This Row],[CLIENTS From All Subscriptions Auto Renewal NO]]</f>
        <v>1</v>
      </c>
      <c r="Y285" s="9">
        <f>IF(AND(Bases[[#This Row],[Plan]]="Core",Bases[[#This Row],[Auto Renewal]]="Yes"),1,0)</f>
        <v>0</v>
      </c>
      <c r="Z285" s="9">
        <f>IF(AND(Bases[[#This Row],[Plan]]="Core",Bases[[#This Row],[Auto Renewal]]="No"),1,0)</f>
        <v>0</v>
      </c>
      <c r="AA285" s="9">
        <f>+Bases[[#This Row],[CLIENTS From Simple Subscription Auto Renewal NO]]+Bases[[#This Row],[CLIENTS From Simple Subscription Auto Renewal YES]]</f>
        <v>0</v>
      </c>
      <c r="AB285" s="9">
        <f>IF(AND(Bases[[#This Row],[Plan]]="Standard",Bases[[#This Row],[Auto Renewal]]="Yes"),1,0)</f>
        <v>1</v>
      </c>
      <c r="AC285" s="9">
        <f>IF(AND(Bases[[#This Row],[Plan]]="Standard",Bases[[#This Row],[Auto Renewal]]="No"),1,0)</f>
        <v>0</v>
      </c>
      <c r="AD285" s="9">
        <f>+Bases[[#This Row],[CLIENTS From STANDARD (MINECRAFT) Auto Renewal NO]]+Bases[[#This Row],[CLIENTS From STANDARD (MINECRAFT) Auto Renewal YES]]</f>
        <v>1</v>
      </c>
      <c r="AE285" s="9">
        <f>IF(AND(Bases[[#This Row],[Plan]]="Ultimate",Bases[[#This Row],[Auto Renewal]]="Yes"),1,0)</f>
        <v>0</v>
      </c>
      <c r="AF285" s="9">
        <f>IF(AND(Bases[[#This Row],[Plan]]="Ultimate",Bases[[#This Row],[Auto Renewal]]="No"),1,0)</f>
        <v>0</v>
      </c>
      <c r="AG285" s="9">
        <f>+Bases[[#This Row],[CLIENTS From ULTIMATE (MINECRAFT) Auto Renewal NO]]+Bases[[#This Row],[CLIENTS From ULTIMATE (MINECRAFT) Auto Renewal YES]]</f>
        <v>0</v>
      </c>
      <c r="AH285" s="9">
        <f>+Bases[[#This Row],[Total CLIENTS From ULTIMATE (MINECRAFT) Auto Renewal YES + NO]]+Bases[[#This Row],[Total CLIENTS From STANDARD (MINECRAFT) Auto Renewal YES + NO]]</f>
        <v>1</v>
      </c>
      <c r="AI285" s="9">
        <f>IF(AND(Bases[[#This Row],[Plan]]="Ultimate",Bases[[#This Row],[Auto Renewal]]="Yes"),1,0)</f>
        <v>0</v>
      </c>
      <c r="AJ285" s="9">
        <f>IF(AND(Bases[[#This Row],[Plan]]="Ultimate",Bases[[#This Row],[Auto Renewal]]="No"),1,0)</f>
        <v>0</v>
      </c>
      <c r="AK285" s="9">
        <f>+Bases[[#This Row],[CLIENTS From ULTIMATE (EA) Auto Renewal YES]]+Bases[[#This Row],[CLIENTS From ULTIMATE (EA) Auto Renewal NO]]</f>
        <v>0</v>
      </c>
      <c r="AL285" s="7">
        <f>+IF(Bases[[#This Row],[Auto Renewal]]="Yes",Bases[[#This Row],[Subscription Price]],0)</f>
        <v>10</v>
      </c>
      <c r="AM285" s="7">
        <f>+IF(Bases[[#This Row],[Auto Renewal]]="No",Bases[[#This Row],[Subscription Price]],0)</f>
        <v>0</v>
      </c>
      <c r="AN285" s="7">
        <f>+Bases[[#This Row],[Sales From All Subscriptions Auto Renewal NO]]+Bases[[#This Row],[Sales From All Subscriptions Auto Renewal YES]]</f>
        <v>10</v>
      </c>
      <c r="AO285" s="7">
        <f>IF(AND(Bases[[#This Row],[Plan]]="Core",Bases[[#This Row],[Auto Renewal]]="Yes"),Bases[[#This Row],[Subscription Price]],0)</f>
        <v>0</v>
      </c>
      <c r="AP285" s="7">
        <f>IF(AND(Bases[[#This Row],[Plan]]="Core",Bases[[#This Row],[Auto Renewal]]="No"),Bases[[#This Row],[Subscription Price]],0)</f>
        <v>0</v>
      </c>
      <c r="AQ285" s="7">
        <f>+Bases[[#This Row],[Sales From Simple Subscription Auto Renewal YES]]+Bases[[#This Row],[Sales From Simple Subscription Auto Renewal NO]]</f>
        <v>0</v>
      </c>
      <c r="AR285" s="7">
        <f>IF(AND(Bases[[#This Row],[Plan]]="Standard",Bases[[#This Row],[Auto Renewal]]="Yes"),Bases[[#This Row],[Minecraft Season Pass Price]],0)</f>
        <v>20</v>
      </c>
      <c r="AS285" s="7">
        <f>IF(AND(Bases[[#This Row],[Plan]]="Standard",Bases[[#This Row],[Auto Renewal]]="No"),Bases[[#This Row],[Minecraft Season Pass Price]],0)</f>
        <v>0</v>
      </c>
      <c r="AT285" s="7">
        <f>+Bases[[#This Row],[Sales From STANDARD (MINECRAFT) Auto Renewal YES]]+Bases[[#This Row],[Sales From STANDARD (MINECRAFT) Auto Renewal NO]]</f>
        <v>20</v>
      </c>
      <c r="AU285" s="7">
        <f>IF(AND(Bases[[#This Row],[Plan]]="Ultimate",Bases[[#This Row],[Auto Renewal]]="Yes"),Bases[[#This Row],[Minecraft Season Pass Price]],0)</f>
        <v>0</v>
      </c>
      <c r="AV285" s="7">
        <f>IF(AND(Bases[[#This Row],[Plan]]="Ultimate",Bases[[#This Row],[Auto Renewal]]="No"),Bases[[#This Row],[Minecraft Season Pass Price]],0)</f>
        <v>0</v>
      </c>
      <c r="AW285" s="7">
        <f>+Bases[[#This Row],[Sales From ULTIMATE (MINECRAFT) Auto Renewal YES]]+Bases[[#This Row],[Sales From ULTIMATE (MINECRAFT) Auto Renewal NO]]</f>
        <v>0</v>
      </c>
      <c r="AX285" s="7">
        <f>+Bases[[#This Row],[Total Sales From ULTIMATE (MINECRAFT) Auto Renewal YES + NO]]+Bases[[#This Row],[Total Sales From STANDARD (MINECRAFT) Auto Renewal YES + NO]]</f>
        <v>20</v>
      </c>
      <c r="AY285" s="7">
        <f>IF(AND(Bases[[#This Row],[Plan]]="Ultimate",Bases[[#This Row],[Auto Renewal]]="Yes"),Bases[[#This Row],[EA Play Season Pass
Price]],0)</f>
        <v>0</v>
      </c>
      <c r="AZ285" s="7">
        <f>IF(AND(Bases[[#This Row],[Plan]]="Ultimate",Bases[[#This Row],[Auto Renewal]]="No"),Bases[[#This Row],[EA Play Season Pass
Price]],0)</f>
        <v>0</v>
      </c>
      <c r="BA285" s="7">
        <f>+Bases[[#This Row],[Sales From ULTIMATE (EA) Auto Renewal YES]]+Bases[[#This Row],[Sales From ULTIMATE (EA) Auto Renewal NO]]</f>
        <v>0</v>
      </c>
      <c r="BB285" s="7">
        <f>IF(Bases[[#This Row],[Potential Clients Standard - Renew: Yes]]=1,25,0)</f>
        <v>0</v>
      </c>
      <c r="BC285" s="9">
        <f>IF(AND(Bases[[#This Row],[Auto Renewal]]="Yes",Bases[[#This Row],[Plan]]="Core"),1,0)</f>
        <v>0</v>
      </c>
      <c r="BD285" s="7">
        <f>IF(Bases[[#This Row],[Potential Clients Standard - Renew: NO]]=1,25,0)</f>
        <v>0</v>
      </c>
      <c r="BE285" s="9">
        <f>IF(AND(Bases[[#This Row],[Auto Renewal]]="No",Bases[[#This Row],[Plan]]="Core"),1,0)</f>
        <v>0</v>
      </c>
      <c r="BF285" s="7">
        <f>IF(Bases[[#This Row],[Potential Clients Ultimate - Renew: Yes]]=1,35,0)</f>
        <v>35</v>
      </c>
      <c r="BG285" s="9">
        <f>IF(AND(Bases[[#This Row],[Auto Renewal]]="Yes",Bases[[#This Row],[Plan]]="Standard"),1,0)</f>
        <v>1</v>
      </c>
      <c r="BH285" s="7">
        <f>IF(Bases[[#This Row],[Potential Clients Ultimate - Renew: NO]]=1,35,0)</f>
        <v>0</v>
      </c>
      <c r="BI285" s="9">
        <f>IF(AND(Bases[[#This Row],[Auto Renewal]]="No",Bases[[#This Row],[Plan]]="Standard"),1,0)</f>
        <v>0</v>
      </c>
      <c r="BJ285" s="7">
        <f>+Bases[[#This Row],[Potential Sales Standard - Renew: Yes]]+Bases[[#This Row],[Potential Sales Ultimate - Renew: Yes]]</f>
        <v>35</v>
      </c>
      <c r="BK285" s="9">
        <f>+Bases[[#This Row],[Potential Clients Standard - Renew: Yes]]+Bases[[#This Row],[Potential Clients Standard - Renew: NO]]</f>
        <v>0</v>
      </c>
      <c r="BL285" s="7">
        <f>+Bases[[#This Row],[Potential Sales Standard - Renew: NO]]+Bases[[#This Row],[Potential Sales Ultimate - Renew: NO]]</f>
        <v>0</v>
      </c>
      <c r="BM285" s="9">
        <f>+Bases[[#This Row],[Potential Clients Ultimate - Renew: Yes]]+Bases[[#This Row],[Potential Clients Ultimate - Renew: NO]]</f>
        <v>1</v>
      </c>
    </row>
    <row r="286" spans="1:65" ht="16.5" customHeight="1" x14ac:dyDescent="0.25">
      <c r="A286" s="1">
        <v>3513</v>
      </c>
      <c r="B286" s="1" t="s">
        <v>288</v>
      </c>
      <c r="C286" s="1" t="s">
        <v>11</v>
      </c>
      <c r="D286" s="2">
        <v>45630</v>
      </c>
      <c r="E286" s="1" t="s">
        <v>12</v>
      </c>
      <c r="F286" s="7">
        <v>5</v>
      </c>
      <c r="G286" s="1" t="s">
        <v>9</v>
      </c>
      <c r="H286" s="1" t="s">
        <v>12</v>
      </c>
      <c r="I286" s="7" t="s">
        <v>302</v>
      </c>
      <c r="J286" s="1" t="s">
        <v>12</v>
      </c>
      <c r="K286" s="7">
        <v>0</v>
      </c>
      <c r="L286" s="7">
        <v>1</v>
      </c>
      <c r="M286" s="7">
        <v>4</v>
      </c>
      <c r="N286" s="6">
        <v>2024</v>
      </c>
      <c r="O286" s="3" t="s">
        <v>326</v>
      </c>
      <c r="P286" s="5">
        <v>1</v>
      </c>
      <c r="Q286" s="3" t="s">
        <v>315</v>
      </c>
      <c r="R286" s="7">
        <v>-1</v>
      </c>
      <c r="S286" s="9">
        <v>1</v>
      </c>
      <c r="T286" s="9">
        <v>0</v>
      </c>
      <c r="U286" s="9">
        <v>1</v>
      </c>
      <c r="V286" s="9">
        <f>+IF(Bases[[#This Row],[Auto Renewal]]="Yes",1,0)</f>
        <v>0</v>
      </c>
      <c r="W286" s="9">
        <f>+IF(Bases[[#This Row],[Auto Renewal]]="No",1,0)</f>
        <v>1</v>
      </c>
      <c r="X286" s="9">
        <f>+Bases[[#This Row],[CLIENTS From All Subscriptions Auto Renewal YES]]+Bases[[#This Row],[CLIENTS From All Subscriptions Auto Renewal NO]]</f>
        <v>1</v>
      </c>
      <c r="Y286" s="9">
        <f>IF(AND(Bases[[#This Row],[Plan]]="Core",Bases[[#This Row],[Auto Renewal]]="Yes"),1,0)</f>
        <v>0</v>
      </c>
      <c r="Z286" s="9">
        <f>IF(AND(Bases[[#This Row],[Plan]]="Core",Bases[[#This Row],[Auto Renewal]]="No"),1,0)</f>
        <v>1</v>
      </c>
      <c r="AA286" s="9">
        <f>+Bases[[#This Row],[CLIENTS From Simple Subscription Auto Renewal NO]]+Bases[[#This Row],[CLIENTS From Simple Subscription Auto Renewal YES]]</f>
        <v>1</v>
      </c>
      <c r="AB286" s="9">
        <f>IF(AND(Bases[[#This Row],[Plan]]="Standard",Bases[[#This Row],[Auto Renewal]]="Yes"),1,0)</f>
        <v>0</v>
      </c>
      <c r="AC286" s="9">
        <f>IF(AND(Bases[[#This Row],[Plan]]="Standard",Bases[[#This Row],[Auto Renewal]]="No"),1,0)</f>
        <v>0</v>
      </c>
      <c r="AD286" s="9">
        <f>+Bases[[#This Row],[CLIENTS From STANDARD (MINECRAFT) Auto Renewal NO]]+Bases[[#This Row],[CLIENTS From STANDARD (MINECRAFT) Auto Renewal YES]]</f>
        <v>0</v>
      </c>
      <c r="AE286" s="9">
        <f>IF(AND(Bases[[#This Row],[Plan]]="Ultimate",Bases[[#This Row],[Auto Renewal]]="Yes"),1,0)</f>
        <v>0</v>
      </c>
      <c r="AF286" s="9">
        <f>IF(AND(Bases[[#This Row],[Plan]]="Ultimate",Bases[[#This Row],[Auto Renewal]]="No"),1,0)</f>
        <v>0</v>
      </c>
      <c r="AG286" s="9">
        <f>+Bases[[#This Row],[CLIENTS From ULTIMATE (MINECRAFT) Auto Renewal NO]]+Bases[[#This Row],[CLIENTS From ULTIMATE (MINECRAFT) Auto Renewal YES]]</f>
        <v>0</v>
      </c>
      <c r="AH286" s="9">
        <f>+Bases[[#This Row],[Total CLIENTS From ULTIMATE (MINECRAFT) Auto Renewal YES + NO]]+Bases[[#This Row],[Total CLIENTS From STANDARD (MINECRAFT) Auto Renewal YES + NO]]</f>
        <v>0</v>
      </c>
      <c r="AI286" s="9">
        <f>IF(AND(Bases[[#This Row],[Plan]]="Ultimate",Bases[[#This Row],[Auto Renewal]]="Yes"),1,0)</f>
        <v>0</v>
      </c>
      <c r="AJ286" s="9">
        <f>IF(AND(Bases[[#This Row],[Plan]]="Ultimate",Bases[[#This Row],[Auto Renewal]]="No"),1,0)</f>
        <v>0</v>
      </c>
      <c r="AK286" s="9">
        <f>+Bases[[#This Row],[CLIENTS From ULTIMATE (EA) Auto Renewal YES]]+Bases[[#This Row],[CLIENTS From ULTIMATE (EA) Auto Renewal NO]]</f>
        <v>0</v>
      </c>
      <c r="AL286" s="7">
        <f>+IF(Bases[[#This Row],[Auto Renewal]]="Yes",Bases[[#This Row],[Subscription Price]],0)</f>
        <v>0</v>
      </c>
      <c r="AM286" s="7">
        <f>+IF(Bases[[#This Row],[Auto Renewal]]="No",Bases[[#This Row],[Subscription Price]],0)</f>
        <v>5</v>
      </c>
      <c r="AN286" s="7">
        <f>+Bases[[#This Row],[Sales From All Subscriptions Auto Renewal NO]]+Bases[[#This Row],[Sales From All Subscriptions Auto Renewal YES]]</f>
        <v>5</v>
      </c>
      <c r="AO286" s="7">
        <f>IF(AND(Bases[[#This Row],[Plan]]="Core",Bases[[#This Row],[Auto Renewal]]="Yes"),Bases[[#This Row],[Subscription Price]],0)</f>
        <v>0</v>
      </c>
      <c r="AP286" s="7">
        <f>IF(AND(Bases[[#This Row],[Plan]]="Core",Bases[[#This Row],[Auto Renewal]]="No"),Bases[[#This Row],[Subscription Price]],0)</f>
        <v>5</v>
      </c>
      <c r="AQ286" s="7">
        <f>+Bases[[#This Row],[Sales From Simple Subscription Auto Renewal YES]]+Bases[[#This Row],[Sales From Simple Subscription Auto Renewal NO]]</f>
        <v>5</v>
      </c>
      <c r="AR286" s="7">
        <f>IF(AND(Bases[[#This Row],[Plan]]="Standard",Bases[[#This Row],[Auto Renewal]]="Yes"),Bases[[#This Row],[Minecraft Season Pass Price]],0)</f>
        <v>0</v>
      </c>
      <c r="AS286" s="7">
        <f>IF(AND(Bases[[#This Row],[Plan]]="Standard",Bases[[#This Row],[Auto Renewal]]="No"),Bases[[#This Row],[Minecraft Season Pass Price]],0)</f>
        <v>0</v>
      </c>
      <c r="AT286" s="7">
        <f>+Bases[[#This Row],[Sales From STANDARD (MINECRAFT) Auto Renewal YES]]+Bases[[#This Row],[Sales From STANDARD (MINECRAFT) Auto Renewal NO]]</f>
        <v>0</v>
      </c>
      <c r="AU286" s="7">
        <f>IF(AND(Bases[[#This Row],[Plan]]="Ultimate",Bases[[#This Row],[Auto Renewal]]="Yes"),Bases[[#This Row],[Minecraft Season Pass Price]],0)</f>
        <v>0</v>
      </c>
      <c r="AV286" s="7">
        <f>IF(AND(Bases[[#This Row],[Plan]]="Ultimate",Bases[[#This Row],[Auto Renewal]]="No"),Bases[[#This Row],[Minecraft Season Pass Price]],0)</f>
        <v>0</v>
      </c>
      <c r="AW286" s="7">
        <f>+Bases[[#This Row],[Sales From ULTIMATE (MINECRAFT) Auto Renewal YES]]+Bases[[#This Row],[Sales From ULTIMATE (MINECRAFT) Auto Renewal NO]]</f>
        <v>0</v>
      </c>
      <c r="AX286" s="7">
        <f>+Bases[[#This Row],[Total Sales From ULTIMATE (MINECRAFT) Auto Renewal YES + NO]]+Bases[[#This Row],[Total Sales From STANDARD (MINECRAFT) Auto Renewal YES + NO]]</f>
        <v>0</v>
      </c>
      <c r="AY286" s="7">
        <f>IF(AND(Bases[[#This Row],[Plan]]="Ultimate",Bases[[#This Row],[Auto Renewal]]="Yes"),Bases[[#This Row],[EA Play Season Pass
Price]],0)</f>
        <v>0</v>
      </c>
      <c r="AZ286" s="7">
        <f>IF(AND(Bases[[#This Row],[Plan]]="Ultimate",Bases[[#This Row],[Auto Renewal]]="No"),Bases[[#This Row],[EA Play Season Pass
Price]],0)</f>
        <v>0</v>
      </c>
      <c r="BA286" s="7">
        <f>+Bases[[#This Row],[Sales From ULTIMATE (EA) Auto Renewal YES]]+Bases[[#This Row],[Sales From ULTIMATE (EA) Auto Renewal NO]]</f>
        <v>0</v>
      </c>
      <c r="BB286" s="7">
        <f>IF(Bases[[#This Row],[Potential Clients Standard - Renew: Yes]]=1,25,0)</f>
        <v>0</v>
      </c>
      <c r="BC286" s="9">
        <f>IF(AND(Bases[[#This Row],[Auto Renewal]]="Yes",Bases[[#This Row],[Plan]]="Core"),1,0)</f>
        <v>0</v>
      </c>
      <c r="BD286" s="7">
        <f>IF(Bases[[#This Row],[Potential Clients Standard - Renew: NO]]=1,25,0)</f>
        <v>25</v>
      </c>
      <c r="BE286" s="9">
        <f>IF(AND(Bases[[#This Row],[Auto Renewal]]="No",Bases[[#This Row],[Plan]]="Core"),1,0)</f>
        <v>1</v>
      </c>
      <c r="BF286" s="7">
        <f>IF(Bases[[#This Row],[Potential Clients Ultimate - Renew: Yes]]=1,35,0)</f>
        <v>0</v>
      </c>
      <c r="BG286" s="9">
        <f>IF(AND(Bases[[#This Row],[Auto Renewal]]="Yes",Bases[[#This Row],[Plan]]="Standard"),1,0)</f>
        <v>0</v>
      </c>
      <c r="BH286" s="7">
        <f>IF(Bases[[#This Row],[Potential Clients Ultimate - Renew: NO]]=1,35,0)</f>
        <v>0</v>
      </c>
      <c r="BI286" s="9">
        <f>IF(AND(Bases[[#This Row],[Auto Renewal]]="No",Bases[[#This Row],[Plan]]="Standard"),1,0)</f>
        <v>0</v>
      </c>
      <c r="BJ286" s="7">
        <f>+Bases[[#This Row],[Potential Sales Standard - Renew: Yes]]+Bases[[#This Row],[Potential Sales Ultimate - Renew: Yes]]</f>
        <v>0</v>
      </c>
      <c r="BK286" s="9">
        <f>+Bases[[#This Row],[Potential Clients Standard - Renew: Yes]]+Bases[[#This Row],[Potential Clients Standard - Renew: NO]]</f>
        <v>1</v>
      </c>
      <c r="BL286" s="7">
        <f>+Bases[[#This Row],[Potential Sales Standard - Renew: NO]]+Bases[[#This Row],[Potential Sales Ultimate - Renew: NO]]</f>
        <v>25</v>
      </c>
      <c r="BM286" s="9">
        <f>+Bases[[#This Row],[Potential Clients Ultimate - Renew: Yes]]+Bases[[#This Row],[Potential Clients Ultimate - Renew: NO]]</f>
        <v>0</v>
      </c>
    </row>
    <row r="287" spans="1:65" ht="16.5" customHeight="1" x14ac:dyDescent="0.25">
      <c r="A287" s="1">
        <v>3514</v>
      </c>
      <c r="B287" s="1" t="s">
        <v>289</v>
      </c>
      <c r="C287" s="1" t="s">
        <v>7</v>
      </c>
      <c r="D287" s="2">
        <v>45631</v>
      </c>
      <c r="E287" s="1" t="s">
        <v>8</v>
      </c>
      <c r="F287" s="7">
        <v>15</v>
      </c>
      <c r="G287" s="1" t="s">
        <v>16</v>
      </c>
      <c r="H287" s="1" t="s">
        <v>8</v>
      </c>
      <c r="I287" s="7">
        <v>30</v>
      </c>
      <c r="J287" s="1" t="s">
        <v>8</v>
      </c>
      <c r="K287" s="7">
        <v>20</v>
      </c>
      <c r="L287" s="7">
        <v>7</v>
      </c>
      <c r="M287" s="7">
        <v>58</v>
      </c>
      <c r="N287" s="6">
        <v>2024</v>
      </c>
      <c r="O287" s="3" t="s">
        <v>326</v>
      </c>
      <c r="P287" s="5">
        <v>1</v>
      </c>
      <c r="Q287" s="3" t="s">
        <v>316</v>
      </c>
      <c r="R287" s="7">
        <v>-7</v>
      </c>
      <c r="S287" s="9">
        <v>1</v>
      </c>
      <c r="T287" s="9">
        <v>1</v>
      </c>
      <c r="U287" s="9">
        <v>0</v>
      </c>
      <c r="V287" s="9">
        <f>+IF(Bases[[#This Row],[Auto Renewal]]="Yes",1,0)</f>
        <v>1</v>
      </c>
      <c r="W287" s="9">
        <f>+IF(Bases[[#This Row],[Auto Renewal]]="No",1,0)</f>
        <v>0</v>
      </c>
      <c r="X287" s="9">
        <f>+Bases[[#This Row],[CLIENTS From All Subscriptions Auto Renewal YES]]+Bases[[#This Row],[CLIENTS From All Subscriptions Auto Renewal NO]]</f>
        <v>1</v>
      </c>
      <c r="Y287" s="9">
        <f>IF(AND(Bases[[#This Row],[Plan]]="Core",Bases[[#This Row],[Auto Renewal]]="Yes"),1,0)</f>
        <v>0</v>
      </c>
      <c r="Z287" s="9">
        <f>IF(AND(Bases[[#This Row],[Plan]]="Core",Bases[[#This Row],[Auto Renewal]]="No"),1,0)</f>
        <v>0</v>
      </c>
      <c r="AA287" s="9">
        <f>+Bases[[#This Row],[CLIENTS From Simple Subscription Auto Renewal NO]]+Bases[[#This Row],[CLIENTS From Simple Subscription Auto Renewal YES]]</f>
        <v>0</v>
      </c>
      <c r="AB287" s="9">
        <f>IF(AND(Bases[[#This Row],[Plan]]="Standard",Bases[[#This Row],[Auto Renewal]]="Yes"),1,0)</f>
        <v>0</v>
      </c>
      <c r="AC287" s="9">
        <f>IF(AND(Bases[[#This Row],[Plan]]="Standard",Bases[[#This Row],[Auto Renewal]]="No"),1,0)</f>
        <v>0</v>
      </c>
      <c r="AD287" s="9">
        <f>+Bases[[#This Row],[CLIENTS From STANDARD (MINECRAFT) Auto Renewal NO]]+Bases[[#This Row],[CLIENTS From STANDARD (MINECRAFT) Auto Renewal YES]]</f>
        <v>0</v>
      </c>
      <c r="AE287" s="9">
        <f>IF(AND(Bases[[#This Row],[Plan]]="Ultimate",Bases[[#This Row],[Auto Renewal]]="Yes"),1,0)</f>
        <v>1</v>
      </c>
      <c r="AF287" s="9">
        <f>IF(AND(Bases[[#This Row],[Plan]]="Ultimate",Bases[[#This Row],[Auto Renewal]]="No"),1,0)</f>
        <v>0</v>
      </c>
      <c r="AG287" s="9">
        <f>+Bases[[#This Row],[CLIENTS From ULTIMATE (MINECRAFT) Auto Renewal NO]]+Bases[[#This Row],[CLIENTS From ULTIMATE (MINECRAFT) Auto Renewal YES]]</f>
        <v>1</v>
      </c>
      <c r="AH287" s="9">
        <f>+Bases[[#This Row],[Total CLIENTS From ULTIMATE (MINECRAFT) Auto Renewal YES + NO]]+Bases[[#This Row],[Total CLIENTS From STANDARD (MINECRAFT) Auto Renewal YES + NO]]</f>
        <v>1</v>
      </c>
      <c r="AI287" s="9">
        <f>IF(AND(Bases[[#This Row],[Plan]]="Ultimate",Bases[[#This Row],[Auto Renewal]]="Yes"),1,0)</f>
        <v>1</v>
      </c>
      <c r="AJ287" s="9">
        <f>IF(AND(Bases[[#This Row],[Plan]]="Ultimate",Bases[[#This Row],[Auto Renewal]]="No"),1,0)</f>
        <v>0</v>
      </c>
      <c r="AK287" s="9">
        <f>+Bases[[#This Row],[CLIENTS From ULTIMATE (EA) Auto Renewal YES]]+Bases[[#This Row],[CLIENTS From ULTIMATE (EA) Auto Renewal NO]]</f>
        <v>1</v>
      </c>
      <c r="AL287" s="7">
        <f>+IF(Bases[[#This Row],[Auto Renewal]]="Yes",Bases[[#This Row],[Subscription Price]],0)</f>
        <v>15</v>
      </c>
      <c r="AM287" s="7">
        <f>+IF(Bases[[#This Row],[Auto Renewal]]="No",Bases[[#This Row],[Subscription Price]],0)</f>
        <v>0</v>
      </c>
      <c r="AN287" s="7">
        <f>+Bases[[#This Row],[Sales From All Subscriptions Auto Renewal NO]]+Bases[[#This Row],[Sales From All Subscriptions Auto Renewal YES]]</f>
        <v>15</v>
      </c>
      <c r="AO287" s="7">
        <f>IF(AND(Bases[[#This Row],[Plan]]="Core",Bases[[#This Row],[Auto Renewal]]="Yes"),Bases[[#This Row],[Subscription Price]],0)</f>
        <v>0</v>
      </c>
      <c r="AP287" s="7">
        <f>IF(AND(Bases[[#This Row],[Plan]]="Core",Bases[[#This Row],[Auto Renewal]]="No"),Bases[[#This Row],[Subscription Price]],0)</f>
        <v>0</v>
      </c>
      <c r="AQ287" s="7">
        <f>+Bases[[#This Row],[Sales From Simple Subscription Auto Renewal YES]]+Bases[[#This Row],[Sales From Simple Subscription Auto Renewal NO]]</f>
        <v>0</v>
      </c>
      <c r="AR287" s="7">
        <f>IF(AND(Bases[[#This Row],[Plan]]="Standard",Bases[[#This Row],[Auto Renewal]]="Yes"),Bases[[#This Row],[Minecraft Season Pass Price]],0)</f>
        <v>0</v>
      </c>
      <c r="AS287" s="7">
        <f>IF(AND(Bases[[#This Row],[Plan]]="Standard",Bases[[#This Row],[Auto Renewal]]="No"),Bases[[#This Row],[Minecraft Season Pass Price]],0)</f>
        <v>0</v>
      </c>
      <c r="AT287" s="7">
        <f>+Bases[[#This Row],[Sales From STANDARD (MINECRAFT) Auto Renewal YES]]+Bases[[#This Row],[Sales From STANDARD (MINECRAFT) Auto Renewal NO]]</f>
        <v>0</v>
      </c>
      <c r="AU287" s="7">
        <f>IF(AND(Bases[[#This Row],[Plan]]="Ultimate",Bases[[#This Row],[Auto Renewal]]="Yes"),Bases[[#This Row],[Minecraft Season Pass Price]],0)</f>
        <v>20</v>
      </c>
      <c r="AV287" s="7">
        <f>IF(AND(Bases[[#This Row],[Plan]]="Ultimate",Bases[[#This Row],[Auto Renewal]]="No"),Bases[[#This Row],[Minecraft Season Pass Price]],0)</f>
        <v>0</v>
      </c>
      <c r="AW287" s="7">
        <f>+Bases[[#This Row],[Sales From ULTIMATE (MINECRAFT) Auto Renewal YES]]+Bases[[#This Row],[Sales From ULTIMATE (MINECRAFT) Auto Renewal NO]]</f>
        <v>20</v>
      </c>
      <c r="AX287" s="7">
        <f>+Bases[[#This Row],[Total Sales From ULTIMATE (MINECRAFT) Auto Renewal YES + NO]]+Bases[[#This Row],[Total Sales From STANDARD (MINECRAFT) Auto Renewal YES + NO]]</f>
        <v>20</v>
      </c>
      <c r="AY287" s="7">
        <f>IF(AND(Bases[[#This Row],[Plan]]="Ultimate",Bases[[#This Row],[Auto Renewal]]="Yes"),Bases[[#This Row],[EA Play Season Pass
Price]],0)</f>
        <v>30</v>
      </c>
      <c r="AZ287" s="7">
        <f>IF(AND(Bases[[#This Row],[Plan]]="Ultimate",Bases[[#This Row],[Auto Renewal]]="No"),Bases[[#This Row],[EA Play Season Pass
Price]],0)</f>
        <v>0</v>
      </c>
      <c r="BA287" s="7">
        <f>+Bases[[#This Row],[Sales From ULTIMATE (EA) Auto Renewal YES]]+Bases[[#This Row],[Sales From ULTIMATE (EA) Auto Renewal NO]]</f>
        <v>30</v>
      </c>
      <c r="BB287" s="7">
        <f>IF(Bases[[#This Row],[Potential Clients Standard - Renew: Yes]]=1,25,0)</f>
        <v>0</v>
      </c>
      <c r="BC287" s="9">
        <f>IF(AND(Bases[[#This Row],[Auto Renewal]]="Yes",Bases[[#This Row],[Plan]]="Core"),1,0)</f>
        <v>0</v>
      </c>
      <c r="BD287" s="7">
        <f>IF(Bases[[#This Row],[Potential Clients Standard - Renew: NO]]=1,25,0)</f>
        <v>0</v>
      </c>
      <c r="BE287" s="9">
        <f>IF(AND(Bases[[#This Row],[Auto Renewal]]="No",Bases[[#This Row],[Plan]]="Core"),1,0)</f>
        <v>0</v>
      </c>
      <c r="BF287" s="7">
        <f>IF(Bases[[#This Row],[Potential Clients Ultimate - Renew: Yes]]=1,35,0)</f>
        <v>0</v>
      </c>
      <c r="BG287" s="9">
        <f>IF(AND(Bases[[#This Row],[Auto Renewal]]="Yes",Bases[[#This Row],[Plan]]="Standard"),1,0)</f>
        <v>0</v>
      </c>
      <c r="BH287" s="7">
        <f>IF(Bases[[#This Row],[Potential Clients Ultimate - Renew: NO]]=1,35,0)</f>
        <v>0</v>
      </c>
      <c r="BI287" s="9">
        <f>IF(AND(Bases[[#This Row],[Auto Renewal]]="No",Bases[[#This Row],[Plan]]="Standard"),1,0)</f>
        <v>0</v>
      </c>
      <c r="BJ287" s="7">
        <f>+Bases[[#This Row],[Potential Sales Standard - Renew: Yes]]+Bases[[#This Row],[Potential Sales Ultimate - Renew: Yes]]</f>
        <v>0</v>
      </c>
      <c r="BK287" s="9">
        <f>+Bases[[#This Row],[Potential Clients Standard - Renew: Yes]]+Bases[[#This Row],[Potential Clients Standard - Renew: NO]]</f>
        <v>0</v>
      </c>
      <c r="BL287" s="7">
        <f>+Bases[[#This Row],[Potential Sales Standard - Renew: NO]]+Bases[[#This Row],[Potential Sales Ultimate - Renew: NO]]</f>
        <v>0</v>
      </c>
      <c r="BM287" s="9">
        <f>+Bases[[#This Row],[Potential Clients Ultimate - Renew: Yes]]+Bases[[#This Row],[Potential Clients Ultimate - Renew: NO]]</f>
        <v>0</v>
      </c>
    </row>
    <row r="288" spans="1:65" ht="16.5" customHeight="1" x14ac:dyDescent="0.25">
      <c r="A288" s="1">
        <v>3515</v>
      </c>
      <c r="B288" s="1" t="s">
        <v>148</v>
      </c>
      <c r="C288" s="1" t="s">
        <v>15</v>
      </c>
      <c r="D288" s="2">
        <v>45632</v>
      </c>
      <c r="E288" s="1" t="s">
        <v>12</v>
      </c>
      <c r="F288" s="7">
        <v>10</v>
      </c>
      <c r="G288" s="1" t="s">
        <v>9</v>
      </c>
      <c r="H288" s="1" t="s">
        <v>12</v>
      </c>
      <c r="I288" s="7" t="s">
        <v>302</v>
      </c>
      <c r="J288" s="1" t="s">
        <v>8</v>
      </c>
      <c r="K288" s="7">
        <v>20</v>
      </c>
      <c r="L288" s="7">
        <v>10</v>
      </c>
      <c r="M288" s="7">
        <v>20</v>
      </c>
      <c r="N288" s="6">
        <v>2024</v>
      </c>
      <c r="O288" s="3" t="s">
        <v>326</v>
      </c>
      <c r="P288" s="5">
        <v>1</v>
      </c>
      <c r="Q288" s="3" t="s">
        <v>317</v>
      </c>
      <c r="R288" s="7">
        <v>-10</v>
      </c>
      <c r="S288" s="9">
        <v>1</v>
      </c>
      <c r="T288" s="9">
        <v>0</v>
      </c>
      <c r="U288" s="9">
        <v>1</v>
      </c>
      <c r="V288" s="9">
        <f>+IF(Bases[[#This Row],[Auto Renewal]]="Yes",1,0)</f>
        <v>0</v>
      </c>
      <c r="W288" s="9">
        <f>+IF(Bases[[#This Row],[Auto Renewal]]="No",1,0)</f>
        <v>1</v>
      </c>
      <c r="X288" s="9">
        <f>+Bases[[#This Row],[CLIENTS From All Subscriptions Auto Renewal YES]]+Bases[[#This Row],[CLIENTS From All Subscriptions Auto Renewal NO]]</f>
        <v>1</v>
      </c>
      <c r="Y288" s="9">
        <f>IF(AND(Bases[[#This Row],[Plan]]="Core",Bases[[#This Row],[Auto Renewal]]="Yes"),1,0)</f>
        <v>0</v>
      </c>
      <c r="Z288" s="9">
        <f>IF(AND(Bases[[#This Row],[Plan]]="Core",Bases[[#This Row],[Auto Renewal]]="No"),1,0)</f>
        <v>0</v>
      </c>
      <c r="AA288" s="9">
        <f>+Bases[[#This Row],[CLIENTS From Simple Subscription Auto Renewal NO]]+Bases[[#This Row],[CLIENTS From Simple Subscription Auto Renewal YES]]</f>
        <v>0</v>
      </c>
      <c r="AB288" s="9">
        <f>IF(AND(Bases[[#This Row],[Plan]]="Standard",Bases[[#This Row],[Auto Renewal]]="Yes"),1,0)</f>
        <v>0</v>
      </c>
      <c r="AC288" s="9">
        <f>IF(AND(Bases[[#This Row],[Plan]]="Standard",Bases[[#This Row],[Auto Renewal]]="No"),1,0)</f>
        <v>1</v>
      </c>
      <c r="AD288" s="9">
        <f>+Bases[[#This Row],[CLIENTS From STANDARD (MINECRAFT) Auto Renewal NO]]+Bases[[#This Row],[CLIENTS From STANDARD (MINECRAFT) Auto Renewal YES]]</f>
        <v>1</v>
      </c>
      <c r="AE288" s="9">
        <f>IF(AND(Bases[[#This Row],[Plan]]="Ultimate",Bases[[#This Row],[Auto Renewal]]="Yes"),1,0)</f>
        <v>0</v>
      </c>
      <c r="AF288" s="9">
        <f>IF(AND(Bases[[#This Row],[Plan]]="Ultimate",Bases[[#This Row],[Auto Renewal]]="No"),1,0)</f>
        <v>0</v>
      </c>
      <c r="AG288" s="9">
        <f>+Bases[[#This Row],[CLIENTS From ULTIMATE (MINECRAFT) Auto Renewal NO]]+Bases[[#This Row],[CLIENTS From ULTIMATE (MINECRAFT) Auto Renewal YES]]</f>
        <v>0</v>
      </c>
      <c r="AH288" s="9">
        <f>+Bases[[#This Row],[Total CLIENTS From ULTIMATE (MINECRAFT) Auto Renewal YES + NO]]+Bases[[#This Row],[Total CLIENTS From STANDARD (MINECRAFT) Auto Renewal YES + NO]]</f>
        <v>1</v>
      </c>
      <c r="AI288" s="9">
        <f>IF(AND(Bases[[#This Row],[Plan]]="Ultimate",Bases[[#This Row],[Auto Renewal]]="Yes"),1,0)</f>
        <v>0</v>
      </c>
      <c r="AJ288" s="9">
        <f>IF(AND(Bases[[#This Row],[Plan]]="Ultimate",Bases[[#This Row],[Auto Renewal]]="No"),1,0)</f>
        <v>0</v>
      </c>
      <c r="AK288" s="9">
        <f>+Bases[[#This Row],[CLIENTS From ULTIMATE (EA) Auto Renewal YES]]+Bases[[#This Row],[CLIENTS From ULTIMATE (EA) Auto Renewal NO]]</f>
        <v>0</v>
      </c>
      <c r="AL288" s="7">
        <f>+IF(Bases[[#This Row],[Auto Renewal]]="Yes",Bases[[#This Row],[Subscription Price]],0)</f>
        <v>0</v>
      </c>
      <c r="AM288" s="7">
        <f>+IF(Bases[[#This Row],[Auto Renewal]]="No",Bases[[#This Row],[Subscription Price]],0)</f>
        <v>10</v>
      </c>
      <c r="AN288" s="7">
        <f>+Bases[[#This Row],[Sales From All Subscriptions Auto Renewal NO]]+Bases[[#This Row],[Sales From All Subscriptions Auto Renewal YES]]</f>
        <v>10</v>
      </c>
      <c r="AO288" s="7">
        <f>IF(AND(Bases[[#This Row],[Plan]]="Core",Bases[[#This Row],[Auto Renewal]]="Yes"),Bases[[#This Row],[Subscription Price]],0)</f>
        <v>0</v>
      </c>
      <c r="AP288" s="7">
        <f>IF(AND(Bases[[#This Row],[Plan]]="Core",Bases[[#This Row],[Auto Renewal]]="No"),Bases[[#This Row],[Subscription Price]],0)</f>
        <v>0</v>
      </c>
      <c r="AQ288" s="7">
        <f>+Bases[[#This Row],[Sales From Simple Subscription Auto Renewal YES]]+Bases[[#This Row],[Sales From Simple Subscription Auto Renewal NO]]</f>
        <v>0</v>
      </c>
      <c r="AR288" s="7">
        <f>IF(AND(Bases[[#This Row],[Plan]]="Standard",Bases[[#This Row],[Auto Renewal]]="Yes"),Bases[[#This Row],[Minecraft Season Pass Price]],0)</f>
        <v>0</v>
      </c>
      <c r="AS288" s="7">
        <f>IF(AND(Bases[[#This Row],[Plan]]="Standard",Bases[[#This Row],[Auto Renewal]]="No"),Bases[[#This Row],[Minecraft Season Pass Price]],0)</f>
        <v>20</v>
      </c>
      <c r="AT288" s="7">
        <f>+Bases[[#This Row],[Sales From STANDARD (MINECRAFT) Auto Renewal YES]]+Bases[[#This Row],[Sales From STANDARD (MINECRAFT) Auto Renewal NO]]</f>
        <v>20</v>
      </c>
      <c r="AU288" s="7">
        <f>IF(AND(Bases[[#This Row],[Plan]]="Ultimate",Bases[[#This Row],[Auto Renewal]]="Yes"),Bases[[#This Row],[Minecraft Season Pass Price]],0)</f>
        <v>0</v>
      </c>
      <c r="AV288" s="7">
        <f>IF(AND(Bases[[#This Row],[Plan]]="Ultimate",Bases[[#This Row],[Auto Renewal]]="No"),Bases[[#This Row],[Minecraft Season Pass Price]],0)</f>
        <v>0</v>
      </c>
      <c r="AW288" s="7">
        <f>+Bases[[#This Row],[Sales From ULTIMATE (MINECRAFT) Auto Renewal YES]]+Bases[[#This Row],[Sales From ULTIMATE (MINECRAFT) Auto Renewal NO]]</f>
        <v>0</v>
      </c>
      <c r="AX288" s="7">
        <f>+Bases[[#This Row],[Total Sales From ULTIMATE (MINECRAFT) Auto Renewal YES + NO]]+Bases[[#This Row],[Total Sales From STANDARD (MINECRAFT) Auto Renewal YES + NO]]</f>
        <v>20</v>
      </c>
      <c r="AY288" s="7">
        <f>IF(AND(Bases[[#This Row],[Plan]]="Ultimate",Bases[[#This Row],[Auto Renewal]]="Yes"),Bases[[#This Row],[EA Play Season Pass
Price]],0)</f>
        <v>0</v>
      </c>
      <c r="AZ288" s="7">
        <f>IF(AND(Bases[[#This Row],[Plan]]="Ultimate",Bases[[#This Row],[Auto Renewal]]="No"),Bases[[#This Row],[EA Play Season Pass
Price]],0)</f>
        <v>0</v>
      </c>
      <c r="BA288" s="7">
        <f>+Bases[[#This Row],[Sales From ULTIMATE (EA) Auto Renewal YES]]+Bases[[#This Row],[Sales From ULTIMATE (EA) Auto Renewal NO]]</f>
        <v>0</v>
      </c>
      <c r="BB288" s="7">
        <f>IF(Bases[[#This Row],[Potential Clients Standard - Renew: Yes]]=1,25,0)</f>
        <v>0</v>
      </c>
      <c r="BC288" s="9">
        <f>IF(AND(Bases[[#This Row],[Auto Renewal]]="Yes",Bases[[#This Row],[Plan]]="Core"),1,0)</f>
        <v>0</v>
      </c>
      <c r="BD288" s="7">
        <f>IF(Bases[[#This Row],[Potential Clients Standard - Renew: NO]]=1,25,0)</f>
        <v>0</v>
      </c>
      <c r="BE288" s="9">
        <f>IF(AND(Bases[[#This Row],[Auto Renewal]]="No",Bases[[#This Row],[Plan]]="Core"),1,0)</f>
        <v>0</v>
      </c>
      <c r="BF288" s="7">
        <f>IF(Bases[[#This Row],[Potential Clients Ultimate - Renew: Yes]]=1,35,0)</f>
        <v>0</v>
      </c>
      <c r="BG288" s="9">
        <f>IF(AND(Bases[[#This Row],[Auto Renewal]]="Yes",Bases[[#This Row],[Plan]]="Standard"),1,0)</f>
        <v>0</v>
      </c>
      <c r="BH288" s="7">
        <f>IF(Bases[[#This Row],[Potential Clients Ultimate - Renew: NO]]=1,35,0)</f>
        <v>35</v>
      </c>
      <c r="BI288" s="9">
        <f>IF(AND(Bases[[#This Row],[Auto Renewal]]="No",Bases[[#This Row],[Plan]]="Standard"),1,0)</f>
        <v>1</v>
      </c>
      <c r="BJ288" s="7">
        <f>+Bases[[#This Row],[Potential Sales Standard - Renew: Yes]]+Bases[[#This Row],[Potential Sales Ultimate - Renew: Yes]]</f>
        <v>0</v>
      </c>
      <c r="BK288" s="9">
        <f>+Bases[[#This Row],[Potential Clients Standard - Renew: Yes]]+Bases[[#This Row],[Potential Clients Standard - Renew: NO]]</f>
        <v>0</v>
      </c>
      <c r="BL288" s="7">
        <f>+Bases[[#This Row],[Potential Sales Standard - Renew: NO]]+Bases[[#This Row],[Potential Sales Ultimate - Renew: NO]]</f>
        <v>35</v>
      </c>
      <c r="BM288" s="9">
        <f>+Bases[[#This Row],[Potential Clients Ultimate - Renew: Yes]]+Bases[[#This Row],[Potential Clients Ultimate - Renew: NO]]</f>
        <v>1</v>
      </c>
    </row>
    <row r="289" spans="1:65" ht="16.5" customHeight="1" x14ac:dyDescent="0.25">
      <c r="A289" s="1">
        <v>3516</v>
      </c>
      <c r="B289" s="1" t="s">
        <v>149</v>
      </c>
      <c r="C289" s="1" t="s">
        <v>11</v>
      </c>
      <c r="D289" s="2">
        <v>45633</v>
      </c>
      <c r="E289" s="1" t="s">
        <v>8</v>
      </c>
      <c r="F289" s="7">
        <v>5</v>
      </c>
      <c r="G289" s="1" t="s">
        <v>13</v>
      </c>
      <c r="H289" s="1" t="s">
        <v>12</v>
      </c>
      <c r="I289" s="7" t="s">
        <v>302</v>
      </c>
      <c r="J289" s="1" t="s">
        <v>12</v>
      </c>
      <c r="K289" s="7">
        <v>0</v>
      </c>
      <c r="L289" s="7">
        <v>0</v>
      </c>
      <c r="M289" s="7">
        <v>5</v>
      </c>
      <c r="N289" s="6">
        <v>2024</v>
      </c>
      <c r="O289" s="3" t="s">
        <v>326</v>
      </c>
      <c r="P289" s="5">
        <v>1</v>
      </c>
      <c r="Q289" s="3" t="s">
        <v>311</v>
      </c>
      <c r="R289" s="7">
        <v>0</v>
      </c>
      <c r="S289" s="9">
        <v>1</v>
      </c>
      <c r="T289" s="9">
        <v>1</v>
      </c>
      <c r="U289" s="9">
        <v>0</v>
      </c>
      <c r="V289" s="9">
        <f>+IF(Bases[[#This Row],[Auto Renewal]]="Yes",1,0)</f>
        <v>1</v>
      </c>
      <c r="W289" s="9">
        <f>+IF(Bases[[#This Row],[Auto Renewal]]="No",1,0)</f>
        <v>0</v>
      </c>
      <c r="X289" s="9">
        <f>+Bases[[#This Row],[CLIENTS From All Subscriptions Auto Renewal YES]]+Bases[[#This Row],[CLIENTS From All Subscriptions Auto Renewal NO]]</f>
        <v>1</v>
      </c>
      <c r="Y289" s="9">
        <f>IF(AND(Bases[[#This Row],[Plan]]="Core",Bases[[#This Row],[Auto Renewal]]="Yes"),1,0)</f>
        <v>1</v>
      </c>
      <c r="Z289" s="9">
        <f>IF(AND(Bases[[#This Row],[Plan]]="Core",Bases[[#This Row],[Auto Renewal]]="No"),1,0)</f>
        <v>0</v>
      </c>
      <c r="AA289" s="9">
        <f>+Bases[[#This Row],[CLIENTS From Simple Subscription Auto Renewal NO]]+Bases[[#This Row],[CLIENTS From Simple Subscription Auto Renewal YES]]</f>
        <v>1</v>
      </c>
      <c r="AB289" s="9">
        <f>IF(AND(Bases[[#This Row],[Plan]]="Standard",Bases[[#This Row],[Auto Renewal]]="Yes"),1,0)</f>
        <v>0</v>
      </c>
      <c r="AC289" s="9">
        <f>IF(AND(Bases[[#This Row],[Plan]]="Standard",Bases[[#This Row],[Auto Renewal]]="No"),1,0)</f>
        <v>0</v>
      </c>
      <c r="AD289" s="9">
        <f>+Bases[[#This Row],[CLIENTS From STANDARD (MINECRAFT) Auto Renewal NO]]+Bases[[#This Row],[CLIENTS From STANDARD (MINECRAFT) Auto Renewal YES]]</f>
        <v>0</v>
      </c>
      <c r="AE289" s="9">
        <f>IF(AND(Bases[[#This Row],[Plan]]="Ultimate",Bases[[#This Row],[Auto Renewal]]="Yes"),1,0)</f>
        <v>0</v>
      </c>
      <c r="AF289" s="9">
        <f>IF(AND(Bases[[#This Row],[Plan]]="Ultimate",Bases[[#This Row],[Auto Renewal]]="No"),1,0)</f>
        <v>0</v>
      </c>
      <c r="AG289" s="9">
        <f>+Bases[[#This Row],[CLIENTS From ULTIMATE (MINECRAFT) Auto Renewal NO]]+Bases[[#This Row],[CLIENTS From ULTIMATE (MINECRAFT) Auto Renewal YES]]</f>
        <v>0</v>
      </c>
      <c r="AH289" s="9">
        <f>+Bases[[#This Row],[Total CLIENTS From ULTIMATE (MINECRAFT) Auto Renewal YES + NO]]+Bases[[#This Row],[Total CLIENTS From STANDARD (MINECRAFT) Auto Renewal YES + NO]]</f>
        <v>0</v>
      </c>
      <c r="AI289" s="9">
        <f>IF(AND(Bases[[#This Row],[Plan]]="Ultimate",Bases[[#This Row],[Auto Renewal]]="Yes"),1,0)</f>
        <v>0</v>
      </c>
      <c r="AJ289" s="9">
        <f>IF(AND(Bases[[#This Row],[Plan]]="Ultimate",Bases[[#This Row],[Auto Renewal]]="No"),1,0)</f>
        <v>0</v>
      </c>
      <c r="AK289" s="9">
        <f>+Bases[[#This Row],[CLIENTS From ULTIMATE (EA) Auto Renewal YES]]+Bases[[#This Row],[CLIENTS From ULTIMATE (EA) Auto Renewal NO]]</f>
        <v>0</v>
      </c>
      <c r="AL289" s="7">
        <f>+IF(Bases[[#This Row],[Auto Renewal]]="Yes",Bases[[#This Row],[Subscription Price]],0)</f>
        <v>5</v>
      </c>
      <c r="AM289" s="7">
        <f>+IF(Bases[[#This Row],[Auto Renewal]]="No",Bases[[#This Row],[Subscription Price]],0)</f>
        <v>0</v>
      </c>
      <c r="AN289" s="7">
        <f>+Bases[[#This Row],[Sales From All Subscriptions Auto Renewal NO]]+Bases[[#This Row],[Sales From All Subscriptions Auto Renewal YES]]</f>
        <v>5</v>
      </c>
      <c r="AO289" s="7">
        <f>IF(AND(Bases[[#This Row],[Plan]]="Core",Bases[[#This Row],[Auto Renewal]]="Yes"),Bases[[#This Row],[Subscription Price]],0)</f>
        <v>5</v>
      </c>
      <c r="AP289" s="7">
        <f>IF(AND(Bases[[#This Row],[Plan]]="Core",Bases[[#This Row],[Auto Renewal]]="No"),Bases[[#This Row],[Subscription Price]],0)</f>
        <v>0</v>
      </c>
      <c r="AQ289" s="7">
        <f>+Bases[[#This Row],[Sales From Simple Subscription Auto Renewal YES]]+Bases[[#This Row],[Sales From Simple Subscription Auto Renewal NO]]</f>
        <v>5</v>
      </c>
      <c r="AR289" s="7">
        <f>IF(AND(Bases[[#This Row],[Plan]]="Standard",Bases[[#This Row],[Auto Renewal]]="Yes"),Bases[[#This Row],[Minecraft Season Pass Price]],0)</f>
        <v>0</v>
      </c>
      <c r="AS289" s="7">
        <f>IF(AND(Bases[[#This Row],[Plan]]="Standard",Bases[[#This Row],[Auto Renewal]]="No"),Bases[[#This Row],[Minecraft Season Pass Price]],0)</f>
        <v>0</v>
      </c>
      <c r="AT289" s="7">
        <f>+Bases[[#This Row],[Sales From STANDARD (MINECRAFT) Auto Renewal YES]]+Bases[[#This Row],[Sales From STANDARD (MINECRAFT) Auto Renewal NO]]</f>
        <v>0</v>
      </c>
      <c r="AU289" s="7">
        <f>IF(AND(Bases[[#This Row],[Plan]]="Ultimate",Bases[[#This Row],[Auto Renewal]]="Yes"),Bases[[#This Row],[Minecraft Season Pass Price]],0)</f>
        <v>0</v>
      </c>
      <c r="AV289" s="7">
        <f>IF(AND(Bases[[#This Row],[Plan]]="Ultimate",Bases[[#This Row],[Auto Renewal]]="No"),Bases[[#This Row],[Minecraft Season Pass Price]],0)</f>
        <v>0</v>
      </c>
      <c r="AW289" s="7">
        <f>+Bases[[#This Row],[Sales From ULTIMATE (MINECRAFT) Auto Renewal YES]]+Bases[[#This Row],[Sales From ULTIMATE (MINECRAFT) Auto Renewal NO]]</f>
        <v>0</v>
      </c>
      <c r="AX289" s="7">
        <f>+Bases[[#This Row],[Total Sales From ULTIMATE (MINECRAFT) Auto Renewal YES + NO]]+Bases[[#This Row],[Total Sales From STANDARD (MINECRAFT) Auto Renewal YES + NO]]</f>
        <v>0</v>
      </c>
      <c r="AY289" s="7">
        <f>IF(AND(Bases[[#This Row],[Plan]]="Ultimate",Bases[[#This Row],[Auto Renewal]]="Yes"),Bases[[#This Row],[EA Play Season Pass
Price]],0)</f>
        <v>0</v>
      </c>
      <c r="AZ289" s="7">
        <f>IF(AND(Bases[[#This Row],[Plan]]="Ultimate",Bases[[#This Row],[Auto Renewal]]="No"),Bases[[#This Row],[EA Play Season Pass
Price]],0)</f>
        <v>0</v>
      </c>
      <c r="BA289" s="7">
        <f>+Bases[[#This Row],[Sales From ULTIMATE (EA) Auto Renewal YES]]+Bases[[#This Row],[Sales From ULTIMATE (EA) Auto Renewal NO]]</f>
        <v>0</v>
      </c>
      <c r="BB289" s="7">
        <f>IF(Bases[[#This Row],[Potential Clients Standard - Renew: Yes]]=1,25,0)</f>
        <v>25</v>
      </c>
      <c r="BC289" s="9">
        <f>IF(AND(Bases[[#This Row],[Auto Renewal]]="Yes",Bases[[#This Row],[Plan]]="Core"),1,0)</f>
        <v>1</v>
      </c>
      <c r="BD289" s="7">
        <f>IF(Bases[[#This Row],[Potential Clients Standard - Renew: NO]]=1,25,0)</f>
        <v>0</v>
      </c>
      <c r="BE289" s="9">
        <f>IF(AND(Bases[[#This Row],[Auto Renewal]]="No",Bases[[#This Row],[Plan]]="Core"),1,0)</f>
        <v>0</v>
      </c>
      <c r="BF289" s="7">
        <f>IF(Bases[[#This Row],[Potential Clients Ultimate - Renew: Yes]]=1,35,0)</f>
        <v>0</v>
      </c>
      <c r="BG289" s="9">
        <f>IF(AND(Bases[[#This Row],[Auto Renewal]]="Yes",Bases[[#This Row],[Plan]]="Standard"),1,0)</f>
        <v>0</v>
      </c>
      <c r="BH289" s="7">
        <f>IF(Bases[[#This Row],[Potential Clients Ultimate - Renew: NO]]=1,35,0)</f>
        <v>0</v>
      </c>
      <c r="BI289" s="9">
        <f>IF(AND(Bases[[#This Row],[Auto Renewal]]="No",Bases[[#This Row],[Plan]]="Standard"),1,0)</f>
        <v>0</v>
      </c>
      <c r="BJ289" s="7">
        <f>+Bases[[#This Row],[Potential Sales Standard - Renew: Yes]]+Bases[[#This Row],[Potential Sales Ultimate - Renew: Yes]]</f>
        <v>25</v>
      </c>
      <c r="BK289" s="9">
        <f>+Bases[[#This Row],[Potential Clients Standard - Renew: Yes]]+Bases[[#This Row],[Potential Clients Standard - Renew: NO]]</f>
        <v>1</v>
      </c>
      <c r="BL289" s="7">
        <f>+Bases[[#This Row],[Potential Sales Standard - Renew: NO]]+Bases[[#This Row],[Potential Sales Ultimate - Renew: NO]]</f>
        <v>0</v>
      </c>
      <c r="BM289" s="9">
        <f>+Bases[[#This Row],[Potential Clients Ultimate - Renew: Yes]]+Bases[[#This Row],[Potential Clients Ultimate - Renew: NO]]</f>
        <v>0</v>
      </c>
    </row>
    <row r="290" spans="1:65" ht="16.5" customHeight="1" x14ac:dyDescent="0.25">
      <c r="A290" s="1">
        <v>3517</v>
      </c>
      <c r="B290" s="1" t="s">
        <v>199</v>
      </c>
      <c r="C290" s="1" t="s">
        <v>7</v>
      </c>
      <c r="D290" s="2">
        <v>45634</v>
      </c>
      <c r="E290" s="1" t="s">
        <v>12</v>
      </c>
      <c r="F290" s="7">
        <v>15</v>
      </c>
      <c r="G290" s="1" t="s">
        <v>9</v>
      </c>
      <c r="H290" s="1" t="s">
        <v>8</v>
      </c>
      <c r="I290" s="7">
        <v>30</v>
      </c>
      <c r="J290" s="1" t="s">
        <v>8</v>
      </c>
      <c r="K290" s="7">
        <v>20</v>
      </c>
      <c r="L290" s="7">
        <v>20</v>
      </c>
      <c r="M290" s="7">
        <v>45</v>
      </c>
      <c r="N290" s="6">
        <v>2024</v>
      </c>
      <c r="O290" s="3" t="s">
        <v>326</v>
      </c>
      <c r="P290" s="5">
        <v>2</v>
      </c>
      <c r="Q290" s="3" t="s">
        <v>314</v>
      </c>
      <c r="R290" s="7">
        <v>-20</v>
      </c>
      <c r="S290" s="9">
        <v>1</v>
      </c>
      <c r="T290" s="9">
        <v>0</v>
      </c>
      <c r="U290" s="9">
        <v>1</v>
      </c>
      <c r="V290" s="9">
        <f>+IF(Bases[[#This Row],[Auto Renewal]]="Yes",1,0)</f>
        <v>0</v>
      </c>
      <c r="W290" s="9">
        <f>+IF(Bases[[#This Row],[Auto Renewal]]="No",1,0)</f>
        <v>1</v>
      </c>
      <c r="X290" s="9">
        <f>+Bases[[#This Row],[CLIENTS From All Subscriptions Auto Renewal YES]]+Bases[[#This Row],[CLIENTS From All Subscriptions Auto Renewal NO]]</f>
        <v>1</v>
      </c>
      <c r="Y290" s="9">
        <f>IF(AND(Bases[[#This Row],[Plan]]="Core",Bases[[#This Row],[Auto Renewal]]="Yes"),1,0)</f>
        <v>0</v>
      </c>
      <c r="Z290" s="9">
        <f>IF(AND(Bases[[#This Row],[Plan]]="Core",Bases[[#This Row],[Auto Renewal]]="No"),1,0)</f>
        <v>0</v>
      </c>
      <c r="AA290" s="9">
        <f>+Bases[[#This Row],[CLIENTS From Simple Subscription Auto Renewal NO]]+Bases[[#This Row],[CLIENTS From Simple Subscription Auto Renewal YES]]</f>
        <v>0</v>
      </c>
      <c r="AB290" s="9">
        <f>IF(AND(Bases[[#This Row],[Plan]]="Standard",Bases[[#This Row],[Auto Renewal]]="Yes"),1,0)</f>
        <v>0</v>
      </c>
      <c r="AC290" s="9">
        <f>IF(AND(Bases[[#This Row],[Plan]]="Standard",Bases[[#This Row],[Auto Renewal]]="No"),1,0)</f>
        <v>0</v>
      </c>
      <c r="AD290" s="9">
        <f>+Bases[[#This Row],[CLIENTS From STANDARD (MINECRAFT) Auto Renewal NO]]+Bases[[#This Row],[CLIENTS From STANDARD (MINECRAFT) Auto Renewal YES]]</f>
        <v>0</v>
      </c>
      <c r="AE290" s="9">
        <f>IF(AND(Bases[[#This Row],[Plan]]="Ultimate",Bases[[#This Row],[Auto Renewal]]="Yes"),1,0)</f>
        <v>0</v>
      </c>
      <c r="AF290" s="9">
        <f>IF(AND(Bases[[#This Row],[Plan]]="Ultimate",Bases[[#This Row],[Auto Renewal]]="No"),1,0)</f>
        <v>1</v>
      </c>
      <c r="AG290" s="9">
        <f>+Bases[[#This Row],[CLIENTS From ULTIMATE (MINECRAFT) Auto Renewal NO]]+Bases[[#This Row],[CLIENTS From ULTIMATE (MINECRAFT) Auto Renewal YES]]</f>
        <v>1</v>
      </c>
      <c r="AH290" s="9">
        <f>+Bases[[#This Row],[Total CLIENTS From ULTIMATE (MINECRAFT) Auto Renewal YES + NO]]+Bases[[#This Row],[Total CLIENTS From STANDARD (MINECRAFT) Auto Renewal YES + NO]]</f>
        <v>1</v>
      </c>
      <c r="AI290" s="9">
        <f>IF(AND(Bases[[#This Row],[Plan]]="Ultimate",Bases[[#This Row],[Auto Renewal]]="Yes"),1,0)</f>
        <v>0</v>
      </c>
      <c r="AJ290" s="9">
        <f>IF(AND(Bases[[#This Row],[Plan]]="Ultimate",Bases[[#This Row],[Auto Renewal]]="No"),1,0)</f>
        <v>1</v>
      </c>
      <c r="AK290" s="9">
        <f>+Bases[[#This Row],[CLIENTS From ULTIMATE (EA) Auto Renewal YES]]+Bases[[#This Row],[CLIENTS From ULTIMATE (EA) Auto Renewal NO]]</f>
        <v>1</v>
      </c>
      <c r="AL290" s="7">
        <f>+IF(Bases[[#This Row],[Auto Renewal]]="Yes",Bases[[#This Row],[Subscription Price]],0)</f>
        <v>0</v>
      </c>
      <c r="AM290" s="7">
        <f>+IF(Bases[[#This Row],[Auto Renewal]]="No",Bases[[#This Row],[Subscription Price]],0)</f>
        <v>15</v>
      </c>
      <c r="AN290" s="7">
        <f>+Bases[[#This Row],[Sales From All Subscriptions Auto Renewal NO]]+Bases[[#This Row],[Sales From All Subscriptions Auto Renewal YES]]</f>
        <v>15</v>
      </c>
      <c r="AO290" s="7">
        <f>IF(AND(Bases[[#This Row],[Plan]]="Core",Bases[[#This Row],[Auto Renewal]]="Yes"),Bases[[#This Row],[Subscription Price]],0)</f>
        <v>0</v>
      </c>
      <c r="AP290" s="7">
        <f>IF(AND(Bases[[#This Row],[Plan]]="Core",Bases[[#This Row],[Auto Renewal]]="No"),Bases[[#This Row],[Subscription Price]],0)</f>
        <v>0</v>
      </c>
      <c r="AQ290" s="7">
        <f>+Bases[[#This Row],[Sales From Simple Subscription Auto Renewal YES]]+Bases[[#This Row],[Sales From Simple Subscription Auto Renewal NO]]</f>
        <v>0</v>
      </c>
      <c r="AR290" s="7">
        <f>IF(AND(Bases[[#This Row],[Plan]]="Standard",Bases[[#This Row],[Auto Renewal]]="Yes"),Bases[[#This Row],[Minecraft Season Pass Price]],0)</f>
        <v>0</v>
      </c>
      <c r="AS290" s="7">
        <f>IF(AND(Bases[[#This Row],[Plan]]="Standard",Bases[[#This Row],[Auto Renewal]]="No"),Bases[[#This Row],[Minecraft Season Pass Price]],0)</f>
        <v>0</v>
      </c>
      <c r="AT290" s="7">
        <f>+Bases[[#This Row],[Sales From STANDARD (MINECRAFT) Auto Renewal YES]]+Bases[[#This Row],[Sales From STANDARD (MINECRAFT) Auto Renewal NO]]</f>
        <v>0</v>
      </c>
      <c r="AU290" s="7">
        <f>IF(AND(Bases[[#This Row],[Plan]]="Ultimate",Bases[[#This Row],[Auto Renewal]]="Yes"),Bases[[#This Row],[Minecraft Season Pass Price]],0)</f>
        <v>0</v>
      </c>
      <c r="AV290" s="7">
        <f>IF(AND(Bases[[#This Row],[Plan]]="Ultimate",Bases[[#This Row],[Auto Renewal]]="No"),Bases[[#This Row],[Minecraft Season Pass Price]],0)</f>
        <v>20</v>
      </c>
      <c r="AW290" s="7">
        <f>+Bases[[#This Row],[Sales From ULTIMATE (MINECRAFT) Auto Renewal YES]]+Bases[[#This Row],[Sales From ULTIMATE (MINECRAFT) Auto Renewal NO]]</f>
        <v>20</v>
      </c>
      <c r="AX290" s="7">
        <f>+Bases[[#This Row],[Total Sales From ULTIMATE (MINECRAFT) Auto Renewal YES + NO]]+Bases[[#This Row],[Total Sales From STANDARD (MINECRAFT) Auto Renewal YES + NO]]</f>
        <v>20</v>
      </c>
      <c r="AY290" s="7">
        <f>IF(AND(Bases[[#This Row],[Plan]]="Ultimate",Bases[[#This Row],[Auto Renewal]]="Yes"),Bases[[#This Row],[EA Play Season Pass
Price]],0)</f>
        <v>0</v>
      </c>
      <c r="AZ290" s="7">
        <f>IF(AND(Bases[[#This Row],[Plan]]="Ultimate",Bases[[#This Row],[Auto Renewal]]="No"),Bases[[#This Row],[EA Play Season Pass
Price]],0)</f>
        <v>30</v>
      </c>
      <c r="BA290" s="7">
        <f>+Bases[[#This Row],[Sales From ULTIMATE (EA) Auto Renewal YES]]+Bases[[#This Row],[Sales From ULTIMATE (EA) Auto Renewal NO]]</f>
        <v>30</v>
      </c>
      <c r="BB290" s="7">
        <f>IF(Bases[[#This Row],[Potential Clients Standard - Renew: Yes]]=1,25,0)</f>
        <v>0</v>
      </c>
      <c r="BC290" s="9">
        <f>IF(AND(Bases[[#This Row],[Auto Renewal]]="Yes",Bases[[#This Row],[Plan]]="Core"),1,0)</f>
        <v>0</v>
      </c>
      <c r="BD290" s="7">
        <f>IF(Bases[[#This Row],[Potential Clients Standard - Renew: NO]]=1,25,0)</f>
        <v>0</v>
      </c>
      <c r="BE290" s="9">
        <f>IF(AND(Bases[[#This Row],[Auto Renewal]]="No",Bases[[#This Row],[Plan]]="Core"),1,0)</f>
        <v>0</v>
      </c>
      <c r="BF290" s="7">
        <f>IF(Bases[[#This Row],[Potential Clients Ultimate - Renew: Yes]]=1,35,0)</f>
        <v>0</v>
      </c>
      <c r="BG290" s="9">
        <f>IF(AND(Bases[[#This Row],[Auto Renewal]]="Yes",Bases[[#This Row],[Plan]]="Standard"),1,0)</f>
        <v>0</v>
      </c>
      <c r="BH290" s="7">
        <f>IF(Bases[[#This Row],[Potential Clients Ultimate - Renew: NO]]=1,35,0)</f>
        <v>0</v>
      </c>
      <c r="BI290" s="9">
        <f>IF(AND(Bases[[#This Row],[Auto Renewal]]="No",Bases[[#This Row],[Plan]]="Standard"),1,0)</f>
        <v>0</v>
      </c>
      <c r="BJ290" s="7">
        <f>+Bases[[#This Row],[Potential Sales Standard - Renew: Yes]]+Bases[[#This Row],[Potential Sales Ultimate - Renew: Yes]]</f>
        <v>0</v>
      </c>
      <c r="BK290" s="9">
        <f>+Bases[[#This Row],[Potential Clients Standard - Renew: Yes]]+Bases[[#This Row],[Potential Clients Standard - Renew: NO]]</f>
        <v>0</v>
      </c>
      <c r="BL290" s="7">
        <f>+Bases[[#This Row],[Potential Sales Standard - Renew: NO]]+Bases[[#This Row],[Potential Sales Ultimate - Renew: NO]]</f>
        <v>0</v>
      </c>
      <c r="BM290" s="9">
        <f>+Bases[[#This Row],[Potential Clients Ultimate - Renew: Yes]]+Bases[[#This Row],[Potential Clients Ultimate - Renew: NO]]</f>
        <v>0</v>
      </c>
    </row>
    <row r="291" spans="1:65" ht="16.5" customHeight="1" x14ac:dyDescent="0.25">
      <c r="A291" s="1">
        <v>3518</v>
      </c>
      <c r="B291" s="1" t="s">
        <v>290</v>
      </c>
      <c r="C291" s="1" t="s">
        <v>15</v>
      </c>
      <c r="D291" s="2">
        <v>45635</v>
      </c>
      <c r="E291" s="1" t="s">
        <v>8</v>
      </c>
      <c r="F291" s="7">
        <v>10</v>
      </c>
      <c r="G291" s="1" t="s">
        <v>16</v>
      </c>
      <c r="H291" s="1" t="s">
        <v>12</v>
      </c>
      <c r="I291" s="7" t="s">
        <v>302</v>
      </c>
      <c r="J291" s="1" t="s">
        <v>8</v>
      </c>
      <c r="K291" s="7">
        <v>20</v>
      </c>
      <c r="L291" s="7">
        <v>12</v>
      </c>
      <c r="M291" s="7">
        <v>18</v>
      </c>
      <c r="N291" s="6">
        <v>2024</v>
      </c>
      <c r="O291" s="3" t="s">
        <v>326</v>
      </c>
      <c r="P291" s="5">
        <v>2</v>
      </c>
      <c r="Q291" s="3" t="s">
        <v>309</v>
      </c>
      <c r="R291" s="7">
        <v>-12</v>
      </c>
      <c r="S291" s="9">
        <v>1</v>
      </c>
      <c r="T291" s="9">
        <v>1</v>
      </c>
      <c r="U291" s="9">
        <v>0</v>
      </c>
      <c r="V291" s="9">
        <f>+IF(Bases[[#This Row],[Auto Renewal]]="Yes",1,0)</f>
        <v>1</v>
      </c>
      <c r="W291" s="9">
        <f>+IF(Bases[[#This Row],[Auto Renewal]]="No",1,0)</f>
        <v>0</v>
      </c>
      <c r="X291" s="9">
        <f>+Bases[[#This Row],[CLIENTS From All Subscriptions Auto Renewal YES]]+Bases[[#This Row],[CLIENTS From All Subscriptions Auto Renewal NO]]</f>
        <v>1</v>
      </c>
      <c r="Y291" s="9">
        <f>IF(AND(Bases[[#This Row],[Plan]]="Core",Bases[[#This Row],[Auto Renewal]]="Yes"),1,0)</f>
        <v>0</v>
      </c>
      <c r="Z291" s="9">
        <f>IF(AND(Bases[[#This Row],[Plan]]="Core",Bases[[#This Row],[Auto Renewal]]="No"),1,0)</f>
        <v>0</v>
      </c>
      <c r="AA291" s="9">
        <f>+Bases[[#This Row],[CLIENTS From Simple Subscription Auto Renewal NO]]+Bases[[#This Row],[CLIENTS From Simple Subscription Auto Renewal YES]]</f>
        <v>0</v>
      </c>
      <c r="AB291" s="9">
        <f>IF(AND(Bases[[#This Row],[Plan]]="Standard",Bases[[#This Row],[Auto Renewal]]="Yes"),1,0)</f>
        <v>1</v>
      </c>
      <c r="AC291" s="9">
        <f>IF(AND(Bases[[#This Row],[Plan]]="Standard",Bases[[#This Row],[Auto Renewal]]="No"),1,0)</f>
        <v>0</v>
      </c>
      <c r="AD291" s="9">
        <f>+Bases[[#This Row],[CLIENTS From STANDARD (MINECRAFT) Auto Renewal NO]]+Bases[[#This Row],[CLIENTS From STANDARD (MINECRAFT) Auto Renewal YES]]</f>
        <v>1</v>
      </c>
      <c r="AE291" s="9">
        <f>IF(AND(Bases[[#This Row],[Plan]]="Ultimate",Bases[[#This Row],[Auto Renewal]]="Yes"),1,0)</f>
        <v>0</v>
      </c>
      <c r="AF291" s="9">
        <f>IF(AND(Bases[[#This Row],[Plan]]="Ultimate",Bases[[#This Row],[Auto Renewal]]="No"),1,0)</f>
        <v>0</v>
      </c>
      <c r="AG291" s="9">
        <f>+Bases[[#This Row],[CLIENTS From ULTIMATE (MINECRAFT) Auto Renewal NO]]+Bases[[#This Row],[CLIENTS From ULTIMATE (MINECRAFT) Auto Renewal YES]]</f>
        <v>0</v>
      </c>
      <c r="AH291" s="9">
        <f>+Bases[[#This Row],[Total CLIENTS From ULTIMATE (MINECRAFT) Auto Renewal YES + NO]]+Bases[[#This Row],[Total CLIENTS From STANDARD (MINECRAFT) Auto Renewal YES + NO]]</f>
        <v>1</v>
      </c>
      <c r="AI291" s="9">
        <f>IF(AND(Bases[[#This Row],[Plan]]="Ultimate",Bases[[#This Row],[Auto Renewal]]="Yes"),1,0)</f>
        <v>0</v>
      </c>
      <c r="AJ291" s="9">
        <f>IF(AND(Bases[[#This Row],[Plan]]="Ultimate",Bases[[#This Row],[Auto Renewal]]="No"),1,0)</f>
        <v>0</v>
      </c>
      <c r="AK291" s="9">
        <f>+Bases[[#This Row],[CLIENTS From ULTIMATE (EA) Auto Renewal YES]]+Bases[[#This Row],[CLIENTS From ULTIMATE (EA) Auto Renewal NO]]</f>
        <v>0</v>
      </c>
      <c r="AL291" s="7">
        <f>+IF(Bases[[#This Row],[Auto Renewal]]="Yes",Bases[[#This Row],[Subscription Price]],0)</f>
        <v>10</v>
      </c>
      <c r="AM291" s="7">
        <f>+IF(Bases[[#This Row],[Auto Renewal]]="No",Bases[[#This Row],[Subscription Price]],0)</f>
        <v>0</v>
      </c>
      <c r="AN291" s="7">
        <f>+Bases[[#This Row],[Sales From All Subscriptions Auto Renewal NO]]+Bases[[#This Row],[Sales From All Subscriptions Auto Renewal YES]]</f>
        <v>10</v>
      </c>
      <c r="AO291" s="7">
        <f>IF(AND(Bases[[#This Row],[Plan]]="Core",Bases[[#This Row],[Auto Renewal]]="Yes"),Bases[[#This Row],[Subscription Price]],0)</f>
        <v>0</v>
      </c>
      <c r="AP291" s="7">
        <f>IF(AND(Bases[[#This Row],[Plan]]="Core",Bases[[#This Row],[Auto Renewal]]="No"),Bases[[#This Row],[Subscription Price]],0)</f>
        <v>0</v>
      </c>
      <c r="AQ291" s="7">
        <f>+Bases[[#This Row],[Sales From Simple Subscription Auto Renewal YES]]+Bases[[#This Row],[Sales From Simple Subscription Auto Renewal NO]]</f>
        <v>0</v>
      </c>
      <c r="AR291" s="7">
        <f>IF(AND(Bases[[#This Row],[Plan]]="Standard",Bases[[#This Row],[Auto Renewal]]="Yes"),Bases[[#This Row],[Minecraft Season Pass Price]],0)</f>
        <v>20</v>
      </c>
      <c r="AS291" s="7">
        <f>IF(AND(Bases[[#This Row],[Plan]]="Standard",Bases[[#This Row],[Auto Renewal]]="No"),Bases[[#This Row],[Minecraft Season Pass Price]],0)</f>
        <v>0</v>
      </c>
      <c r="AT291" s="7">
        <f>+Bases[[#This Row],[Sales From STANDARD (MINECRAFT) Auto Renewal YES]]+Bases[[#This Row],[Sales From STANDARD (MINECRAFT) Auto Renewal NO]]</f>
        <v>20</v>
      </c>
      <c r="AU291" s="7">
        <f>IF(AND(Bases[[#This Row],[Plan]]="Ultimate",Bases[[#This Row],[Auto Renewal]]="Yes"),Bases[[#This Row],[Minecraft Season Pass Price]],0)</f>
        <v>0</v>
      </c>
      <c r="AV291" s="7">
        <f>IF(AND(Bases[[#This Row],[Plan]]="Ultimate",Bases[[#This Row],[Auto Renewal]]="No"),Bases[[#This Row],[Minecraft Season Pass Price]],0)</f>
        <v>0</v>
      </c>
      <c r="AW291" s="7">
        <f>+Bases[[#This Row],[Sales From ULTIMATE (MINECRAFT) Auto Renewal YES]]+Bases[[#This Row],[Sales From ULTIMATE (MINECRAFT) Auto Renewal NO]]</f>
        <v>0</v>
      </c>
      <c r="AX291" s="7">
        <f>+Bases[[#This Row],[Total Sales From ULTIMATE (MINECRAFT) Auto Renewal YES + NO]]+Bases[[#This Row],[Total Sales From STANDARD (MINECRAFT) Auto Renewal YES + NO]]</f>
        <v>20</v>
      </c>
      <c r="AY291" s="7">
        <f>IF(AND(Bases[[#This Row],[Plan]]="Ultimate",Bases[[#This Row],[Auto Renewal]]="Yes"),Bases[[#This Row],[EA Play Season Pass
Price]],0)</f>
        <v>0</v>
      </c>
      <c r="AZ291" s="7">
        <f>IF(AND(Bases[[#This Row],[Plan]]="Ultimate",Bases[[#This Row],[Auto Renewal]]="No"),Bases[[#This Row],[EA Play Season Pass
Price]],0)</f>
        <v>0</v>
      </c>
      <c r="BA291" s="7">
        <f>+Bases[[#This Row],[Sales From ULTIMATE (EA) Auto Renewal YES]]+Bases[[#This Row],[Sales From ULTIMATE (EA) Auto Renewal NO]]</f>
        <v>0</v>
      </c>
      <c r="BB291" s="7">
        <f>IF(Bases[[#This Row],[Potential Clients Standard - Renew: Yes]]=1,25,0)</f>
        <v>0</v>
      </c>
      <c r="BC291" s="9">
        <f>IF(AND(Bases[[#This Row],[Auto Renewal]]="Yes",Bases[[#This Row],[Plan]]="Core"),1,0)</f>
        <v>0</v>
      </c>
      <c r="BD291" s="7">
        <f>IF(Bases[[#This Row],[Potential Clients Standard - Renew: NO]]=1,25,0)</f>
        <v>0</v>
      </c>
      <c r="BE291" s="9">
        <f>IF(AND(Bases[[#This Row],[Auto Renewal]]="No",Bases[[#This Row],[Plan]]="Core"),1,0)</f>
        <v>0</v>
      </c>
      <c r="BF291" s="7">
        <f>IF(Bases[[#This Row],[Potential Clients Ultimate - Renew: Yes]]=1,35,0)</f>
        <v>35</v>
      </c>
      <c r="BG291" s="9">
        <f>IF(AND(Bases[[#This Row],[Auto Renewal]]="Yes",Bases[[#This Row],[Plan]]="Standard"),1,0)</f>
        <v>1</v>
      </c>
      <c r="BH291" s="7">
        <f>IF(Bases[[#This Row],[Potential Clients Ultimate - Renew: NO]]=1,35,0)</f>
        <v>0</v>
      </c>
      <c r="BI291" s="9">
        <f>IF(AND(Bases[[#This Row],[Auto Renewal]]="No",Bases[[#This Row],[Plan]]="Standard"),1,0)</f>
        <v>0</v>
      </c>
      <c r="BJ291" s="7">
        <f>+Bases[[#This Row],[Potential Sales Standard - Renew: Yes]]+Bases[[#This Row],[Potential Sales Ultimate - Renew: Yes]]</f>
        <v>35</v>
      </c>
      <c r="BK291" s="9">
        <f>+Bases[[#This Row],[Potential Clients Standard - Renew: Yes]]+Bases[[#This Row],[Potential Clients Standard - Renew: NO]]</f>
        <v>0</v>
      </c>
      <c r="BL291" s="7">
        <f>+Bases[[#This Row],[Potential Sales Standard - Renew: NO]]+Bases[[#This Row],[Potential Sales Ultimate - Renew: NO]]</f>
        <v>0</v>
      </c>
      <c r="BM291" s="9">
        <f>+Bases[[#This Row],[Potential Clients Ultimate - Renew: Yes]]+Bases[[#This Row],[Potential Clients Ultimate - Renew: NO]]</f>
        <v>1</v>
      </c>
    </row>
    <row r="292" spans="1:65" ht="16.5" customHeight="1" x14ac:dyDescent="0.25">
      <c r="A292" s="1">
        <v>3519</v>
      </c>
      <c r="B292" s="1" t="s">
        <v>291</v>
      </c>
      <c r="C292" s="1" t="s">
        <v>11</v>
      </c>
      <c r="D292" s="2">
        <v>45636</v>
      </c>
      <c r="E292" s="1" t="s">
        <v>12</v>
      </c>
      <c r="F292" s="7">
        <v>5</v>
      </c>
      <c r="G292" s="1" t="s">
        <v>9</v>
      </c>
      <c r="H292" s="1" t="s">
        <v>12</v>
      </c>
      <c r="I292" s="7" t="s">
        <v>302</v>
      </c>
      <c r="J292" s="1" t="s">
        <v>12</v>
      </c>
      <c r="K292" s="7">
        <v>0</v>
      </c>
      <c r="L292" s="7">
        <v>2</v>
      </c>
      <c r="M292" s="7">
        <v>3</v>
      </c>
      <c r="N292" s="6">
        <v>2024</v>
      </c>
      <c r="O292" s="3" t="s">
        <v>326</v>
      </c>
      <c r="P292" s="5">
        <v>2</v>
      </c>
      <c r="Q292" s="3" t="s">
        <v>312</v>
      </c>
      <c r="R292" s="7">
        <v>-2</v>
      </c>
      <c r="S292" s="9">
        <v>1</v>
      </c>
      <c r="T292" s="9">
        <v>0</v>
      </c>
      <c r="U292" s="9">
        <v>1</v>
      </c>
      <c r="V292" s="9">
        <f>+IF(Bases[[#This Row],[Auto Renewal]]="Yes",1,0)</f>
        <v>0</v>
      </c>
      <c r="W292" s="9">
        <f>+IF(Bases[[#This Row],[Auto Renewal]]="No",1,0)</f>
        <v>1</v>
      </c>
      <c r="X292" s="9">
        <f>+Bases[[#This Row],[CLIENTS From All Subscriptions Auto Renewal YES]]+Bases[[#This Row],[CLIENTS From All Subscriptions Auto Renewal NO]]</f>
        <v>1</v>
      </c>
      <c r="Y292" s="9">
        <f>IF(AND(Bases[[#This Row],[Plan]]="Core",Bases[[#This Row],[Auto Renewal]]="Yes"),1,0)</f>
        <v>0</v>
      </c>
      <c r="Z292" s="9">
        <f>IF(AND(Bases[[#This Row],[Plan]]="Core",Bases[[#This Row],[Auto Renewal]]="No"),1,0)</f>
        <v>1</v>
      </c>
      <c r="AA292" s="9">
        <f>+Bases[[#This Row],[CLIENTS From Simple Subscription Auto Renewal NO]]+Bases[[#This Row],[CLIENTS From Simple Subscription Auto Renewal YES]]</f>
        <v>1</v>
      </c>
      <c r="AB292" s="9">
        <f>IF(AND(Bases[[#This Row],[Plan]]="Standard",Bases[[#This Row],[Auto Renewal]]="Yes"),1,0)</f>
        <v>0</v>
      </c>
      <c r="AC292" s="9">
        <f>IF(AND(Bases[[#This Row],[Plan]]="Standard",Bases[[#This Row],[Auto Renewal]]="No"),1,0)</f>
        <v>0</v>
      </c>
      <c r="AD292" s="9">
        <f>+Bases[[#This Row],[CLIENTS From STANDARD (MINECRAFT) Auto Renewal NO]]+Bases[[#This Row],[CLIENTS From STANDARD (MINECRAFT) Auto Renewal YES]]</f>
        <v>0</v>
      </c>
      <c r="AE292" s="9">
        <f>IF(AND(Bases[[#This Row],[Plan]]="Ultimate",Bases[[#This Row],[Auto Renewal]]="Yes"),1,0)</f>
        <v>0</v>
      </c>
      <c r="AF292" s="9">
        <f>IF(AND(Bases[[#This Row],[Plan]]="Ultimate",Bases[[#This Row],[Auto Renewal]]="No"),1,0)</f>
        <v>0</v>
      </c>
      <c r="AG292" s="9">
        <f>+Bases[[#This Row],[CLIENTS From ULTIMATE (MINECRAFT) Auto Renewal NO]]+Bases[[#This Row],[CLIENTS From ULTIMATE (MINECRAFT) Auto Renewal YES]]</f>
        <v>0</v>
      </c>
      <c r="AH292" s="9">
        <f>+Bases[[#This Row],[Total CLIENTS From ULTIMATE (MINECRAFT) Auto Renewal YES + NO]]+Bases[[#This Row],[Total CLIENTS From STANDARD (MINECRAFT) Auto Renewal YES + NO]]</f>
        <v>0</v>
      </c>
      <c r="AI292" s="9">
        <f>IF(AND(Bases[[#This Row],[Plan]]="Ultimate",Bases[[#This Row],[Auto Renewal]]="Yes"),1,0)</f>
        <v>0</v>
      </c>
      <c r="AJ292" s="9">
        <f>IF(AND(Bases[[#This Row],[Plan]]="Ultimate",Bases[[#This Row],[Auto Renewal]]="No"),1,0)</f>
        <v>0</v>
      </c>
      <c r="AK292" s="9">
        <f>+Bases[[#This Row],[CLIENTS From ULTIMATE (EA) Auto Renewal YES]]+Bases[[#This Row],[CLIENTS From ULTIMATE (EA) Auto Renewal NO]]</f>
        <v>0</v>
      </c>
      <c r="AL292" s="7">
        <f>+IF(Bases[[#This Row],[Auto Renewal]]="Yes",Bases[[#This Row],[Subscription Price]],0)</f>
        <v>0</v>
      </c>
      <c r="AM292" s="7">
        <f>+IF(Bases[[#This Row],[Auto Renewal]]="No",Bases[[#This Row],[Subscription Price]],0)</f>
        <v>5</v>
      </c>
      <c r="AN292" s="7">
        <f>+Bases[[#This Row],[Sales From All Subscriptions Auto Renewal NO]]+Bases[[#This Row],[Sales From All Subscriptions Auto Renewal YES]]</f>
        <v>5</v>
      </c>
      <c r="AO292" s="7">
        <f>IF(AND(Bases[[#This Row],[Plan]]="Core",Bases[[#This Row],[Auto Renewal]]="Yes"),Bases[[#This Row],[Subscription Price]],0)</f>
        <v>0</v>
      </c>
      <c r="AP292" s="7">
        <f>IF(AND(Bases[[#This Row],[Plan]]="Core",Bases[[#This Row],[Auto Renewal]]="No"),Bases[[#This Row],[Subscription Price]],0)</f>
        <v>5</v>
      </c>
      <c r="AQ292" s="7">
        <f>+Bases[[#This Row],[Sales From Simple Subscription Auto Renewal YES]]+Bases[[#This Row],[Sales From Simple Subscription Auto Renewal NO]]</f>
        <v>5</v>
      </c>
      <c r="AR292" s="7">
        <f>IF(AND(Bases[[#This Row],[Plan]]="Standard",Bases[[#This Row],[Auto Renewal]]="Yes"),Bases[[#This Row],[Minecraft Season Pass Price]],0)</f>
        <v>0</v>
      </c>
      <c r="AS292" s="7">
        <f>IF(AND(Bases[[#This Row],[Plan]]="Standard",Bases[[#This Row],[Auto Renewal]]="No"),Bases[[#This Row],[Minecraft Season Pass Price]],0)</f>
        <v>0</v>
      </c>
      <c r="AT292" s="7">
        <f>+Bases[[#This Row],[Sales From STANDARD (MINECRAFT) Auto Renewal YES]]+Bases[[#This Row],[Sales From STANDARD (MINECRAFT) Auto Renewal NO]]</f>
        <v>0</v>
      </c>
      <c r="AU292" s="7">
        <f>IF(AND(Bases[[#This Row],[Plan]]="Ultimate",Bases[[#This Row],[Auto Renewal]]="Yes"),Bases[[#This Row],[Minecraft Season Pass Price]],0)</f>
        <v>0</v>
      </c>
      <c r="AV292" s="7">
        <f>IF(AND(Bases[[#This Row],[Plan]]="Ultimate",Bases[[#This Row],[Auto Renewal]]="No"),Bases[[#This Row],[Minecraft Season Pass Price]],0)</f>
        <v>0</v>
      </c>
      <c r="AW292" s="7">
        <f>+Bases[[#This Row],[Sales From ULTIMATE (MINECRAFT) Auto Renewal YES]]+Bases[[#This Row],[Sales From ULTIMATE (MINECRAFT) Auto Renewal NO]]</f>
        <v>0</v>
      </c>
      <c r="AX292" s="7">
        <f>+Bases[[#This Row],[Total Sales From ULTIMATE (MINECRAFT) Auto Renewal YES + NO]]+Bases[[#This Row],[Total Sales From STANDARD (MINECRAFT) Auto Renewal YES + NO]]</f>
        <v>0</v>
      </c>
      <c r="AY292" s="7">
        <f>IF(AND(Bases[[#This Row],[Plan]]="Ultimate",Bases[[#This Row],[Auto Renewal]]="Yes"),Bases[[#This Row],[EA Play Season Pass
Price]],0)</f>
        <v>0</v>
      </c>
      <c r="AZ292" s="7">
        <f>IF(AND(Bases[[#This Row],[Plan]]="Ultimate",Bases[[#This Row],[Auto Renewal]]="No"),Bases[[#This Row],[EA Play Season Pass
Price]],0)</f>
        <v>0</v>
      </c>
      <c r="BA292" s="7">
        <f>+Bases[[#This Row],[Sales From ULTIMATE (EA) Auto Renewal YES]]+Bases[[#This Row],[Sales From ULTIMATE (EA) Auto Renewal NO]]</f>
        <v>0</v>
      </c>
      <c r="BB292" s="7">
        <f>IF(Bases[[#This Row],[Potential Clients Standard - Renew: Yes]]=1,25,0)</f>
        <v>0</v>
      </c>
      <c r="BC292" s="9">
        <f>IF(AND(Bases[[#This Row],[Auto Renewal]]="Yes",Bases[[#This Row],[Plan]]="Core"),1,0)</f>
        <v>0</v>
      </c>
      <c r="BD292" s="7">
        <f>IF(Bases[[#This Row],[Potential Clients Standard - Renew: NO]]=1,25,0)</f>
        <v>25</v>
      </c>
      <c r="BE292" s="9">
        <f>IF(AND(Bases[[#This Row],[Auto Renewal]]="No",Bases[[#This Row],[Plan]]="Core"),1,0)</f>
        <v>1</v>
      </c>
      <c r="BF292" s="7">
        <f>IF(Bases[[#This Row],[Potential Clients Ultimate - Renew: Yes]]=1,35,0)</f>
        <v>0</v>
      </c>
      <c r="BG292" s="9">
        <f>IF(AND(Bases[[#This Row],[Auto Renewal]]="Yes",Bases[[#This Row],[Plan]]="Standard"),1,0)</f>
        <v>0</v>
      </c>
      <c r="BH292" s="7">
        <f>IF(Bases[[#This Row],[Potential Clients Ultimate - Renew: NO]]=1,35,0)</f>
        <v>0</v>
      </c>
      <c r="BI292" s="9">
        <f>IF(AND(Bases[[#This Row],[Auto Renewal]]="No",Bases[[#This Row],[Plan]]="Standard"),1,0)</f>
        <v>0</v>
      </c>
      <c r="BJ292" s="7">
        <f>+Bases[[#This Row],[Potential Sales Standard - Renew: Yes]]+Bases[[#This Row],[Potential Sales Ultimate - Renew: Yes]]</f>
        <v>0</v>
      </c>
      <c r="BK292" s="9">
        <f>+Bases[[#This Row],[Potential Clients Standard - Renew: Yes]]+Bases[[#This Row],[Potential Clients Standard - Renew: NO]]</f>
        <v>1</v>
      </c>
      <c r="BL292" s="7">
        <f>+Bases[[#This Row],[Potential Sales Standard - Renew: NO]]+Bases[[#This Row],[Potential Sales Ultimate - Renew: NO]]</f>
        <v>25</v>
      </c>
      <c r="BM292" s="9">
        <f>+Bases[[#This Row],[Potential Clients Ultimate - Renew: Yes]]+Bases[[#This Row],[Potential Clients Ultimate - Renew: NO]]</f>
        <v>0</v>
      </c>
    </row>
    <row r="293" spans="1:65" ht="16.5" customHeight="1" x14ac:dyDescent="0.25">
      <c r="A293" s="1">
        <v>3520</v>
      </c>
      <c r="B293" s="1" t="s">
        <v>292</v>
      </c>
      <c r="C293" s="1" t="s">
        <v>7</v>
      </c>
      <c r="D293" s="2">
        <v>45637</v>
      </c>
      <c r="E293" s="1" t="s">
        <v>8</v>
      </c>
      <c r="F293" s="7">
        <v>15</v>
      </c>
      <c r="G293" s="1" t="s">
        <v>13</v>
      </c>
      <c r="H293" s="1" t="s">
        <v>8</v>
      </c>
      <c r="I293" s="7">
        <v>30</v>
      </c>
      <c r="J293" s="1" t="s">
        <v>8</v>
      </c>
      <c r="K293" s="7">
        <v>20</v>
      </c>
      <c r="L293" s="7">
        <v>5</v>
      </c>
      <c r="M293" s="7">
        <v>60</v>
      </c>
      <c r="N293" s="6">
        <v>2024</v>
      </c>
      <c r="O293" s="3" t="s">
        <v>326</v>
      </c>
      <c r="P293" s="5">
        <v>2</v>
      </c>
      <c r="Q293" s="3" t="s">
        <v>315</v>
      </c>
      <c r="R293" s="7">
        <v>-5</v>
      </c>
      <c r="S293" s="9">
        <v>1</v>
      </c>
      <c r="T293" s="9">
        <v>1</v>
      </c>
      <c r="U293" s="9">
        <v>0</v>
      </c>
      <c r="V293" s="9">
        <f>+IF(Bases[[#This Row],[Auto Renewal]]="Yes",1,0)</f>
        <v>1</v>
      </c>
      <c r="W293" s="9">
        <f>+IF(Bases[[#This Row],[Auto Renewal]]="No",1,0)</f>
        <v>0</v>
      </c>
      <c r="X293" s="9">
        <f>+Bases[[#This Row],[CLIENTS From All Subscriptions Auto Renewal YES]]+Bases[[#This Row],[CLIENTS From All Subscriptions Auto Renewal NO]]</f>
        <v>1</v>
      </c>
      <c r="Y293" s="9">
        <f>IF(AND(Bases[[#This Row],[Plan]]="Core",Bases[[#This Row],[Auto Renewal]]="Yes"),1,0)</f>
        <v>0</v>
      </c>
      <c r="Z293" s="9">
        <f>IF(AND(Bases[[#This Row],[Plan]]="Core",Bases[[#This Row],[Auto Renewal]]="No"),1,0)</f>
        <v>0</v>
      </c>
      <c r="AA293" s="9">
        <f>+Bases[[#This Row],[CLIENTS From Simple Subscription Auto Renewal NO]]+Bases[[#This Row],[CLIENTS From Simple Subscription Auto Renewal YES]]</f>
        <v>0</v>
      </c>
      <c r="AB293" s="9">
        <f>IF(AND(Bases[[#This Row],[Plan]]="Standard",Bases[[#This Row],[Auto Renewal]]="Yes"),1,0)</f>
        <v>0</v>
      </c>
      <c r="AC293" s="9">
        <f>IF(AND(Bases[[#This Row],[Plan]]="Standard",Bases[[#This Row],[Auto Renewal]]="No"),1,0)</f>
        <v>0</v>
      </c>
      <c r="AD293" s="9">
        <f>+Bases[[#This Row],[CLIENTS From STANDARD (MINECRAFT) Auto Renewal NO]]+Bases[[#This Row],[CLIENTS From STANDARD (MINECRAFT) Auto Renewal YES]]</f>
        <v>0</v>
      </c>
      <c r="AE293" s="9">
        <f>IF(AND(Bases[[#This Row],[Plan]]="Ultimate",Bases[[#This Row],[Auto Renewal]]="Yes"),1,0)</f>
        <v>1</v>
      </c>
      <c r="AF293" s="9">
        <f>IF(AND(Bases[[#This Row],[Plan]]="Ultimate",Bases[[#This Row],[Auto Renewal]]="No"),1,0)</f>
        <v>0</v>
      </c>
      <c r="AG293" s="9">
        <f>+Bases[[#This Row],[CLIENTS From ULTIMATE (MINECRAFT) Auto Renewal NO]]+Bases[[#This Row],[CLIENTS From ULTIMATE (MINECRAFT) Auto Renewal YES]]</f>
        <v>1</v>
      </c>
      <c r="AH293" s="9">
        <f>+Bases[[#This Row],[Total CLIENTS From ULTIMATE (MINECRAFT) Auto Renewal YES + NO]]+Bases[[#This Row],[Total CLIENTS From STANDARD (MINECRAFT) Auto Renewal YES + NO]]</f>
        <v>1</v>
      </c>
      <c r="AI293" s="9">
        <f>IF(AND(Bases[[#This Row],[Plan]]="Ultimate",Bases[[#This Row],[Auto Renewal]]="Yes"),1,0)</f>
        <v>1</v>
      </c>
      <c r="AJ293" s="9">
        <f>IF(AND(Bases[[#This Row],[Plan]]="Ultimate",Bases[[#This Row],[Auto Renewal]]="No"),1,0)</f>
        <v>0</v>
      </c>
      <c r="AK293" s="9">
        <f>+Bases[[#This Row],[CLIENTS From ULTIMATE (EA) Auto Renewal YES]]+Bases[[#This Row],[CLIENTS From ULTIMATE (EA) Auto Renewal NO]]</f>
        <v>1</v>
      </c>
      <c r="AL293" s="7">
        <f>+IF(Bases[[#This Row],[Auto Renewal]]="Yes",Bases[[#This Row],[Subscription Price]],0)</f>
        <v>15</v>
      </c>
      <c r="AM293" s="7">
        <f>+IF(Bases[[#This Row],[Auto Renewal]]="No",Bases[[#This Row],[Subscription Price]],0)</f>
        <v>0</v>
      </c>
      <c r="AN293" s="7">
        <f>+Bases[[#This Row],[Sales From All Subscriptions Auto Renewal NO]]+Bases[[#This Row],[Sales From All Subscriptions Auto Renewal YES]]</f>
        <v>15</v>
      </c>
      <c r="AO293" s="7">
        <f>IF(AND(Bases[[#This Row],[Plan]]="Core",Bases[[#This Row],[Auto Renewal]]="Yes"),Bases[[#This Row],[Subscription Price]],0)</f>
        <v>0</v>
      </c>
      <c r="AP293" s="7">
        <f>IF(AND(Bases[[#This Row],[Plan]]="Core",Bases[[#This Row],[Auto Renewal]]="No"),Bases[[#This Row],[Subscription Price]],0)</f>
        <v>0</v>
      </c>
      <c r="AQ293" s="7">
        <f>+Bases[[#This Row],[Sales From Simple Subscription Auto Renewal YES]]+Bases[[#This Row],[Sales From Simple Subscription Auto Renewal NO]]</f>
        <v>0</v>
      </c>
      <c r="AR293" s="7">
        <f>IF(AND(Bases[[#This Row],[Plan]]="Standard",Bases[[#This Row],[Auto Renewal]]="Yes"),Bases[[#This Row],[Minecraft Season Pass Price]],0)</f>
        <v>0</v>
      </c>
      <c r="AS293" s="7">
        <f>IF(AND(Bases[[#This Row],[Plan]]="Standard",Bases[[#This Row],[Auto Renewal]]="No"),Bases[[#This Row],[Minecraft Season Pass Price]],0)</f>
        <v>0</v>
      </c>
      <c r="AT293" s="7">
        <f>+Bases[[#This Row],[Sales From STANDARD (MINECRAFT) Auto Renewal YES]]+Bases[[#This Row],[Sales From STANDARD (MINECRAFT) Auto Renewal NO]]</f>
        <v>0</v>
      </c>
      <c r="AU293" s="7">
        <f>IF(AND(Bases[[#This Row],[Plan]]="Ultimate",Bases[[#This Row],[Auto Renewal]]="Yes"),Bases[[#This Row],[Minecraft Season Pass Price]],0)</f>
        <v>20</v>
      </c>
      <c r="AV293" s="7">
        <f>IF(AND(Bases[[#This Row],[Plan]]="Ultimate",Bases[[#This Row],[Auto Renewal]]="No"),Bases[[#This Row],[Minecraft Season Pass Price]],0)</f>
        <v>0</v>
      </c>
      <c r="AW293" s="7">
        <f>+Bases[[#This Row],[Sales From ULTIMATE (MINECRAFT) Auto Renewal YES]]+Bases[[#This Row],[Sales From ULTIMATE (MINECRAFT) Auto Renewal NO]]</f>
        <v>20</v>
      </c>
      <c r="AX293" s="7">
        <f>+Bases[[#This Row],[Total Sales From ULTIMATE (MINECRAFT) Auto Renewal YES + NO]]+Bases[[#This Row],[Total Sales From STANDARD (MINECRAFT) Auto Renewal YES + NO]]</f>
        <v>20</v>
      </c>
      <c r="AY293" s="7">
        <f>IF(AND(Bases[[#This Row],[Plan]]="Ultimate",Bases[[#This Row],[Auto Renewal]]="Yes"),Bases[[#This Row],[EA Play Season Pass
Price]],0)</f>
        <v>30</v>
      </c>
      <c r="AZ293" s="7">
        <f>IF(AND(Bases[[#This Row],[Plan]]="Ultimate",Bases[[#This Row],[Auto Renewal]]="No"),Bases[[#This Row],[EA Play Season Pass
Price]],0)</f>
        <v>0</v>
      </c>
      <c r="BA293" s="7">
        <f>+Bases[[#This Row],[Sales From ULTIMATE (EA) Auto Renewal YES]]+Bases[[#This Row],[Sales From ULTIMATE (EA) Auto Renewal NO]]</f>
        <v>30</v>
      </c>
      <c r="BB293" s="7">
        <f>IF(Bases[[#This Row],[Potential Clients Standard - Renew: Yes]]=1,25,0)</f>
        <v>0</v>
      </c>
      <c r="BC293" s="9">
        <f>IF(AND(Bases[[#This Row],[Auto Renewal]]="Yes",Bases[[#This Row],[Plan]]="Core"),1,0)</f>
        <v>0</v>
      </c>
      <c r="BD293" s="7">
        <f>IF(Bases[[#This Row],[Potential Clients Standard - Renew: NO]]=1,25,0)</f>
        <v>0</v>
      </c>
      <c r="BE293" s="9">
        <f>IF(AND(Bases[[#This Row],[Auto Renewal]]="No",Bases[[#This Row],[Plan]]="Core"),1,0)</f>
        <v>0</v>
      </c>
      <c r="BF293" s="7">
        <f>IF(Bases[[#This Row],[Potential Clients Ultimate - Renew: Yes]]=1,35,0)</f>
        <v>0</v>
      </c>
      <c r="BG293" s="9">
        <f>IF(AND(Bases[[#This Row],[Auto Renewal]]="Yes",Bases[[#This Row],[Plan]]="Standard"),1,0)</f>
        <v>0</v>
      </c>
      <c r="BH293" s="7">
        <f>IF(Bases[[#This Row],[Potential Clients Ultimate - Renew: NO]]=1,35,0)</f>
        <v>0</v>
      </c>
      <c r="BI293" s="9">
        <f>IF(AND(Bases[[#This Row],[Auto Renewal]]="No",Bases[[#This Row],[Plan]]="Standard"),1,0)</f>
        <v>0</v>
      </c>
      <c r="BJ293" s="7">
        <f>+Bases[[#This Row],[Potential Sales Standard - Renew: Yes]]+Bases[[#This Row],[Potential Sales Ultimate - Renew: Yes]]</f>
        <v>0</v>
      </c>
      <c r="BK293" s="9">
        <f>+Bases[[#This Row],[Potential Clients Standard - Renew: Yes]]+Bases[[#This Row],[Potential Clients Standard - Renew: NO]]</f>
        <v>0</v>
      </c>
      <c r="BL293" s="7">
        <f>+Bases[[#This Row],[Potential Sales Standard - Renew: NO]]+Bases[[#This Row],[Potential Sales Ultimate - Renew: NO]]</f>
        <v>0</v>
      </c>
      <c r="BM293" s="9">
        <f>+Bases[[#This Row],[Potential Clients Ultimate - Renew: Yes]]+Bases[[#This Row],[Potential Clients Ultimate - Renew: NO]]</f>
        <v>0</v>
      </c>
    </row>
    <row r="294" spans="1:65" ht="16.5" customHeight="1" x14ac:dyDescent="0.25">
      <c r="A294" s="1">
        <v>3521</v>
      </c>
      <c r="B294" s="1" t="s">
        <v>293</v>
      </c>
      <c r="C294" s="1" t="s">
        <v>15</v>
      </c>
      <c r="D294" s="2">
        <v>45638</v>
      </c>
      <c r="E294" s="1" t="s">
        <v>12</v>
      </c>
      <c r="F294" s="7">
        <v>10</v>
      </c>
      <c r="G294" s="1" t="s">
        <v>9</v>
      </c>
      <c r="H294" s="1" t="s">
        <v>12</v>
      </c>
      <c r="I294" s="7" t="s">
        <v>302</v>
      </c>
      <c r="J294" s="1" t="s">
        <v>8</v>
      </c>
      <c r="K294" s="7">
        <v>20</v>
      </c>
      <c r="L294" s="7">
        <v>10</v>
      </c>
      <c r="M294" s="7">
        <v>20</v>
      </c>
      <c r="N294" s="6">
        <v>2024</v>
      </c>
      <c r="O294" s="3" t="s">
        <v>326</v>
      </c>
      <c r="P294" s="5">
        <v>2</v>
      </c>
      <c r="Q294" s="3" t="s">
        <v>316</v>
      </c>
      <c r="R294" s="7">
        <v>-10</v>
      </c>
      <c r="S294" s="9">
        <v>1</v>
      </c>
      <c r="T294" s="9">
        <v>0</v>
      </c>
      <c r="U294" s="9">
        <v>1</v>
      </c>
      <c r="V294" s="9">
        <f>+IF(Bases[[#This Row],[Auto Renewal]]="Yes",1,0)</f>
        <v>0</v>
      </c>
      <c r="W294" s="9">
        <f>+IF(Bases[[#This Row],[Auto Renewal]]="No",1,0)</f>
        <v>1</v>
      </c>
      <c r="X294" s="9">
        <f>+Bases[[#This Row],[CLIENTS From All Subscriptions Auto Renewal YES]]+Bases[[#This Row],[CLIENTS From All Subscriptions Auto Renewal NO]]</f>
        <v>1</v>
      </c>
      <c r="Y294" s="9">
        <f>IF(AND(Bases[[#This Row],[Plan]]="Core",Bases[[#This Row],[Auto Renewal]]="Yes"),1,0)</f>
        <v>0</v>
      </c>
      <c r="Z294" s="9">
        <f>IF(AND(Bases[[#This Row],[Plan]]="Core",Bases[[#This Row],[Auto Renewal]]="No"),1,0)</f>
        <v>0</v>
      </c>
      <c r="AA294" s="9">
        <f>+Bases[[#This Row],[CLIENTS From Simple Subscription Auto Renewal NO]]+Bases[[#This Row],[CLIENTS From Simple Subscription Auto Renewal YES]]</f>
        <v>0</v>
      </c>
      <c r="AB294" s="9">
        <f>IF(AND(Bases[[#This Row],[Plan]]="Standard",Bases[[#This Row],[Auto Renewal]]="Yes"),1,0)</f>
        <v>0</v>
      </c>
      <c r="AC294" s="9">
        <f>IF(AND(Bases[[#This Row],[Plan]]="Standard",Bases[[#This Row],[Auto Renewal]]="No"),1,0)</f>
        <v>1</v>
      </c>
      <c r="AD294" s="9">
        <f>+Bases[[#This Row],[CLIENTS From STANDARD (MINECRAFT) Auto Renewal NO]]+Bases[[#This Row],[CLIENTS From STANDARD (MINECRAFT) Auto Renewal YES]]</f>
        <v>1</v>
      </c>
      <c r="AE294" s="9">
        <f>IF(AND(Bases[[#This Row],[Plan]]="Ultimate",Bases[[#This Row],[Auto Renewal]]="Yes"),1,0)</f>
        <v>0</v>
      </c>
      <c r="AF294" s="9">
        <f>IF(AND(Bases[[#This Row],[Plan]]="Ultimate",Bases[[#This Row],[Auto Renewal]]="No"),1,0)</f>
        <v>0</v>
      </c>
      <c r="AG294" s="9">
        <f>+Bases[[#This Row],[CLIENTS From ULTIMATE (MINECRAFT) Auto Renewal NO]]+Bases[[#This Row],[CLIENTS From ULTIMATE (MINECRAFT) Auto Renewal YES]]</f>
        <v>0</v>
      </c>
      <c r="AH294" s="9">
        <f>+Bases[[#This Row],[Total CLIENTS From ULTIMATE (MINECRAFT) Auto Renewal YES + NO]]+Bases[[#This Row],[Total CLIENTS From STANDARD (MINECRAFT) Auto Renewal YES + NO]]</f>
        <v>1</v>
      </c>
      <c r="AI294" s="9">
        <f>IF(AND(Bases[[#This Row],[Plan]]="Ultimate",Bases[[#This Row],[Auto Renewal]]="Yes"),1,0)</f>
        <v>0</v>
      </c>
      <c r="AJ294" s="9">
        <f>IF(AND(Bases[[#This Row],[Plan]]="Ultimate",Bases[[#This Row],[Auto Renewal]]="No"),1,0)</f>
        <v>0</v>
      </c>
      <c r="AK294" s="9">
        <f>+Bases[[#This Row],[CLIENTS From ULTIMATE (EA) Auto Renewal YES]]+Bases[[#This Row],[CLIENTS From ULTIMATE (EA) Auto Renewal NO]]</f>
        <v>0</v>
      </c>
      <c r="AL294" s="7">
        <f>+IF(Bases[[#This Row],[Auto Renewal]]="Yes",Bases[[#This Row],[Subscription Price]],0)</f>
        <v>0</v>
      </c>
      <c r="AM294" s="7">
        <f>+IF(Bases[[#This Row],[Auto Renewal]]="No",Bases[[#This Row],[Subscription Price]],0)</f>
        <v>10</v>
      </c>
      <c r="AN294" s="7">
        <f>+Bases[[#This Row],[Sales From All Subscriptions Auto Renewal NO]]+Bases[[#This Row],[Sales From All Subscriptions Auto Renewal YES]]</f>
        <v>10</v>
      </c>
      <c r="AO294" s="7">
        <f>IF(AND(Bases[[#This Row],[Plan]]="Core",Bases[[#This Row],[Auto Renewal]]="Yes"),Bases[[#This Row],[Subscription Price]],0)</f>
        <v>0</v>
      </c>
      <c r="AP294" s="7">
        <f>IF(AND(Bases[[#This Row],[Plan]]="Core",Bases[[#This Row],[Auto Renewal]]="No"),Bases[[#This Row],[Subscription Price]],0)</f>
        <v>0</v>
      </c>
      <c r="AQ294" s="7">
        <f>+Bases[[#This Row],[Sales From Simple Subscription Auto Renewal YES]]+Bases[[#This Row],[Sales From Simple Subscription Auto Renewal NO]]</f>
        <v>0</v>
      </c>
      <c r="AR294" s="7">
        <f>IF(AND(Bases[[#This Row],[Plan]]="Standard",Bases[[#This Row],[Auto Renewal]]="Yes"),Bases[[#This Row],[Minecraft Season Pass Price]],0)</f>
        <v>0</v>
      </c>
      <c r="AS294" s="7">
        <f>IF(AND(Bases[[#This Row],[Plan]]="Standard",Bases[[#This Row],[Auto Renewal]]="No"),Bases[[#This Row],[Minecraft Season Pass Price]],0)</f>
        <v>20</v>
      </c>
      <c r="AT294" s="7">
        <f>+Bases[[#This Row],[Sales From STANDARD (MINECRAFT) Auto Renewal YES]]+Bases[[#This Row],[Sales From STANDARD (MINECRAFT) Auto Renewal NO]]</f>
        <v>20</v>
      </c>
      <c r="AU294" s="7">
        <f>IF(AND(Bases[[#This Row],[Plan]]="Ultimate",Bases[[#This Row],[Auto Renewal]]="Yes"),Bases[[#This Row],[Minecraft Season Pass Price]],0)</f>
        <v>0</v>
      </c>
      <c r="AV294" s="7">
        <f>IF(AND(Bases[[#This Row],[Plan]]="Ultimate",Bases[[#This Row],[Auto Renewal]]="No"),Bases[[#This Row],[Minecraft Season Pass Price]],0)</f>
        <v>0</v>
      </c>
      <c r="AW294" s="7">
        <f>+Bases[[#This Row],[Sales From ULTIMATE (MINECRAFT) Auto Renewal YES]]+Bases[[#This Row],[Sales From ULTIMATE (MINECRAFT) Auto Renewal NO]]</f>
        <v>0</v>
      </c>
      <c r="AX294" s="7">
        <f>+Bases[[#This Row],[Total Sales From ULTIMATE (MINECRAFT) Auto Renewal YES + NO]]+Bases[[#This Row],[Total Sales From STANDARD (MINECRAFT) Auto Renewal YES + NO]]</f>
        <v>20</v>
      </c>
      <c r="AY294" s="7">
        <f>IF(AND(Bases[[#This Row],[Plan]]="Ultimate",Bases[[#This Row],[Auto Renewal]]="Yes"),Bases[[#This Row],[EA Play Season Pass
Price]],0)</f>
        <v>0</v>
      </c>
      <c r="AZ294" s="7">
        <f>IF(AND(Bases[[#This Row],[Plan]]="Ultimate",Bases[[#This Row],[Auto Renewal]]="No"),Bases[[#This Row],[EA Play Season Pass
Price]],0)</f>
        <v>0</v>
      </c>
      <c r="BA294" s="7">
        <f>+Bases[[#This Row],[Sales From ULTIMATE (EA) Auto Renewal YES]]+Bases[[#This Row],[Sales From ULTIMATE (EA) Auto Renewal NO]]</f>
        <v>0</v>
      </c>
      <c r="BB294" s="7">
        <f>IF(Bases[[#This Row],[Potential Clients Standard - Renew: Yes]]=1,25,0)</f>
        <v>0</v>
      </c>
      <c r="BC294" s="9">
        <f>IF(AND(Bases[[#This Row],[Auto Renewal]]="Yes",Bases[[#This Row],[Plan]]="Core"),1,0)</f>
        <v>0</v>
      </c>
      <c r="BD294" s="7">
        <f>IF(Bases[[#This Row],[Potential Clients Standard - Renew: NO]]=1,25,0)</f>
        <v>0</v>
      </c>
      <c r="BE294" s="9">
        <f>IF(AND(Bases[[#This Row],[Auto Renewal]]="No",Bases[[#This Row],[Plan]]="Core"),1,0)</f>
        <v>0</v>
      </c>
      <c r="BF294" s="7">
        <f>IF(Bases[[#This Row],[Potential Clients Ultimate - Renew: Yes]]=1,35,0)</f>
        <v>0</v>
      </c>
      <c r="BG294" s="9">
        <f>IF(AND(Bases[[#This Row],[Auto Renewal]]="Yes",Bases[[#This Row],[Plan]]="Standard"),1,0)</f>
        <v>0</v>
      </c>
      <c r="BH294" s="7">
        <f>IF(Bases[[#This Row],[Potential Clients Ultimate - Renew: NO]]=1,35,0)</f>
        <v>35</v>
      </c>
      <c r="BI294" s="9">
        <f>IF(AND(Bases[[#This Row],[Auto Renewal]]="No",Bases[[#This Row],[Plan]]="Standard"),1,0)</f>
        <v>1</v>
      </c>
      <c r="BJ294" s="7">
        <f>+Bases[[#This Row],[Potential Sales Standard - Renew: Yes]]+Bases[[#This Row],[Potential Sales Ultimate - Renew: Yes]]</f>
        <v>0</v>
      </c>
      <c r="BK294" s="9">
        <f>+Bases[[#This Row],[Potential Clients Standard - Renew: Yes]]+Bases[[#This Row],[Potential Clients Standard - Renew: NO]]</f>
        <v>0</v>
      </c>
      <c r="BL294" s="7">
        <f>+Bases[[#This Row],[Potential Sales Standard - Renew: NO]]+Bases[[#This Row],[Potential Sales Ultimate - Renew: NO]]</f>
        <v>35</v>
      </c>
      <c r="BM294" s="9">
        <f>+Bases[[#This Row],[Potential Clients Ultimate - Renew: Yes]]+Bases[[#This Row],[Potential Clients Ultimate - Renew: NO]]</f>
        <v>1</v>
      </c>
    </row>
    <row r="295" spans="1:65" ht="16.5" customHeight="1" x14ac:dyDescent="0.25">
      <c r="A295" s="1">
        <v>3522</v>
      </c>
      <c r="B295" s="1" t="s">
        <v>294</v>
      </c>
      <c r="C295" s="1" t="s">
        <v>11</v>
      </c>
      <c r="D295" s="2">
        <v>45639</v>
      </c>
      <c r="E295" s="1" t="s">
        <v>8</v>
      </c>
      <c r="F295" s="7">
        <v>5</v>
      </c>
      <c r="G295" s="1" t="s">
        <v>16</v>
      </c>
      <c r="H295" s="1" t="s">
        <v>12</v>
      </c>
      <c r="I295" s="7" t="s">
        <v>302</v>
      </c>
      <c r="J295" s="1" t="s">
        <v>12</v>
      </c>
      <c r="K295" s="7">
        <v>0</v>
      </c>
      <c r="L295" s="7">
        <v>0</v>
      </c>
      <c r="M295" s="7">
        <v>5</v>
      </c>
      <c r="N295" s="6">
        <v>2024</v>
      </c>
      <c r="O295" s="3" t="s">
        <v>326</v>
      </c>
      <c r="P295" s="5">
        <v>2</v>
      </c>
      <c r="Q295" s="3" t="s">
        <v>317</v>
      </c>
      <c r="R295" s="7">
        <v>0</v>
      </c>
      <c r="S295" s="9">
        <v>1</v>
      </c>
      <c r="T295" s="9">
        <v>1</v>
      </c>
      <c r="U295" s="9">
        <v>0</v>
      </c>
      <c r="V295" s="9">
        <f>+IF(Bases[[#This Row],[Auto Renewal]]="Yes",1,0)</f>
        <v>1</v>
      </c>
      <c r="W295" s="9">
        <f>+IF(Bases[[#This Row],[Auto Renewal]]="No",1,0)</f>
        <v>0</v>
      </c>
      <c r="X295" s="9">
        <f>+Bases[[#This Row],[CLIENTS From All Subscriptions Auto Renewal YES]]+Bases[[#This Row],[CLIENTS From All Subscriptions Auto Renewal NO]]</f>
        <v>1</v>
      </c>
      <c r="Y295" s="9">
        <f>IF(AND(Bases[[#This Row],[Plan]]="Core",Bases[[#This Row],[Auto Renewal]]="Yes"),1,0)</f>
        <v>1</v>
      </c>
      <c r="Z295" s="9">
        <f>IF(AND(Bases[[#This Row],[Plan]]="Core",Bases[[#This Row],[Auto Renewal]]="No"),1,0)</f>
        <v>0</v>
      </c>
      <c r="AA295" s="9">
        <f>+Bases[[#This Row],[CLIENTS From Simple Subscription Auto Renewal NO]]+Bases[[#This Row],[CLIENTS From Simple Subscription Auto Renewal YES]]</f>
        <v>1</v>
      </c>
      <c r="AB295" s="9">
        <f>IF(AND(Bases[[#This Row],[Plan]]="Standard",Bases[[#This Row],[Auto Renewal]]="Yes"),1,0)</f>
        <v>0</v>
      </c>
      <c r="AC295" s="9">
        <f>IF(AND(Bases[[#This Row],[Plan]]="Standard",Bases[[#This Row],[Auto Renewal]]="No"),1,0)</f>
        <v>0</v>
      </c>
      <c r="AD295" s="9">
        <f>+Bases[[#This Row],[CLIENTS From STANDARD (MINECRAFT) Auto Renewal NO]]+Bases[[#This Row],[CLIENTS From STANDARD (MINECRAFT) Auto Renewal YES]]</f>
        <v>0</v>
      </c>
      <c r="AE295" s="9">
        <f>IF(AND(Bases[[#This Row],[Plan]]="Ultimate",Bases[[#This Row],[Auto Renewal]]="Yes"),1,0)</f>
        <v>0</v>
      </c>
      <c r="AF295" s="9">
        <f>IF(AND(Bases[[#This Row],[Plan]]="Ultimate",Bases[[#This Row],[Auto Renewal]]="No"),1,0)</f>
        <v>0</v>
      </c>
      <c r="AG295" s="9">
        <f>+Bases[[#This Row],[CLIENTS From ULTIMATE (MINECRAFT) Auto Renewal NO]]+Bases[[#This Row],[CLIENTS From ULTIMATE (MINECRAFT) Auto Renewal YES]]</f>
        <v>0</v>
      </c>
      <c r="AH295" s="9">
        <f>+Bases[[#This Row],[Total CLIENTS From ULTIMATE (MINECRAFT) Auto Renewal YES + NO]]+Bases[[#This Row],[Total CLIENTS From STANDARD (MINECRAFT) Auto Renewal YES + NO]]</f>
        <v>0</v>
      </c>
      <c r="AI295" s="9">
        <f>IF(AND(Bases[[#This Row],[Plan]]="Ultimate",Bases[[#This Row],[Auto Renewal]]="Yes"),1,0)</f>
        <v>0</v>
      </c>
      <c r="AJ295" s="9">
        <f>IF(AND(Bases[[#This Row],[Plan]]="Ultimate",Bases[[#This Row],[Auto Renewal]]="No"),1,0)</f>
        <v>0</v>
      </c>
      <c r="AK295" s="9">
        <f>+Bases[[#This Row],[CLIENTS From ULTIMATE (EA) Auto Renewal YES]]+Bases[[#This Row],[CLIENTS From ULTIMATE (EA) Auto Renewal NO]]</f>
        <v>0</v>
      </c>
      <c r="AL295" s="7">
        <f>+IF(Bases[[#This Row],[Auto Renewal]]="Yes",Bases[[#This Row],[Subscription Price]],0)</f>
        <v>5</v>
      </c>
      <c r="AM295" s="7">
        <f>+IF(Bases[[#This Row],[Auto Renewal]]="No",Bases[[#This Row],[Subscription Price]],0)</f>
        <v>0</v>
      </c>
      <c r="AN295" s="7">
        <f>+Bases[[#This Row],[Sales From All Subscriptions Auto Renewal NO]]+Bases[[#This Row],[Sales From All Subscriptions Auto Renewal YES]]</f>
        <v>5</v>
      </c>
      <c r="AO295" s="7">
        <f>IF(AND(Bases[[#This Row],[Plan]]="Core",Bases[[#This Row],[Auto Renewal]]="Yes"),Bases[[#This Row],[Subscription Price]],0)</f>
        <v>5</v>
      </c>
      <c r="AP295" s="7">
        <f>IF(AND(Bases[[#This Row],[Plan]]="Core",Bases[[#This Row],[Auto Renewal]]="No"),Bases[[#This Row],[Subscription Price]],0)</f>
        <v>0</v>
      </c>
      <c r="AQ295" s="7">
        <f>+Bases[[#This Row],[Sales From Simple Subscription Auto Renewal YES]]+Bases[[#This Row],[Sales From Simple Subscription Auto Renewal NO]]</f>
        <v>5</v>
      </c>
      <c r="AR295" s="7">
        <f>IF(AND(Bases[[#This Row],[Plan]]="Standard",Bases[[#This Row],[Auto Renewal]]="Yes"),Bases[[#This Row],[Minecraft Season Pass Price]],0)</f>
        <v>0</v>
      </c>
      <c r="AS295" s="7">
        <f>IF(AND(Bases[[#This Row],[Plan]]="Standard",Bases[[#This Row],[Auto Renewal]]="No"),Bases[[#This Row],[Minecraft Season Pass Price]],0)</f>
        <v>0</v>
      </c>
      <c r="AT295" s="7">
        <f>+Bases[[#This Row],[Sales From STANDARD (MINECRAFT) Auto Renewal YES]]+Bases[[#This Row],[Sales From STANDARD (MINECRAFT) Auto Renewal NO]]</f>
        <v>0</v>
      </c>
      <c r="AU295" s="7">
        <f>IF(AND(Bases[[#This Row],[Plan]]="Ultimate",Bases[[#This Row],[Auto Renewal]]="Yes"),Bases[[#This Row],[Minecraft Season Pass Price]],0)</f>
        <v>0</v>
      </c>
      <c r="AV295" s="7">
        <f>IF(AND(Bases[[#This Row],[Plan]]="Ultimate",Bases[[#This Row],[Auto Renewal]]="No"),Bases[[#This Row],[Minecraft Season Pass Price]],0)</f>
        <v>0</v>
      </c>
      <c r="AW295" s="7">
        <f>+Bases[[#This Row],[Sales From ULTIMATE (MINECRAFT) Auto Renewal YES]]+Bases[[#This Row],[Sales From ULTIMATE (MINECRAFT) Auto Renewal NO]]</f>
        <v>0</v>
      </c>
      <c r="AX295" s="7">
        <f>+Bases[[#This Row],[Total Sales From ULTIMATE (MINECRAFT) Auto Renewal YES + NO]]+Bases[[#This Row],[Total Sales From STANDARD (MINECRAFT) Auto Renewal YES + NO]]</f>
        <v>0</v>
      </c>
      <c r="AY295" s="7">
        <f>IF(AND(Bases[[#This Row],[Plan]]="Ultimate",Bases[[#This Row],[Auto Renewal]]="Yes"),Bases[[#This Row],[EA Play Season Pass
Price]],0)</f>
        <v>0</v>
      </c>
      <c r="AZ295" s="7">
        <f>IF(AND(Bases[[#This Row],[Plan]]="Ultimate",Bases[[#This Row],[Auto Renewal]]="No"),Bases[[#This Row],[EA Play Season Pass
Price]],0)</f>
        <v>0</v>
      </c>
      <c r="BA295" s="7">
        <f>+Bases[[#This Row],[Sales From ULTIMATE (EA) Auto Renewal YES]]+Bases[[#This Row],[Sales From ULTIMATE (EA) Auto Renewal NO]]</f>
        <v>0</v>
      </c>
      <c r="BB295" s="7">
        <f>IF(Bases[[#This Row],[Potential Clients Standard - Renew: Yes]]=1,25,0)</f>
        <v>25</v>
      </c>
      <c r="BC295" s="9">
        <f>IF(AND(Bases[[#This Row],[Auto Renewal]]="Yes",Bases[[#This Row],[Plan]]="Core"),1,0)</f>
        <v>1</v>
      </c>
      <c r="BD295" s="7">
        <f>IF(Bases[[#This Row],[Potential Clients Standard - Renew: NO]]=1,25,0)</f>
        <v>0</v>
      </c>
      <c r="BE295" s="9">
        <f>IF(AND(Bases[[#This Row],[Auto Renewal]]="No",Bases[[#This Row],[Plan]]="Core"),1,0)</f>
        <v>0</v>
      </c>
      <c r="BF295" s="7">
        <f>IF(Bases[[#This Row],[Potential Clients Ultimate - Renew: Yes]]=1,35,0)</f>
        <v>0</v>
      </c>
      <c r="BG295" s="9">
        <f>IF(AND(Bases[[#This Row],[Auto Renewal]]="Yes",Bases[[#This Row],[Plan]]="Standard"),1,0)</f>
        <v>0</v>
      </c>
      <c r="BH295" s="7">
        <f>IF(Bases[[#This Row],[Potential Clients Ultimate - Renew: NO]]=1,35,0)</f>
        <v>0</v>
      </c>
      <c r="BI295" s="9">
        <f>IF(AND(Bases[[#This Row],[Auto Renewal]]="No",Bases[[#This Row],[Plan]]="Standard"),1,0)</f>
        <v>0</v>
      </c>
      <c r="BJ295" s="7">
        <f>+Bases[[#This Row],[Potential Sales Standard - Renew: Yes]]+Bases[[#This Row],[Potential Sales Ultimate - Renew: Yes]]</f>
        <v>25</v>
      </c>
      <c r="BK295" s="9">
        <f>+Bases[[#This Row],[Potential Clients Standard - Renew: Yes]]+Bases[[#This Row],[Potential Clients Standard - Renew: NO]]</f>
        <v>1</v>
      </c>
      <c r="BL295" s="7">
        <f>+Bases[[#This Row],[Potential Sales Standard - Renew: NO]]+Bases[[#This Row],[Potential Sales Ultimate - Renew: NO]]</f>
        <v>0</v>
      </c>
      <c r="BM295" s="9">
        <f>+Bases[[#This Row],[Potential Clients Ultimate - Renew: Yes]]+Bases[[#This Row],[Potential Clients Ultimate - Renew: NO]]</f>
        <v>0</v>
      </c>
    </row>
    <row r="296" spans="1:65" ht="16.5" customHeight="1" x14ac:dyDescent="0.25">
      <c r="A296" s="1">
        <v>3523</v>
      </c>
      <c r="B296" s="1" t="s">
        <v>295</v>
      </c>
      <c r="C296" s="1" t="s">
        <v>7</v>
      </c>
      <c r="D296" s="2">
        <v>45640</v>
      </c>
      <c r="E296" s="1" t="s">
        <v>12</v>
      </c>
      <c r="F296" s="7">
        <v>15</v>
      </c>
      <c r="G296" s="1" t="s">
        <v>9</v>
      </c>
      <c r="H296" s="1" t="s">
        <v>8</v>
      </c>
      <c r="I296" s="7">
        <v>30</v>
      </c>
      <c r="J296" s="1" t="s">
        <v>8</v>
      </c>
      <c r="K296" s="7">
        <v>20</v>
      </c>
      <c r="L296" s="7">
        <v>3</v>
      </c>
      <c r="M296" s="7">
        <v>62</v>
      </c>
      <c r="N296" s="6">
        <v>2024</v>
      </c>
      <c r="O296" s="3" t="s">
        <v>326</v>
      </c>
      <c r="P296" s="5">
        <v>2</v>
      </c>
      <c r="Q296" s="3" t="s">
        <v>311</v>
      </c>
      <c r="R296" s="7">
        <v>-3</v>
      </c>
      <c r="S296" s="9">
        <v>1</v>
      </c>
      <c r="T296" s="9">
        <v>0</v>
      </c>
      <c r="U296" s="9">
        <v>1</v>
      </c>
      <c r="V296" s="9">
        <f>+IF(Bases[[#This Row],[Auto Renewal]]="Yes",1,0)</f>
        <v>0</v>
      </c>
      <c r="W296" s="9">
        <f>+IF(Bases[[#This Row],[Auto Renewal]]="No",1,0)</f>
        <v>1</v>
      </c>
      <c r="X296" s="9">
        <f>+Bases[[#This Row],[CLIENTS From All Subscriptions Auto Renewal YES]]+Bases[[#This Row],[CLIENTS From All Subscriptions Auto Renewal NO]]</f>
        <v>1</v>
      </c>
      <c r="Y296" s="9">
        <f>IF(AND(Bases[[#This Row],[Plan]]="Core",Bases[[#This Row],[Auto Renewal]]="Yes"),1,0)</f>
        <v>0</v>
      </c>
      <c r="Z296" s="9">
        <f>IF(AND(Bases[[#This Row],[Plan]]="Core",Bases[[#This Row],[Auto Renewal]]="No"),1,0)</f>
        <v>0</v>
      </c>
      <c r="AA296" s="9">
        <f>+Bases[[#This Row],[CLIENTS From Simple Subscription Auto Renewal NO]]+Bases[[#This Row],[CLIENTS From Simple Subscription Auto Renewal YES]]</f>
        <v>0</v>
      </c>
      <c r="AB296" s="9">
        <f>IF(AND(Bases[[#This Row],[Plan]]="Standard",Bases[[#This Row],[Auto Renewal]]="Yes"),1,0)</f>
        <v>0</v>
      </c>
      <c r="AC296" s="9">
        <f>IF(AND(Bases[[#This Row],[Plan]]="Standard",Bases[[#This Row],[Auto Renewal]]="No"),1,0)</f>
        <v>0</v>
      </c>
      <c r="AD296" s="9">
        <f>+Bases[[#This Row],[CLIENTS From STANDARD (MINECRAFT) Auto Renewal NO]]+Bases[[#This Row],[CLIENTS From STANDARD (MINECRAFT) Auto Renewal YES]]</f>
        <v>0</v>
      </c>
      <c r="AE296" s="9">
        <f>IF(AND(Bases[[#This Row],[Plan]]="Ultimate",Bases[[#This Row],[Auto Renewal]]="Yes"),1,0)</f>
        <v>0</v>
      </c>
      <c r="AF296" s="9">
        <f>IF(AND(Bases[[#This Row],[Plan]]="Ultimate",Bases[[#This Row],[Auto Renewal]]="No"),1,0)</f>
        <v>1</v>
      </c>
      <c r="AG296" s="9">
        <f>+Bases[[#This Row],[CLIENTS From ULTIMATE (MINECRAFT) Auto Renewal NO]]+Bases[[#This Row],[CLIENTS From ULTIMATE (MINECRAFT) Auto Renewal YES]]</f>
        <v>1</v>
      </c>
      <c r="AH296" s="9">
        <f>+Bases[[#This Row],[Total CLIENTS From ULTIMATE (MINECRAFT) Auto Renewal YES + NO]]+Bases[[#This Row],[Total CLIENTS From STANDARD (MINECRAFT) Auto Renewal YES + NO]]</f>
        <v>1</v>
      </c>
      <c r="AI296" s="9">
        <f>IF(AND(Bases[[#This Row],[Plan]]="Ultimate",Bases[[#This Row],[Auto Renewal]]="Yes"),1,0)</f>
        <v>0</v>
      </c>
      <c r="AJ296" s="9">
        <f>IF(AND(Bases[[#This Row],[Plan]]="Ultimate",Bases[[#This Row],[Auto Renewal]]="No"),1,0)</f>
        <v>1</v>
      </c>
      <c r="AK296" s="9">
        <f>+Bases[[#This Row],[CLIENTS From ULTIMATE (EA) Auto Renewal YES]]+Bases[[#This Row],[CLIENTS From ULTIMATE (EA) Auto Renewal NO]]</f>
        <v>1</v>
      </c>
      <c r="AL296" s="7">
        <f>+IF(Bases[[#This Row],[Auto Renewal]]="Yes",Bases[[#This Row],[Subscription Price]],0)</f>
        <v>0</v>
      </c>
      <c r="AM296" s="7">
        <f>+IF(Bases[[#This Row],[Auto Renewal]]="No",Bases[[#This Row],[Subscription Price]],0)</f>
        <v>15</v>
      </c>
      <c r="AN296" s="7">
        <f>+Bases[[#This Row],[Sales From All Subscriptions Auto Renewal NO]]+Bases[[#This Row],[Sales From All Subscriptions Auto Renewal YES]]</f>
        <v>15</v>
      </c>
      <c r="AO296" s="7">
        <f>IF(AND(Bases[[#This Row],[Plan]]="Core",Bases[[#This Row],[Auto Renewal]]="Yes"),Bases[[#This Row],[Subscription Price]],0)</f>
        <v>0</v>
      </c>
      <c r="AP296" s="7">
        <f>IF(AND(Bases[[#This Row],[Plan]]="Core",Bases[[#This Row],[Auto Renewal]]="No"),Bases[[#This Row],[Subscription Price]],0)</f>
        <v>0</v>
      </c>
      <c r="AQ296" s="7">
        <f>+Bases[[#This Row],[Sales From Simple Subscription Auto Renewal YES]]+Bases[[#This Row],[Sales From Simple Subscription Auto Renewal NO]]</f>
        <v>0</v>
      </c>
      <c r="AR296" s="7">
        <f>IF(AND(Bases[[#This Row],[Plan]]="Standard",Bases[[#This Row],[Auto Renewal]]="Yes"),Bases[[#This Row],[Minecraft Season Pass Price]],0)</f>
        <v>0</v>
      </c>
      <c r="AS296" s="7">
        <f>IF(AND(Bases[[#This Row],[Plan]]="Standard",Bases[[#This Row],[Auto Renewal]]="No"),Bases[[#This Row],[Minecraft Season Pass Price]],0)</f>
        <v>0</v>
      </c>
      <c r="AT296" s="7">
        <f>+Bases[[#This Row],[Sales From STANDARD (MINECRAFT) Auto Renewal YES]]+Bases[[#This Row],[Sales From STANDARD (MINECRAFT) Auto Renewal NO]]</f>
        <v>0</v>
      </c>
      <c r="AU296" s="7">
        <f>IF(AND(Bases[[#This Row],[Plan]]="Ultimate",Bases[[#This Row],[Auto Renewal]]="Yes"),Bases[[#This Row],[Minecraft Season Pass Price]],0)</f>
        <v>0</v>
      </c>
      <c r="AV296" s="7">
        <f>IF(AND(Bases[[#This Row],[Plan]]="Ultimate",Bases[[#This Row],[Auto Renewal]]="No"),Bases[[#This Row],[Minecraft Season Pass Price]],0)</f>
        <v>20</v>
      </c>
      <c r="AW296" s="7">
        <f>+Bases[[#This Row],[Sales From ULTIMATE (MINECRAFT) Auto Renewal YES]]+Bases[[#This Row],[Sales From ULTIMATE (MINECRAFT) Auto Renewal NO]]</f>
        <v>20</v>
      </c>
      <c r="AX296" s="7">
        <f>+Bases[[#This Row],[Total Sales From ULTIMATE (MINECRAFT) Auto Renewal YES + NO]]+Bases[[#This Row],[Total Sales From STANDARD (MINECRAFT) Auto Renewal YES + NO]]</f>
        <v>20</v>
      </c>
      <c r="AY296" s="7">
        <f>IF(AND(Bases[[#This Row],[Plan]]="Ultimate",Bases[[#This Row],[Auto Renewal]]="Yes"),Bases[[#This Row],[EA Play Season Pass
Price]],0)</f>
        <v>0</v>
      </c>
      <c r="AZ296" s="7">
        <f>IF(AND(Bases[[#This Row],[Plan]]="Ultimate",Bases[[#This Row],[Auto Renewal]]="No"),Bases[[#This Row],[EA Play Season Pass
Price]],0)</f>
        <v>30</v>
      </c>
      <c r="BA296" s="7">
        <f>+Bases[[#This Row],[Sales From ULTIMATE (EA) Auto Renewal YES]]+Bases[[#This Row],[Sales From ULTIMATE (EA) Auto Renewal NO]]</f>
        <v>30</v>
      </c>
      <c r="BB296" s="7">
        <f>IF(Bases[[#This Row],[Potential Clients Standard - Renew: Yes]]=1,25,0)</f>
        <v>0</v>
      </c>
      <c r="BC296" s="9">
        <f>IF(AND(Bases[[#This Row],[Auto Renewal]]="Yes",Bases[[#This Row],[Plan]]="Core"),1,0)</f>
        <v>0</v>
      </c>
      <c r="BD296" s="7">
        <f>IF(Bases[[#This Row],[Potential Clients Standard - Renew: NO]]=1,25,0)</f>
        <v>0</v>
      </c>
      <c r="BE296" s="9">
        <f>IF(AND(Bases[[#This Row],[Auto Renewal]]="No",Bases[[#This Row],[Plan]]="Core"),1,0)</f>
        <v>0</v>
      </c>
      <c r="BF296" s="7">
        <f>IF(Bases[[#This Row],[Potential Clients Ultimate - Renew: Yes]]=1,35,0)</f>
        <v>0</v>
      </c>
      <c r="BG296" s="9">
        <f>IF(AND(Bases[[#This Row],[Auto Renewal]]="Yes",Bases[[#This Row],[Plan]]="Standard"),1,0)</f>
        <v>0</v>
      </c>
      <c r="BH296" s="7">
        <f>IF(Bases[[#This Row],[Potential Clients Ultimate - Renew: NO]]=1,35,0)</f>
        <v>0</v>
      </c>
      <c r="BI296" s="9">
        <f>IF(AND(Bases[[#This Row],[Auto Renewal]]="No",Bases[[#This Row],[Plan]]="Standard"),1,0)</f>
        <v>0</v>
      </c>
      <c r="BJ296" s="7">
        <f>+Bases[[#This Row],[Potential Sales Standard - Renew: Yes]]+Bases[[#This Row],[Potential Sales Ultimate - Renew: Yes]]</f>
        <v>0</v>
      </c>
      <c r="BK296" s="9">
        <f>+Bases[[#This Row],[Potential Clients Standard - Renew: Yes]]+Bases[[#This Row],[Potential Clients Standard - Renew: NO]]</f>
        <v>0</v>
      </c>
      <c r="BL296" s="7">
        <f>+Bases[[#This Row],[Potential Sales Standard - Renew: NO]]+Bases[[#This Row],[Potential Sales Ultimate - Renew: NO]]</f>
        <v>0</v>
      </c>
      <c r="BM296" s="9">
        <f>+Bases[[#This Row],[Potential Clients Ultimate - Renew: Yes]]+Bases[[#This Row],[Potential Clients Ultimate - Renew: NO]]</f>
        <v>0</v>
      </c>
    </row>
    <row r="297" spans="1:65" ht="16.5" customHeight="1" x14ac:dyDescent="0.25">
      <c r="A297" s="1">
        <v>3524</v>
      </c>
      <c r="B297" s="1" t="s">
        <v>296</v>
      </c>
      <c r="C297" s="1" t="s">
        <v>15</v>
      </c>
      <c r="D297" s="2">
        <v>45641</v>
      </c>
      <c r="E297" s="1" t="s">
        <v>8</v>
      </c>
      <c r="F297" s="7">
        <v>10</v>
      </c>
      <c r="G297" s="1" t="s">
        <v>13</v>
      </c>
      <c r="H297" s="1" t="s">
        <v>12</v>
      </c>
      <c r="I297" s="7" t="s">
        <v>302</v>
      </c>
      <c r="J297" s="1" t="s">
        <v>8</v>
      </c>
      <c r="K297" s="7">
        <v>20</v>
      </c>
      <c r="L297" s="7">
        <v>15</v>
      </c>
      <c r="M297" s="7">
        <v>15</v>
      </c>
      <c r="N297" s="6">
        <v>2024</v>
      </c>
      <c r="O297" s="3" t="s">
        <v>326</v>
      </c>
      <c r="P297" s="5">
        <v>3</v>
      </c>
      <c r="Q297" s="3" t="s">
        <v>314</v>
      </c>
      <c r="R297" s="7">
        <v>-15</v>
      </c>
      <c r="S297" s="9">
        <v>1</v>
      </c>
      <c r="T297" s="9">
        <v>1</v>
      </c>
      <c r="U297" s="9">
        <v>0</v>
      </c>
      <c r="V297" s="9">
        <f>+IF(Bases[[#This Row],[Auto Renewal]]="Yes",1,0)</f>
        <v>1</v>
      </c>
      <c r="W297" s="9">
        <f>+IF(Bases[[#This Row],[Auto Renewal]]="No",1,0)</f>
        <v>0</v>
      </c>
      <c r="X297" s="9">
        <f>+Bases[[#This Row],[CLIENTS From All Subscriptions Auto Renewal YES]]+Bases[[#This Row],[CLIENTS From All Subscriptions Auto Renewal NO]]</f>
        <v>1</v>
      </c>
      <c r="Y297" s="9">
        <f>IF(AND(Bases[[#This Row],[Plan]]="Core",Bases[[#This Row],[Auto Renewal]]="Yes"),1,0)</f>
        <v>0</v>
      </c>
      <c r="Z297" s="9">
        <f>IF(AND(Bases[[#This Row],[Plan]]="Core",Bases[[#This Row],[Auto Renewal]]="No"),1,0)</f>
        <v>0</v>
      </c>
      <c r="AA297" s="9">
        <f>+Bases[[#This Row],[CLIENTS From Simple Subscription Auto Renewal NO]]+Bases[[#This Row],[CLIENTS From Simple Subscription Auto Renewal YES]]</f>
        <v>0</v>
      </c>
      <c r="AB297" s="9">
        <f>IF(AND(Bases[[#This Row],[Plan]]="Standard",Bases[[#This Row],[Auto Renewal]]="Yes"),1,0)</f>
        <v>1</v>
      </c>
      <c r="AC297" s="9">
        <f>IF(AND(Bases[[#This Row],[Plan]]="Standard",Bases[[#This Row],[Auto Renewal]]="No"),1,0)</f>
        <v>0</v>
      </c>
      <c r="AD297" s="9">
        <f>+Bases[[#This Row],[CLIENTS From STANDARD (MINECRAFT) Auto Renewal NO]]+Bases[[#This Row],[CLIENTS From STANDARD (MINECRAFT) Auto Renewal YES]]</f>
        <v>1</v>
      </c>
      <c r="AE297" s="9">
        <f>IF(AND(Bases[[#This Row],[Plan]]="Ultimate",Bases[[#This Row],[Auto Renewal]]="Yes"),1,0)</f>
        <v>0</v>
      </c>
      <c r="AF297" s="9">
        <f>IF(AND(Bases[[#This Row],[Plan]]="Ultimate",Bases[[#This Row],[Auto Renewal]]="No"),1,0)</f>
        <v>0</v>
      </c>
      <c r="AG297" s="9">
        <f>+Bases[[#This Row],[CLIENTS From ULTIMATE (MINECRAFT) Auto Renewal NO]]+Bases[[#This Row],[CLIENTS From ULTIMATE (MINECRAFT) Auto Renewal YES]]</f>
        <v>0</v>
      </c>
      <c r="AH297" s="9">
        <f>+Bases[[#This Row],[Total CLIENTS From ULTIMATE (MINECRAFT) Auto Renewal YES + NO]]+Bases[[#This Row],[Total CLIENTS From STANDARD (MINECRAFT) Auto Renewal YES + NO]]</f>
        <v>1</v>
      </c>
      <c r="AI297" s="9">
        <f>IF(AND(Bases[[#This Row],[Plan]]="Ultimate",Bases[[#This Row],[Auto Renewal]]="Yes"),1,0)</f>
        <v>0</v>
      </c>
      <c r="AJ297" s="9">
        <f>IF(AND(Bases[[#This Row],[Plan]]="Ultimate",Bases[[#This Row],[Auto Renewal]]="No"),1,0)</f>
        <v>0</v>
      </c>
      <c r="AK297" s="9">
        <f>+Bases[[#This Row],[CLIENTS From ULTIMATE (EA) Auto Renewal YES]]+Bases[[#This Row],[CLIENTS From ULTIMATE (EA) Auto Renewal NO]]</f>
        <v>0</v>
      </c>
      <c r="AL297" s="7">
        <f>+IF(Bases[[#This Row],[Auto Renewal]]="Yes",Bases[[#This Row],[Subscription Price]],0)</f>
        <v>10</v>
      </c>
      <c r="AM297" s="7">
        <f>+IF(Bases[[#This Row],[Auto Renewal]]="No",Bases[[#This Row],[Subscription Price]],0)</f>
        <v>0</v>
      </c>
      <c r="AN297" s="7">
        <f>+Bases[[#This Row],[Sales From All Subscriptions Auto Renewal NO]]+Bases[[#This Row],[Sales From All Subscriptions Auto Renewal YES]]</f>
        <v>10</v>
      </c>
      <c r="AO297" s="7">
        <f>IF(AND(Bases[[#This Row],[Plan]]="Core",Bases[[#This Row],[Auto Renewal]]="Yes"),Bases[[#This Row],[Subscription Price]],0)</f>
        <v>0</v>
      </c>
      <c r="AP297" s="7">
        <f>IF(AND(Bases[[#This Row],[Plan]]="Core",Bases[[#This Row],[Auto Renewal]]="No"),Bases[[#This Row],[Subscription Price]],0)</f>
        <v>0</v>
      </c>
      <c r="AQ297" s="7">
        <f>+Bases[[#This Row],[Sales From Simple Subscription Auto Renewal YES]]+Bases[[#This Row],[Sales From Simple Subscription Auto Renewal NO]]</f>
        <v>0</v>
      </c>
      <c r="AR297" s="7">
        <f>IF(AND(Bases[[#This Row],[Plan]]="Standard",Bases[[#This Row],[Auto Renewal]]="Yes"),Bases[[#This Row],[Minecraft Season Pass Price]],0)</f>
        <v>20</v>
      </c>
      <c r="AS297" s="7">
        <f>IF(AND(Bases[[#This Row],[Plan]]="Standard",Bases[[#This Row],[Auto Renewal]]="No"),Bases[[#This Row],[Minecraft Season Pass Price]],0)</f>
        <v>0</v>
      </c>
      <c r="AT297" s="7">
        <f>+Bases[[#This Row],[Sales From STANDARD (MINECRAFT) Auto Renewal YES]]+Bases[[#This Row],[Sales From STANDARD (MINECRAFT) Auto Renewal NO]]</f>
        <v>20</v>
      </c>
      <c r="AU297" s="7">
        <f>IF(AND(Bases[[#This Row],[Plan]]="Ultimate",Bases[[#This Row],[Auto Renewal]]="Yes"),Bases[[#This Row],[Minecraft Season Pass Price]],0)</f>
        <v>0</v>
      </c>
      <c r="AV297" s="7">
        <f>IF(AND(Bases[[#This Row],[Plan]]="Ultimate",Bases[[#This Row],[Auto Renewal]]="No"),Bases[[#This Row],[Minecraft Season Pass Price]],0)</f>
        <v>0</v>
      </c>
      <c r="AW297" s="7">
        <f>+Bases[[#This Row],[Sales From ULTIMATE (MINECRAFT) Auto Renewal YES]]+Bases[[#This Row],[Sales From ULTIMATE (MINECRAFT) Auto Renewal NO]]</f>
        <v>0</v>
      </c>
      <c r="AX297" s="7">
        <f>+Bases[[#This Row],[Total Sales From ULTIMATE (MINECRAFT) Auto Renewal YES + NO]]+Bases[[#This Row],[Total Sales From STANDARD (MINECRAFT) Auto Renewal YES + NO]]</f>
        <v>20</v>
      </c>
      <c r="AY297" s="7">
        <f>IF(AND(Bases[[#This Row],[Plan]]="Ultimate",Bases[[#This Row],[Auto Renewal]]="Yes"),Bases[[#This Row],[EA Play Season Pass
Price]],0)</f>
        <v>0</v>
      </c>
      <c r="AZ297" s="7">
        <f>IF(AND(Bases[[#This Row],[Plan]]="Ultimate",Bases[[#This Row],[Auto Renewal]]="No"),Bases[[#This Row],[EA Play Season Pass
Price]],0)</f>
        <v>0</v>
      </c>
      <c r="BA297" s="7">
        <f>+Bases[[#This Row],[Sales From ULTIMATE (EA) Auto Renewal YES]]+Bases[[#This Row],[Sales From ULTIMATE (EA) Auto Renewal NO]]</f>
        <v>0</v>
      </c>
      <c r="BB297" s="7">
        <f>IF(Bases[[#This Row],[Potential Clients Standard - Renew: Yes]]=1,25,0)</f>
        <v>0</v>
      </c>
      <c r="BC297" s="9">
        <f>IF(AND(Bases[[#This Row],[Auto Renewal]]="Yes",Bases[[#This Row],[Plan]]="Core"),1,0)</f>
        <v>0</v>
      </c>
      <c r="BD297" s="7">
        <f>IF(Bases[[#This Row],[Potential Clients Standard - Renew: NO]]=1,25,0)</f>
        <v>0</v>
      </c>
      <c r="BE297" s="9">
        <f>IF(AND(Bases[[#This Row],[Auto Renewal]]="No",Bases[[#This Row],[Plan]]="Core"),1,0)</f>
        <v>0</v>
      </c>
      <c r="BF297" s="7">
        <f>IF(Bases[[#This Row],[Potential Clients Ultimate - Renew: Yes]]=1,35,0)</f>
        <v>35</v>
      </c>
      <c r="BG297" s="9">
        <f>IF(AND(Bases[[#This Row],[Auto Renewal]]="Yes",Bases[[#This Row],[Plan]]="Standard"),1,0)</f>
        <v>1</v>
      </c>
      <c r="BH297" s="7">
        <f>IF(Bases[[#This Row],[Potential Clients Ultimate - Renew: NO]]=1,35,0)</f>
        <v>0</v>
      </c>
      <c r="BI297" s="9">
        <f>IF(AND(Bases[[#This Row],[Auto Renewal]]="No",Bases[[#This Row],[Plan]]="Standard"),1,0)</f>
        <v>0</v>
      </c>
      <c r="BJ297" s="7">
        <f>+Bases[[#This Row],[Potential Sales Standard - Renew: Yes]]+Bases[[#This Row],[Potential Sales Ultimate - Renew: Yes]]</f>
        <v>35</v>
      </c>
      <c r="BK297" s="9">
        <f>+Bases[[#This Row],[Potential Clients Standard - Renew: Yes]]+Bases[[#This Row],[Potential Clients Standard - Renew: NO]]</f>
        <v>0</v>
      </c>
      <c r="BL297" s="7">
        <f>+Bases[[#This Row],[Potential Sales Standard - Renew: NO]]+Bases[[#This Row],[Potential Sales Ultimate - Renew: NO]]</f>
        <v>0</v>
      </c>
      <c r="BM297" s="9">
        <f>+Bases[[#This Row],[Potential Clients Ultimate - Renew: Yes]]+Bases[[#This Row],[Potential Clients Ultimate - Renew: NO]]</f>
        <v>1</v>
      </c>
    </row>
    <row r="298" spans="1:65" ht="16.5" customHeight="1" x14ac:dyDescent="0.25">
      <c r="A298" s="1">
        <v>3525</v>
      </c>
      <c r="B298" s="1" t="s">
        <v>297</v>
      </c>
      <c r="C298" s="1" t="s">
        <v>11</v>
      </c>
      <c r="D298" s="2">
        <v>45642</v>
      </c>
      <c r="E298" s="1" t="s">
        <v>12</v>
      </c>
      <c r="F298" s="7">
        <v>5</v>
      </c>
      <c r="G298" s="1" t="s">
        <v>9</v>
      </c>
      <c r="H298" s="1" t="s">
        <v>12</v>
      </c>
      <c r="I298" s="7" t="s">
        <v>302</v>
      </c>
      <c r="J298" s="1" t="s">
        <v>12</v>
      </c>
      <c r="K298" s="7">
        <v>0</v>
      </c>
      <c r="L298" s="7">
        <v>1</v>
      </c>
      <c r="M298" s="7">
        <v>4</v>
      </c>
      <c r="N298" s="6">
        <v>2024</v>
      </c>
      <c r="O298" s="3" t="s">
        <v>326</v>
      </c>
      <c r="P298" s="5">
        <v>3</v>
      </c>
      <c r="Q298" s="3" t="s">
        <v>309</v>
      </c>
      <c r="R298" s="7">
        <v>-1</v>
      </c>
      <c r="S298" s="9">
        <v>1</v>
      </c>
      <c r="T298" s="9">
        <v>0</v>
      </c>
      <c r="U298" s="9">
        <v>1</v>
      </c>
      <c r="V298" s="9">
        <f>+IF(Bases[[#This Row],[Auto Renewal]]="Yes",1,0)</f>
        <v>0</v>
      </c>
      <c r="W298" s="9">
        <f>+IF(Bases[[#This Row],[Auto Renewal]]="No",1,0)</f>
        <v>1</v>
      </c>
      <c r="X298" s="9">
        <f>+Bases[[#This Row],[CLIENTS From All Subscriptions Auto Renewal YES]]+Bases[[#This Row],[CLIENTS From All Subscriptions Auto Renewal NO]]</f>
        <v>1</v>
      </c>
      <c r="Y298" s="9">
        <f>IF(AND(Bases[[#This Row],[Plan]]="Core",Bases[[#This Row],[Auto Renewal]]="Yes"),1,0)</f>
        <v>0</v>
      </c>
      <c r="Z298" s="9">
        <f>IF(AND(Bases[[#This Row],[Plan]]="Core",Bases[[#This Row],[Auto Renewal]]="No"),1,0)</f>
        <v>1</v>
      </c>
      <c r="AA298" s="9">
        <f>+Bases[[#This Row],[CLIENTS From Simple Subscription Auto Renewal NO]]+Bases[[#This Row],[CLIENTS From Simple Subscription Auto Renewal YES]]</f>
        <v>1</v>
      </c>
      <c r="AB298" s="9">
        <f>IF(AND(Bases[[#This Row],[Plan]]="Standard",Bases[[#This Row],[Auto Renewal]]="Yes"),1,0)</f>
        <v>0</v>
      </c>
      <c r="AC298" s="9">
        <f>IF(AND(Bases[[#This Row],[Plan]]="Standard",Bases[[#This Row],[Auto Renewal]]="No"),1,0)</f>
        <v>0</v>
      </c>
      <c r="AD298" s="9">
        <f>+Bases[[#This Row],[CLIENTS From STANDARD (MINECRAFT) Auto Renewal NO]]+Bases[[#This Row],[CLIENTS From STANDARD (MINECRAFT) Auto Renewal YES]]</f>
        <v>0</v>
      </c>
      <c r="AE298" s="9">
        <f>IF(AND(Bases[[#This Row],[Plan]]="Ultimate",Bases[[#This Row],[Auto Renewal]]="Yes"),1,0)</f>
        <v>0</v>
      </c>
      <c r="AF298" s="9">
        <f>IF(AND(Bases[[#This Row],[Plan]]="Ultimate",Bases[[#This Row],[Auto Renewal]]="No"),1,0)</f>
        <v>0</v>
      </c>
      <c r="AG298" s="9">
        <f>+Bases[[#This Row],[CLIENTS From ULTIMATE (MINECRAFT) Auto Renewal NO]]+Bases[[#This Row],[CLIENTS From ULTIMATE (MINECRAFT) Auto Renewal YES]]</f>
        <v>0</v>
      </c>
      <c r="AH298" s="9">
        <f>+Bases[[#This Row],[Total CLIENTS From ULTIMATE (MINECRAFT) Auto Renewal YES + NO]]+Bases[[#This Row],[Total CLIENTS From STANDARD (MINECRAFT) Auto Renewal YES + NO]]</f>
        <v>0</v>
      </c>
      <c r="AI298" s="9">
        <f>IF(AND(Bases[[#This Row],[Plan]]="Ultimate",Bases[[#This Row],[Auto Renewal]]="Yes"),1,0)</f>
        <v>0</v>
      </c>
      <c r="AJ298" s="9">
        <f>IF(AND(Bases[[#This Row],[Plan]]="Ultimate",Bases[[#This Row],[Auto Renewal]]="No"),1,0)</f>
        <v>0</v>
      </c>
      <c r="AK298" s="9">
        <f>+Bases[[#This Row],[CLIENTS From ULTIMATE (EA) Auto Renewal YES]]+Bases[[#This Row],[CLIENTS From ULTIMATE (EA) Auto Renewal NO]]</f>
        <v>0</v>
      </c>
      <c r="AL298" s="7">
        <f>+IF(Bases[[#This Row],[Auto Renewal]]="Yes",Bases[[#This Row],[Subscription Price]],0)</f>
        <v>0</v>
      </c>
      <c r="AM298" s="7">
        <f>+IF(Bases[[#This Row],[Auto Renewal]]="No",Bases[[#This Row],[Subscription Price]],0)</f>
        <v>5</v>
      </c>
      <c r="AN298" s="7">
        <f>+Bases[[#This Row],[Sales From All Subscriptions Auto Renewal NO]]+Bases[[#This Row],[Sales From All Subscriptions Auto Renewal YES]]</f>
        <v>5</v>
      </c>
      <c r="AO298" s="7">
        <f>IF(AND(Bases[[#This Row],[Plan]]="Core",Bases[[#This Row],[Auto Renewal]]="Yes"),Bases[[#This Row],[Subscription Price]],0)</f>
        <v>0</v>
      </c>
      <c r="AP298" s="7">
        <f>IF(AND(Bases[[#This Row],[Plan]]="Core",Bases[[#This Row],[Auto Renewal]]="No"),Bases[[#This Row],[Subscription Price]],0)</f>
        <v>5</v>
      </c>
      <c r="AQ298" s="7">
        <f>+Bases[[#This Row],[Sales From Simple Subscription Auto Renewal YES]]+Bases[[#This Row],[Sales From Simple Subscription Auto Renewal NO]]</f>
        <v>5</v>
      </c>
      <c r="AR298" s="7">
        <f>IF(AND(Bases[[#This Row],[Plan]]="Standard",Bases[[#This Row],[Auto Renewal]]="Yes"),Bases[[#This Row],[Minecraft Season Pass Price]],0)</f>
        <v>0</v>
      </c>
      <c r="AS298" s="7">
        <f>IF(AND(Bases[[#This Row],[Plan]]="Standard",Bases[[#This Row],[Auto Renewal]]="No"),Bases[[#This Row],[Minecraft Season Pass Price]],0)</f>
        <v>0</v>
      </c>
      <c r="AT298" s="7">
        <f>+Bases[[#This Row],[Sales From STANDARD (MINECRAFT) Auto Renewal YES]]+Bases[[#This Row],[Sales From STANDARD (MINECRAFT) Auto Renewal NO]]</f>
        <v>0</v>
      </c>
      <c r="AU298" s="7">
        <f>IF(AND(Bases[[#This Row],[Plan]]="Ultimate",Bases[[#This Row],[Auto Renewal]]="Yes"),Bases[[#This Row],[Minecraft Season Pass Price]],0)</f>
        <v>0</v>
      </c>
      <c r="AV298" s="7">
        <f>IF(AND(Bases[[#This Row],[Plan]]="Ultimate",Bases[[#This Row],[Auto Renewal]]="No"),Bases[[#This Row],[Minecraft Season Pass Price]],0)</f>
        <v>0</v>
      </c>
      <c r="AW298" s="7">
        <f>+Bases[[#This Row],[Sales From ULTIMATE (MINECRAFT) Auto Renewal YES]]+Bases[[#This Row],[Sales From ULTIMATE (MINECRAFT) Auto Renewal NO]]</f>
        <v>0</v>
      </c>
      <c r="AX298" s="7">
        <f>+Bases[[#This Row],[Total Sales From ULTIMATE (MINECRAFT) Auto Renewal YES + NO]]+Bases[[#This Row],[Total Sales From STANDARD (MINECRAFT) Auto Renewal YES + NO]]</f>
        <v>0</v>
      </c>
      <c r="AY298" s="7">
        <f>IF(AND(Bases[[#This Row],[Plan]]="Ultimate",Bases[[#This Row],[Auto Renewal]]="Yes"),Bases[[#This Row],[EA Play Season Pass
Price]],0)</f>
        <v>0</v>
      </c>
      <c r="AZ298" s="7">
        <f>IF(AND(Bases[[#This Row],[Plan]]="Ultimate",Bases[[#This Row],[Auto Renewal]]="No"),Bases[[#This Row],[EA Play Season Pass
Price]],0)</f>
        <v>0</v>
      </c>
      <c r="BA298" s="7">
        <f>+Bases[[#This Row],[Sales From ULTIMATE (EA) Auto Renewal YES]]+Bases[[#This Row],[Sales From ULTIMATE (EA) Auto Renewal NO]]</f>
        <v>0</v>
      </c>
      <c r="BB298" s="7">
        <f>IF(Bases[[#This Row],[Potential Clients Standard - Renew: Yes]]=1,25,0)</f>
        <v>0</v>
      </c>
      <c r="BC298" s="9">
        <f>IF(AND(Bases[[#This Row],[Auto Renewal]]="Yes",Bases[[#This Row],[Plan]]="Core"),1,0)</f>
        <v>0</v>
      </c>
      <c r="BD298" s="7">
        <f>IF(Bases[[#This Row],[Potential Clients Standard - Renew: NO]]=1,25,0)</f>
        <v>25</v>
      </c>
      <c r="BE298" s="9">
        <f>IF(AND(Bases[[#This Row],[Auto Renewal]]="No",Bases[[#This Row],[Plan]]="Core"),1,0)</f>
        <v>1</v>
      </c>
      <c r="BF298" s="7">
        <f>IF(Bases[[#This Row],[Potential Clients Ultimate - Renew: Yes]]=1,35,0)</f>
        <v>0</v>
      </c>
      <c r="BG298" s="9">
        <f>IF(AND(Bases[[#This Row],[Auto Renewal]]="Yes",Bases[[#This Row],[Plan]]="Standard"),1,0)</f>
        <v>0</v>
      </c>
      <c r="BH298" s="7">
        <f>IF(Bases[[#This Row],[Potential Clients Ultimate - Renew: NO]]=1,35,0)</f>
        <v>0</v>
      </c>
      <c r="BI298" s="9">
        <f>IF(AND(Bases[[#This Row],[Auto Renewal]]="No",Bases[[#This Row],[Plan]]="Standard"),1,0)</f>
        <v>0</v>
      </c>
      <c r="BJ298" s="7">
        <f>+Bases[[#This Row],[Potential Sales Standard - Renew: Yes]]+Bases[[#This Row],[Potential Sales Ultimate - Renew: Yes]]</f>
        <v>0</v>
      </c>
      <c r="BK298" s="9">
        <f>+Bases[[#This Row],[Potential Clients Standard - Renew: Yes]]+Bases[[#This Row],[Potential Clients Standard - Renew: NO]]</f>
        <v>1</v>
      </c>
      <c r="BL298" s="7">
        <f>+Bases[[#This Row],[Potential Sales Standard - Renew: NO]]+Bases[[#This Row],[Potential Sales Ultimate - Renew: NO]]</f>
        <v>25</v>
      </c>
      <c r="BM298" s="9">
        <f>+Bases[[#This Row],[Potential Clients Ultimate - Renew: Yes]]+Bases[[#This Row],[Potential Clients Ultimate - Renew: NO]]</f>
        <v>0</v>
      </c>
    </row>
  </sheetData>
  <phoneticPr fontId="6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E48B58A68BE64E9120D347E3E06B3A" ma:contentTypeVersion="19" ma:contentTypeDescription="Crie um novo documento." ma:contentTypeScope="" ma:versionID="2f90046ec77328b7f86417d2e03b3d33">
  <xsd:schema xmlns:xsd="http://www.w3.org/2001/XMLSchema" xmlns:xs="http://www.w3.org/2001/XMLSchema" xmlns:p="http://schemas.microsoft.com/office/2006/metadata/properties" xmlns:ns2="851b35d3-0456-4d6a-bc2f-da927e91d158" xmlns:ns3="19483571-f922-4e8e-9c1c-26f0a2252132" targetNamespace="http://schemas.microsoft.com/office/2006/metadata/properties" ma:root="true" ma:fieldsID="c815006ac2d4f05ee97fdd57e40d8e38" ns2:_="" ns3:_="">
    <xsd:import namespace="851b35d3-0456-4d6a-bc2f-da927e91d158"/>
    <xsd:import namespace="19483571-f922-4e8e-9c1c-26f0a22521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b35d3-0456-4d6a-bc2f-da927e91d1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4a7fbd4-9dae-4371-bb8c-f658cfc5cb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83571-f922-4e8e-9c1c-26f0a22521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4ca5b0e-bf34-4fb2-bc21-1657b419a556}" ma:internalName="TaxCatchAll" ma:showField="CatchAllData" ma:web="19483571-f922-4e8e-9c1c-26f0a22521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1b35d3-0456-4d6a-bc2f-da927e91d158">
      <Terms xmlns="http://schemas.microsoft.com/office/infopath/2007/PartnerControls"/>
    </lcf76f155ced4ddcb4097134ff3c332f>
    <TaxCatchAll xmlns="19483571-f922-4e8e-9c1c-26f0a2252132" xsi:nil="true"/>
  </documentManagement>
</p:properties>
</file>

<file path=customXml/itemProps1.xml><?xml version="1.0" encoding="utf-8"?>
<ds:datastoreItem xmlns:ds="http://schemas.openxmlformats.org/officeDocument/2006/customXml" ds:itemID="{A6A6278B-0476-46CE-815A-3F41F43711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1b35d3-0456-4d6a-bc2f-da927e91d158"/>
    <ds:schemaRef ds:uri="19483571-f922-4e8e-9c1c-26f0a22521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E0F993-BD0E-43C6-AFD7-40BD7EFD2DF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26109AA-4A63-4ABA-9238-1315B3F7EEA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99037E4-A6E4-45D3-B93A-3D2B6A0C2B33}">
  <ds:schemaRefs>
    <ds:schemaRef ds:uri="http://schemas.microsoft.com/office/2006/metadata/properties"/>
    <ds:schemaRef ds:uri="http://schemas.microsoft.com/office/infopath/2007/PartnerControls"/>
    <ds:schemaRef ds:uri="851b35d3-0456-4d6a-bc2f-da927e91d158"/>
    <ds:schemaRef ds:uri="19483571-f922-4e8e-9c1c-26f0a225213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Dashboard-1</vt:lpstr>
      <vt:lpstr>Dashboard-2</vt:lpstr>
      <vt:lpstr>Dashboard-3</vt:lpstr>
      <vt:lpstr>Work</vt:lpstr>
      <vt:lpstr>B̳ases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RSulzbach</dc:creator>
  <cp:lastModifiedBy>R Sulzbach</cp:lastModifiedBy>
  <cp:lastPrinted>2025-02-07T15:00:10Z</cp:lastPrinted>
  <dcterms:created xsi:type="dcterms:W3CDTF">2024-12-19T13:13:10Z</dcterms:created>
  <dcterms:modified xsi:type="dcterms:W3CDTF">2025-02-07T16:08:06Z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</Properties>
</file>