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FBD7D625-98A5-9E40-ADEC-394234856100}" xr6:coauthVersionLast="46" xr6:coauthVersionMax="46" xr10:uidLastSave="{00000000-0000-0000-0000-000000000000}"/>
  <bookViews>
    <workbookView xWindow="0" yWindow="460" windowWidth="28040" windowHeight="15840" xr2:uid="{00000000-000D-0000-FFFF-FFFF00000000}"/>
  </bookViews>
  <sheets>
    <sheet name="Sheet1" sheetId="1" r:id="rId1"/>
    <sheet name="Sensitivity Report 1" sheetId="11" r:id="rId2"/>
    <sheet name="Answer Report 1" sheetId="10" r:id="rId3"/>
    <sheet name="Linearity Report 1" sheetId="12" r:id="rId4"/>
  </sheets>
  <definedNames>
    <definedName name="solver_adj" localSheetId="0" hidden="1">Sheet1!$H$8:$J$8</definedName>
    <definedName name="solver_cvg" localSheetId="1" hidden="1">0.0001</definedName>
    <definedName name="solver_cvg" localSheetId="0" hidden="1">0.0001</definedName>
    <definedName name="solver_drv" localSheetId="1" hidden="1">2</definedName>
    <definedName name="solver_drv" localSheetId="0" hidden="1">1</definedName>
    <definedName name="solver_eng" localSheetId="1" hidden="1">2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0" hidden="1">Sheet1!$C$19:$C$21</definedName>
    <definedName name="solver_lhs2" localSheetId="0" hidden="1">Sheet1!$C$23:$C$24</definedName>
    <definedName name="solver_lhs3" localSheetId="0" hidden="1">Sheet1!$C$26:$C$29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0</definedName>
    <definedName name="solver_num" localSheetId="0" hidden="1">3</definedName>
    <definedName name="solver_nwt" localSheetId="1" hidden="1">1</definedName>
    <definedName name="solver_nwt" localSheetId="0" hidden="1">1</definedName>
    <definedName name="solver_opt" localSheetId="1" hidden="1">'Sensitivity Report 1'!$Q$13</definedName>
    <definedName name="solver_opt" localSheetId="0" hidden="1">Sheet1!$H$11</definedName>
    <definedName name="solver_pre" localSheetId="1" hidden="1">0.000001</definedName>
    <definedName name="solver_pre" localSheetId="0" hidden="1">0.000001</definedName>
    <definedName name="solver_rbv" localSheetId="1" hidden="1">2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el3" localSheetId="0" hidden="1">1</definedName>
    <definedName name="solver_rhs1" localSheetId="0" hidden="1">Sheet1!$E$19:$E$21</definedName>
    <definedName name="solver_rhs2" localSheetId="0" hidden="1">Sheet1!$E$23:$E$24</definedName>
    <definedName name="solver_rhs3" localSheetId="0" hidden="1">Sheet1!$E$26:$E$29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2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1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1" l="1"/>
  <c r="H16" i="1"/>
  <c r="J14" i="1" l="1"/>
  <c r="I14" i="1"/>
  <c r="H14" i="1"/>
  <c r="C28" i="1"/>
  <c r="C23" i="1" l="1"/>
  <c r="G23" i="1" s="1"/>
  <c r="I9" i="1"/>
  <c r="H9" i="1"/>
  <c r="C24" i="1"/>
  <c r="G24" i="1" l="1"/>
  <c r="F24" i="1"/>
  <c r="F23" i="1"/>
  <c r="C27" i="1"/>
  <c r="C26" i="1"/>
  <c r="I23" i="1"/>
  <c r="I24" i="1"/>
  <c r="C13" i="1"/>
  <c r="C15" i="1" s="1"/>
  <c r="C21" i="1"/>
  <c r="C20" i="1"/>
  <c r="E23" i="1" l="1"/>
  <c r="E24" i="1" l="1"/>
  <c r="D13" i="1"/>
  <c r="D15" i="1" s="1"/>
  <c r="E13" i="1"/>
  <c r="E15" i="1" s="1"/>
  <c r="C29" i="1" l="1"/>
  <c r="C19" i="1" l="1"/>
</calcChain>
</file>

<file path=xl/sharedStrings.xml><?xml version="1.0" encoding="utf-8"?>
<sst xmlns="http://schemas.openxmlformats.org/spreadsheetml/2006/main" count="239" uniqueCount="109">
  <si>
    <t>&lt;=</t>
  </si>
  <si>
    <t>Q1</t>
  </si>
  <si>
    <t>Face</t>
  </si>
  <si>
    <t>Body</t>
  </si>
  <si>
    <t>Hand</t>
  </si>
  <si>
    <t>Q2</t>
  </si>
  <si>
    <t>Q3</t>
  </si>
  <si>
    <t>Demand</t>
  </si>
  <si>
    <t>Cost</t>
  </si>
  <si>
    <t>Labor</t>
  </si>
  <si>
    <t>COST</t>
  </si>
  <si>
    <t>=</t>
  </si>
  <si>
    <t>Shift 1</t>
  </si>
  <si>
    <t>Shift 2</t>
  </si>
  <si>
    <t>Oil</t>
  </si>
  <si>
    <t>Scents and colours</t>
  </si>
  <si>
    <t>Emulsifiers</t>
  </si>
  <si>
    <t>Constraints</t>
  </si>
  <si>
    <t>Face Cream</t>
  </si>
  <si>
    <t>Body Cream</t>
  </si>
  <si>
    <t>Hand Cream</t>
  </si>
  <si>
    <t>Product production requirements</t>
  </si>
  <si>
    <t>Criteria/Vendor</t>
  </si>
  <si>
    <t>Labor(hour/carton)</t>
  </si>
  <si>
    <t>Stage 1</t>
  </si>
  <si>
    <t>Stage 2</t>
  </si>
  <si>
    <t>Materials</t>
  </si>
  <si>
    <t>Water</t>
  </si>
  <si>
    <t>Materials(pounds/carton)</t>
  </si>
  <si>
    <t>Price</t>
  </si>
  <si>
    <t>Microsoft Excel 16.0 Sensitivity Report</t>
  </si>
  <si>
    <t>Worksheet: [Cosmetic Case.xlsx]Sheet1</t>
  </si>
  <si>
    <t>Variable Cells</t>
  </si>
  <si>
    <t>Cell</t>
  </si>
  <si>
    <t>Name</t>
  </si>
  <si>
    <t>Final</t>
  </si>
  <si>
    <t>Value</t>
  </si>
  <si>
    <t>Reduced</t>
  </si>
  <si>
    <t>Gradient</t>
  </si>
  <si>
    <t>Lagrange</t>
  </si>
  <si>
    <t>Multiplier</t>
  </si>
  <si>
    <t>$H$8</t>
  </si>
  <si>
    <t>Stage 2 Q1</t>
  </si>
  <si>
    <t>$I$8</t>
  </si>
  <si>
    <t>Stage 2 Q2</t>
  </si>
  <si>
    <t>$J$8</t>
  </si>
  <si>
    <t>Stage 2 Q3</t>
  </si>
  <si>
    <t>$C$19</t>
  </si>
  <si>
    <t>Face Cream Face Cream</t>
  </si>
  <si>
    <t>$C$20</t>
  </si>
  <si>
    <t>Body Cream Face Cream</t>
  </si>
  <si>
    <t>$C$21</t>
  </si>
  <si>
    <t>Hand Cream Face Cream</t>
  </si>
  <si>
    <t>$C$23</t>
  </si>
  <si>
    <t>Stage 1 Face Cream</t>
  </si>
  <si>
    <t>$C$24</t>
  </si>
  <si>
    <t>Stage 2 Face Cream</t>
  </si>
  <si>
    <t>$C$26</t>
  </si>
  <si>
    <t>Water Face Cream</t>
  </si>
  <si>
    <t>$C$27</t>
  </si>
  <si>
    <t>Oil Face Cream</t>
  </si>
  <si>
    <t>$C$28</t>
  </si>
  <si>
    <t>Scents and colours Face Cream</t>
  </si>
  <si>
    <t>$C$29</t>
  </si>
  <si>
    <t>Emulsifiers Face Cream</t>
  </si>
  <si>
    <t>Quantity</t>
  </si>
  <si>
    <t>Produce</t>
  </si>
  <si>
    <t>Buy</t>
  </si>
  <si>
    <t>Microsoft Excel 16.0 Answer Report</t>
  </si>
  <si>
    <t>Result: Solver found a solution.  All Constraints and optimality conditions are satisfied.</t>
  </si>
  <si>
    <t>Solver Engine</t>
  </si>
  <si>
    <t>Engine: GRG Nonlinear</t>
  </si>
  <si>
    <t>Iterations: 0 Subproblems: 0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</si>
  <si>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</si>
  <si>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</si>
  <si>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</si>
  <si>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</si>
  <si>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(Min)</t>
  </si>
  <si>
    <t>Original Value</t>
  </si>
  <si>
    <t>Final Value</t>
  </si>
  <si>
    <t>Integer</t>
  </si>
  <si>
    <t>Cell Value</t>
  </si>
  <si>
    <t>Formula</t>
  </si>
  <si>
    <t>Status</t>
  </si>
  <si>
    <t>Slack</t>
  </si>
  <si>
    <t>Contin</t>
  </si>
  <si>
    <t>$C$19=$E$19</t>
  </si>
  <si>
    <t>Binding</t>
  </si>
  <si>
    <t>$C$20=$E$20</t>
  </si>
  <si>
    <t>$C$21=$E$21</t>
  </si>
  <si>
    <t>$C$23&lt;=$E$23</t>
  </si>
  <si>
    <t>Not Binding</t>
  </si>
  <si>
    <t>$C$24&lt;=$E$24</t>
  </si>
  <si>
    <t>$C$26&lt;=$E$26</t>
  </si>
  <si>
    <t>$C$27&lt;=$E$27</t>
  </si>
  <si>
    <t>$C$28&lt;=$E$28</t>
  </si>
  <si>
    <t>$C$29&lt;=$E$29</t>
  </si>
  <si>
    <t>$H$11</t>
  </si>
  <si>
    <t>Oil Cost</t>
  </si>
  <si>
    <t>Report Created: 2021/3/19 19:11:13</t>
  </si>
  <si>
    <t>Solution Time: 0.031 Seconds.</t>
  </si>
  <si>
    <t>Microsoft Excel 16.0 Linearity Report</t>
  </si>
  <si>
    <t>Report Created: 2021/3/19 19:33:38</t>
  </si>
  <si>
    <t>Linear Function</t>
  </si>
  <si>
    <t>Occurs Linearly</t>
  </si>
  <si>
    <t>No</t>
  </si>
  <si>
    <t>Yes</t>
  </si>
  <si>
    <t>Scents and Colours</t>
  </si>
  <si>
    <r>
      <t xml:space="preserve">Rougir Cosmetics International: Production Optimization
</t>
    </r>
    <r>
      <rPr>
        <b/>
        <sz val="10.5"/>
        <color theme="1"/>
        <rFont val="Arial"/>
        <family val="2"/>
      </rPr>
      <t>Team 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</si>
</sst>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¥&quot;* #,##0.00_ ;_ &quot;¥&quot;* \-#,##0.00_ ;_ &quot;¥&quot;* &quot;-&quot;??_ ;_ @_ "/>
    <numFmt numFmtId="165" formatCode="_ * #,##0.00_ ;_ * \-#,##0.00_ ;_ * &quot;-&quot;??_ ;_ @_ "/>
    <numFmt numFmtId="166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rgb="FF0432FF"/>
      <name val="Arial"/>
      <family val="2"/>
    </font>
    <font>
      <b/>
      <sz val="12.5"/>
      <color theme="1"/>
      <name val="Arial"/>
      <family val="2"/>
    </font>
    <font>
      <b/>
      <sz val="10"/>
      <color rgb="FF0432FF"/>
      <name val="Arial"/>
      <family val="2"/>
    </font>
    <font>
      <b/>
      <sz val="10.5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63">
    <xf numFmtId="0" fontId="0" fillId="0" borderId="0" xfId="0"/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3" xfId="0" applyFill="1" applyBorder="1" applyAlignment="1"/>
    <xf numFmtId="0" fontId="0" fillId="0" borderId="14" xfId="0" applyFill="1" applyBorder="1" applyAlignment="1"/>
    <xf numFmtId="0" fontId="0" fillId="0" borderId="14" xfId="0" applyNumberFormat="1" applyFill="1" applyBorder="1" applyAlignment="1"/>
    <xf numFmtId="0" fontId="0" fillId="0" borderId="13" xfId="0" applyNumberFormat="1" applyFill="1" applyBorder="1" applyAlignment="1"/>
    <xf numFmtId="164" fontId="0" fillId="0" borderId="14" xfId="0" applyNumberFormat="1" applyFill="1" applyBorder="1" applyAlignment="1"/>
    <xf numFmtId="0" fontId="6" fillId="0" borderId="15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5" fillId="0" borderId="14" xfId="0" applyFont="1" applyFill="1" applyBorder="1" applyAlignment="1"/>
    <xf numFmtId="0" fontId="5" fillId="0" borderId="13" xfId="0" applyFont="1" applyFill="1" applyBorder="1" applyAlignment="1"/>
    <xf numFmtId="0" fontId="0" fillId="2" borderId="0" xfId="0" applyFill="1"/>
    <xf numFmtId="0" fontId="0" fillId="2" borderId="13" xfId="0" applyFill="1" applyBorder="1" applyAlignment="1"/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2" fontId="8" fillId="2" borderId="6" xfId="0" applyNumberFormat="1" applyFont="1" applyFill="1" applyBorder="1" applyAlignment="1">
      <alignment horizontal="center" vertical="center"/>
    </xf>
    <xf numFmtId="2" fontId="8" fillId="2" borderId="0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2" fontId="8" fillId="2" borderId="8" xfId="0" applyNumberFormat="1" applyFont="1" applyFill="1" applyBorder="1" applyAlignment="1">
      <alignment horizontal="center" vertical="center"/>
    </xf>
    <xf numFmtId="2" fontId="8" fillId="2" borderId="9" xfId="0" applyNumberFormat="1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166" fontId="3" fillId="5" borderId="0" xfId="0" applyNumberFormat="1" applyFont="1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 vertical="center"/>
    </xf>
    <xf numFmtId="166" fontId="2" fillId="5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166" fontId="2" fillId="2" borderId="1" xfId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2" fontId="2" fillId="2" borderId="0" xfId="0" applyNumberFormat="1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2" fontId="10" fillId="2" borderId="0" xfId="0" applyNumberFormat="1" applyFont="1" applyFill="1" applyBorder="1" applyAlignment="1">
      <alignment horizontal="center" vertical="center"/>
    </xf>
    <xf numFmtId="1" fontId="10" fillId="2" borderId="0" xfId="0" applyNumberFormat="1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zoomScale="170" zoomScaleNormal="170" workbookViewId="0">
      <selection activeCell="G4" sqref="G4"/>
    </sheetView>
  </sheetViews>
  <sheetFormatPr baseColWidth="10" defaultColWidth="8.6640625" defaultRowHeight="13" x14ac:dyDescent="0.2"/>
  <cols>
    <col min="1" max="1" width="4.5" style="29" customWidth="1"/>
    <col min="2" max="2" width="28.5" style="29" customWidth="1"/>
    <col min="3" max="3" width="11.1640625" style="29" customWidth="1"/>
    <col min="4" max="7" width="8.6640625" style="29"/>
    <col min="8" max="8" width="16.83203125" style="29" bestFit="1" customWidth="1"/>
    <col min="9" max="9" width="10.6640625" style="29" bestFit="1" customWidth="1"/>
    <col min="10" max="16384" width="8.6640625" style="29"/>
  </cols>
  <sheetData>
    <row r="1" spans="1:13" ht="10" customHeight="1" x14ac:dyDescent="0.2">
      <c r="A1" s="62" t="s">
        <v>108</v>
      </c>
      <c r="B1" s="52"/>
      <c r="C1" s="52"/>
      <c r="D1" s="52"/>
      <c r="E1" s="52"/>
      <c r="F1" s="52"/>
      <c r="G1" s="52"/>
      <c r="H1" s="27"/>
      <c r="I1" s="27"/>
      <c r="J1" s="27"/>
      <c r="K1" s="28"/>
    </row>
    <row r="2" spans="1:13" ht="15" customHeight="1" x14ac:dyDescent="0.2">
      <c r="A2" s="53"/>
      <c r="B2" s="54"/>
      <c r="C2" s="54"/>
      <c r="D2" s="54"/>
      <c r="E2" s="54"/>
      <c r="F2" s="54"/>
      <c r="G2" s="54"/>
      <c r="H2" s="30"/>
      <c r="I2" s="30"/>
      <c r="J2" s="30"/>
      <c r="K2" s="31"/>
    </row>
    <row r="3" spans="1:13" ht="21" customHeight="1" thickBot="1" x14ac:dyDescent="0.25">
      <c r="A3" s="53"/>
      <c r="B3" s="54"/>
      <c r="C3" s="54"/>
      <c r="D3" s="54"/>
      <c r="E3" s="54"/>
      <c r="F3" s="54"/>
      <c r="G3" s="54"/>
      <c r="H3" s="30"/>
      <c r="I3" s="30"/>
      <c r="J3" s="30"/>
      <c r="K3" s="31"/>
    </row>
    <row r="4" spans="1:13" ht="16" customHeight="1" thickBot="1" x14ac:dyDescent="0.25">
      <c r="A4" s="32"/>
      <c r="B4" s="24" t="s">
        <v>21</v>
      </c>
      <c r="C4" s="25"/>
      <c r="D4" s="25"/>
      <c r="E4" s="25"/>
      <c r="F4" s="26"/>
      <c r="G4" s="30"/>
      <c r="H4" s="30"/>
      <c r="I4" s="30"/>
      <c r="J4" s="30"/>
      <c r="K4" s="31"/>
    </row>
    <row r="5" spans="1:13" ht="36" customHeight="1" thickBot="1" x14ac:dyDescent="0.25">
      <c r="A5" s="32"/>
      <c r="B5" s="1" t="s">
        <v>22</v>
      </c>
      <c r="C5" s="6" t="s">
        <v>18</v>
      </c>
      <c r="D5" s="6" t="s">
        <v>19</v>
      </c>
      <c r="E5" s="6" t="s">
        <v>20</v>
      </c>
      <c r="F5" s="6" t="s">
        <v>29</v>
      </c>
      <c r="G5" s="5"/>
      <c r="H5" s="5"/>
      <c r="I5" s="5"/>
      <c r="J5" s="5"/>
      <c r="K5" s="37"/>
      <c r="L5" s="33"/>
      <c r="M5" s="34"/>
    </row>
    <row r="6" spans="1:13" x14ac:dyDescent="0.2">
      <c r="A6" s="32"/>
      <c r="B6" s="7" t="s">
        <v>23</v>
      </c>
      <c r="C6" s="2"/>
      <c r="D6" s="2"/>
      <c r="E6" s="2"/>
      <c r="F6" s="2"/>
      <c r="G6" s="5"/>
      <c r="H6" s="22" t="s">
        <v>2</v>
      </c>
      <c r="I6" s="23" t="s">
        <v>3</v>
      </c>
      <c r="J6" s="23" t="s">
        <v>4</v>
      </c>
      <c r="K6" s="35"/>
      <c r="L6" s="34"/>
      <c r="M6" s="34"/>
    </row>
    <row r="7" spans="1:13" x14ac:dyDescent="0.2">
      <c r="A7" s="32"/>
      <c r="B7" s="2" t="s">
        <v>24</v>
      </c>
      <c r="C7" s="2">
        <v>1.5</v>
      </c>
      <c r="D7" s="2">
        <v>1.8</v>
      </c>
      <c r="E7" s="2">
        <v>1</v>
      </c>
      <c r="F7" s="55">
        <v>8.5</v>
      </c>
      <c r="G7" s="5"/>
      <c r="H7" s="36" t="s">
        <v>1</v>
      </c>
      <c r="I7" s="5" t="s">
        <v>5</v>
      </c>
      <c r="J7" s="5" t="s">
        <v>6</v>
      </c>
      <c r="K7" s="37" t="s">
        <v>65</v>
      </c>
      <c r="L7" s="34"/>
      <c r="M7" s="34"/>
    </row>
    <row r="8" spans="1:13" x14ac:dyDescent="0.2">
      <c r="A8" s="32"/>
      <c r="B8" s="2" t="s">
        <v>25</v>
      </c>
      <c r="C8" s="2">
        <v>0.8</v>
      </c>
      <c r="D8" s="2">
        <v>1</v>
      </c>
      <c r="E8" s="2">
        <v>0.5</v>
      </c>
      <c r="F8" s="55">
        <v>9.25</v>
      </c>
      <c r="G8" s="5"/>
      <c r="H8" s="38">
        <v>2333.3315468045066</v>
      </c>
      <c r="I8" s="39">
        <v>3888.8903776629113</v>
      </c>
      <c r="J8" s="40">
        <v>18000</v>
      </c>
      <c r="K8" s="37" t="s">
        <v>66</v>
      </c>
      <c r="L8" s="34"/>
      <c r="M8" s="34"/>
    </row>
    <row r="9" spans="1:13" ht="14" thickBot="1" x14ac:dyDescent="0.25">
      <c r="A9" s="32"/>
      <c r="B9" s="7" t="s">
        <v>28</v>
      </c>
      <c r="C9" s="2"/>
      <c r="D9" s="2"/>
      <c r="E9" s="2"/>
      <c r="F9" s="55"/>
      <c r="G9" s="5"/>
      <c r="H9" s="41">
        <f>E19-H8</f>
        <v>9666.6684531954925</v>
      </c>
      <c r="I9" s="42">
        <f>E20-I8</f>
        <v>4111.1096223370887</v>
      </c>
      <c r="J9" s="43"/>
      <c r="K9" s="44" t="s">
        <v>67</v>
      </c>
      <c r="L9" s="34"/>
      <c r="M9" s="34"/>
    </row>
    <row r="10" spans="1:13" x14ac:dyDescent="0.2">
      <c r="A10" s="32"/>
      <c r="B10" s="2" t="s">
        <v>27</v>
      </c>
      <c r="C10" s="2">
        <v>8</v>
      </c>
      <c r="D10" s="2">
        <v>6</v>
      </c>
      <c r="E10" s="2">
        <v>7</v>
      </c>
      <c r="F10" s="55">
        <v>1</v>
      </c>
      <c r="G10" s="5"/>
      <c r="H10" s="5" t="s">
        <v>8</v>
      </c>
      <c r="I10" s="5"/>
      <c r="J10" s="5"/>
      <c r="K10" s="37"/>
      <c r="L10" s="33"/>
      <c r="M10" s="34"/>
    </row>
    <row r="11" spans="1:13" x14ac:dyDescent="0.2">
      <c r="A11" s="32"/>
      <c r="B11" s="2" t="s">
        <v>14</v>
      </c>
      <c r="C11" s="2">
        <v>1</v>
      </c>
      <c r="D11" s="2">
        <v>3</v>
      </c>
      <c r="E11" s="2">
        <v>2</v>
      </c>
      <c r="F11" s="55">
        <v>1.5</v>
      </c>
      <c r="G11" s="5"/>
      <c r="H11" s="45">
        <f>SUMPRODUCT(C15:E15,H8:J8)+40*H9+55*I9+SUMPRODUCT(F23:G24,H23:I24)</f>
        <v>1308368.3211358078</v>
      </c>
      <c r="I11" s="5"/>
      <c r="J11" s="5"/>
      <c r="K11" s="37"/>
      <c r="L11" s="33"/>
      <c r="M11" s="34"/>
    </row>
    <row r="12" spans="1:13" x14ac:dyDescent="0.2">
      <c r="A12" s="32"/>
      <c r="B12" s="2" t="s">
        <v>15</v>
      </c>
      <c r="C12" s="2">
        <v>0.5</v>
      </c>
      <c r="D12" s="2">
        <v>0.3</v>
      </c>
      <c r="E12" s="2">
        <v>0.4</v>
      </c>
      <c r="F12" s="55">
        <v>3</v>
      </c>
      <c r="G12" s="5"/>
      <c r="H12" s="5">
        <v>1365829.3499999999</v>
      </c>
      <c r="I12" s="5">
        <v>1365920</v>
      </c>
      <c r="J12" s="5">
        <v>1365874.165</v>
      </c>
      <c r="K12" s="37"/>
      <c r="L12" s="33"/>
      <c r="M12" s="34"/>
    </row>
    <row r="13" spans="1:13" x14ac:dyDescent="0.2">
      <c r="A13" s="32"/>
      <c r="B13" s="2" t="s">
        <v>16</v>
      </c>
      <c r="C13" s="2">
        <f>1-C12</f>
        <v>0.5</v>
      </c>
      <c r="D13" s="2">
        <f t="shared" ref="D13:E13" si="0">1-D12</f>
        <v>0.7</v>
      </c>
      <c r="E13" s="2">
        <f t="shared" si="0"/>
        <v>0.6</v>
      </c>
      <c r="F13" s="55">
        <v>2</v>
      </c>
      <c r="G13" s="5"/>
      <c r="H13" s="5">
        <v>1365880</v>
      </c>
      <c r="I13" s="5"/>
      <c r="J13" s="5"/>
      <c r="K13" s="37"/>
      <c r="L13" s="34"/>
      <c r="M13" s="34"/>
    </row>
    <row r="14" spans="1:13" x14ac:dyDescent="0.2">
      <c r="A14" s="32"/>
      <c r="B14" s="5"/>
      <c r="C14" s="5"/>
      <c r="D14" s="5"/>
      <c r="E14" s="5"/>
      <c r="F14" s="5"/>
      <c r="G14" s="5"/>
      <c r="H14" s="46">
        <f>H12-H13</f>
        <v>-50.650000000139698</v>
      </c>
      <c r="I14" s="5">
        <f>I12-H13</f>
        <v>40</v>
      </c>
      <c r="J14" s="5">
        <f>J12-H13</f>
        <v>-5.8349999999627471</v>
      </c>
      <c r="K14" s="37"/>
      <c r="L14" s="34"/>
      <c r="M14" s="34"/>
    </row>
    <row r="15" spans="1:13" x14ac:dyDescent="0.2">
      <c r="A15" s="32"/>
      <c r="B15" s="4" t="s">
        <v>10</v>
      </c>
      <c r="C15" s="56">
        <f>SUMPRODUCT(C10:C13,$F$10:$F$13)</f>
        <v>12</v>
      </c>
      <c r="D15" s="56">
        <f>SUMPRODUCT(D10:D13,$F$10:$F$13)</f>
        <v>12.8</v>
      </c>
      <c r="E15" s="56">
        <f>SUMPRODUCT(E10:E13,$F$10:$F$13)</f>
        <v>12.399999999999999</v>
      </c>
      <c r="F15" s="5"/>
      <c r="G15" s="5"/>
      <c r="H15" s="47">
        <v>1308368.3113323497</v>
      </c>
      <c r="I15" s="5"/>
      <c r="J15" s="5"/>
      <c r="K15" s="37"/>
      <c r="L15" s="34"/>
      <c r="M15" s="34"/>
    </row>
    <row r="16" spans="1:13" x14ac:dyDescent="0.2">
      <c r="A16" s="32"/>
      <c r="B16" s="30"/>
      <c r="C16" s="30"/>
      <c r="D16" s="30"/>
      <c r="E16" s="30"/>
      <c r="F16" s="30"/>
      <c r="G16" s="5"/>
      <c r="H16" s="46">
        <f>H13-H15</f>
        <v>57511.688667650335</v>
      </c>
      <c r="I16" s="5"/>
      <c r="J16" s="5"/>
      <c r="K16" s="37"/>
      <c r="L16" s="34"/>
      <c r="M16" s="34"/>
    </row>
    <row r="17" spans="1:13" x14ac:dyDescent="0.2">
      <c r="A17" s="32"/>
      <c r="B17" s="3" t="s">
        <v>17</v>
      </c>
      <c r="C17" s="30"/>
      <c r="D17" s="30"/>
      <c r="E17" s="30"/>
      <c r="F17" s="30"/>
      <c r="G17" s="5"/>
      <c r="H17" s="5"/>
      <c r="I17" s="5"/>
      <c r="J17" s="5"/>
      <c r="K17" s="37"/>
      <c r="L17" s="34"/>
      <c r="M17" s="34"/>
    </row>
    <row r="18" spans="1:13" x14ac:dyDescent="0.2">
      <c r="A18" s="32"/>
      <c r="B18" s="3" t="s">
        <v>7</v>
      </c>
      <c r="C18" s="30"/>
      <c r="D18" s="30"/>
      <c r="E18" s="30"/>
      <c r="F18" s="30"/>
      <c r="G18" s="5"/>
      <c r="H18" s="5"/>
      <c r="I18" s="5"/>
      <c r="J18" s="5"/>
      <c r="K18" s="37"/>
      <c r="L18" s="34"/>
      <c r="M18" s="34"/>
    </row>
    <row r="19" spans="1:13" x14ac:dyDescent="0.2">
      <c r="A19" s="32"/>
      <c r="B19" s="57" t="s">
        <v>18</v>
      </c>
      <c r="C19" s="5">
        <f>H8+H9</f>
        <v>12000</v>
      </c>
      <c r="D19" s="5" t="s">
        <v>11</v>
      </c>
      <c r="E19" s="5">
        <v>12000</v>
      </c>
      <c r="F19" s="30"/>
      <c r="G19" s="5"/>
      <c r="H19" s="5"/>
      <c r="I19" s="5"/>
      <c r="J19" s="5"/>
      <c r="K19" s="48"/>
      <c r="L19" s="34"/>
      <c r="M19" s="34"/>
    </row>
    <row r="20" spans="1:13" x14ac:dyDescent="0.2">
      <c r="A20" s="32"/>
      <c r="B20" s="57" t="s">
        <v>19</v>
      </c>
      <c r="C20" s="5">
        <f>I8+I9</f>
        <v>8000</v>
      </c>
      <c r="D20" s="5" t="s">
        <v>11</v>
      </c>
      <c r="E20" s="5">
        <v>8000</v>
      </c>
      <c r="F20" s="30"/>
      <c r="G20" s="30"/>
      <c r="H20" s="30"/>
      <c r="I20" s="30"/>
      <c r="J20" s="30"/>
      <c r="K20" s="31"/>
    </row>
    <row r="21" spans="1:13" x14ac:dyDescent="0.2">
      <c r="A21" s="32"/>
      <c r="B21" s="57" t="s">
        <v>20</v>
      </c>
      <c r="C21" s="5">
        <f>J8</f>
        <v>18000</v>
      </c>
      <c r="D21" s="5" t="s">
        <v>11</v>
      </c>
      <c r="E21" s="5">
        <v>18000</v>
      </c>
      <c r="F21" s="30"/>
      <c r="G21" s="30"/>
      <c r="H21" s="30"/>
      <c r="I21" s="30"/>
      <c r="J21" s="30"/>
      <c r="K21" s="31"/>
    </row>
    <row r="22" spans="1:13" x14ac:dyDescent="0.2">
      <c r="A22" s="32"/>
      <c r="B22" s="3" t="s">
        <v>9</v>
      </c>
      <c r="C22" s="5"/>
      <c r="D22" s="5"/>
      <c r="E22" s="5"/>
      <c r="F22" s="2" t="s">
        <v>12</v>
      </c>
      <c r="G22" s="2" t="s">
        <v>13</v>
      </c>
      <c r="H22" s="2" t="s">
        <v>12</v>
      </c>
      <c r="I22" s="2" t="s">
        <v>13</v>
      </c>
      <c r="J22" s="30"/>
      <c r="K22" s="31"/>
    </row>
    <row r="23" spans="1:13" x14ac:dyDescent="0.2">
      <c r="A23" s="32"/>
      <c r="B23" s="57" t="s">
        <v>24</v>
      </c>
      <c r="C23" s="59">
        <f>SUMPRODUCT(C7:E7,H8:J8)</f>
        <v>28500</v>
      </c>
      <c r="D23" s="5" t="s">
        <v>0</v>
      </c>
      <c r="E23" s="5">
        <f>15000*1.9</f>
        <v>28500</v>
      </c>
      <c r="F23" s="2">
        <f>IF(C23&lt;15000,C23,15000)</f>
        <v>15000</v>
      </c>
      <c r="G23" s="2">
        <f>IF(C23&lt;15000,0,C23-15000)</f>
        <v>13500</v>
      </c>
      <c r="H23" s="55">
        <v>8.5</v>
      </c>
      <c r="I23" s="55">
        <f>1.1*H23</f>
        <v>9.3500000000000014</v>
      </c>
      <c r="J23" s="30"/>
      <c r="K23" s="31"/>
    </row>
    <row r="24" spans="1:13" x14ac:dyDescent="0.2">
      <c r="A24" s="32"/>
      <c r="B24" s="57" t="s">
        <v>25</v>
      </c>
      <c r="C24" s="60">
        <f>SUMPRODUCT(C8:E8,H8:J8)</f>
        <v>14755.555615106518</v>
      </c>
      <c r="D24" s="5" t="s">
        <v>0</v>
      </c>
      <c r="E24" s="5">
        <f>10000*1.9</f>
        <v>19000</v>
      </c>
      <c r="F24" s="2">
        <f>IF(C24&lt;10000,C24,10000)</f>
        <v>10000</v>
      </c>
      <c r="G24" s="2">
        <f>IF(C24&lt;10000,0,C24-10000)</f>
        <v>4755.5556151065175</v>
      </c>
      <c r="H24" s="55">
        <v>9.25</v>
      </c>
      <c r="I24" s="55">
        <f>1.1*H24</f>
        <v>10.175000000000001</v>
      </c>
      <c r="J24" s="30"/>
      <c r="K24" s="31"/>
    </row>
    <row r="25" spans="1:13" x14ac:dyDescent="0.2">
      <c r="A25" s="32"/>
      <c r="B25" s="3" t="s">
        <v>26</v>
      </c>
      <c r="C25" s="58"/>
      <c r="D25" s="5"/>
      <c r="E25" s="5"/>
      <c r="F25" s="30"/>
      <c r="G25" s="30"/>
      <c r="H25" s="30"/>
      <c r="I25" s="30"/>
      <c r="J25" s="30"/>
      <c r="K25" s="31"/>
    </row>
    <row r="26" spans="1:13" x14ac:dyDescent="0.2">
      <c r="A26" s="32"/>
      <c r="B26" s="57" t="s">
        <v>27</v>
      </c>
      <c r="C26" s="60">
        <f>SUMPRODUCT(C10:E10,$H$8:$J$8)</f>
        <v>167999.99464041353</v>
      </c>
      <c r="D26" s="5" t="s">
        <v>0</v>
      </c>
      <c r="E26" s="5">
        <v>200000</v>
      </c>
      <c r="F26" s="30"/>
      <c r="G26" s="30"/>
      <c r="H26" s="30"/>
      <c r="I26" s="30"/>
      <c r="J26" s="30"/>
      <c r="K26" s="31"/>
    </row>
    <row r="27" spans="1:13" x14ac:dyDescent="0.2">
      <c r="A27" s="32"/>
      <c r="B27" s="57" t="s">
        <v>14</v>
      </c>
      <c r="C27" s="61">
        <f>SUMPRODUCT(C11:E11,$H$8:$J$8)</f>
        <v>50000.002679793237</v>
      </c>
      <c r="D27" s="5" t="s">
        <v>0</v>
      </c>
      <c r="E27" s="5">
        <v>50000</v>
      </c>
      <c r="F27" s="30"/>
      <c r="G27" s="30"/>
      <c r="H27" s="30"/>
      <c r="I27" s="30"/>
      <c r="J27" s="30"/>
      <c r="K27" s="31"/>
    </row>
    <row r="28" spans="1:13" x14ac:dyDescent="0.2">
      <c r="A28" s="32"/>
      <c r="B28" s="57" t="s">
        <v>107</v>
      </c>
      <c r="C28" s="60">
        <f>SUMPRODUCT(C12:E12,H8:J8)</f>
        <v>9533.332886701126</v>
      </c>
      <c r="D28" s="5" t="s">
        <v>0</v>
      </c>
      <c r="E28" s="5">
        <v>10000</v>
      </c>
      <c r="F28" s="30"/>
      <c r="G28" s="30"/>
      <c r="H28" s="30"/>
      <c r="I28" s="30"/>
      <c r="J28" s="30"/>
      <c r="K28" s="31"/>
    </row>
    <row r="29" spans="1:13" x14ac:dyDescent="0.2">
      <c r="A29" s="32"/>
      <c r="B29" s="57" t="s">
        <v>16</v>
      </c>
      <c r="C29" s="60">
        <f>SUMPRODUCT(C13:E13,$H$8:$J$8)</f>
        <v>14688.88903776629</v>
      </c>
      <c r="D29" s="5" t="s">
        <v>0</v>
      </c>
      <c r="E29" s="5">
        <v>15000</v>
      </c>
      <c r="F29" s="30"/>
      <c r="G29" s="30"/>
      <c r="H29" s="30"/>
      <c r="I29" s="30"/>
      <c r="J29" s="30"/>
      <c r="K29" s="31"/>
    </row>
    <row r="30" spans="1:13" ht="14" thickBot="1" x14ac:dyDescent="0.25">
      <c r="A30" s="49"/>
      <c r="B30" s="50"/>
      <c r="C30" s="50"/>
      <c r="D30" s="50"/>
      <c r="E30" s="50"/>
      <c r="F30" s="50"/>
      <c r="G30" s="50"/>
      <c r="H30" s="50"/>
      <c r="I30" s="50"/>
      <c r="J30" s="50"/>
      <c r="K30" s="51"/>
    </row>
  </sheetData>
  <mergeCells count="2">
    <mergeCell ref="B4:F4"/>
    <mergeCell ref="A1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61C1-FFCF-453A-9695-36FF4D278996}">
  <dimension ref="A1:F24"/>
  <sheetViews>
    <sheetView showGridLines="0" workbookViewId="0">
      <selection activeCell="C23" sqref="C23"/>
    </sheetView>
  </sheetViews>
  <sheetFormatPr baseColWidth="10" defaultColWidth="8.83203125" defaultRowHeight="15" x14ac:dyDescent="0.2"/>
  <cols>
    <col min="1" max="1" width="2.33203125" customWidth="1"/>
    <col min="2" max="2" width="6.1640625" bestFit="1" customWidth="1"/>
    <col min="3" max="3" width="28.5" bestFit="1" customWidth="1"/>
    <col min="4" max="4" width="7" bestFit="1" customWidth="1"/>
    <col min="5" max="5" width="12.6640625" bestFit="1" customWidth="1"/>
  </cols>
  <sheetData>
    <row r="1" spans="1:6" x14ac:dyDescent="0.2">
      <c r="A1" s="8" t="s">
        <v>30</v>
      </c>
    </row>
    <row r="2" spans="1:6" x14ac:dyDescent="0.2">
      <c r="A2" s="8" t="s">
        <v>31</v>
      </c>
    </row>
    <row r="3" spans="1:6" x14ac:dyDescent="0.2">
      <c r="A3" s="8" t="s">
        <v>99</v>
      </c>
    </row>
    <row r="6" spans="1:6" ht="16" thickBot="1" x14ac:dyDescent="0.25">
      <c r="A6" t="s">
        <v>32</v>
      </c>
    </row>
    <row r="7" spans="1:6" x14ac:dyDescent="0.2">
      <c r="B7" s="15"/>
      <c r="C7" s="15"/>
      <c r="D7" s="15" t="s">
        <v>35</v>
      </c>
      <c r="E7" s="15" t="s">
        <v>37</v>
      </c>
    </row>
    <row r="8" spans="1:6" ht="16" thickBot="1" x14ac:dyDescent="0.25">
      <c r="B8" s="16" t="s">
        <v>33</v>
      </c>
      <c r="C8" s="16" t="s">
        <v>34</v>
      </c>
      <c r="D8" s="16" t="s">
        <v>36</v>
      </c>
      <c r="E8" s="16" t="s">
        <v>38</v>
      </c>
    </row>
    <row r="9" spans="1:6" x14ac:dyDescent="0.2">
      <c r="B9" s="9" t="s">
        <v>41</v>
      </c>
      <c r="C9" s="9" t="s">
        <v>42</v>
      </c>
      <c r="D9" s="9">
        <v>0</v>
      </c>
      <c r="E9" s="9">
        <v>19.490079702491709</v>
      </c>
    </row>
    <row r="10" spans="1:6" x14ac:dyDescent="0.2">
      <c r="B10" s="9" t="s">
        <v>43</v>
      </c>
      <c r="C10" s="9" t="s">
        <v>44</v>
      </c>
      <c r="D10" s="9">
        <v>1000.0000000000009</v>
      </c>
      <c r="E10" s="9">
        <v>0</v>
      </c>
    </row>
    <row r="11" spans="1:6" ht="16" thickBot="1" x14ac:dyDescent="0.25">
      <c r="B11" s="10" t="s">
        <v>45</v>
      </c>
      <c r="C11" s="10" t="s">
        <v>46</v>
      </c>
      <c r="D11" s="10">
        <v>18000</v>
      </c>
      <c r="E11" s="10">
        <v>0</v>
      </c>
    </row>
    <row r="13" spans="1:6" ht="16" thickBot="1" x14ac:dyDescent="0.25">
      <c r="A13" t="s">
        <v>17</v>
      </c>
    </row>
    <row r="14" spans="1:6" x14ac:dyDescent="0.2">
      <c r="B14" s="15"/>
      <c r="C14" s="15"/>
      <c r="D14" s="15" t="s">
        <v>35</v>
      </c>
      <c r="E14" s="15" t="s">
        <v>39</v>
      </c>
    </row>
    <row r="15" spans="1:6" ht="16" thickBot="1" x14ac:dyDescent="0.25">
      <c r="B15" s="16" t="s">
        <v>33</v>
      </c>
      <c r="C15" s="16" t="s">
        <v>34</v>
      </c>
      <c r="D15" s="16" t="s">
        <v>36</v>
      </c>
      <c r="E15" s="16" t="s">
        <v>40</v>
      </c>
    </row>
    <row r="16" spans="1:6" x14ac:dyDescent="0.2">
      <c r="B16" s="9" t="s">
        <v>47</v>
      </c>
      <c r="C16" s="9" t="s">
        <v>48</v>
      </c>
      <c r="D16" s="9">
        <v>12000</v>
      </c>
      <c r="E16" s="9">
        <v>-2.1104170465446742E-3</v>
      </c>
      <c r="F16" s="20"/>
    </row>
    <row r="17" spans="2:5" x14ac:dyDescent="0.2">
      <c r="B17" s="9" t="s">
        <v>49</v>
      </c>
      <c r="C17" s="9" t="s">
        <v>50</v>
      </c>
      <c r="D17" s="9">
        <v>8000</v>
      </c>
      <c r="E17" s="9">
        <v>0</v>
      </c>
    </row>
    <row r="18" spans="2:5" x14ac:dyDescent="0.2">
      <c r="B18" s="9" t="s">
        <v>51</v>
      </c>
      <c r="C18" s="9" t="s">
        <v>52</v>
      </c>
      <c r="D18" s="9">
        <v>18000</v>
      </c>
      <c r="E18" s="9">
        <v>47.09750156157547</v>
      </c>
    </row>
    <row r="19" spans="2:5" x14ac:dyDescent="0.2">
      <c r="B19" s="9" t="s">
        <v>53</v>
      </c>
      <c r="C19" s="9" t="s">
        <v>54</v>
      </c>
      <c r="D19" s="9">
        <v>19800</v>
      </c>
      <c r="E19" s="9">
        <v>0</v>
      </c>
    </row>
    <row r="20" spans="2:5" x14ac:dyDescent="0.2">
      <c r="B20" s="9" t="s">
        <v>55</v>
      </c>
      <c r="C20" s="9" t="s">
        <v>56</v>
      </c>
      <c r="D20" s="9">
        <v>10000</v>
      </c>
      <c r="E20" s="9">
        <v>0</v>
      </c>
    </row>
    <row r="21" spans="2:5" x14ac:dyDescent="0.2">
      <c r="B21" s="9" t="s">
        <v>57</v>
      </c>
      <c r="C21" s="9" t="s">
        <v>58</v>
      </c>
      <c r="D21" s="9">
        <v>132000</v>
      </c>
      <c r="E21" s="9">
        <v>0</v>
      </c>
    </row>
    <row r="22" spans="2:5" x14ac:dyDescent="0.2">
      <c r="B22" s="9" t="s">
        <v>59</v>
      </c>
      <c r="C22" s="9" t="s">
        <v>60</v>
      </c>
      <c r="D22" s="9">
        <v>39000</v>
      </c>
      <c r="E22" s="9">
        <v>0</v>
      </c>
    </row>
    <row r="23" spans="2:5" x14ac:dyDescent="0.2">
      <c r="B23" s="9" t="s">
        <v>61</v>
      </c>
      <c r="C23" s="21" t="s">
        <v>62</v>
      </c>
      <c r="D23" s="21">
        <v>7500</v>
      </c>
      <c r="E23" s="21">
        <v>-50.650003026053376</v>
      </c>
    </row>
    <row r="24" spans="2:5" ht="16" thickBot="1" x14ac:dyDescent="0.25">
      <c r="B24" s="10" t="s">
        <v>63</v>
      </c>
      <c r="C24" s="10" t="s">
        <v>64</v>
      </c>
      <c r="D24" s="10">
        <v>11500</v>
      </c>
      <c r="E24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72338-55B5-489B-99FF-50CBCA8865AE}">
  <dimension ref="A1:G36"/>
  <sheetViews>
    <sheetView showGridLines="0" workbookViewId="0">
      <selection activeCell="C6" sqref="C6"/>
    </sheetView>
  </sheetViews>
  <sheetFormatPr baseColWidth="10" defaultColWidth="8.83203125" defaultRowHeight="15" x14ac:dyDescent="0.2"/>
  <cols>
    <col min="1" max="1" width="2.33203125" customWidth="1"/>
    <col min="2" max="2" width="6.1640625" bestFit="1" customWidth="1"/>
    <col min="3" max="3" width="28.5" bestFit="1" customWidth="1"/>
    <col min="4" max="5" width="13.6640625" bestFit="1" customWidth="1"/>
    <col min="6" max="6" width="11.5" bestFit="1" customWidth="1"/>
    <col min="7" max="7" width="6" bestFit="1" customWidth="1"/>
  </cols>
  <sheetData>
    <row r="1" spans="1:5" x14ac:dyDescent="0.2">
      <c r="A1" s="8" t="s">
        <v>68</v>
      </c>
    </row>
    <row r="2" spans="1:5" x14ac:dyDescent="0.2">
      <c r="A2" s="8" t="s">
        <v>31</v>
      </c>
    </row>
    <row r="3" spans="1:5" x14ac:dyDescent="0.2">
      <c r="A3" s="8" t="s">
        <v>99</v>
      </c>
    </row>
    <row r="4" spans="1:5" x14ac:dyDescent="0.2">
      <c r="A4" s="8" t="s">
        <v>69</v>
      </c>
    </row>
    <row r="5" spans="1:5" x14ac:dyDescent="0.2">
      <c r="A5" s="8" t="s">
        <v>70</v>
      </c>
    </row>
    <row r="6" spans="1:5" x14ac:dyDescent="0.2">
      <c r="A6" s="8"/>
      <c r="B6" t="s">
        <v>71</v>
      </c>
    </row>
    <row r="7" spans="1:5" x14ac:dyDescent="0.2">
      <c r="A7" s="8"/>
      <c r="B7" t="s">
        <v>100</v>
      </c>
    </row>
    <row r="8" spans="1:5" x14ac:dyDescent="0.2">
      <c r="A8" s="8"/>
      <c r="B8" t="s">
        <v>72</v>
      </c>
    </row>
    <row r="9" spans="1:5" x14ac:dyDescent="0.2">
      <c r="A9" s="8" t="s">
        <v>73</v>
      </c>
    </row>
    <row r="10" spans="1:5" x14ac:dyDescent="0.2">
      <c r="B10" t="s">
        <v>74</v>
      </c>
    </row>
    <row r="11" spans="1:5" x14ac:dyDescent="0.2">
      <c r="B11" t="s">
        <v>75</v>
      </c>
    </row>
    <row r="12" spans="1:5" x14ac:dyDescent="0.2">
      <c r="B12" t="s">
        <v>76</v>
      </c>
    </row>
    <row r="14" spans="1:5" ht="16" thickBot="1" x14ac:dyDescent="0.25">
      <c r="A14" t="s">
        <v>77</v>
      </c>
    </row>
    <row r="15" spans="1:5" ht="16" thickBot="1" x14ac:dyDescent="0.25">
      <c r="B15" s="14" t="s">
        <v>33</v>
      </c>
      <c r="C15" s="14" t="s">
        <v>34</v>
      </c>
      <c r="D15" s="14" t="s">
        <v>78</v>
      </c>
      <c r="E15" s="14" t="s">
        <v>79</v>
      </c>
    </row>
    <row r="16" spans="1:5" ht="16" thickBot="1" x14ac:dyDescent="0.25">
      <c r="B16" s="10" t="s">
        <v>97</v>
      </c>
      <c r="C16" s="10" t="s">
        <v>98</v>
      </c>
      <c r="D16" s="13">
        <v>1365880</v>
      </c>
      <c r="E16" s="13">
        <v>1365880</v>
      </c>
    </row>
    <row r="19" spans="1:7" ht="16" thickBot="1" x14ac:dyDescent="0.25">
      <c r="A19" t="s">
        <v>32</v>
      </c>
    </row>
    <row r="20" spans="1:7" ht="16" thickBot="1" x14ac:dyDescent="0.25">
      <c r="B20" s="14" t="s">
        <v>33</v>
      </c>
      <c r="C20" s="14" t="s">
        <v>34</v>
      </c>
      <c r="D20" s="14" t="s">
        <v>78</v>
      </c>
      <c r="E20" s="14" t="s">
        <v>79</v>
      </c>
      <c r="F20" s="14" t="s">
        <v>80</v>
      </c>
    </row>
    <row r="21" spans="1:7" x14ac:dyDescent="0.2">
      <c r="B21" s="9" t="s">
        <v>41</v>
      </c>
      <c r="C21" s="9" t="s">
        <v>42</v>
      </c>
      <c r="D21" s="12">
        <v>0</v>
      </c>
      <c r="E21" s="12">
        <v>0</v>
      </c>
      <c r="F21" s="9" t="s">
        <v>85</v>
      </c>
    </row>
    <row r="22" spans="1:7" x14ac:dyDescent="0.2">
      <c r="B22" s="9" t="s">
        <v>43</v>
      </c>
      <c r="C22" s="9" t="s">
        <v>44</v>
      </c>
      <c r="D22" s="12">
        <v>1000.0000000000009</v>
      </c>
      <c r="E22" s="12">
        <v>1000.0000000000009</v>
      </c>
      <c r="F22" s="9" t="s">
        <v>85</v>
      </c>
    </row>
    <row r="23" spans="1:7" ht="16" thickBot="1" x14ac:dyDescent="0.25">
      <c r="B23" s="10" t="s">
        <v>45</v>
      </c>
      <c r="C23" s="10" t="s">
        <v>46</v>
      </c>
      <c r="D23" s="11">
        <v>18000</v>
      </c>
      <c r="E23" s="11">
        <v>18000</v>
      </c>
      <c r="F23" s="10" t="s">
        <v>85</v>
      </c>
    </row>
    <row r="26" spans="1:7" ht="16" thickBot="1" x14ac:dyDescent="0.25">
      <c r="A26" t="s">
        <v>17</v>
      </c>
    </row>
    <row r="27" spans="1:7" ht="16" thickBot="1" x14ac:dyDescent="0.25">
      <c r="B27" s="14" t="s">
        <v>33</v>
      </c>
      <c r="C27" s="14" t="s">
        <v>34</v>
      </c>
      <c r="D27" s="14" t="s">
        <v>81</v>
      </c>
      <c r="E27" s="14" t="s">
        <v>82</v>
      </c>
      <c r="F27" s="14" t="s">
        <v>83</v>
      </c>
      <c r="G27" s="14" t="s">
        <v>84</v>
      </c>
    </row>
    <row r="28" spans="1:7" x14ac:dyDescent="0.2">
      <c r="B28" s="9" t="s">
        <v>47</v>
      </c>
      <c r="C28" s="9" t="s">
        <v>48</v>
      </c>
      <c r="D28" s="12">
        <v>12000</v>
      </c>
      <c r="E28" s="9" t="s">
        <v>86</v>
      </c>
      <c r="F28" s="9" t="s">
        <v>87</v>
      </c>
      <c r="G28" s="9">
        <v>0</v>
      </c>
    </row>
    <row r="29" spans="1:7" x14ac:dyDescent="0.2">
      <c r="B29" s="9" t="s">
        <v>49</v>
      </c>
      <c r="C29" s="9" t="s">
        <v>50</v>
      </c>
      <c r="D29" s="12">
        <v>8000</v>
      </c>
      <c r="E29" s="9" t="s">
        <v>88</v>
      </c>
      <c r="F29" s="9" t="s">
        <v>87</v>
      </c>
      <c r="G29" s="9">
        <v>0</v>
      </c>
    </row>
    <row r="30" spans="1:7" x14ac:dyDescent="0.2">
      <c r="B30" s="9" t="s">
        <v>51</v>
      </c>
      <c r="C30" s="9" t="s">
        <v>52</v>
      </c>
      <c r="D30" s="12">
        <v>18000</v>
      </c>
      <c r="E30" s="9" t="s">
        <v>89</v>
      </c>
      <c r="F30" s="9" t="s">
        <v>87</v>
      </c>
      <c r="G30" s="9">
        <v>0</v>
      </c>
    </row>
    <row r="31" spans="1:7" x14ac:dyDescent="0.2">
      <c r="B31" s="9" t="s">
        <v>53</v>
      </c>
      <c r="C31" s="9" t="s">
        <v>54</v>
      </c>
      <c r="D31" s="12">
        <v>19800</v>
      </c>
      <c r="E31" s="9" t="s">
        <v>90</v>
      </c>
      <c r="F31" s="9" t="s">
        <v>91</v>
      </c>
      <c r="G31" s="9">
        <v>8700</v>
      </c>
    </row>
    <row r="32" spans="1:7" x14ac:dyDescent="0.2">
      <c r="B32" s="9" t="s">
        <v>55</v>
      </c>
      <c r="C32" s="9" t="s">
        <v>56</v>
      </c>
      <c r="D32" s="12">
        <v>10000</v>
      </c>
      <c r="E32" s="9" t="s">
        <v>92</v>
      </c>
      <c r="F32" s="9" t="s">
        <v>91</v>
      </c>
      <c r="G32" s="9">
        <v>9000</v>
      </c>
    </row>
    <row r="33" spans="2:7" x14ac:dyDescent="0.2">
      <c r="B33" s="9" t="s">
        <v>57</v>
      </c>
      <c r="C33" s="9" t="s">
        <v>58</v>
      </c>
      <c r="D33" s="12">
        <v>132000</v>
      </c>
      <c r="E33" s="9" t="s">
        <v>93</v>
      </c>
      <c r="F33" s="9" t="s">
        <v>91</v>
      </c>
      <c r="G33" s="9">
        <v>68000</v>
      </c>
    </row>
    <row r="34" spans="2:7" x14ac:dyDescent="0.2">
      <c r="B34" s="9" t="s">
        <v>59</v>
      </c>
      <c r="C34" s="9" t="s">
        <v>60</v>
      </c>
      <c r="D34" s="12">
        <v>39000</v>
      </c>
      <c r="E34" s="9" t="s">
        <v>94</v>
      </c>
      <c r="F34" s="9" t="s">
        <v>91</v>
      </c>
      <c r="G34" s="9">
        <v>11000.000000000007</v>
      </c>
    </row>
    <row r="35" spans="2:7" x14ac:dyDescent="0.2">
      <c r="B35" s="9" t="s">
        <v>61</v>
      </c>
      <c r="C35" s="9" t="s">
        <v>62</v>
      </c>
      <c r="D35" s="12">
        <v>7500</v>
      </c>
      <c r="E35" s="9" t="s">
        <v>95</v>
      </c>
      <c r="F35" s="9" t="s">
        <v>87</v>
      </c>
      <c r="G35" s="9">
        <v>0</v>
      </c>
    </row>
    <row r="36" spans="2:7" ht="16" thickBot="1" x14ac:dyDescent="0.25">
      <c r="B36" s="10" t="s">
        <v>63</v>
      </c>
      <c r="C36" s="10" t="s">
        <v>64</v>
      </c>
      <c r="D36" s="11">
        <v>11500</v>
      </c>
      <c r="E36" s="10" t="s">
        <v>96</v>
      </c>
      <c r="F36" s="10" t="s">
        <v>91</v>
      </c>
      <c r="G36" s="10">
        <v>3500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9A465-73A0-4C9D-B28E-C48183FEBDEF}">
  <dimension ref="A1:F28"/>
  <sheetViews>
    <sheetView showGridLines="0" workbookViewId="0">
      <selection activeCell="F28" sqref="F28"/>
    </sheetView>
  </sheetViews>
  <sheetFormatPr baseColWidth="10" defaultColWidth="8.83203125" defaultRowHeight="15" x14ac:dyDescent="0.2"/>
  <cols>
    <col min="1" max="1" width="2.33203125" customWidth="1"/>
    <col min="2" max="2" width="6.33203125" bestFit="1" customWidth="1"/>
    <col min="3" max="3" width="28.5" bestFit="1" customWidth="1"/>
    <col min="4" max="5" width="13.6640625" bestFit="1" customWidth="1"/>
    <col min="6" max="6" width="14.6640625" bestFit="1" customWidth="1"/>
  </cols>
  <sheetData>
    <row r="1" spans="1:6" x14ac:dyDescent="0.2">
      <c r="A1" s="8" t="s">
        <v>101</v>
      </c>
    </row>
    <row r="2" spans="1:6" x14ac:dyDescent="0.2">
      <c r="A2" s="8" t="s">
        <v>31</v>
      </c>
    </row>
    <row r="3" spans="1:6" x14ac:dyDescent="0.2">
      <c r="A3" s="8" t="s">
        <v>102</v>
      </c>
    </row>
    <row r="6" spans="1:6" ht="16" thickBot="1" x14ac:dyDescent="0.25">
      <c r="A6" t="s">
        <v>77</v>
      </c>
    </row>
    <row r="7" spans="1:6" ht="16" thickBot="1" x14ac:dyDescent="0.25">
      <c r="B7" s="17" t="s">
        <v>33</v>
      </c>
      <c r="C7" s="17" t="s">
        <v>34</v>
      </c>
      <c r="D7" s="17" t="s">
        <v>78</v>
      </c>
      <c r="E7" s="17" t="s">
        <v>79</v>
      </c>
      <c r="F7" s="17" t="s">
        <v>103</v>
      </c>
    </row>
    <row r="8" spans="1:6" ht="16" thickBot="1" x14ac:dyDescent="0.25">
      <c r="B8" s="10" t="s">
        <v>97</v>
      </c>
      <c r="C8" s="10" t="s">
        <v>98</v>
      </c>
      <c r="D8" s="13">
        <v>1365879.9999908973</v>
      </c>
      <c r="E8" s="13">
        <v>1365879.9999908973</v>
      </c>
      <c r="F8" s="18" t="s">
        <v>105</v>
      </c>
    </row>
    <row r="11" spans="1:6" ht="16" thickBot="1" x14ac:dyDescent="0.25">
      <c r="A11" t="s">
        <v>32</v>
      </c>
    </row>
    <row r="12" spans="1:6" ht="16" thickBot="1" x14ac:dyDescent="0.25">
      <c r="B12" s="17" t="s">
        <v>33</v>
      </c>
      <c r="C12" s="17" t="s">
        <v>34</v>
      </c>
      <c r="D12" s="17" t="s">
        <v>78</v>
      </c>
      <c r="E12" s="17" t="s">
        <v>79</v>
      </c>
      <c r="F12" s="17" t="s">
        <v>104</v>
      </c>
    </row>
    <row r="13" spans="1:6" x14ac:dyDescent="0.2">
      <c r="B13" s="9" t="s">
        <v>41</v>
      </c>
      <c r="C13" s="9" t="s">
        <v>42</v>
      </c>
      <c r="D13" s="12">
        <v>0</v>
      </c>
      <c r="E13" s="12">
        <v>0</v>
      </c>
      <c r="F13" s="19" t="s">
        <v>105</v>
      </c>
    </row>
    <row r="14" spans="1:6" x14ac:dyDescent="0.2">
      <c r="B14" s="9" t="s">
        <v>43</v>
      </c>
      <c r="C14" s="9" t="s">
        <v>44</v>
      </c>
      <c r="D14" s="12">
        <v>1000.0000005990562</v>
      </c>
      <c r="E14" s="12">
        <v>1000.0000005990562</v>
      </c>
      <c r="F14" s="19" t="s">
        <v>105</v>
      </c>
    </row>
    <row r="15" spans="1:6" ht="16" thickBot="1" x14ac:dyDescent="0.25">
      <c r="B15" s="10" t="s">
        <v>45</v>
      </c>
      <c r="C15" s="10" t="s">
        <v>46</v>
      </c>
      <c r="D15" s="11">
        <v>18000</v>
      </c>
      <c r="E15" s="11">
        <v>18000</v>
      </c>
      <c r="F15" s="18" t="s">
        <v>105</v>
      </c>
    </row>
    <row r="18" spans="1:6" ht="16" thickBot="1" x14ac:dyDescent="0.25">
      <c r="A18" t="s">
        <v>17</v>
      </c>
    </row>
    <row r="19" spans="1:6" ht="16" thickBot="1" x14ac:dyDescent="0.25">
      <c r="B19" s="17" t="s">
        <v>33</v>
      </c>
      <c r="C19" s="17" t="s">
        <v>34</v>
      </c>
      <c r="D19" s="17" t="s">
        <v>81</v>
      </c>
      <c r="E19" s="17" t="s">
        <v>82</v>
      </c>
      <c r="F19" s="17" t="s">
        <v>103</v>
      </c>
    </row>
    <row r="20" spans="1:6" x14ac:dyDescent="0.2">
      <c r="B20" s="9" t="s">
        <v>47</v>
      </c>
      <c r="C20" s="9" t="s">
        <v>48</v>
      </c>
      <c r="D20" s="12">
        <v>12000</v>
      </c>
      <c r="E20" s="9" t="s">
        <v>86</v>
      </c>
      <c r="F20" s="9" t="s">
        <v>106</v>
      </c>
    </row>
    <row r="21" spans="1:6" x14ac:dyDescent="0.2">
      <c r="B21" s="9" t="s">
        <v>49</v>
      </c>
      <c r="C21" s="9" t="s">
        <v>50</v>
      </c>
      <c r="D21" s="12">
        <v>8000</v>
      </c>
      <c r="E21" s="9" t="s">
        <v>88</v>
      </c>
      <c r="F21" s="9" t="s">
        <v>106</v>
      </c>
    </row>
    <row r="22" spans="1:6" x14ac:dyDescent="0.2">
      <c r="B22" s="9" t="s">
        <v>51</v>
      </c>
      <c r="C22" s="9" t="s">
        <v>52</v>
      </c>
      <c r="D22" s="12">
        <v>18000</v>
      </c>
      <c r="E22" s="9" t="s">
        <v>89</v>
      </c>
      <c r="F22" s="19" t="s">
        <v>105</v>
      </c>
    </row>
    <row r="23" spans="1:6" x14ac:dyDescent="0.2">
      <c r="B23" s="9" t="s">
        <v>53</v>
      </c>
      <c r="C23" s="9" t="s">
        <v>54</v>
      </c>
      <c r="D23" s="12">
        <v>19800.000001078301</v>
      </c>
      <c r="E23" s="9" t="s">
        <v>90</v>
      </c>
      <c r="F23" s="19" t="s">
        <v>105</v>
      </c>
    </row>
    <row r="24" spans="1:6" x14ac:dyDescent="0.2">
      <c r="B24" s="9" t="s">
        <v>55</v>
      </c>
      <c r="C24" s="9" t="s">
        <v>56</v>
      </c>
      <c r="D24" s="12">
        <v>10000.000000599057</v>
      </c>
      <c r="E24" s="9" t="s">
        <v>92</v>
      </c>
      <c r="F24" s="19" t="s">
        <v>105</v>
      </c>
    </row>
    <row r="25" spans="1:6" x14ac:dyDescent="0.2">
      <c r="B25" s="9" t="s">
        <v>57</v>
      </c>
      <c r="C25" s="9" t="s">
        <v>58</v>
      </c>
      <c r="D25" s="12">
        <v>132000.00000359432</v>
      </c>
      <c r="E25" s="9" t="s">
        <v>93</v>
      </c>
      <c r="F25" s="19" t="s">
        <v>105</v>
      </c>
    </row>
    <row r="26" spans="1:6" x14ac:dyDescent="0.2">
      <c r="B26" s="9" t="s">
        <v>59</v>
      </c>
      <c r="C26" s="9" t="s">
        <v>60</v>
      </c>
      <c r="D26" s="12">
        <v>39000.000001797169</v>
      </c>
      <c r="E26" s="9" t="s">
        <v>94</v>
      </c>
      <c r="F26" s="19" t="s">
        <v>105</v>
      </c>
    </row>
    <row r="27" spans="1:6" x14ac:dyDescent="0.2">
      <c r="B27" s="9" t="s">
        <v>61</v>
      </c>
      <c r="C27" s="9" t="s">
        <v>62</v>
      </c>
      <c r="D27" s="12">
        <v>7500.0000001797171</v>
      </c>
      <c r="E27" s="9" t="s">
        <v>95</v>
      </c>
      <c r="F27" s="19" t="s">
        <v>105</v>
      </c>
    </row>
    <row r="28" spans="1:6" ht="16" thickBot="1" x14ac:dyDescent="0.25">
      <c r="B28" s="10" t="s">
        <v>63</v>
      </c>
      <c r="C28" s="10" t="s">
        <v>64</v>
      </c>
      <c r="D28" s="11">
        <v>11500.000000419339</v>
      </c>
      <c r="E28" s="10" t="s">
        <v>96</v>
      </c>
      <c r="F28" s="1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Sensitivity Report 1</vt:lpstr>
      <vt:lpstr>Answer Report 1</vt:lpstr>
      <vt:lpstr>Linearity Report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RainyVintage</dc:creator>
  <cp:lastModifiedBy>Microsoft Office User</cp:lastModifiedBy>
  <dcterms:created xsi:type="dcterms:W3CDTF">2015-06-05T18:17:20Z</dcterms:created>
  <dcterms:modified xsi:type="dcterms:W3CDTF">2021-03-20T06:06:33Z</dcterms:modified>
</cp:coreProperties>
</file>