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速速製衣\財務系統\"/>
    </mc:Choice>
  </mc:AlternateContent>
  <xr:revisionPtr revIDLastSave="0" documentId="13_ncr:1_{CDA0C44C-4216-4504-808A-8B3AECC04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55" i="1"/>
  <c r="B53" i="1"/>
  <c r="B49" i="1"/>
  <c r="D36" i="1"/>
  <c r="E36" i="1"/>
  <c r="F36" i="1"/>
  <c r="G36" i="1"/>
  <c r="H36" i="1"/>
  <c r="I36" i="1"/>
  <c r="J36" i="1"/>
  <c r="K36" i="1"/>
  <c r="L36" i="1"/>
  <c r="C36" i="1"/>
  <c r="B36" i="1"/>
  <c r="G39" i="1"/>
  <c r="G38" i="1"/>
  <c r="G37" i="1"/>
  <c r="G35" i="1"/>
  <c r="G29" i="1"/>
  <c r="G27" i="1"/>
  <c r="G25" i="1"/>
  <c r="G23" i="1"/>
  <c r="G18" i="1"/>
  <c r="G11" i="1"/>
  <c r="B41" i="1" l="1"/>
  <c r="H39" i="1"/>
  <c r="I39" i="1"/>
  <c r="J39" i="1"/>
  <c r="K39" i="1"/>
  <c r="L39" i="1"/>
  <c r="H38" i="1"/>
  <c r="I38" i="1"/>
  <c r="J38" i="1"/>
  <c r="K38" i="1"/>
  <c r="H37" i="1"/>
  <c r="I37" i="1"/>
  <c r="J37" i="1"/>
  <c r="K37" i="1"/>
  <c r="H35" i="1"/>
  <c r="I35" i="1"/>
  <c r="J35" i="1"/>
  <c r="K35" i="1"/>
  <c r="L35" i="1"/>
  <c r="B45" i="1"/>
  <c r="B42" i="1"/>
  <c r="H25" i="1"/>
  <c r="I25" i="1"/>
  <c r="J25" i="1"/>
  <c r="K25" i="1"/>
  <c r="L25" i="1"/>
  <c r="H23" i="1"/>
  <c r="I23" i="1"/>
  <c r="J23" i="1"/>
  <c r="K23" i="1"/>
  <c r="L23" i="1"/>
  <c r="L21" i="1"/>
  <c r="K21" i="1"/>
  <c r="J21" i="1"/>
  <c r="I21" i="1"/>
  <c r="H21" i="1"/>
  <c r="D17" i="1"/>
  <c r="E17" i="1"/>
  <c r="F17" i="1"/>
  <c r="I17" i="1"/>
  <c r="J17" i="1"/>
  <c r="L17" i="1"/>
  <c r="C17" i="1"/>
  <c r="L7" i="1"/>
  <c r="L38" i="1" s="1"/>
  <c r="L6" i="1"/>
  <c r="L37" i="1" s="1"/>
  <c r="E11" i="1"/>
  <c r="F11" i="1"/>
  <c r="H11" i="1"/>
  <c r="I11" i="1"/>
  <c r="I15" i="1" s="1"/>
  <c r="C48" i="1" s="1"/>
  <c r="J11" i="1"/>
  <c r="J13" i="1" s="1"/>
  <c r="K11" i="1"/>
  <c r="K29" i="1" s="1"/>
  <c r="J27" i="1" l="1"/>
  <c r="L11" i="1"/>
  <c r="L13" i="1" s="1"/>
  <c r="L27" i="1" s="1"/>
  <c r="F13" i="1"/>
  <c r="H27" i="1"/>
  <c r="J29" i="1"/>
  <c r="I14" i="1"/>
  <c r="I29" i="1" s="1"/>
  <c r="H29" i="1"/>
  <c r="F16" i="1" l="1"/>
  <c r="F18" i="1" s="1"/>
  <c r="E16" i="1"/>
  <c r="E18" i="1" s="1"/>
  <c r="K16" i="1"/>
  <c r="K18" i="1" s="1"/>
  <c r="K27" i="1"/>
  <c r="L16" i="1"/>
  <c r="L18" i="1" s="1"/>
  <c r="L29" i="1"/>
  <c r="J18" i="1"/>
  <c r="I16" i="1"/>
  <c r="I18" i="1" s="1"/>
  <c r="I27" i="1"/>
  <c r="H16" i="1"/>
  <c r="H18" i="1" s="1"/>
  <c r="D11" i="1"/>
  <c r="D13" i="1" l="1"/>
  <c r="F29" i="1"/>
  <c r="F27" i="1"/>
  <c r="E39" i="1"/>
  <c r="F39" i="1"/>
  <c r="E38" i="1"/>
  <c r="F38" i="1"/>
  <c r="E37" i="1"/>
  <c r="F37" i="1"/>
  <c r="E35" i="1"/>
  <c r="F35" i="1"/>
  <c r="E29" i="1"/>
  <c r="E27" i="1"/>
  <c r="E25" i="1"/>
  <c r="F25" i="1"/>
  <c r="E23" i="1"/>
  <c r="F23" i="1"/>
  <c r="E21" i="1"/>
  <c r="D39" i="1"/>
  <c r="D38" i="1"/>
  <c r="D37" i="1"/>
  <c r="D35" i="1"/>
  <c r="D23" i="1"/>
  <c r="D21" i="1"/>
  <c r="C39" i="1"/>
  <c r="C38" i="1"/>
  <c r="C37" i="1"/>
  <c r="C35" i="1"/>
  <c r="C11" i="1"/>
  <c r="C21" i="1"/>
  <c r="C23" i="1"/>
  <c r="D1" i="1"/>
  <c r="E1" i="1" s="1"/>
  <c r="F1" i="1" s="1"/>
  <c r="H1" i="1" s="1"/>
  <c r="I1" i="1" s="1"/>
  <c r="J1" i="1" s="1"/>
  <c r="K1" i="1" s="1"/>
  <c r="L1" i="1" s="1"/>
  <c r="N1" i="1" s="1"/>
  <c r="O1" i="1" s="1"/>
  <c r="B54" i="1" l="1"/>
  <c r="B35" i="1"/>
  <c r="B37" i="1"/>
  <c r="B38" i="1"/>
  <c r="B39" i="1"/>
  <c r="D16" i="1"/>
  <c r="D18" i="1" s="1"/>
  <c r="C27" i="1"/>
  <c r="D25" i="1"/>
  <c r="D29" i="1"/>
  <c r="D27" i="1"/>
  <c r="C25" i="1"/>
  <c r="C16" i="1" l="1"/>
  <c r="C18" i="1" s="1"/>
  <c r="A57" i="1" s="1"/>
  <c r="C29" i="1"/>
</calcChain>
</file>

<file path=xl/sharedStrings.xml><?xml version="1.0" encoding="utf-8"?>
<sst xmlns="http://schemas.openxmlformats.org/spreadsheetml/2006/main" count="150" uniqueCount="64">
  <si>
    <t xml:space="preserve">2021 xx月份 </t>
    <phoneticPr fontId="1" type="noConversion"/>
  </si>
  <si>
    <t>訂單編號</t>
    <phoneticPr fontId="1" type="noConversion"/>
  </si>
  <si>
    <t>訂單名稱</t>
    <phoneticPr fontId="1" type="noConversion"/>
  </si>
  <si>
    <t>統編</t>
    <phoneticPr fontId="1" type="noConversion"/>
  </si>
  <si>
    <t>銷貨收入</t>
    <phoneticPr fontId="1" type="noConversion"/>
  </si>
  <si>
    <t>銷貨成本</t>
    <phoneticPr fontId="1" type="noConversion"/>
  </si>
  <si>
    <t>物流費用</t>
    <phoneticPr fontId="1" type="noConversion"/>
  </si>
  <si>
    <t>其他收入</t>
    <phoneticPr fontId="1" type="noConversion"/>
  </si>
  <si>
    <t>其他支出</t>
    <phoneticPr fontId="1" type="noConversion"/>
  </si>
  <si>
    <t>美編薪水</t>
    <phoneticPr fontId="1" type="noConversion"/>
  </si>
  <si>
    <t>控貨薪水</t>
    <phoneticPr fontId="1" type="noConversion"/>
  </si>
  <si>
    <t>稅前盈餘</t>
    <phoneticPr fontId="1" type="noConversion"/>
  </si>
  <si>
    <t>營業稅</t>
    <phoneticPr fontId="1" type="noConversion"/>
  </si>
  <si>
    <t>稅後淨利</t>
    <phoneticPr fontId="1" type="noConversion"/>
  </si>
  <si>
    <t>薪水計算</t>
    <phoneticPr fontId="1" type="noConversion"/>
  </si>
  <si>
    <t>業務薪水</t>
    <phoneticPr fontId="1" type="noConversion"/>
  </si>
  <si>
    <t>總經理薪水</t>
    <phoneticPr fontId="1" type="noConversion"/>
  </si>
  <si>
    <t>利潤</t>
    <phoneticPr fontId="1" type="noConversion"/>
  </si>
  <si>
    <t>美編</t>
    <phoneticPr fontId="1" type="noConversion"/>
  </si>
  <si>
    <t>控貨</t>
    <phoneticPr fontId="1" type="noConversion"/>
  </si>
  <si>
    <t>業務</t>
    <phoneticPr fontId="1" type="noConversion"/>
  </si>
  <si>
    <t>總經理</t>
    <phoneticPr fontId="1" type="noConversion"/>
  </si>
  <si>
    <t>貨物明細</t>
    <phoneticPr fontId="1" type="noConversion"/>
  </si>
  <si>
    <t>訂單建立時間</t>
    <phoneticPr fontId="1" type="noConversion"/>
  </si>
  <si>
    <t>訂單結案時間</t>
    <phoneticPr fontId="1" type="noConversion"/>
  </si>
  <si>
    <t>花費天數</t>
    <phoneticPr fontId="1" type="noConversion"/>
  </si>
  <si>
    <t>營運銷售概況</t>
    <phoneticPr fontId="1" type="noConversion"/>
  </si>
  <si>
    <t>營業額</t>
    <phoneticPr fontId="1" type="noConversion"/>
  </si>
  <si>
    <t>人事費用</t>
    <phoneticPr fontId="1" type="noConversion"/>
  </si>
  <si>
    <t>製作費用</t>
    <phoneticPr fontId="1" type="noConversion"/>
  </si>
  <si>
    <t>其他費用</t>
    <phoneticPr fontId="1" type="noConversion"/>
  </si>
  <si>
    <t>業務業績</t>
    <phoneticPr fontId="1" type="noConversion"/>
  </si>
  <si>
    <t>田任鈞</t>
    <phoneticPr fontId="1" type="noConversion"/>
  </si>
  <si>
    <t>謝子生</t>
    <phoneticPr fontId="1" type="noConversion"/>
  </si>
  <si>
    <t>劉承軒</t>
    <phoneticPr fontId="1" type="noConversion"/>
  </si>
  <si>
    <t>楊登傑</t>
    <phoneticPr fontId="1" type="noConversion"/>
  </si>
  <si>
    <t>員工當月薪水</t>
    <phoneticPr fontId="1" type="noConversion"/>
  </si>
  <si>
    <t>吳妤賢</t>
    <phoneticPr fontId="1" type="noConversion"/>
  </si>
  <si>
    <t>鄧宇庭</t>
    <phoneticPr fontId="1" type="noConversion"/>
  </si>
  <si>
    <t>總稅後盈餘</t>
    <phoneticPr fontId="1" type="noConversion"/>
  </si>
  <si>
    <t>11/23/2021</t>
    <phoneticPr fontId="1" type="noConversion"/>
  </si>
  <si>
    <t>12/14/2021</t>
    <phoneticPr fontId="1" type="noConversion"/>
  </si>
  <si>
    <t>否</t>
    <phoneticPr fontId="1" type="noConversion"/>
  </si>
  <si>
    <t>12/17/2021</t>
    <phoneticPr fontId="1" type="noConversion"/>
  </si>
  <si>
    <t>粉專小編薪水</t>
    <phoneticPr fontId="1" type="noConversion"/>
  </si>
  <si>
    <t>董事長薪水</t>
    <phoneticPr fontId="1" type="noConversion"/>
  </si>
  <si>
    <t>小編</t>
    <phoneticPr fontId="1" type="noConversion"/>
  </si>
  <si>
    <t>小編薪水</t>
    <phoneticPr fontId="1" type="noConversion"/>
  </si>
  <si>
    <t>呂庭羽</t>
    <phoneticPr fontId="1" type="noConversion"/>
  </si>
  <si>
    <t>12/09/2021</t>
    <phoneticPr fontId="1" type="noConversion"/>
  </si>
  <si>
    <t>12/30/2021</t>
    <phoneticPr fontId="1" type="noConversion"/>
  </si>
  <si>
    <t>12/07/2021</t>
    <phoneticPr fontId="1" type="noConversion"/>
  </si>
  <si>
    <t>台中台文系排</t>
    <phoneticPr fontId="1" type="noConversion"/>
  </si>
  <si>
    <t>中大壢中二年九班</t>
    <phoneticPr fontId="1" type="noConversion"/>
  </si>
  <si>
    <t>竹中科研</t>
    <phoneticPr fontId="1" type="noConversion"/>
  </si>
  <si>
    <t>交大南友</t>
    <phoneticPr fontId="1" type="noConversion"/>
  </si>
  <si>
    <t>交大創客</t>
    <phoneticPr fontId="1" type="noConversion"/>
  </si>
  <si>
    <t>地潔清潔</t>
    <phoneticPr fontId="1" type="noConversion"/>
  </si>
  <si>
    <t>泰詠電子</t>
    <phoneticPr fontId="1" type="noConversion"/>
  </si>
  <si>
    <t>梅籌</t>
    <phoneticPr fontId="1" type="noConversion"/>
  </si>
  <si>
    <t>松山滑板</t>
    <phoneticPr fontId="1" type="noConversion"/>
  </si>
  <si>
    <t>沈俊宇</t>
    <phoneticPr fontId="1" type="noConversion"/>
  </si>
  <si>
    <t>不可考</t>
    <phoneticPr fontId="1" type="noConversion"/>
  </si>
  <si>
    <t>人社公演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</si>
</sst>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theme="0"/>
      <name val="Microsoft JhengHei Light"/>
      <family val="2"/>
      <charset val="136"/>
    </font>
    <font>
      <b/>
      <sz val="11"/>
      <color theme="0"/>
      <name val="Microsoft JhengHei Light"/>
      <family val="2"/>
      <charset val="136"/>
    </font>
    <font>
      <sz val="11"/>
      <color theme="1"/>
      <name val="Microsoft JhengHei U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暖調藍色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2" workbookViewId="0">
      <selection activeCell="C49" sqref="C49"/>
    </sheetView>
  </sheetViews>
  <sheetFormatPr defaultRowHeight="14.4" x14ac:dyDescent="0.3"/>
  <cols>
    <col min="1" max="2" width="15.5" style="1" bestFit="1" customWidth="1"/>
    <col min="3" max="3" width="17.125" style="1" bestFit="1" customWidth="1"/>
    <col min="4" max="4" width="23.375" style="1" bestFit="1" customWidth="1"/>
    <col min="5" max="5" width="26.375" style="1" bestFit="1" customWidth="1"/>
    <col min="6" max="6" width="15.875" style="1" bestFit="1" customWidth="1"/>
    <col min="7" max="7" width="13" style="1" bestFit="1" customWidth="1"/>
    <col min="8" max="9" width="11.875" style="1" bestFit="1" customWidth="1"/>
    <col min="10" max="10" width="10.75" style="1" bestFit="1" customWidth="1"/>
    <col min="11" max="11" width="13.25" style="1" bestFit="1" customWidth="1"/>
    <col min="12" max="12" width="11.875" style="1" bestFit="1" customWidth="1"/>
    <col min="13" max="16384" width="9" style="1"/>
  </cols>
  <sheetData>
    <row r="1" spans="1:15" s="2" customFormat="1" x14ac:dyDescent="0.3">
      <c r="A1" s="2" t="s">
        <v>0</v>
      </c>
      <c r="B1" s="2" t="s">
        <v>1</v>
      </c>
      <c r="C1" s="2">
        <v>1</v>
      </c>
      <c r="D1" s="2">
        <f>C1+1</f>
        <v>2</v>
      </c>
      <c r="E1" s="2">
        <f t="shared" ref="E1:O1" si="0">D1+1</f>
        <v>3</v>
      </c>
      <c r="F1" s="2">
        <f t="shared" si="0"/>
        <v>4</v>
      </c>
      <c r="H1" s="2">
        <f t="shared" si="0"/>
        <v>1</v>
      </c>
      <c r="I1" s="2">
        <f t="shared" si="0"/>
        <v>2</v>
      </c>
      <c r="J1" s="2">
        <f t="shared" si="0"/>
        <v>3</v>
      </c>
      <c r="K1" s="2">
        <f t="shared" si="0"/>
        <v>4</v>
      </c>
      <c r="L1" s="2">
        <f t="shared" si="0"/>
        <v>5</v>
      </c>
      <c r="N1" s="2">
        <f t="shared" si="0"/>
        <v>1</v>
      </c>
      <c r="O1" s="2">
        <f t="shared" si="0"/>
        <v>2</v>
      </c>
    </row>
    <row r="2" spans="1:15" x14ac:dyDescent="0.3">
      <c r="B2" s="4" t="s">
        <v>2</v>
      </c>
      <c r="C2" s="1" t="s">
        <v>55</v>
      </c>
      <c r="D2" s="1" t="s">
        <v>54</v>
      </c>
      <c r="E2" s="1" t="s">
        <v>53</v>
      </c>
      <c r="F2" s="8" t="s">
        <v>52</v>
      </c>
      <c r="G2" s="1" t="s">
        <v>63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</row>
    <row r="3" spans="1:15" x14ac:dyDescent="0.3">
      <c r="B3" s="4" t="s">
        <v>3</v>
      </c>
      <c r="C3" s="1" t="s">
        <v>42</v>
      </c>
      <c r="D3" s="1" t="s">
        <v>42</v>
      </c>
      <c r="E3" s="1" t="s">
        <v>42</v>
      </c>
      <c r="F3" s="1" t="s">
        <v>42</v>
      </c>
      <c r="G3" s="1">
        <v>46804904</v>
      </c>
      <c r="H3" s="1">
        <v>87557573</v>
      </c>
      <c r="I3" s="1">
        <v>90777994</v>
      </c>
      <c r="J3" s="1" t="s">
        <v>42</v>
      </c>
      <c r="K3" s="1">
        <v>46804904</v>
      </c>
      <c r="L3" s="1" t="s">
        <v>42</v>
      </c>
    </row>
    <row r="4" spans="1:15" x14ac:dyDescent="0.3">
      <c r="B4" s="4" t="s">
        <v>4</v>
      </c>
      <c r="C4" s="1">
        <v>24700</v>
      </c>
      <c r="D4" s="1">
        <v>6570</v>
      </c>
      <c r="E4" s="1">
        <v>7896</v>
      </c>
      <c r="F4" s="1">
        <v>7740</v>
      </c>
      <c r="G4" s="1">
        <v>15750</v>
      </c>
      <c r="H4" s="1">
        <v>16985</v>
      </c>
      <c r="I4" s="1">
        <v>5160</v>
      </c>
      <c r="J4" s="1">
        <v>5208</v>
      </c>
      <c r="K4" s="1">
        <v>26250</v>
      </c>
      <c r="L4" s="1">
        <v>14140</v>
      </c>
    </row>
    <row r="5" spans="1:15" x14ac:dyDescent="0.3">
      <c r="B5" s="4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5" x14ac:dyDescent="0.3">
      <c r="B6" s="4" t="s">
        <v>5</v>
      </c>
      <c r="C6" s="1">
        <v>13923</v>
      </c>
      <c r="D6" s="1">
        <v>3296</v>
      </c>
      <c r="E6" s="1">
        <v>4347</v>
      </c>
      <c r="F6" s="1">
        <v>5355</v>
      </c>
      <c r="G6" s="1">
        <v>6955</v>
      </c>
      <c r="H6" s="1">
        <v>8604</v>
      </c>
      <c r="I6" s="1">
        <v>2745</v>
      </c>
      <c r="J6" s="1">
        <v>2610</v>
      </c>
      <c r="K6" s="1">
        <v>11079</v>
      </c>
      <c r="L6" s="1">
        <f>6890+3222</f>
        <v>10112</v>
      </c>
    </row>
    <row r="7" spans="1:15" x14ac:dyDescent="0.3">
      <c r="B7" s="4" t="s">
        <v>6</v>
      </c>
      <c r="C7" s="1">
        <v>1870</v>
      </c>
      <c r="D7" s="1">
        <v>496</v>
      </c>
      <c r="E7" s="1">
        <v>432</v>
      </c>
      <c r="F7" s="1">
        <v>361</v>
      </c>
      <c r="G7" s="1">
        <v>626</v>
      </c>
      <c r="H7" s="1">
        <v>720</v>
      </c>
      <c r="J7" s="1">
        <v>380</v>
      </c>
      <c r="K7" s="1">
        <v>1188</v>
      </c>
      <c r="L7" s="1">
        <f>644+432+120+100</f>
        <v>1296</v>
      </c>
    </row>
    <row r="8" spans="1:15" x14ac:dyDescent="0.3">
      <c r="B8" s="4" t="s">
        <v>8</v>
      </c>
      <c r="C8" s="1">
        <v>0</v>
      </c>
      <c r="D8" s="1">
        <v>0</v>
      </c>
      <c r="E8" s="1">
        <v>0</v>
      </c>
      <c r="F8" s="1">
        <v>80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5" x14ac:dyDescent="0.3">
      <c r="B9" s="4" t="s">
        <v>9</v>
      </c>
      <c r="C9" s="1">
        <v>500</v>
      </c>
      <c r="D9" s="1">
        <v>500</v>
      </c>
      <c r="E9" s="1">
        <v>500</v>
      </c>
      <c r="F9" s="1">
        <v>500</v>
      </c>
      <c r="G9" s="1">
        <v>500</v>
      </c>
      <c r="H9" s="1">
        <v>500</v>
      </c>
      <c r="I9" s="1">
        <v>500</v>
      </c>
      <c r="J9" s="1">
        <v>500</v>
      </c>
      <c r="K9" s="1">
        <v>500</v>
      </c>
      <c r="L9" s="1">
        <v>500</v>
      </c>
    </row>
    <row r="10" spans="1:15" x14ac:dyDescent="0.3">
      <c r="B10" s="4" t="s">
        <v>10</v>
      </c>
      <c r="C10" s="1">
        <v>500</v>
      </c>
      <c r="D10" s="1">
        <v>500</v>
      </c>
      <c r="E10" s="1">
        <v>500</v>
      </c>
      <c r="F10" s="1">
        <v>500</v>
      </c>
      <c r="G10" s="1">
        <v>500</v>
      </c>
      <c r="H10" s="1">
        <v>500</v>
      </c>
      <c r="I10" s="1">
        <v>500</v>
      </c>
      <c r="J10" s="1">
        <v>500</v>
      </c>
      <c r="K10" s="1">
        <v>500</v>
      </c>
      <c r="L10" s="1">
        <v>500</v>
      </c>
    </row>
    <row r="11" spans="1:15" x14ac:dyDescent="0.3">
      <c r="B11" s="4" t="s">
        <v>17</v>
      </c>
      <c r="C11" s="1">
        <f t="shared" ref="C11:L11" si="1">C4+C5-C6-C7-C8-C9-C10</f>
        <v>7907</v>
      </c>
      <c r="D11" s="1">
        <f t="shared" si="1"/>
        <v>1778</v>
      </c>
      <c r="E11" s="1">
        <f t="shared" si="1"/>
        <v>2117</v>
      </c>
      <c r="F11" s="1">
        <f t="shared" si="1"/>
        <v>944</v>
      </c>
      <c r="G11" s="1">
        <f t="shared" si="1"/>
        <v>7169</v>
      </c>
      <c r="H11" s="1">
        <f t="shared" si="1"/>
        <v>6661</v>
      </c>
      <c r="I11" s="1">
        <f t="shared" si="1"/>
        <v>1415</v>
      </c>
      <c r="J11" s="1">
        <f t="shared" si="1"/>
        <v>1218</v>
      </c>
      <c r="K11" s="1">
        <f t="shared" si="1"/>
        <v>12983</v>
      </c>
      <c r="L11" s="1">
        <f t="shared" si="1"/>
        <v>1732</v>
      </c>
    </row>
    <row r="12" spans="1:15" x14ac:dyDescent="0.3">
      <c r="B12" s="4" t="s">
        <v>44</v>
      </c>
    </row>
    <row r="13" spans="1:15" x14ac:dyDescent="0.3">
      <c r="B13" s="4" t="s">
        <v>15</v>
      </c>
      <c r="C13" s="1">
        <v>3953</v>
      </c>
      <c r="D13" s="1">
        <f>D11*0.5</f>
        <v>889</v>
      </c>
      <c r="E13" s="1">
        <v>1058</v>
      </c>
      <c r="F13" s="1">
        <f>F11*0.5</f>
        <v>472</v>
      </c>
      <c r="G13" s="1">
        <v>3584</v>
      </c>
      <c r="H13" s="1">
        <v>3330</v>
      </c>
      <c r="I13" s="1">
        <v>707</v>
      </c>
      <c r="J13" s="1">
        <f>J11*0.5</f>
        <v>609</v>
      </c>
      <c r="K13" s="1">
        <v>6491</v>
      </c>
      <c r="L13" s="1">
        <f>L11*0.5</f>
        <v>866</v>
      </c>
    </row>
    <row r="14" spans="1:15" x14ac:dyDescent="0.3">
      <c r="B14" s="4" t="s">
        <v>16</v>
      </c>
      <c r="C14" s="1">
        <v>1581</v>
      </c>
      <c r="D14" s="1">
        <v>355</v>
      </c>
      <c r="E14" s="1">
        <v>423</v>
      </c>
      <c r="F14" s="1">
        <v>188</v>
      </c>
      <c r="G14" s="1">
        <v>1433</v>
      </c>
      <c r="H14" s="1">
        <v>1332</v>
      </c>
      <c r="I14" s="1">
        <f t="shared" ref="I14" si="2">I11*0.2</f>
        <v>283</v>
      </c>
      <c r="J14" s="1">
        <v>243</v>
      </c>
      <c r="K14" s="1">
        <v>2596</v>
      </c>
      <c r="L14" s="1">
        <v>346</v>
      </c>
    </row>
    <row r="15" spans="1:15" x14ac:dyDescent="0.3">
      <c r="B15" s="4" t="s">
        <v>45</v>
      </c>
      <c r="C15" s="1">
        <v>1581</v>
      </c>
      <c r="D15" s="1">
        <v>355</v>
      </c>
      <c r="E15" s="1">
        <v>423</v>
      </c>
      <c r="F15" s="1">
        <v>188</v>
      </c>
      <c r="G15" s="1">
        <v>1433</v>
      </c>
      <c r="H15" s="1">
        <v>1332</v>
      </c>
      <c r="I15" s="1">
        <f>I11*0.2</f>
        <v>283</v>
      </c>
      <c r="J15" s="1">
        <v>243</v>
      </c>
      <c r="K15" s="1">
        <v>2596</v>
      </c>
      <c r="L15" s="1">
        <v>346</v>
      </c>
    </row>
    <row r="16" spans="1:15" x14ac:dyDescent="0.3">
      <c r="B16" s="4" t="s">
        <v>11</v>
      </c>
      <c r="C16" s="1">
        <f>C11-C12-C13-C14-C15</f>
        <v>792</v>
      </c>
      <c r="D16" s="1">
        <f>D11-D12-D13-D14-D15</f>
        <v>179</v>
      </c>
      <c r="E16" s="1">
        <f>E11-E12-E13-E14-E15</f>
        <v>213</v>
      </c>
      <c r="F16" s="1">
        <f>F11-F12-F13-F14-F15</f>
        <v>96</v>
      </c>
      <c r="G16" s="1">
        <v>718</v>
      </c>
      <c r="H16" s="1">
        <f>H11-H12-H13-H14-H15</f>
        <v>667</v>
      </c>
      <c r="I16" s="1">
        <f>I11-I12-I13-I14-I15</f>
        <v>142</v>
      </c>
      <c r="J16" s="1">
        <v>243</v>
      </c>
      <c r="K16" s="1">
        <f>K11-K12-K13-K14-K15</f>
        <v>1300</v>
      </c>
      <c r="L16" s="1">
        <f>L11-L12-L13-L14-L15</f>
        <v>174</v>
      </c>
    </row>
    <row r="17" spans="2:12" x14ac:dyDescent="0.3">
      <c r="B17" s="4" t="s">
        <v>12</v>
      </c>
      <c r="C17" s="1">
        <f>IF(C3&lt;&gt;"否",C4*0.05,0)</f>
        <v>0</v>
      </c>
      <c r="D17" s="1">
        <f>IF(D3&lt;&gt;"否",D4*0.05,0)</f>
        <v>0</v>
      </c>
      <c r="E17" s="1">
        <f>IF(E3&lt;&gt;"否",E4*0.05,0)</f>
        <v>0</v>
      </c>
      <c r="F17" s="1">
        <f>IF(F3&lt;&gt;"否",F4*0.05,0)</f>
        <v>0</v>
      </c>
      <c r="G17" s="1">
        <v>787</v>
      </c>
      <c r="H17" s="1">
        <v>849</v>
      </c>
      <c r="I17" s="1">
        <f>IF(I3&lt;&gt;"否",I4*0.05,0)</f>
        <v>258</v>
      </c>
      <c r="J17" s="1">
        <f>IF(J3&lt;&gt;"否",J4*0.05,0)</f>
        <v>0</v>
      </c>
      <c r="K17" s="1">
        <v>1313</v>
      </c>
      <c r="L17" s="1">
        <f>IF(L3&lt;&gt;"否",L4*0.05,0)</f>
        <v>0</v>
      </c>
    </row>
    <row r="18" spans="2:12" x14ac:dyDescent="0.3">
      <c r="B18" s="4" t="s">
        <v>13</v>
      </c>
      <c r="C18" s="1">
        <f t="shared" ref="C18:L18" si="3">C16-C17</f>
        <v>792</v>
      </c>
      <c r="D18" s="1">
        <f t="shared" si="3"/>
        <v>179</v>
      </c>
      <c r="E18" s="1">
        <f t="shared" si="3"/>
        <v>213</v>
      </c>
      <c r="F18" s="1">
        <f t="shared" si="3"/>
        <v>96</v>
      </c>
      <c r="G18" s="1">
        <f t="shared" si="3"/>
        <v>-69</v>
      </c>
      <c r="H18" s="1">
        <f t="shared" si="3"/>
        <v>-182</v>
      </c>
      <c r="I18" s="1">
        <f t="shared" si="3"/>
        <v>-116</v>
      </c>
      <c r="J18" s="1">
        <f t="shared" si="3"/>
        <v>243</v>
      </c>
      <c r="K18" s="1">
        <f t="shared" si="3"/>
        <v>-13</v>
      </c>
      <c r="L18" s="1">
        <f t="shared" si="3"/>
        <v>174</v>
      </c>
    </row>
    <row r="19" spans="2:12" s="3" customFormat="1" x14ac:dyDescent="0.3">
      <c r="B19" s="3" t="s">
        <v>14</v>
      </c>
    </row>
    <row r="20" spans="2:12" x14ac:dyDescent="0.3">
      <c r="B20" s="5" t="s">
        <v>18</v>
      </c>
      <c r="C20" s="8" t="s">
        <v>37</v>
      </c>
      <c r="D20" s="8" t="s">
        <v>37</v>
      </c>
      <c r="E20" s="1" t="s">
        <v>38</v>
      </c>
      <c r="F20" s="8" t="s">
        <v>37</v>
      </c>
      <c r="G20" s="8" t="s">
        <v>37</v>
      </c>
      <c r="H20" s="8" t="s">
        <v>38</v>
      </c>
      <c r="I20" s="8" t="s">
        <v>37</v>
      </c>
      <c r="J20" s="8" t="s">
        <v>38</v>
      </c>
      <c r="K20" s="8" t="s">
        <v>37</v>
      </c>
      <c r="L20" s="8" t="s">
        <v>37</v>
      </c>
    </row>
    <row r="21" spans="2:12" x14ac:dyDescent="0.3">
      <c r="B21" s="5" t="s">
        <v>9</v>
      </c>
      <c r="C21" s="1">
        <f>C9</f>
        <v>500</v>
      </c>
      <c r="D21" s="1">
        <f>D9</f>
        <v>500</v>
      </c>
      <c r="E21" s="1">
        <f>E9</f>
        <v>500</v>
      </c>
      <c r="F21" s="1">
        <v>500</v>
      </c>
      <c r="G21" s="1">
        <v>500</v>
      </c>
      <c r="H21" s="1">
        <f>H9</f>
        <v>500</v>
      </c>
      <c r="I21" s="1">
        <f>I9</f>
        <v>500</v>
      </c>
      <c r="J21" s="1">
        <f>J9</f>
        <v>500</v>
      </c>
      <c r="K21" s="1">
        <f>K9</f>
        <v>500</v>
      </c>
      <c r="L21" s="1">
        <f>L9</f>
        <v>500</v>
      </c>
    </row>
    <row r="22" spans="2:12" x14ac:dyDescent="0.3">
      <c r="B22" s="5" t="s">
        <v>19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</row>
    <row r="23" spans="2:12" x14ac:dyDescent="0.3">
      <c r="B23" s="5" t="s">
        <v>10</v>
      </c>
      <c r="C23" s="1">
        <f t="shared" ref="C23:L23" si="4">C10</f>
        <v>500</v>
      </c>
      <c r="D23" s="1">
        <f t="shared" si="4"/>
        <v>500</v>
      </c>
      <c r="E23" s="1">
        <f t="shared" si="4"/>
        <v>500</v>
      </c>
      <c r="F23" s="1">
        <f t="shared" si="4"/>
        <v>500</v>
      </c>
      <c r="G23" s="1">
        <f t="shared" si="4"/>
        <v>500</v>
      </c>
      <c r="H23" s="1">
        <f t="shared" si="4"/>
        <v>500</v>
      </c>
      <c r="I23" s="1">
        <f t="shared" si="4"/>
        <v>500</v>
      </c>
      <c r="J23" s="1">
        <f t="shared" si="4"/>
        <v>500</v>
      </c>
      <c r="K23" s="1">
        <f t="shared" si="4"/>
        <v>500</v>
      </c>
      <c r="L23" s="1">
        <f t="shared" si="4"/>
        <v>500</v>
      </c>
    </row>
    <row r="24" spans="2:12" x14ac:dyDescent="0.3">
      <c r="B24" s="5" t="s">
        <v>46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</row>
    <row r="25" spans="2:12" x14ac:dyDescent="0.3">
      <c r="B25" s="5" t="s">
        <v>47</v>
      </c>
      <c r="C25" s="1">
        <f t="shared" ref="C25:L25" si="5">C12</f>
        <v>0</v>
      </c>
      <c r="D25" s="1">
        <f t="shared" si="5"/>
        <v>0</v>
      </c>
      <c r="E25" s="1">
        <f t="shared" si="5"/>
        <v>0</v>
      </c>
      <c r="F25" s="1">
        <f t="shared" si="5"/>
        <v>0</v>
      </c>
      <c r="G25" s="1">
        <f t="shared" si="5"/>
        <v>0</v>
      </c>
      <c r="H25" s="1">
        <f t="shared" si="5"/>
        <v>0</v>
      </c>
      <c r="I25" s="1">
        <f t="shared" si="5"/>
        <v>0</v>
      </c>
      <c r="J25" s="1">
        <f t="shared" si="5"/>
        <v>0</v>
      </c>
      <c r="K25" s="1">
        <f t="shared" si="5"/>
        <v>0</v>
      </c>
      <c r="L25" s="1">
        <f t="shared" si="5"/>
        <v>0</v>
      </c>
    </row>
    <row r="26" spans="2:12" x14ac:dyDescent="0.3">
      <c r="B26" s="5" t="s">
        <v>20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61</v>
      </c>
      <c r="I26" s="1" t="s">
        <v>33</v>
      </c>
      <c r="J26" s="1" t="s">
        <v>32</v>
      </c>
      <c r="K26" s="1" t="s">
        <v>32</v>
      </c>
      <c r="L26" s="1" t="s">
        <v>32</v>
      </c>
    </row>
    <row r="27" spans="2:12" x14ac:dyDescent="0.3">
      <c r="B27" s="5" t="s">
        <v>15</v>
      </c>
      <c r="C27" s="1">
        <f t="shared" ref="C27:L27" si="6">C13</f>
        <v>3953</v>
      </c>
      <c r="D27" s="1">
        <f t="shared" si="6"/>
        <v>889</v>
      </c>
      <c r="E27" s="1">
        <f t="shared" si="6"/>
        <v>1058</v>
      </c>
      <c r="F27" s="1">
        <f t="shared" si="6"/>
        <v>472</v>
      </c>
      <c r="G27" s="1">
        <f t="shared" si="6"/>
        <v>3584</v>
      </c>
      <c r="H27" s="1">
        <f t="shared" si="6"/>
        <v>3330</v>
      </c>
      <c r="I27" s="1">
        <f t="shared" si="6"/>
        <v>707</v>
      </c>
      <c r="J27" s="1">
        <f t="shared" si="6"/>
        <v>609</v>
      </c>
      <c r="K27" s="1">
        <f t="shared" si="6"/>
        <v>6491</v>
      </c>
      <c r="L27" s="1">
        <f t="shared" si="6"/>
        <v>866</v>
      </c>
    </row>
    <row r="28" spans="2:12" x14ac:dyDescent="0.3">
      <c r="B28" s="5" t="s">
        <v>21</v>
      </c>
      <c r="C28" s="1" t="s">
        <v>32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</row>
    <row r="29" spans="2:12" x14ac:dyDescent="0.3">
      <c r="B29" s="5" t="s">
        <v>16</v>
      </c>
      <c r="C29" s="1">
        <f t="shared" ref="C29:L29" si="7">C14</f>
        <v>1581</v>
      </c>
      <c r="D29" s="1">
        <f t="shared" si="7"/>
        <v>355</v>
      </c>
      <c r="E29" s="1">
        <f t="shared" si="7"/>
        <v>423</v>
      </c>
      <c r="F29" s="1">
        <f t="shared" si="7"/>
        <v>188</v>
      </c>
      <c r="G29" s="1">
        <f t="shared" si="7"/>
        <v>1433</v>
      </c>
      <c r="H29" s="1">
        <f t="shared" si="7"/>
        <v>1332</v>
      </c>
      <c r="I29" s="1">
        <f t="shared" si="7"/>
        <v>283</v>
      </c>
      <c r="J29" s="1">
        <f t="shared" si="7"/>
        <v>243</v>
      </c>
      <c r="K29" s="1">
        <f t="shared" si="7"/>
        <v>2596</v>
      </c>
      <c r="L29" s="1">
        <f t="shared" si="7"/>
        <v>346</v>
      </c>
    </row>
    <row r="30" spans="2:12" s="3" customFormat="1" x14ac:dyDescent="0.3">
      <c r="B30" s="3" t="s">
        <v>22</v>
      </c>
    </row>
    <row r="31" spans="2:12" x14ac:dyDescent="0.3">
      <c r="B31" s="6" t="s">
        <v>23</v>
      </c>
      <c r="C31" s="1" t="s">
        <v>40</v>
      </c>
      <c r="D31" s="1" t="s">
        <v>40</v>
      </c>
      <c r="E31" s="1" t="s">
        <v>51</v>
      </c>
      <c r="F31" s="1" t="s">
        <v>49</v>
      </c>
      <c r="G31" s="1" t="s">
        <v>62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62</v>
      </c>
    </row>
    <row r="32" spans="2:12" x14ac:dyDescent="0.3">
      <c r="B32" s="6" t="s">
        <v>24</v>
      </c>
      <c r="C32" s="1" t="s">
        <v>41</v>
      </c>
      <c r="D32" s="1" t="s">
        <v>43</v>
      </c>
      <c r="E32" s="1" t="s">
        <v>50</v>
      </c>
      <c r="F32" s="1" t="s">
        <v>50</v>
      </c>
      <c r="G32" s="1" t="s">
        <v>62</v>
      </c>
      <c r="H32" s="1" t="s">
        <v>62</v>
      </c>
      <c r="I32" s="1" t="s">
        <v>62</v>
      </c>
      <c r="J32" s="1" t="s">
        <v>62</v>
      </c>
      <c r="K32" s="1" t="s">
        <v>62</v>
      </c>
      <c r="L32" s="1" t="s">
        <v>62</v>
      </c>
    </row>
    <row r="33" spans="1:12" x14ac:dyDescent="0.3">
      <c r="B33" s="6" t="s">
        <v>25</v>
      </c>
      <c r="C33" s="1">
        <v>21</v>
      </c>
      <c r="D33" s="1">
        <v>24</v>
      </c>
      <c r="E33" s="1">
        <v>23</v>
      </c>
      <c r="F33" s="1">
        <v>21</v>
      </c>
      <c r="G33" s="1" t="s">
        <v>62</v>
      </c>
      <c r="H33" s="1" t="s">
        <v>62</v>
      </c>
      <c r="I33" s="1" t="s">
        <v>62</v>
      </c>
      <c r="J33" s="1" t="s">
        <v>62</v>
      </c>
      <c r="K33" s="1" t="s">
        <v>62</v>
      </c>
      <c r="L33" s="1" t="s">
        <v>62</v>
      </c>
    </row>
    <row r="34" spans="1:12" s="3" customFormat="1" x14ac:dyDescent="0.3">
      <c r="A34" s="3" t="s">
        <v>26</v>
      </c>
    </row>
    <row r="35" spans="1:12" x14ac:dyDescent="0.3">
      <c r="A35" s="7" t="s">
        <v>27</v>
      </c>
      <c r="B35" s="7">
        <f>SUM(C35:L35)</f>
        <v>130399</v>
      </c>
      <c r="C35" s="1">
        <f t="shared" ref="C35:L35" si="8">C4</f>
        <v>24700</v>
      </c>
      <c r="D35" s="1">
        <f t="shared" si="8"/>
        <v>6570</v>
      </c>
      <c r="E35" s="1">
        <f t="shared" si="8"/>
        <v>7896</v>
      </c>
      <c r="F35" s="1">
        <f t="shared" si="8"/>
        <v>7740</v>
      </c>
      <c r="G35" s="1">
        <f t="shared" si="8"/>
        <v>15750</v>
      </c>
      <c r="H35" s="1">
        <f t="shared" si="8"/>
        <v>16985</v>
      </c>
      <c r="I35" s="1">
        <f t="shared" si="8"/>
        <v>5160</v>
      </c>
      <c r="J35" s="1">
        <f t="shared" si="8"/>
        <v>5208</v>
      </c>
      <c r="K35" s="1">
        <f t="shared" si="8"/>
        <v>26250</v>
      </c>
      <c r="L35" s="1">
        <f t="shared" si="8"/>
        <v>14140</v>
      </c>
    </row>
    <row r="36" spans="1:12" x14ac:dyDescent="0.3">
      <c r="A36" s="7" t="s">
        <v>28</v>
      </c>
      <c r="B36" s="10">
        <f>SUM(C36:L36)</f>
        <v>40739</v>
      </c>
      <c r="C36" s="1">
        <f>C21+C23+C25+C27+C29</f>
        <v>6534</v>
      </c>
      <c r="D36" s="1">
        <f t="shared" ref="D36:L36" si="9">D21+D23+D25+D27+D29</f>
        <v>2244</v>
      </c>
      <c r="E36" s="1">
        <f t="shared" si="9"/>
        <v>2481</v>
      </c>
      <c r="F36" s="1">
        <f t="shared" si="9"/>
        <v>1660</v>
      </c>
      <c r="G36" s="1">
        <f t="shared" si="9"/>
        <v>6017</v>
      </c>
      <c r="H36" s="1">
        <f t="shared" si="9"/>
        <v>5662</v>
      </c>
      <c r="I36" s="1">
        <f t="shared" si="9"/>
        <v>1990</v>
      </c>
      <c r="J36" s="1">
        <f t="shared" si="9"/>
        <v>1852</v>
      </c>
      <c r="K36" s="1">
        <f t="shared" si="9"/>
        <v>10087</v>
      </c>
      <c r="L36" s="1">
        <f t="shared" si="9"/>
        <v>2212</v>
      </c>
    </row>
    <row r="37" spans="1:12" x14ac:dyDescent="0.3">
      <c r="A37" s="7" t="s">
        <v>29</v>
      </c>
      <c r="B37" s="10">
        <f t="shared" ref="B36:B39" si="10">SUM(C37:L37)</f>
        <v>69026</v>
      </c>
      <c r="C37" s="1">
        <f t="shared" ref="C37:L37" si="11">C6</f>
        <v>13923</v>
      </c>
      <c r="D37" s="1">
        <f t="shared" si="11"/>
        <v>3296</v>
      </c>
      <c r="E37" s="1">
        <f t="shared" si="11"/>
        <v>4347</v>
      </c>
      <c r="F37" s="1">
        <f t="shared" si="11"/>
        <v>5355</v>
      </c>
      <c r="G37" s="1">
        <f t="shared" si="11"/>
        <v>6955</v>
      </c>
      <c r="H37" s="1">
        <f t="shared" si="11"/>
        <v>8604</v>
      </c>
      <c r="I37" s="1">
        <f t="shared" si="11"/>
        <v>2745</v>
      </c>
      <c r="J37" s="1">
        <f t="shared" si="11"/>
        <v>2610</v>
      </c>
      <c r="K37" s="1">
        <f t="shared" si="11"/>
        <v>11079</v>
      </c>
      <c r="L37" s="1">
        <f t="shared" si="11"/>
        <v>10112</v>
      </c>
    </row>
    <row r="38" spans="1:12" x14ac:dyDescent="0.3">
      <c r="A38" s="7" t="s">
        <v>6</v>
      </c>
      <c r="B38" s="10">
        <f t="shared" si="10"/>
        <v>7369</v>
      </c>
      <c r="C38" s="1">
        <f t="shared" ref="C38:L38" si="12">C7</f>
        <v>1870</v>
      </c>
      <c r="D38" s="1">
        <f t="shared" si="12"/>
        <v>496</v>
      </c>
      <c r="E38" s="1">
        <f t="shared" si="12"/>
        <v>432</v>
      </c>
      <c r="F38" s="1">
        <f t="shared" si="12"/>
        <v>361</v>
      </c>
      <c r="G38" s="1">
        <f t="shared" si="12"/>
        <v>626</v>
      </c>
      <c r="H38" s="1">
        <f t="shared" si="12"/>
        <v>720</v>
      </c>
      <c r="I38" s="1">
        <f t="shared" si="12"/>
        <v>0</v>
      </c>
      <c r="J38" s="1">
        <f t="shared" si="12"/>
        <v>380</v>
      </c>
      <c r="K38" s="1">
        <f t="shared" si="12"/>
        <v>1188</v>
      </c>
      <c r="L38" s="1">
        <f t="shared" si="12"/>
        <v>1296</v>
      </c>
    </row>
    <row r="39" spans="1:12" x14ac:dyDescent="0.3">
      <c r="A39" s="7" t="s">
        <v>30</v>
      </c>
      <c r="B39" s="10">
        <f t="shared" si="10"/>
        <v>80</v>
      </c>
      <c r="C39" s="1">
        <f t="shared" ref="C39:L39" si="13">C8</f>
        <v>0</v>
      </c>
      <c r="D39" s="1">
        <f t="shared" si="13"/>
        <v>0</v>
      </c>
      <c r="E39" s="1">
        <f t="shared" si="13"/>
        <v>0</v>
      </c>
      <c r="F39" s="1">
        <f t="shared" si="13"/>
        <v>80</v>
      </c>
      <c r="G39" s="1">
        <f t="shared" si="13"/>
        <v>0</v>
      </c>
      <c r="H39" s="1">
        <f t="shared" si="13"/>
        <v>0</v>
      </c>
      <c r="I39" s="1">
        <f t="shared" si="13"/>
        <v>0</v>
      </c>
      <c r="J39" s="1">
        <f t="shared" si="13"/>
        <v>0</v>
      </c>
      <c r="K39" s="1">
        <f t="shared" si="13"/>
        <v>0</v>
      </c>
      <c r="L39" s="1">
        <f t="shared" si="13"/>
        <v>0</v>
      </c>
    </row>
    <row r="40" spans="1:12" s="3" customFormat="1" x14ac:dyDescent="0.3">
      <c r="A40" s="3" t="s">
        <v>31</v>
      </c>
    </row>
    <row r="41" spans="1:12" x14ac:dyDescent="0.3">
      <c r="A41" s="7" t="s">
        <v>32</v>
      </c>
      <c r="B41" s="7">
        <f>C4+D4+E4+F4+工作表1!C4+J4+L4+K4</f>
        <v>117204</v>
      </c>
    </row>
    <row r="42" spans="1:12" x14ac:dyDescent="0.3">
      <c r="A42" s="7" t="s">
        <v>33</v>
      </c>
      <c r="B42" s="7">
        <f>I4</f>
        <v>5160</v>
      </c>
    </row>
    <row r="43" spans="1:12" x14ac:dyDescent="0.3">
      <c r="A43" s="7" t="s">
        <v>34</v>
      </c>
      <c r="B43" s="7">
        <v>0</v>
      </c>
    </row>
    <row r="44" spans="1:12" x14ac:dyDescent="0.3">
      <c r="A44" s="7" t="s">
        <v>35</v>
      </c>
      <c r="B44" s="7">
        <v>0</v>
      </c>
    </row>
    <row r="45" spans="1:12" x14ac:dyDescent="0.3">
      <c r="A45" s="10" t="s">
        <v>61</v>
      </c>
      <c r="B45" s="10">
        <f>H4</f>
        <v>16985</v>
      </c>
    </row>
    <row r="46" spans="1:12" x14ac:dyDescent="0.3">
      <c r="A46" s="9" t="s">
        <v>48</v>
      </c>
      <c r="B46" s="7">
        <v>0</v>
      </c>
    </row>
    <row r="47" spans="1:12" s="3" customFormat="1" x14ac:dyDescent="0.3">
      <c r="A47" s="3" t="s">
        <v>36</v>
      </c>
      <c r="C47" s="3" t="s">
        <v>45</v>
      </c>
    </row>
    <row r="48" spans="1:12" x14ac:dyDescent="0.3">
      <c r="A48" s="7" t="s">
        <v>32</v>
      </c>
      <c r="B48" s="7">
        <f>C23+D23+E23+F23+G23+H23+I23+J23+K23+L23+C27+D27+E27+F27+G27+J27+K27+L27+L29+K29+J29+I29+H29+G29+F29+E29+D29+C29</f>
        <v>31702</v>
      </c>
      <c r="C48" s="9">
        <f>C15+D15+E15+F15+G15+H15+I15+J15+K15+L15</f>
        <v>8780</v>
      </c>
    </row>
    <row r="49" spans="1:2" x14ac:dyDescent="0.3">
      <c r="A49" s="7" t="s">
        <v>33</v>
      </c>
      <c r="B49" s="7">
        <f>I27</f>
        <v>707</v>
      </c>
    </row>
    <row r="50" spans="1:2" x14ac:dyDescent="0.3">
      <c r="A50" s="7" t="s">
        <v>34</v>
      </c>
      <c r="B50" s="7">
        <v>0</v>
      </c>
    </row>
    <row r="51" spans="1:2" x14ac:dyDescent="0.3">
      <c r="A51" s="7" t="s">
        <v>35</v>
      </c>
      <c r="B51" s="7">
        <v>0</v>
      </c>
    </row>
    <row r="52" spans="1:2" x14ac:dyDescent="0.3">
      <c r="A52" s="7" t="s">
        <v>48</v>
      </c>
      <c r="B52" s="11">
        <v>0</v>
      </c>
    </row>
    <row r="53" spans="1:2" x14ac:dyDescent="0.3">
      <c r="A53" s="12" t="s">
        <v>61</v>
      </c>
      <c r="B53" s="12">
        <f>H27</f>
        <v>3330</v>
      </c>
    </row>
    <row r="54" spans="1:2" x14ac:dyDescent="0.3">
      <c r="A54" s="7" t="s">
        <v>37</v>
      </c>
      <c r="B54" s="7">
        <f>C21+D21+F21+G21+I21+K21+L21</f>
        <v>3500</v>
      </c>
    </row>
    <row r="55" spans="1:2" x14ac:dyDescent="0.3">
      <c r="A55" s="7" t="s">
        <v>38</v>
      </c>
      <c r="B55" s="7">
        <f>E21+H21+J21</f>
        <v>1500</v>
      </c>
    </row>
    <row r="56" spans="1:2" s="3" customFormat="1" x14ac:dyDescent="0.3">
      <c r="A56" s="3" t="s">
        <v>39</v>
      </c>
    </row>
    <row r="57" spans="1:2" x14ac:dyDescent="0.3">
      <c r="A57" s="13">
        <f>SUM(C18:L18)</f>
        <v>1317</v>
      </c>
      <c r="B57" s="13"/>
    </row>
  </sheetData>
  <mergeCells count="1">
    <mergeCell ref="A57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2022-02-24T13:23:33Z</dcterms:modified>
</cp:coreProperties>
</file>