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速速製衣\財務系統\薪水計算\"/>
    </mc:Choice>
  </mc:AlternateContent>
  <xr:revisionPtr revIDLastSave="0" documentId="13_ncr:1_{9E687923-05DA-428B-AF54-B6C778077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C46" i="1"/>
  <c r="B52" i="1"/>
  <c r="B51" i="1"/>
  <c r="B49" i="1"/>
  <c r="B41" i="1"/>
  <c r="B38" i="1"/>
  <c r="B46" i="1"/>
  <c r="D36" i="1"/>
  <c r="E36" i="1"/>
  <c r="C36" i="1"/>
  <c r="D35" i="1"/>
  <c r="C35" i="1"/>
  <c r="C34" i="1"/>
  <c r="E33" i="1"/>
  <c r="C33" i="1"/>
  <c r="C32" i="1"/>
  <c r="D32" i="1"/>
  <c r="D26" i="1"/>
  <c r="E26" i="1"/>
  <c r="C26" i="1"/>
  <c r="E24" i="1"/>
  <c r="C24" i="1"/>
  <c r="E12" i="1"/>
  <c r="E7" i="1"/>
  <c r="E35" i="1" s="1"/>
  <c r="E6" i="1"/>
  <c r="E11" i="1" s="1"/>
  <c r="D12" i="1"/>
  <c r="D6" i="1"/>
  <c r="D11" i="1" s="1"/>
  <c r="D34" i="1" l="1"/>
  <c r="E34" i="1"/>
  <c r="E13" i="1"/>
  <c r="E17" i="1" s="1"/>
  <c r="D13" i="1"/>
  <c r="D14" i="1" l="1"/>
  <c r="C12" i="1"/>
  <c r="C11" i="1"/>
  <c r="D17" i="1" l="1"/>
  <c r="D24" i="1"/>
  <c r="D33" i="1" s="1"/>
  <c r="B33" i="1" s="1"/>
  <c r="C13" i="1"/>
  <c r="C17" i="1" s="1"/>
  <c r="B43" i="1" l="1"/>
  <c r="B39" i="1"/>
  <c r="E32" i="1" l="1"/>
  <c r="B32" i="1" s="1"/>
  <c r="B35" i="1"/>
  <c r="B34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B36" i="1" l="1"/>
  <c r="B50" i="1"/>
</calcChain>
</file>

<file path=xl/sharedStrings.xml><?xml version="1.0" encoding="utf-8"?>
<sst xmlns="http://schemas.openxmlformats.org/spreadsheetml/2006/main" count="72" uniqueCount="47">
  <si>
    <t xml:space="preserve">2021 xx月份 </t>
    <phoneticPr fontId="1" type="noConversion"/>
  </si>
  <si>
    <t>訂單編號</t>
    <phoneticPr fontId="1" type="noConversion"/>
  </si>
  <si>
    <t>訂單名稱</t>
    <phoneticPr fontId="1" type="noConversion"/>
  </si>
  <si>
    <t>統編</t>
    <phoneticPr fontId="1" type="noConversion"/>
  </si>
  <si>
    <t>銷貨收入</t>
    <phoneticPr fontId="1" type="noConversion"/>
  </si>
  <si>
    <t>銷貨成本</t>
    <phoneticPr fontId="1" type="noConversion"/>
  </si>
  <si>
    <t>物流費用</t>
    <phoneticPr fontId="1" type="noConversion"/>
  </si>
  <si>
    <t>其他收入</t>
    <phoneticPr fontId="1" type="noConversion"/>
  </si>
  <si>
    <t>其他支出</t>
    <phoneticPr fontId="1" type="noConversion"/>
  </si>
  <si>
    <t>美編薪水</t>
    <phoneticPr fontId="1" type="noConversion"/>
  </si>
  <si>
    <t>控貨薪水</t>
    <phoneticPr fontId="1" type="noConversion"/>
  </si>
  <si>
    <t>營業稅</t>
    <phoneticPr fontId="1" type="noConversion"/>
  </si>
  <si>
    <t>稅後淨利</t>
    <phoneticPr fontId="1" type="noConversion"/>
  </si>
  <si>
    <t>薪水計算</t>
    <phoneticPr fontId="1" type="noConversion"/>
  </si>
  <si>
    <t>業務薪水</t>
    <phoneticPr fontId="1" type="noConversion"/>
  </si>
  <si>
    <t>總經理薪水</t>
    <phoneticPr fontId="1" type="noConversion"/>
  </si>
  <si>
    <t>利潤</t>
    <phoneticPr fontId="1" type="noConversion"/>
  </si>
  <si>
    <t>美編</t>
    <phoneticPr fontId="1" type="noConversion"/>
  </si>
  <si>
    <t>控貨</t>
    <phoneticPr fontId="1" type="noConversion"/>
  </si>
  <si>
    <t>業務</t>
    <phoneticPr fontId="1" type="noConversion"/>
  </si>
  <si>
    <t>總經理</t>
    <phoneticPr fontId="1" type="noConversion"/>
  </si>
  <si>
    <t>貨物明細</t>
    <phoneticPr fontId="1" type="noConversion"/>
  </si>
  <si>
    <t>訂單建立時間</t>
    <phoneticPr fontId="1" type="noConversion"/>
  </si>
  <si>
    <t>訂單結案時間</t>
    <phoneticPr fontId="1" type="noConversion"/>
  </si>
  <si>
    <t>花費天數</t>
    <phoneticPr fontId="1" type="noConversion"/>
  </si>
  <si>
    <t>營運銷售概況</t>
    <phoneticPr fontId="1" type="noConversion"/>
  </si>
  <si>
    <t>營業額</t>
    <phoneticPr fontId="1" type="noConversion"/>
  </si>
  <si>
    <t>人事費用</t>
    <phoneticPr fontId="1" type="noConversion"/>
  </si>
  <si>
    <t>製作費用</t>
    <phoneticPr fontId="1" type="noConversion"/>
  </si>
  <si>
    <t>其他費用</t>
    <phoneticPr fontId="1" type="noConversion"/>
  </si>
  <si>
    <t>業務業績</t>
    <phoneticPr fontId="1" type="noConversion"/>
  </si>
  <si>
    <t>田任鈞</t>
    <phoneticPr fontId="1" type="noConversion"/>
  </si>
  <si>
    <t>謝子生</t>
    <phoneticPr fontId="1" type="noConversion"/>
  </si>
  <si>
    <t>劉承軒</t>
    <phoneticPr fontId="1" type="noConversion"/>
  </si>
  <si>
    <t>楊登傑</t>
    <phoneticPr fontId="1" type="noConversion"/>
  </si>
  <si>
    <t>員工當月薪水</t>
    <phoneticPr fontId="1" type="noConversion"/>
  </si>
  <si>
    <t>吳妤賢</t>
    <phoneticPr fontId="1" type="noConversion"/>
  </si>
  <si>
    <t>鄧宇庭</t>
    <phoneticPr fontId="1" type="noConversion"/>
  </si>
  <si>
    <t>總稅後盈餘</t>
    <phoneticPr fontId="1" type="noConversion"/>
  </si>
  <si>
    <t>董事長薪水</t>
    <phoneticPr fontId="1" type="noConversion"/>
  </si>
  <si>
    <t>呂庭羽</t>
    <phoneticPr fontId="1" type="noConversion"/>
  </si>
  <si>
    <t>中華航機</t>
    <phoneticPr fontId="1" type="noConversion"/>
  </si>
  <si>
    <t>沈俊宇</t>
    <phoneticPr fontId="1" type="noConversion"/>
  </si>
  <si>
    <t>清大學科所</t>
    <phoneticPr fontId="1" type="noConversion"/>
  </si>
  <si>
    <t>樂樂</t>
    <phoneticPr fontId="1" type="noConversion"/>
  </si>
  <si>
    <t>否</t>
    <phoneticPr fontId="1" type="noConversion"/>
  </si>
  <si>
    <t>公司淨利潤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</si>
</sst>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Light"/>
      <family val="2"/>
      <charset val="136"/>
    </font>
    <font>
      <sz val="11"/>
      <color theme="0"/>
      <name val="Microsoft JhengHei Light"/>
      <family val="2"/>
      <charset val="136"/>
    </font>
    <font>
      <b/>
      <sz val="11"/>
      <color theme="0"/>
      <name val="Microsoft JhengHei Light"/>
      <family val="2"/>
      <charset val="136"/>
    </font>
    <font>
      <sz val="11"/>
      <color theme="1"/>
      <name val="Microsoft JhengHei U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D49" sqref="D49"/>
    </sheetView>
  </sheetViews>
  <sheetFormatPr defaultRowHeight="14.4" x14ac:dyDescent="0.3"/>
  <cols>
    <col min="1" max="2" width="15.5" style="1" bestFit="1" customWidth="1"/>
    <col min="3" max="3" width="17.125" style="1" bestFit="1" customWidth="1"/>
    <col min="4" max="4" width="23.375" style="1" bestFit="1" customWidth="1"/>
    <col min="5" max="5" width="26.375" style="1" bestFit="1" customWidth="1"/>
    <col min="6" max="6" width="15.875" style="1" bestFit="1" customWidth="1"/>
    <col min="7" max="7" width="23.25" style="1" bestFit="1" customWidth="1"/>
    <col min="8" max="8" width="10.75" style="1" bestFit="1" customWidth="1"/>
    <col min="9" max="9" width="11.875" style="1" bestFit="1" customWidth="1"/>
    <col min="10" max="10" width="10.75" style="1" bestFit="1" customWidth="1"/>
    <col min="11" max="11" width="13.25" style="1" bestFit="1" customWidth="1"/>
    <col min="12" max="12" width="11.875" style="1" bestFit="1" customWidth="1"/>
    <col min="13" max="16384" width="9" style="1"/>
  </cols>
  <sheetData>
    <row r="1" spans="1:15" s="2" customFormat="1" x14ac:dyDescent="0.3">
      <c r="A1" s="2" t="s">
        <v>0</v>
      </c>
      <c r="B1" s="2" t="s">
        <v>1</v>
      </c>
      <c r="C1" s="2">
        <v>1</v>
      </c>
      <c r="D1" s="2">
        <f>C1+1</f>
        <v>2</v>
      </c>
      <c r="E1" s="2">
        <f t="shared" ref="E1:O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</row>
    <row r="2" spans="1:15" x14ac:dyDescent="0.3">
      <c r="B2" s="4" t="s">
        <v>2</v>
      </c>
      <c r="C2" s="1" t="s">
        <v>41</v>
      </c>
      <c r="D2" s="1" t="s">
        <v>43</v>
      </c>
      <c r="E2" s="8" t="s">
        <v>44</v>
      </c>
      <c r="G2" s="8"/>
    </row>
    <row r="3" spans="1:15" x14ac:dyDescent="0.3">
      <c r="B3" s="4" t="s">
        <v>3</v>
      </c>
      <c r="C3" s="1">
        <v>3812404</v>
      </c>
      <c r="D3" s="1" t="s">
        <v>45</v>
      </c>
      <c r="E3" s="1" t="s">
        <v>45</v>
      </c>
    </row>
    <row r="4" spans="1:15" x14ac:dyDescent="0.3">
      <c r="B4" s="4" t="s">
        <v>4</v>
      </c>
      <c r="C4" s="1">
        <v>6480</v>
      </c>
      <c r="D4" s="1">
        <v>16000</v>
      </c>
      <c r="E4" s="1">
        <v>24000</v>
      </c>
    </row>
    <row r="5" spans="1:15" x14ac:dyDescent="0.3">
      <c r="B5" s="4" t="s">
        <v>7</v>
      </c>
      <c r="C5" s="1">
        <v>0</v>
      </c>
      <c r="D5" s="1">
        <v>0</v>
      </c>
      <c r="E5" s="1">
        <v>0</v>
      </c>
    </row>
    <row r="6" spans="1:15" x14ac:dyDescent="0.3">
      <c r="B6" s="4" t="s">
        <v>5</v>
      </c>
      <c r="C6" s="1">
        <v>3222</v>
      </c>
      <c r="D6" s="1">
        <f>1890*4.5</f>
        <v>8505</v>
      </c>
      <c r="E6" s="1">
        <f>2770*4.5</f>
        <v>12465</v>
      </c>
    </row>
    <row r="7" spans="1:15" x14ac:dyDescent="0.3">
      <c r="B7" s="4" t="s">
        <v>6</v>
      </c>
      <c r="C7" s="1">
        <v>203</v>
      </c>
      <c r="D7" s="1">
        <v>1133</v>
      </c>
      <c r="E7" s="1">
        <f>104*4.5</f>
        <v>468</v>
      </c>
    </row>
    <row r="8" spans="1:15" x14ac:dyDescent="0.3">
      <c r="B8" s="4" t="s">
        <v>8</v>
      </c>
      <c r="C8" s="1">
        <v>0</v>
      </c>
      <c r="D8" s="1">
        <v>0</v>
      </c>
      <c r="E8" s="1">
        <v>0</v>
      </c>
    </row>
    <row r="9" spans="1:15" x14ac:dyDescent="0.3">
      <c r="B9" s="4" t="s">
        <v>9</v>
      </c>
      <c r="C9" s="1">
        <v>500</v>
      </c>
      <c r="D9" s="1">
        <v>500</v>
      </c>
      <c r="E9" s="1">
        <v>500</v>
      </c>
    </row>
    <row r="10" spans="1:15" x14ac:dyDescent="0.3">
      <c r="B10" s="4" t="s">
        <v>10</v>
      </c>
      <c r="C10" s="1">
        <v>500</v>
      </c>
      <c r="D10" s="1">
        <v>500</v>
      </c>
      <c r="E10" s="1">
        <v>500</v>
      </c>
    </row>
    <row r="11" spans="1:15" x14ac:dyDescent="0.3">
      <c r="B11" s="4" t="s">
        <v>16</v>
      </c>
      <c r="C11" s="1">
        <f>C4+C5-C6-C7-C8-C9-C10</f>
        <v>2055</v>
      </c>
      <c r="D11" s="1">
        <f>D4+D5-D6-D7-D8-D9-D10</f>
        <v>5362</v>
      </c>
      <c r="E11" s="1">
        <f>E4+E5-E6-E7-E8-E9-E10</f>
        <v>10067</v>
      </c>
    </row>
    <row r="12" spans="1:15" x14ac:dyDescent="0.3">
      <c r="B12" s="4" t="s">
        <v>11</v>
      </c>
      <c r="C12" s="1">
        <f>IF(C3&lt;&gt;"否",C4*0.05,0)</f>
        <v>324</v>
      </c>
      <c r="D12" s="1">
        <f>IF(D3&lt;&gt;"否",D4*0.05,0)</f>
        <v>0</v>
      </c>
      <c r="E12" s="1">
        <f>IF(E3&lt;&gt;"否",E4*0.05,0)</f>
        <v>0</v>
      </c>
    </row>
    <row r="13" spans="1:15" x14ac:dyDescent="0.3">
      <c r="B13" s="4" t="s">
        <v>12</v>
      </c>
      <c r="C13" s="1">
        <f>C11-C12</f>
        <v>1731</v>
      </c>
      <c r="D13" s="1">
        <f>D11-D12</f>
        <v>5362</v>
      </c>
      <c r="E13" s="1">
        <f>E11-E12</f>
        <v>10067</v>
      </c>
    </row>
    <row r="14" spans="1:15" x14ac:dyDescent="0.3">
      <c r="B14" s="4" t="s">
        <v>14</v>
      </c>
      <c r="C14" s="1">
        <v>865</v>
      </c>
      <c r="D14" s="1">
        <f>D13*0.5</f>
        <v>2681</v>
      </c>
      <c r="E14" s="1">
        <v>5033</v>
      </c>
    </row>
    <row r="15" spans="1:15" x14ac:dyDescent="0.3">
      <c r="B15" s="4" t="s">
        <v>15</v>
      </c>
      <c r="C15" s="1">
        <v>346</v>
      </c>
      <c r="D15" s="1">
        <v>1072</v>
      </c>
      <c r="E15" s="1">
        <v>2013</v>
      </c>
    </row>
    <row r="16" spans="1:15" x14ac:dyDescent="0.3">
      <c r="B16" s="4" t="s">
        <v>39</v>
      </c>
      <c r="C16" s="1">
        <v>346</v>
      </c>
      <c r="D16" s="1">
        <v>1072</v>
      </c>
      <c r="E16" s="1">
        <v>2013</v>
      </c>
    </row>
    <row r="17" spans="1:12" x14ac:dyDescent="0.3">
      <c r="B17" s="4" t="s">
        <v>46</v>
      </c>
      <c r="C17" s="1">
        <f>C13-C14-C15-C16</f>
        <v>174</v>
      </c>
      <c r="D17" s="1">
        <f t="shared" ref="D17:E17" si="1">D13-D14-D15-D16</f>
        <v>537</v>
      </c>
      <c r="E17" s="1">
        <f t="shared" si="1"/>
        <v>1008</v>
      </c>
    </row>
    <row r="18" spans="1:12" s="3" customFormat="1" x14ac:dyDescent="0.3">
      <c r="B18" s="3" t="s">
        <v>13</v>
      </c>
    </row>
    <row r="19" spans="1:12" x14ac:dyDescent="0.3">
      <c r="B19" s="5" t="s">
        <v>17</v>
      </c>
      <c r="C19" s="8" t="s">
        <v>37</v>
      </c>
      <c r="D19" s="1" t="s">
        <v>36</v>
      </c>
      <c r="E19" s="1" t="s">
        <v>36</v>
      </c>
      <c r="F19" s="8"/>
      <c r="G19" s="8"/>
      <c r="H19" s="8"/>
      <c r="I19" s="8"/>
      <c r="J19" s="8"/>
      <c r="K19" s="8"/>
      <c r="L19" s="8"/>
    </row>
    <row r="20" spans="1:12" x14ac:dyDescent="0.3">
      <c r="B20" s="5" t="s">
        <v>9</v>
      </c>
      <c r="C20" s="1">
        <v>500</v>
      </c>
      <c r="D20" s="1">
        <v>500</v>
      </c>
      <c r="E20" s="1">
        <v>500</v>
      </c>
    </row>
    <row r="21" spans="1:12" x14ac:dyDescent="0.3">
      <c r="B21" s="5" t="s">
        <v>18</v>
      </c>
      <c r="C21" s="1" t="s">
        <v>31</v>
      </c>
      <c r="D21" s="1" t="s">
        <v>31</v>
      </c>
      <c r="E21" s="1" t="s">
        <v>31</v>
      </c>
    </row>
    <row r="22" spans="1:12" x14ac:dyDescent="0.3">
      <c r="B22" s="5" t="s">
        <v>10</v>
      </c>
      <c r="C22" s="1">
        <v>500</v>
      </c>
      <c r="D22" s="1">
        <v>500</v>
      </c>
      <c r="E22" s="1">
        <v>500</v>
      </c>
    </row>
    <row r="23" spans="1:12" x14ac:dyDescent="0.3">
      <c r="B23" s="5" t="s">
        <v>19</v>
      </c>
      <c r="C23" s="1" t="s">
        <v>31</v>
      </c>
      <c r="D23" s="1" t="s">
        <v>34</v>
      </c>
      <c r="E23" s="1" t="s">
        <v>31</v>
      </c>
    </row>
    <row r="24" spans="1:12" x14ac:dyDescent="0.3">
      <c r="B24" s="5" t="s">
        <v>14</v>
      </c>
      <c r="C24" s="1">
        <f>C14</f>
        <v>865</v>
      </c>
      <c r="D24" s="1">
        <f>D14</f>
        <v>2681</v>
      </c>
      <c r="E24" s="1">
        <f>E14</f>
        <v>5033</v>
      </c>
    </row>
    <row r="25" spans="1:12" x14ac:dyDescent="0.3">
      <c r="B25" s="5" t="s">
        <v>20</v>
      </c>
      <c r="C25" s="1" t="s">
        <v>31</v>
      </c>
      <c r="D25" s="1" t="s">
        <v>31</v>
      </c>
      <c r="E25" s="1" t="s">
        <v>31</v>
      </c>
    </row>
    <row r="26" spans="1:12" x14ac:dyDescent="0.3">
      <c r="B26" s="5" t="s">
        <v>15</v>
      </c>
      <c r="C26" s="1">
        <f>C15</f>
        <v>346</v>
      </c>
      <c r="D26" s="1">
        <f t="shared" ref="D26:E26" si="2">D15</f>
        <v>1072</v>
      </c>
      <c r="E26" s="1">
        <f t="shared" si="2"/>
        <v>2013</v>
      </c>
    </row>
    <row r="27" spans="1:12" s="3" customFormat="1" x14ac:dyDescent="0.3">
      <c r="B27" s="3" t="s">
        <v>21</v>
      </c>
    </row>
    <row r="28" spans="1:12" x14ac:dyDescent="0.3">
      <c r="B28" s="6" t="s">
        <v>22</v>
      </c>
    </row>
    <row r="29" spans="1:12" x14ac:dyDescent="0.3">
      <c r="B29" s="6" t="s">
        <v>23</v>
      </c>
    </row>
    <row r="30" spans="1:12" x14ac:dyDescent="0.3">
      <c r="B30" s="6" t="s">
        <v>24</v>
      </c>
    </row>
    <row r="31" spans="1:12" s="3" customFormat="1" x14ac:dyDescent="0.3">
      <c r="A31" s="3" t="s">
        <v>25</v>
      </c>
    </row>
    <row r="32" spans="1:12" x14ac:dyDescent="0.3">
      <c r="A32" s="7" t="s">
        <v>26</v>
      </c>
      <c r="B32" s="7">
        <f>SUM(C32:L32)</f>
        <v>46480</v>
      </c>
      <c r="C32" s="1">
        <f>C4</f>
        <v>6480</v>
      </c>
      <c r="D32" s="1">
        <f>D4</f>
        <v>16000</v>
      </c>
      <c r="E32" s="1">
        <f>E4</f>
        <v>24000</v>
      </c>
    </row>
    <row r="33" spans="1:5" x14ac:dyDescent="0.3">
      <c r="A33" s="7" t="s">
        <v>27</v>
      </c>
      <c r="B33" s="10">
        <f>SUM(C33:L33)</f>
        <v>15010</v>
      </c>
      <c r="C33" s="1">
        <f>C20+C22+C24+C26</f>
        <v>2211</v>
      </c>
      <c r="D33" s="1">
        <f t="shared" ref="D33:E33" si="3">D20+D22+D24+D26</f>
        <v>4753</v>
      </c>
      <c r="E33" s="1">
        <f t="shared" si="3"/>
        <v>8046</v>
      </c>
    </row>
    <row r="34" spans="1:5" x14ac:dyDescent="0.3">
      <c r="A34" s="7" t="s">
        <v>28</v>
      </c>
      <c r="B34" s="10">
        <f t="shared" ref="B34:B36" si="4">SUM(C34:L34)</f>
        <v>24192</v>
      </c>
      <c r="C34" s="1">
        <f>C6</f>
        <v>3222</v>
      </c>
      <c r="D34" s="1">
        <f t="shared" ref="D34:E34" si="5">D6</f>
        <v>8505</v>
      </c>
      <c r="E34" s="1">
        <f t="shared" si="5"/>
        <v>12465</v>
      </c>
    </row>
    <row r="35" spans="1:5" x14ac:dyDescent="0.3">
      <c r="A35" s="7" t="s">
        <v>6</v>
      </c>
      <c r="B35" s="10">
        <f t="shared" si="4"/>
        <v>1804</v>
      </c>
      <c r="C35" s="1">
        <f>C7</f>
        <v>203</v>
      </c>
      <c r="D35" s="1">
        <f t="shared" ref="D35:E35" si="6">D7</f>
        <v>1133</v>
      </c>
      <c r="E35" s="1">
        <f t="shared" si="6"/>
        <v>468</v>
      </c>
    </row>
    <row r="36" spans="1:5" x14ac:dyDescent="0.3">
      <c r="A36" s="7" t="s">
        <v>29</v>
      </c>
      <c r="B36" s="10">
        <f t="shared" si="4"/>
        <v>0</v>
      </c>
      <c r="C36" s="1">
        <f>C8</f>
        <v>0</v>
      </c>
      <c r="D36" s="1">
        <f t="shared" ref="D36:E36" si="7">D8</f>
        <v>0</v>
      </c>
      <c r="E36" s="1">
        <f t="shared" si="7"/>
        <v>0</v>
      </c>
    </row>
    <row r="37" spans="1:5" s="3" customFormat="1" x14ac:dyDescent="0.3">
      <c r="A37" s="3" t="s">
        <v>30</v>
      </c>
    </row>
    <row r="38" spans="1:5" x14ac:dyDescent="0.3">
      <c r="A38" s="7" t="s">
        <v>31</v>
      </c>
      <c r="B38" s="11">
        <f>C4+E4</f>
        <v>30480</v>
      </c>
    </row>
    <row r="39" spans="1:5" x14ac:dyDescent="0.3">
      <c r="A39" s="7" t="s">
        <v>32</v>
      </c>
      <c r="B39" s="7">
        <f>I4</f>
        <v>0</v>
      </c>
    </row>
    <row r="40" spans="1:5" x14ac:dyDescent="0.3">
      <c r="A40" s="7" t="s">
        <v>33</v>
      </c>
      <c r="B40" s="7">
        <v>0</v>
      </c>
    </row>
    <row r="41" spans="1:5" x14ac:dyDescent="0.3">
      <c r="A41" s="11" t="s">
        <v>34</v>
      </c>
      <c r="B41" s="11">
        <f>D4</f>
        <v>16000</v>
      </c>
    </row>
    <row r="42" spans="1:5" x14ac:dyDescent="0.3">
      <c r="A42" s="7" t="s">
        <v>34</v>
      </c>
      <c r="B42" s="7">
        <v>0</v>
      </c>
    </row>
    <row r="43" spans="1:5" x14ac:dyDescent="0.3">
      <c r="A43" s="10" t="s">
        <v>42</v>
      </c>
      <c r="B43" s="10">
        <f>H4</f>
        <v>0</v>
      </c>
    </row>
    <row r="44" spans="1:5" x14ac:dyDescent="0.3">
      <c r="A44" s="9" t="s">
        <v>40</v>
      </c>
      <c r="B44" s="7">
        <v>0</v>
      </c>
    </row>
    <row r="45" spans="1:5" s="3" customFormat="1" x14ac:dyDescent="0.3">
      <c r="A45" s="3" t="s">
        <v>35</v>
      </c>
      <c r="C45" s="3" t="s">
        <v>39</v>
      </c>
    </row>
    <row r="46" spans="1:5" x14ac:dyDescent="0.3">
      <c r="A46" s="7" t="s">
        <v>31</v>
      </c>
      <c r="B46" s="7">
        <f>C22+D22+E22+C24+E24+C26+D26+E26</f>
        <v>10829</v>
      </c>
      <c r="C46" s="9">
        <f>SUM(C16:G16)</f>
        <v>3431</v>
      </c>
    </row>
    <row r="47" spans="1:5" x14ac:dyDescent="0.3">
      <c r="A47" s="7" t="s">
        <v>32</v>
      </c>
      <c r="B47" s="7">
        <v>0</v>
      </c>
    </row>
    <row r="48" spans="1:5" x14ac:dyDescent="0.3">
      <c r="A48" s="7" t="s">
        <v>33</v>
      </c>
      <c r="B48" s="7">
        <v>0</v>
      </c>
    </row>
    <row r="49" spans="1:2" x14ac:dyDescent="0.3">
      <c r="A49" s="7" t="s">
        <v>34</v>
      </c>
      <c r="B49" s="7">
        <f>D24</f>
        <v>2681</v>
      </c>
    </row>
    <row r="50" spans="1:2" x14ac:dyDescent="0.3">
      <c r="A50" s="7" t="s">
        <v>40</v>
      </c>
      <c r="B50" s="7">
        <f>F24</f>
        <v>0</v>
      </c>
    </row>
    <row r="51" spans="1:2" x14ac:dyDescent="0.3">
      <c r="A51" s="7" t="s">
        <v>36</v>
      </c>
      <c r="B51" s="7">
        <f>D20+E20</f>
        <v>1000</v>
      </c>
    </row>
    <row r="52" spans="1:2" x14ac:dyDescent="0.3">
      <c r="A52" s="7" t="s">
        <v>37</v>
      </c>
      <c r="B52" s="7">
        <f>C20</f>
        <v>500</v>
      </c>
    </row>
    <row r="53" spans="1:2" s="3" customFormat="1" x14ac:dyDescent="0.3">
      <c r="A53" s="3" t="s">
        <v>38</v>
      </c>
    </row>
    <row r="54" spans="1:2" x14ac:dyDescent="0.3">
      <c r="A54" s="12">
        <f>SUM(C17:E17)</f>
        <v>1719</v>
      </c>
      <c r="B54" s="12"/>
    </row>
  </sheetData>
  <mergeCells count="1">
    <mergeCell ref="A54:B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2022-03-12T13:19:13Z</dcterms:modified>
</cp:coreProperties>
</file>