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K:\Gesop\COBRANCA\IMPLANTAÇÃO DE COBRANÇA\CNAB 400 NOVO\EMISSÃO EMPRESA\"/>
    </mc:Choice>
  </mc:AlternateContent>
  <bookViews>
    <workbookView xWindow="0" yWindow="0" windowWidth="21600" windowHeight="973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1" l="1"/>
  <c r="AU4" i="1"/>
  <c r="AV4" i="1"/>
  <c r="Y4" i="1"/>
  <c r="BJ4" i="1"/>
  <c r="AG15" i="1" s="1"/>
  <c r="AG26" i="1" s="1"/>
  <c r="BI4" i="1"/>
  <c r="AF15" i="1" s="1"/>
  <c r="AF26" i="1" s="1"/>
  <c r="BH4" i="1"/>
  <c r="AE15" i="1" s="1"/>
  <c r="AE26" i="1" s="1"/>
  <c r="BG4" i="1"/>
  <c r="AD15" i="1" s="1"/>
  <c r="AD26" i="1" s="1"/>
  <c r="BF4" i="1"/>
  <c r="AC15" i="1" s="1"/>
  <c r="AC26" i="1" s="1"/>
  <c r="BE4" i="1"/>
  <c r="AB15" i="1" s="1"/>
  <c r="AB26" i="1" s="1"/>
  <c r="BD4" i="1"/>
  <c r="AA15" i="1" s="1"/>
  <c r="AA26" i="1" s="1"/>
  <c r="BC4" i="1"/>
  <c r="Z15" i="1" s="1"/>
  <c r="Z26" i="1" s="1"/>
  <c r="BB4" i="1"/>
  <c r="Y15" i="1" s="1"/>
  <c r="Y26" i="1" s="1"/>
  <c r="BA4" i="1"/>
  <c r="X15" i="1" s="1"/>
  <c r="X26" i="1" s="1"/>
  <c r="AZ4" i="1"/>
  <c r="W15" i="1" s="1"/>
  <c r="W26" i="1" s="1"/>
  <c r="AY4" i="1"/>
  <c r="V15" i="1" s="1"/>
  <c r="V26" i="1" s="1"/>
  <c r="AX4" i="1"/>
  <c r="U15" i="1" s="1"/>
  <c r="U26" i="1" s="1"/>
  <c r="AW4" i="1"/>
  <c r="T15" i="1" s="1"/>
  <c r="T26" i="1" s="1"/>
  <c r="P4" i="1"/>
  <c r="P7" i="1" s="1"/>
  <c r="P8" i="1" s="1"/>
  <c r="P15" i="1" l="1"/>
  <c r="P26" i="1" s="1"/>
  <c r="S4" i="1"/>
  <c r="R4" i="1"/>
  <c r="Q4" i="1"/>
  <c r="Q7" i="1" l="1"/>
  <c r="Q8" i="1" s="1"/>
  <c r="Q15" i="1"/>
  <c r="Q26" i="1" s="1"/>
  <c r="S7" i="1"/>
  <c r="S8" i="1" s="1"/>
  <c r="S15" i="1"/>
  <c r="S26" i="1" s="1"/>
  <c r="R7" i="1"/>
  <c r="R8" i="1" s="1"/>
  <c r="R15" i="1"/>
  <c r="R26" i="1" s="1"/>
  <c r="G44" i="1"/>
  <c r="F44" i="1"/>
  <c r="G43" i="1"/>
  <c r="F43" i="1"/>
  <c r="G6" i="1"/>
  <c r="C44" i="1" l="1"/>
  <c r="C43" i="1"/>
  <c r="B36" i="1"/>
  <c r="B35" i="1"/>
  <c r="B34" i="1"/>
  <c r="B33" i="1"/>
  <c r="B32" i="1"/>
  <c r="B31" i="1"/>
  <c r="B29" i="1"/>
  <c r="B40" i="1" l="1"/>
  <c r="AQ4" i="1" s="1"/>
  <c r="AQ7" i="1" s="1"/>
  <c r="AQ8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B30" i="1"/>
  <c r="F30" i="1" s="1"/>
  <c r="G30" i="1" s="1"/>
  <c r="F29" i="1"/>
  <c r="G29" i="1" s="1"/>
  <c r="I6" i="1"/>
  <c r="F25" i="1"/>
  <c r="G25" i="1" s="1"/>
  <c r="F27" i="1"/>
  <c r="G27" i="1" s="1"/>
  <c r="F28" i="1"/>
  <c r="G28" i="1" s="1"/>
  <c r="F20" i="1"/>
  <c r="G20" i="1" s="1"/>
  <c r="F21" i="1"/>
  <c r="G21" i="1" s="1"/>
  <c r="F22" i="1"/>
  <c r="G22" i="1" s="1"/>
  <c r="F23" i="1"/>
  <c r="G23" i="1" s="1"/>
  <c r="F24" i="1"/>
  <c r="G24" i="1" s="1"/>
  <c r="F19" i="1"/>
  <c r="G19" i="1" s="1"/>
  <c r="I27" i="1" l="1"/>
  <c r="N1" i="1" s="1"/>
  <c r="I29" i="1" s="1"/>
  <c r="T4" i="1"/>
  <c r="T7" i="1" s="1"/>
  <c r="T8" i="1" s="1"/>
  <c r="AH4" i="1"/>
  <c r="AH7" i="1" s="1"/>
  <c r="AH8" i="1" s="1"/>
  <c r="AT15" i="1"/>
  <c r="AT26" i="1" s="1"/>
  <c r="AI4" i="1"/>
  <c r="AI7" i="1" s="1"/>
  <c r="AI8" i="1" s="1"/>
  <c r="AG4" i="1"/>
  <c r="AG7" i="1" s="1"/>
  <c r="AG8" i="1" s="1"/>
  <c r="AC4" i="1"/>
  <c r="AC7" i="1" s="1"/>
  <c r="AC8" i="1" s="1"/>
  <c r="AB4" i="1"/>
  <c r="AB7" i="1" s="1"/>
  <c r="AB8" i="1" s="1"/>
  <c r="V4" i="1"/>
  <c r="V7" i="1" s="1"/>
  <c r="V8" i="1" s="1"/>
  <c r="AH15" i="1"/>
  <c r="AH26" i="1" s="1"/>
  <c r="AX15" i="1"/>
  <c r="AX26" i="1" s="1"/>
  <c r="AQ15" i="1"/>
  <c r="AQ26" i="1" s="1"/>
  <c r="AJ15" i="1"/>
  <c r="AJ26" i="1" s="1"/>
  <c r="AZ15" i="1"/>
  <c r="AZ26" i="1" s="1"/>
  <c r="AS15" i="1"/>
  <c r="AS26" i="1" s="1"/>
  <c r="BF15" i="1"/>
  <c r="BF26" i="1" s="1"/>
  <c r="AL4" i="1"/>
  <c r="AL7" i="1" s="1"/>
  <c r="AL8" i="1" s="1"/>
  <c r="AR4" i="1"/>
  <c r="AR7" i="1" s="1"/>
  <c r="AR8" i="1" s="1"/>
  <c r="AM15" i="1"/>
  <c r="AM26" i="1" s="1"/>
  <c r="AV15" i="1"/>
  <c r="AV26" i="1" s="1"/>
  <c r="AO15" i="1"/>
  <c r="AO26" i="1" s="1"/>
  <c r="AS4" i="1"/>
  <c r="AS7" i="1" s="1"/>
  <c r="AS8" i="1" s="1"/>
  <c r="AN4" i="1"/>
  <c r="AN7" i="1" s="1"/>
  <c r="AN8" i="1" s="1"/>
  <c r="U4" i="1"/>
  <c r="U7" i="1" s="1"/>
  <c r="U8" i="1" s="1"/>
  <c r="AA4" i="1"/>
  <c r="AA7" i="1" s="1"/>
  <c r="AA8" i="1" s="1"/>
  <c r="AF4" i="1"/>
  <c r="AF7" i="1" s="1"/>
  <c r="AF8" i="1" s="1"/>
  <c r="AL15" i="1"/>
  <c r="AL26" i="1" s="1"/>
  <c r="BB15" i="1"/>
  <c r="BB26" i="1" s="1"/>
  <c r="AU15" i="1"/>
  <c r="AU26" i="1" s="1"/>
  <c r="AN15" i="1"/>
  <c r="AN26" i="1" s="1"/>
  <c r="BD15" i="1"/>
  <c r="BD26" i="1" s="1"/>
  <c r="AW15" i="1"/>
  <c r="AW26" i="1" s="1"/>
  <c r="AK4" i="1"/>
  <c r="AK7" i="1" s="1"/>
  <c r="AK8" i="1" s="1"/>
  <c r="AP4" i="1"/>
  <c r="AP7" i="1" s="1"/>
  <c r="AP8" i="1" s="1"/>
  <c r="AM4" i="1"/>
  <c r="AM7" i="1" s="1"/>
  <c r="AM8" i="1" s="1"/>
  <c r="BC15" i="1"/>
  <c r="BC26" i="1" s="1"/>
  <c r="BE15" i="1"/>
  <c r="BE26" i="1" s="1"/>
  <c r="W4" i="1"/>
  <c r="W7" i="1" s="1"/>
  <c r="W8" i="1" s="1"/>
  <c r="AD4" i="1"/>
  <c r="AD7" i="1" s="1"/>
  <c r="AD8" i="1" s="1"/>
  <c r="Z4" i="1"/>
  <c r="AE4" i="1"/>
  <c r="AE7" i="1" s="1"/>
  <c r="AE8" i="1" s="1"/>
  <c r="X4" i="1"/>
  <c r="X7" i="1" s="1"/>
  <c r="X8" i="1" s="1"/>
  <c r="AP15" i="1"/>
  <c r="AP26" i="1" s="1"/>
  <c r="AI15" i="1"/>
  <c r="AI26" i="1" s="1"/>
  <c r="AY15" i="1"/>
  <c r="AY26" i="1" s="1"/>
  <c r="AR15" i="1"/>
  <c r="AR26" i="1" s="1"/>
  <c r="AK15" i="1"/>
  <c r="AK26" i="1" s="1"/>
  <c r="BA15" i="1"/>
  <c r="BA26" i="1" s="1"/>
  <c r="AO4" i="1"/>
  <c r="AO7" i="1" s="1"/>
  <c r="AO8" i="1" s="1"/>
  <c r="AT4" i="1"/>
  <c r="AT7" i="1" s="1"/>
  <c r="AT8" i="1" s="1"/>
  <c r="I19" i="1"/>
  <c r="F6" i="1"/>
  <c r="D15" i="1"/>
  <c r="I15" i="1"/>
  <c r="H15" i="1"/>
  <c r="G15" i="1"/>
  <c r="F15" i="1"/>
  <c r="E15" i="1"/>
  <c r="B15" i="1"/>
  <c r="A15" i="1"/>
  <c r="J6" i="1"/>
  <c r="D6" i="1"/>
  <c r="I34" i="1" l="1"/>
  <c r="AA10" i="1" s="1"/>
  <c r="I36" i="1" s="1"/>
  <c r="Z7" i="1"/>
  <c r="Z8" i="1" s="1"/>
  <c r="I41" i="1" s="1"/>
  <c r="AK10" i="1" s="1"/>
  <c r="I43" i="1" s="1"/>
  <c r="P28" i="1"/>
  <c r="P29" i="1" s="1"/>
  <c r="P30" i="1" s="1"/>
  <c r="I55" i="1" s="1"/>
  <c r="S28" i="1" s="1"/>
  <c r="I57" i="1" s="1"/>
  <c r="I48" i="1"/>
  <c r="AV10" i="1" s="1"/>
  <c r="I50" i="1" s="1"/>
  <c r="I20" i="1"/>
  <c r="C15" i="1"/>
  <c r="H6" i="1"/>
  <c r="E6" i="1"/>
  <c r="C6" i="1" s="1"/>
  <c r="I21" i="1" l="1"/>
  <c r="K19" i="1" s="1"/>
  <c r="J20" i="1"/>
  <c r="K6" i="1"/>
  <c r="B6" i="1"/>
  <c r="A6" i="1"/>
</calcChain>
</file>

<file path=xl/sharedStrings.xml><?xml version="1.0" encoding="utf-8"?>
<sst xmlns="http://schemas.openxmlformats.org/spreadsheetml/2006/main" count="88" uniqueCount="65">
  <si>
    <t>BANCO</t>
  </si>
  <si>
    <t>MOEDA</t>
  </si>
  <si>
    <t>VCTO</t>
  </si>
  <si>
    <t>AGENCIA</t>
  </si>
  <si>
    <t>NOSSO NUMERO</t>
  </si>
  <si>
    <t>VALOR</t>
  </si>
  <si>
    <t>COD OPERAÇÃO</t>
  </si>
  <si>
    <t>CARTEIRA</t>
  </si>
  <si>
    <t>DV</t>
  </si>
  <si>
    <t>PARA TESTE INCLUIR LINHA DIGITÁVEL CONFORME BOLETO NA CÉLULA A4</t>
  </si>
  <si>
    <t>BOLETO ENVIADO</t>
  </si>
  <si>
    <t>EXEMPLO:</t>
  </si>
  <si>
    <t>CAMPO 1 A 3</t>
  </si>
  <si>
    <t>CAMPO 4</t>
  </si>
  <si>
    <t xml:space="preserve">CAMPO 10, 13 E 14 </t>
  </si>
  <si>
    <t>CAMPO 5 A 10</t>
  </si>
  <si>
    <t>CAMPO 15 A 22</t>
  </si>
  <si>
    <t>CAMPO 26 A 36</t>
  </si>
  <si>
    <t>CAMPO 37</t>
  </si>
  <si>
    <t>CAMPO 45 A 55</t>
  </si>
  <si>
    <t>CAMPO 41 A 44</t>
  </si>
  <si>
    <t>PESO</t>
  </si>
  <si>
    <t>*</t>
  </si>
  <si>
    <t>FIXO</t>
  </si>
  <si>
    <t>RANGE</t>
  </si>
  <si>
    <t>RESULT</t>
  </si>
  <si>
    <t>TOTAL</t>
  </si>
  <si>
    <t>DIVIDENDO</t>
  </si>
  <si>
    <t>CAMPO LIVRE</t>
  </si>
  <si>
    <t>OPERACAO</t>
  </si>
  <si>
    <t>0001</t>
  </si>
  <si>
    <t>COMPOSIÇÃO</t>
  </si>
  <si>
    <t>ID BANCO</t>
  </si>
  <si>
    <t>DV CAMPO 1</t>
  </si>
  <si>
    <t>01 a 03</t>
  </si>
  <si>
    <t>05 a 09</t>
  </si>
  <si>
    <t>CAMPOS</t>
  </si>
  <si>
    <t>6 A 15 CAMPO LIVRE</t>
  </si>
  <si>
    <t>1 A 5 CAMPO LIVRE</t>
  </si>
  <si>
    <t>DV CAMPO 2</t>
  </si>
  <si>
    <t>11 a 20</t>
  </si>
  <si>
    <t>16 A 25 CAMPO LIVRE</t>
  </si>
  <si>
    <t>22 a 31</t>
  </si>
  <si>
    <t>DV CAMPO 3</t>
  </si>
  <si>
    <t>FATOR DE VENCIMENTO</t>
  </si>
  <si>
    <t>VALOR NOMINAL</t>
  </si>
  <si>
    <t>38 a 47</t>
  </si>
  <si>
    <t>34 a 37</t>
  </si>
  <si>
    <r>
      <t>24690.001</t>
    </r>
    <r>
      <rPr>
        <b/>
        <sz val="9"/>
        <color rgb="FFFF0000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>7 10PPP.PPPP07 XXXXXX.XXXXX5 7 68420000015818</t>
    </r>
  </si>
  <si>
    <t>00011</t>
  </si>
  <si>
    <t>9</t>
  </si>
  <si>
    <t>246</t>
  </si>
  <si>
    <t>105022542</t>
  </si>
  <si>
    <t>00161095755</t>
  </si>
  <si>
    <t>7402</t>
  </si>
  <si>
    <t>0000000100</t>
  </si>
  <si>
    <t>CAMPO</t>
  </si>
  <si>
    <t>DVG</t>
  </si>
  <si>
    <t>DV3</t>
  </si>
  <si>
    <t>DV2</t>
  </si>
  <si>
    <t>DV1</t>
  </si>
  <si>
    <t>DIGITO VERIFICADOR NN</t>
  </si>
  <si>
    <t>DV GERAL</t>
  </si>
  <si>
    <t>121</t>
  </si>
  <si>
    <t>24690.00117 21502.420405 01173.989771 9 82720000319156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</si>
</sst>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1F497D"/>
      <name val="Calibri"/>
      <family val="2"/>
      <scheme val="minor"/>
    </font>
    <font>
      <b/>
      <sz val="9"/>
      <color theme="7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8" tint="0.3999755851924192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b/>
      <sz val="9"/>
      <color theme="7" tint="-0.499984740745262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n">
        <color auto="1"/>
      </bottom>
      <diagonal/>
    </border>
    <border>
      <left/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/>
      <diagonal/>
    </border>
    <border>
      <left/>
      <right style="thick">
        <color rgb="FFFF0000"/>
      </right>
      <top style="thin">
        <color auto="1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 applyFill="1"/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3" fontId="12" fillId="0" borderId="0" xfId="1" applyFont="1" applyAlignment="1">
      <alignment horizontal="center"/>
    </xf>
    <xf numFmtId="14" fontId="1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3" fillId="5" borderId="1" xfId="0" applyFont="1" applyFill="1" applyBorder="1" applyAlignment="1">
      <alignment horizontal="center"/>
    </xf>
    <xf numFmtId="14" fontId="3" fillId="0" borderId="0" xfId="0" applyNumberFormat="1" applyFont="1"/>
    <xf numFmtId="0" fontId="3" fillId="3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NumberFormat="1" applyFont="1"/>
    <xf numFmtId="16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/>
    <xf numFmtId="2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2" fillId="3" borderId="0" xfId="0" applyFont="1" applyFill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 wrapText="1"/>
    </xf>
    <xf numFmtId="1" fontId="5" fillId="2" borderId="9" xfId="0" applyNumberFormat="1" applyFont="1" applyFill="1" applyBorder="1" applyAlignment="1">
      <alignment horizontal="center" vertical="center" wrapText="1"/>
    </xf>
    <xf numFmtId="1" fontId="3" fillId="4" borderId="4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1" fontId="3" fillId="4" borderId="7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N60"/>
  <sheetViews>
    <sheetView tabSelected="1" zoomScaleNormal="100" workbookViewId="0">
      <selection activeCell="B4" sqref="B4"/>
    </sheetView>
  </sheetViews>
  <sheetFormatPr defaultColWidth="9.140625" defaultRowHeight="15" customHeight="1" x14ac:dyDescent="0.2"/>
  <cols>
    <col min="1" max="1" width="46.42578125" style="1" bestFit="1" customWidth="1"/>
    <col min="2" max="2" width="7.5703125" style="1" bestFit="1" customWidth="1"/>
    <col min="3" max="3" width="15" style="1" bestFit="1" customWidth="1"/>
    <col min="4" max="4" width="1.85546875" style="1" bestFit="1" customWidth="1"/>
    <col min="5" max="5" width="2.7109375" style="1" bestFit="1" customWidth="1"/>
    <col min="6" max="6" width="11.140625" style="1" bestFit="1" customWidth="1"/>
    <col min="7" max="7" width="12.42578125" style="1" bestFit="1" customWidth="1"/>
    <col min="8" max="8" width="13.42578125" style="1" bestFit="1" customWidth="1"/>
    <col min="9" max="9" width="8.42578125" style="1" bestFit="1" customWidth="1"/>
    <col min="10" max="11" width="12" style="1" bestFit="1" customWidth="1"/>
    <col min="12" max="12" width="9.28515625" style="1" customWidth="1"/>
    <col min="13" max="13" width="9.140625" style="1" customWidth="1"/>
    <col min="14" max="14" width="1.85546875" style="1" hidden="1" customWidth="1"/>
    <col min="15" max="15" width="7.140625" style="1" hidden="1" customWidth="1"/>
    <col min="16" max="16" width="10.42578125" style="1" hidden="1" customWidth="1"/>
    <col min="17" max="18" width="3.5703125" style="1" hidden="1" customWidth="1"/>
    <col min="19" max="20" width="2.7109375" style="1" hidden="1" customWidth="1"/>
    <col min="21" max="21" width="3.5703125" style="1" hidden="1" customWidth="1"/>
    <col min="22" max="22" width="1.85546875" style="1" hidden="1" customWidth="1"/>
    <col min="23" max="23" width="2.7109375" style="1" hidden="1" customWidth="1"/>
    <col min="24" max="24" width="1.85546875" style="1" hidden="1" customWidth="1"/>
    <col min="25" max="25" width="16.85546875" style="1" hidden="1" customWidth="1"/>
    <col min="26" max="34" width="2.7109375" style="1" hidden="1" customWidth="1"/>
    <col min="35" max="35" width="11.7109375" style="1" hidden="1" customWidth="1"/>
    <col min="36" max="36" width="4" style="1" hidden="1" customWidth="1"/>
    <col min="37" max="45" width="2.7109375" style="1" hidden="1" customWidth="1"/>
    <col min="46" max="46" width="8.28515625" style="1" hidden="1" customWidth="1"/>
    <col min="47" max="47" width="9" style="1" hidden="1" customWidth="1"/>
    <col min="48" max="48" width="4.28515625" style="1" hidden="1" customWidth="1"/>
    <col min="49" max="62" width="2.7109375" style="1" hidden="1" customWidth="1"/>
    <col min="63" max="65" width="1.85546875" style="1" hidden="1" customWidth="1"/>
    <col min="66" max="66" width="9.140625" style="1" hidden="1" customWidth="1"/>
    <col min="67" max="68" width="9.140625" style="1" customWidth="1"/>
    <col min="69" max="69" width="9.140625" style="1"/>
    <col min="70" max="70" width="7" style="1" customWidth="1"/>
    <col min="71" max="16384" width="9.140625" style="1"/>
  </cols>
  <sheetData>
    <row r="1" spans="1:62" ht="15" customHeight="1" x14ac:dyDescent="0.2">
      <c r="A1" s="33" t="s">
        <v>9</v>
      </c>
      <c r="B1" s="33"/>
      <c r="C1" s="33"/>
      <c r="D1" s="33"/>
      <c r="E1" s="33"/>
      <c r="F1" s="33"/>
      <c r="G1" s="33"/>
      <c r="H1" s="33"/>
      <c r="I1" s="33"/>
      <c r="J1" s="33"/>
      <c r="K1" s="33"/>
      <c r="N1" s="1" t="str">
        <f>MID(I27,1,1)</f>
        <v>7</v>
      </c>
    </row>
    <row r="3" spans="1:62" ht="15" customHeight="1" x14ac:dyDescent="0.2">
      <c r="A3" s="2" t="s">
        <v>10</v>
      </c>
      <c r="O3" s="1" t="s">
        <v>56</v>
      </c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27" t="s">
        <v>60</v>
      </c>
      <c r="Z3" s="1">
        <v>11</v>
      </c>
      <c r="AA3" s="1">
        <v>12</v>
      </c>
      <c r="AB3" s="1">
        <v>13</v>
      </c>
      <c r="AC3" s="1">
        <v>14</v>
      </c>
      <c r="AD3" s="1">
        <v>15</v>
      </c>
      <c r="AE3" s="1">
        <v>16</v>
      </c>
      <c r="AF3" s="1">
        <v>17</v>
      </c>
      <c r="AG3" s="1">
        <v>18</v>
      </c>
      <c r="AH3" s="1">
        <v>19</v>
      </c>
      <c r="AI3" s="1">
        <v>20</v>
      </c>
      <c r="AJ3" s="27" t="s">
        <v>59</v>
      </c>
      <c r="AK3" s="1">
        <v>22</v>
      </c>
      <c r="AL3" s="1">
        <v>23</v>
      </c>
      <c r="AM3" s="1">
        <v>24</v>
      </c>
      <c r="AN3" s="1">
        <v>25</v>
      </c>
      <c r="AO3" s="1">
        <v>26</v>
      </c>
      <c r="AP3" s="1">
        <v>27</v>
      </c>
      <c r="AQ3" s="1">
        <v>28</v>
      </c>
      <c r="AR3" s="1">
        <v>29</v>
      </c>
      <c r="AS3" s="1">
        <v>30</v>
      </c>
      <c r="AT3" s="1">
        <v>31</v>
      </c>
      <c r="AU3" s="27" t="s">
        <v>58</v>
      </c>
      <c r="AV3" s="27" t="s">
        <v>57</v>
      </c>
      <c r="AW3" s="1">
        <v>34</v>
      </c>
      <c r="AX3" s="1">
        <v>35</v>
      </c>
      <c r="AY3" s="1">
        <v>36</v>
      </c>
      <c r="AZ3" s="1">
        <v>37</v>
      </c>
      <c r="BA3" s="1">
        <v>38</v>
      </c>
      <c r="BB3" s="1">
        <v>39</v>
      </c>
      <c r="BC3" s="1">
        <v>40</v>
      </c>
      <c r="BD3" s="1">
        <v>41</v>
      </c>
      <c r="BE3" s="1">
        <v>42</v>
      </c>
      <c r="BF3" s="1">
        <v>43</v>
      </c>
      <c r="BG3" s="1">
        <v>44</v>
      </c>
      <c r="BH3" s="1">
        <v>45</v>
      </c>
      <c r="BI3" s="1">
        <v>46</v>
      </c>
      <c r="BJ3" s="1">
        <v>47</v>
      </c>
    </row>
    <row r="4" spans="1:62" s="4" customFormat="1" ht="15" customHeight="1" x14ac:dyDescent="0.2">
      <c r="A4" s="3" t="s">
        <v>64</v>
      </c>
      <c r="P4" s="1" t="str">
        <f>MID($A$4,1,1)</f>
        <v>2</v>
      </c>
      <c r="Q4" s="1" t="str">
        <f>MID($A$4,2,1)</f>
        <v>4</v>
      </c>
      <c r="R4" s="1" t="str">
        <f>MID($A$4,3,1)</f>
        <v>6</v>
      </c>
      <c r="S4" s="1" t="str">
        <f>MID($A$4,4,1)</f>
        <v>9</v>
      </c>
      <c r="T4" s="1" t="str">
        <f>MID($B$40,1,1)</f>
        <v>0</v>
      </c>
      <c r="U4" s="1" t="str">
        <f>MID($B$40,2,1)</f>
        <v>0</v>
      </c>
      <c r="V4" s="1" t="str">
        <f>MID($B$40,3,1)</f>
        <v>0</v>
      </c>
      <c r="W4" s="1" t="str">
        <f>MID($B$40,4,1)</f>
        <v>1</v>
      </c>
      <c r="X4" s="1" t="str">
        <f>MID($B$40,5,1)</f>
        <v>1</v>
      </c>
      <c r="Y4" s="27" t="str">
        <f>MID(A4,11,1)</f>
        <v>7</v>
      </c>
      <c r="Z4" s="1" t="str">
        <f>MID($B$40,6,1)</f>
        <v>2</v>
      </c>
      <c r="AA4" s="1" t="str">
        <f>MID($B$40,7,1)</f>
        <v>1</v>
      </c>
      <c r="AB4" s="1" t="str">
        <f>MID($B$40,8,1)</f>
        <v>5</v>
      </c>
      <c r="AC4" s="1" t="str">
        <f>MID($B$40,9,1)</f>
        <v>0</v>
      </c>
      <c r="AD4" s="1" t="str">
        <f>MID($B$40,10,1)</f>
        <v>2</v>
      </c>
      <c r="AE4" s="1" t="str">
        <f>MID($B$40,11,1)</f>
        <v>4</v>
      </c>
      <c r="AF4" s="1" t="str">
        <f>MID($B$40,12,1)</f>
        <v>2</v>
      </c>
      <c r="AG4" s="1" t="str">
        <f>MID($B$40,13,1)</f>
        <v>0</v>
      </c>
      <c r="AH4" s="1" t="str">
        <f>MID($B$40,14,1)</f>
        <v>4</v>
      </c>
      <c r="AI4" s="1" t="str">
        <f>MID($B$40,15,1)</f>
        <v>0</v>
      </c>
      <c r="AJ4" s="27" t="str">
        <f>MID(A4,24,1)</f>
        <v>5</v>
      </c>
      <c r="AK4" s="1" t="str">
        <f>MID($B$40,16,1)</f>
        <v>0</v>
      </c>
      <c r="AL4" s="1" t="str">
        <f>MID($B$40,17,1)</f>
        <v>1</v>
      </c>
      <c r="AM4" s="1" t="str">
        <f>MID($B$40,18,1)</f>
        <v>1</v>
      </c>
      <c r="AN4" s="1" t="str">
        <f>MID($B$40,19,1)</f>
        <v>7</v>
      </c>
      <c r="AO4" s="1" t="str">
        <f>MID($B$40,20,1)</f>
        <v>3</v>
      </c>
      <c r="AP4" s="1" t="str">
        <f>MID($B$40,21,1)</f>
        <v>9</v>
      </c>
      <c r="AQ4" s="1" t="str">
        <f>MID($B$40,22,1)</f>
        <v>8</v>
      </c>
      <c r="AR4" s="1" t="str">
        <f>MID($B$40,23,1)</f>
        <v>9</v>
      </c>
      <c r="AS4" s="1" t="str">
        <f>MID($B$40,24,1)</f>
        <v>7</v>
      </c>
      <c r="AT4" s="1" t="str">
        <f>MID($B$40,25,1)</f>
        <v>7</v>
      </c>
      <c r="AU4" s="27" t="str">
        <f>MID(A4,37,1)</f>
        <v>1</v>
      </c>
      <c r="AV4" s="27" t="str">
        <f>MID(A4,39,1)</f>
        <v>9</v>
      </c>
      <c r="AW4" s="1" t="str">
        <f>MID($A$4,41,1)</f>
        <v>8</v>
      </c>
      <c r="AX4" s="1" t="str">
        <f>MID($A$4,42,1)</f>
        <v>2</v>
      </c>
      <c r="AY4" s="1" t="str">
        <f>MID($A$4,43,1)</f>
        <v>7</v>
      </c>
      <c r="AZ4" s="1" t="str">
        <f>MID($A$4,44,1)</f>
        <v>2</v>
      </c>
      <c r="BA4" s="1" t="str">
        <f>MID($A$4,45,1)</f>
        <v>0</v>
      </c>
      <c r="BB4" s="1" t="str">
        <f>MID($A$4,46,1)</f>
        <v>0</v>
      </c>
      <c r="BC4" s="1" t="str">
        <f>MID($A$4,47,1)</f>
        <v>0</v>
      </c>
      <c r="BD4" s="1" t="str">
        <f>MID($A$4,48,1)</f>
        <v>0</v>
      </c>
      <c r="BE4" s="1" t="str">
        <f>MID($A$4,49,1)</f>
        <v>3</v>
      </c>
      <c r="BF4" s="1" t="str">
        <f>MID($A$4,50,1)</f>
        <v>1</v>
      </c>
      <c r="BG4" s="1" t="str">
        <f>MID($A$4,51,1)</f>
        <v>9</v>
      </c>
      <c r="BH4" s="1" t="str">
        <f>MID($A$4,52,1)</f>
        <v>1</v>
      </c>
      <c r="BI4" s="1" t="str">
        <f>MID($A$4,53,1)</f>
        <v>5</v>
      </c>
      <c r="BJ4" s="1" t="str">
        <f>MID($A$4,54,1)</f>
        <v>6</v>
      </c>
    </row>
    <row r="5" spans="1:62" ht="15" customHeight="1" x14ac:dyDescent="0.2">
      <c r="A5" s="5" t="s">
        <v>0</v>
      </c>
      <c r="B5" s="6" t="s">
        <v>1</v>
      </c>
      <c r="C5" s="6" t="s">
        <v>7</v>
      </c>
      <c r="E5" s="6"/>
      <c r="F5" s="6" t="s">
        <v>3</v>
      </c>
      <c r="G5" s="6" t="s">
        <v>6</v>
      </c>
      <c r="H5" s="6" t="s">
        <v>4</v>
      </c>
      <c r="I5" s="6" t="s">
        <v>8</v>
      </c>
      <c r="J5" s="6" t="s">
        <v>5</v>
      </c>
      <c r="K5" s="6" t="s">
        <v>2</v>
      </c>
      <c r="P5" s="1">
        <v>2</v>
      </c>
      <c r="Q5" s="1">
        <v>1</v>
      </c>
      <c r="R5" s="1">
        <v>2</v>
      </c>
      <c r="S5" s="1">
        <v>1</v>
      </c>
      <c r="T5" s="1">
        <v>2</v>
      </c>
      <c r="U5" s="1">
        <v>1</v>
      </c>
      <c r="V5" s="1">
        <v>2</v>
      </c>
      <c r="W5" s="1">
        <v>1</v>
      </c>
      <c r="X5" s="1">
        <v>2</v>
      </c>
      <c r="Z5" s="1">
        <v>1</v>
      </c>
      <c r="AA5" s="1">
        <v>2</v>
      </c>
      <c r="AB5" s="1">
        <v>1</v>
      </c>
      <c r="AC5" s="1">
        <v>2</v>
      </c>
      <c r="AD5" s="1">
        <v>1</v>
      </c>
      <c r="AE5" s="1">
        <v>2</v>
      </c>
      <c r="AF5" s="1">
        <v>1</v>
      </c>
      <c r="AG5" s="1">
        <v>2</v>
      </c>
      <c r="AH5" s="1">
        <v>1</v>
      </c>
      <c r="AI5" s="1">
        <v>2</v>
      </c>
      <c r="AK5" s="1">
        <v>1</v>
      </c>
      <c r="AL5" s="1">
        <v>2</v>
      </c>
      <c r="AM5" s="1">
        <v>1</v>
      </c>
      <c r="AN5" s="1">
        <v>2</v>
      </c>
      <c r="AO5" s="1">
        <v>1</v>
      </c>
      <c r="AP5" s="1">
        <v>2</v>
      </c>
      <c r="AQ5" s="1">
        <v>1</v>
      </c>
      <c r="AR5" s="1">
        <v>2</v>
      </c>
      <c r="AS5" s="1">
        <v>1</v>
      </c>
      <c r="AT5" s="1">
        <v>2</v>
      </c>
    </row>
    <row r="6" spans="1:62" ht="15" customHeight="1" x14ac:dyDescent="0.2">
      <c r="A6" s="7" t="str">
        <f>MID(A4,1,3)</f>
        <v>246</v>
      </c>
      <c r="B6" s="8" t="str">
        <f>MID(A4,4,1)</f>
        <v>9</v>
      </c>
      <c r="C6" s="9" t="str">
        <f>CONCATENATE(D6,E6)</f>
        <v>121</v>
      </c>
      <c r="D6" s="10" t="str">
        <f>MID(A4,10,1)</f>
        <v>1</v>
      </c>
      <c r="E6" s="10" t="str">
        <f>MID(A4,13,2)</f>
        <v>21</v>
      </c>
      <c r="F6" s="11" t="str">
        <f>MID(A4,5,5)</f>
        <v>0.001</v>
      </c>
      <c r="G6" s="12" t="str">
        <f>MID(A4,15,8)</f>
        <v>502.4204</v>
      </c>
      <c r="H6" s="13" t="str">
        <f>MID(A4,26,10)</f>
        <v>01173.9897</v>
      </c>
      <c r="I6" s="14" t="str">
        <f>MID(A4,36,1)</f>
        <v>7</v>
      </c>
      <c r="J6" s="15">
        <f>MID(A4,45,10)/100</f>
        <v>3191.56</v>
      </c>
      <c r="K6" s="16">
        <f>MID(A4,41,4)+L6</f>
        <v>43982</v>
      </c>
      <c r="L6" s="17">
        <v>35710</v>
      </c>
    </row>
    <row r="7" spans="1:62" ht="15" customHeight="1" x14ac:dyDescent="0.2">
      <c r="A7" s="7" t="s">
        <v>12</v>
      </c>
      <c r="B7" s="8" t="s">
        <v>13</v>
      </c>
      <c r="C7" s="9" t="s">
        <v>14</v>
      </c>
      <c r="D7" s="10"/>
      <c r="E7" s="10"/>
      <c r="F7" s="11" t="s">
        <v>15</v>
      </c>
      <c r="G7" s="12" t="s">
        <v>16</v>
      </c>
      <c r="H7" s="13" t="s">
        <v>17</v>
      </c>
      <c r="I7" s="14" t="s">
        <v>18</v>
      </c>
      <c r="J7" s="18" t="s">
        <v>19</v>
      </c>
      <c r="K7" s="19" t="s">
        <v>20</v>
      </c>
      <c r="P7" s="1">
        <f>P5*P4</f>
        <v>4</v>
      </c>
      <c r="Q7" s="1">
        <f t="shared" ref="Q7:X7" si="0">Q5*Q4</f>
        <v>4</v>
      </c>
      <c r="R7" s="1">
        <f t="shared" si="0"/>
        <v>12</v>
      </c>
      <c r="S7" s="1">
        <f t="shared" si="0"/>
        <v>9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1</v>
      </c>
      <c r="X7" s="1">
        <f t="shared" si="0"/>
        <v>2</v>
      </c>
      <c r="Z7" s="1">
        <f>Z5*Z4</f>
        <v>2</v>
      </c>
      <c r="AA7" s="1">
        <f t="shared" ref="AA7:AI7" si="1">AA5*AA4</f>
        <v>2</v>
      </c>
      <c r="AB7" s="1">
        <f t="shared" si="1"/>
        <v>5</v>
      </c>
      <c r="AC7" s="1">
        <f t="shared" si="1"/>
        <v>0</v>
      </c>
      <c r="AD7" s="1">
        <f t="shared" si="1"/>
        <v>2</v>
      </c>
      <c r="AE7" s="1">
        <f t="shared" si="1"/>
        <v>8</v>
      </c>
      <c r="AF7" s="1">
        <f t="shared" si="1"/>
        <v>2</v>
      </c>
      <c r="AG7" s="1">
        <f t="shared" si="1"/>
        <v>0</v>
      </c>
      <c r="AH7" s="1">
        <f t="shared" si="1"/>
        <v>4</v>
      </c>
      <c r="AI7" s="1">
        <f t="shared" si="1"/>
        <v>0</v>
      </c>
      <c r="AK7" s="1">
        <f t="shared" ref="AK7:AT7" si="2">AK5*AK4</f>
        <v>0</v>
      </c>
      <c r="AL7" s="1">
        <f t="shared" si="2"/>
        <v>2</v>
      </c>
      <c r="AM7" s="1">
        <f t="shared" si="2"/>
        <v>1</v>
      </c>
      <c r="AN7" s="1">
        <f t="shared" si="2"/>
        <v>14</v>
      </c>
      <c r="AO7" s="1">
        <f t="shared" si="2"/>
        <v>3</v>
      </c>
      <c r="AP7" s="1">
        <f t="shared" si="2"/>
        <v>18</v>
      </c>
      <c r="AQ7" s="1">
        <f t="shared" si="2"/>
        <v>8</v>
      </c>
      <c r="AR7" s="1">
        <f t="shared" si="2"/>
        <v>18</v>
      </c>
      <c r="AS7" s="1">
        <f t="shared" si="2"/>
        <v>7</v>
      </c>
      <c r="AT7" s="1">
        <f t="shared" si="2"/>
        <v>14</v>
      </c>
    </row>
    <row r="8" spans="1:62" ht="15" customHeight="1" x14ac:dyDescent="0.2">
      <c r="A8" s="10"/>
      <c r="B8" s="10"/>
      <c r="C8" s="10"/>
      <c r="D8" s="10"/>
      <c r="E8" s="10"/>
      <c r="F8" s="10"/>
      <c r="G8" s="10"/>
      <c r="J8" s="10"/>
      <c r="K8" s="17"/>
      <c r="P8" s="1">
        <f>INT(P7/10)+MOD(P7,10)</f>
        <v>4</v>
      </c>
      <c r="Q8" s="1">
        <f t="shared" ref="Q8:X8" si="3">INT(Q7/10)+MOD(Q7,10)</f>
        <v>4</v>
      </c>
      <c r="R8" s="1">
        <f t="shared" si="3"/>
        <v>3</v>
      </c>
      <c r="S8" s="1">
        <f t="shared" si="3"/>
        <v>9</v>
      </c>
      <c r="T8" s="1">
        <f t="shared" si="3"/>
        <v>0</v>
      </c>
      <c r="U8" s="1">
        <f t="shared" si="3"/>
        <v>0</v>
      </c>
      <c r="V8" s="1">
        <f t="shared" si="3"/>
        <v>0</v>
      </c>
      <c r="W8" s="1">
        <f t="shared" si="3"/>
        <v>1</v>
      </c>
      <c r="X8" s="1">
        <f t="shared" si="3"/>
        <v>2</v>
      </c>
      <c r="Z8" s="1">
        <f t="shared" ref="Z8" si="4">INT(Z7/10)+MOD(Z7,10)</f>
        <v>2</v>
      </c>
      <c r="AA8" s="1">
        <f t="shared" ref="AA8" si="5">INT(AA7/10)+MOD(AA7,10)</f>
        <v>2</v>
      </c>
      <c r="AB8" s="1">
        <f t="shared" ref="AB8" si="6">INT(AB7/10)+MOD(AB7,10)</f>
        <v>5</v>
      </c>
      <c r="AC8" s="1">
        <f t="shared" ref="AC8" si="7">INT(AC7/10)+MOD(AC7,10)</f>
        <v>0</v>
      </c>
      <c r="AD8" s="1">
        <f t="shared" ref="AD8" si="8">INT(AD7/10)+MOD(AD7,10)</f>
        <v>2</v>
      </c>
      <c r="AE8" s="1">
        <f t="shared" ref="AE8" si="9">INT(AE7/10)+MOD(AE7,10)</f>
        <v>8</v>
      </c>
      <c r="AF8" s="1">
        <f t="shared" ref="AF8" si="10">INT(AF7/10)+MOD(AF7,10)</f>
        <v>2</v>
      </c>
      <c r="AG8" s="1">
        <f t="shared" ref="AG8" si="11">INT(AG7/10)+MOD(AG7,10)</f>
        <v>0</v>
      </c>
      <c r="AH8" s="1">
        <f t="shared" ref="AH8" si="12">INT(AH7/10)+MOD(AH7,10)</f>
        <v>4</v>
      </c>
      <c r="AI8" s="1">
        <f t="shared" ref="AI8" si="13">INT(AI7/10)+MOD(AI7,10)</f>
        <v>0</v>
      </c>
      <c r="AK8" s="1">
        <f t="shared" ref="AK8" si="14">INT(AK7/10)+MOD(AK7,10)</f>
        <v>0</v>
      </c>
      <c r="AL8" s="1">
        <f t="shared" ref="AL8" si="15">INT(AL7/10)+MOD(AL7,10)</f>
        <v>2</v>
      </c>
      <c r="AM8" s="1">
        <f t="shared" ref="AM8" si="16">INT(AM7/10)+MOD(AM7,10)</f>
        <v>1</v>
      </c>
      <c r="AN8" s="1">
        <f t="shared" ref="AN8" si="17">INT(AN7/10)+MOD(AN7,10)</f>
        <v>5</v>
      </c>
      <c r="AO8" s="1">
        <f t="shared" ref="AO8" si="18">INT(AO7/10)+MOD(AO7,10)</f>
        <v>3</v>
      </c>
      <c r="AP8" s="1">
        <f t="shared" ref="AP8" si="19">INT(AP7/10)+MOD(AP7,10)</f>
        <v>9</v>
      </c>
      <c r="AQ8" s="1">
        <f t="shared" ref="AQ8" si="20">INT(AQ7/10)+MOD(AQ7,10)</f>
        <v>8</v>
      </c>
      <c r="AR8" s="1">
        <f t="shared" ref="AR8" si="21">INT(AR7/10)+MOD(AR7,10)</f>
        <v>9</v>
      </c>
      <c r="AS8" s="1">
        <f t="shared" ref="AS8" si="22">INT(AS7/10)+MOD(AS7,10)</f>
        <v>7</v>
      </c>
      <c r="AT8" s="1">
        <f t="shared" ref="AT8" si="23">INT(AT7/10)+MOD(AT7,10)</f>
        <v>5</v>
      </c>
    </row>
    <row r="9" spans="1:62" ht="15" hidden="1" customHeight="1" x14ac:dyDescent="0.2"/>
    <row r="10" spans="1:62" ht="15" hidden="1" customHeight="1" x14ac:dyDescent="0.2">
      <c r="AA10" s="1" t="str">
        <f>MID(I34,1,1)</f>
        <v>7</v>
      </c>
      <c r="AK10" s="1" t="str">
        <f>MID(I41,1,1)</f>
        <v>5</v>
      </c>
      <c r="AV10" s="1" t="str">
        <f>MID(I48,1,1)</f>
        <v>1</v>
      </c>
    </row>
    <row r="11" spans="1:62" ht="15" hidden="1" customHeight="1" x14ac:dyDescent="0.2"/>
    <row r="12" spans="1:62" ht="15" hidden="1" customHeight="1" x14ac:dyDescent="0.2">
      <c r="A12" s="2" t="s">
        <v>11</v>
      </c>
    </row>
    <row r="13" spans="1:62" ht="15" hidden="1" customHeight="1" x14ac:dyDescent="0.2">
      <c r="A13" s="1" t="s">
        <v>48</v>
      </c>
    </row>
    <row r="14" spans="1:62" ht="15" hidden="1" customHeight="1" x14ac:dyDescent="0.2">
      <c r="A14" s="5" t="s">
        <v>0</v>
      </c>
      <c r="B14" s="6" t="s">
        <v>1</v>
      </c>
      <c r="C14" s="6" t="s">
        <v>7</v>
      </c>
      <c r="E14" s="6"/>
      <c r="F14" s="6" t="s">
        <v>3</v>
      </c>
      <c r="G14" s="6" t="s">
        <v>6</v>
      </c>
      <c r="H14" s="6" t="s">
        <v>4</v>
      </c>
      <c r="I14" s="6" t="s">
        <v>8</v>
      </c>
      <c r="J14" s="6" t="s">
        <v>5</v>
      </c>
      <c r="K14" s="6" t="s">
        <v>2</v>
      </c>
    </row>
    <row r="15" spans="1:62" ht="15" hidden="1" customHeight="1" x14ac:dyDescent="0.2">
      <c r="A15" s="10" t="str">
        <f>MID(A13,1,3)</f>
        <v>246</v>
      </c>
      <c r="B15" s="10" t="str">
        <f>MID(A13,4,1)</f>
        <v>9</v>
      </c>
      <c r="C15" s="9" t="str">
        <f>CONCATENATE(D15,E15)</f>
        <v>110</v>
      </c>
      <c r="D15" s="10" t="str">
        <f>MID(A13,10,1)</f>
        <v>1</v>
      </c>
      <c r="E15" s="10" t="str">
        <f>MID(A13,13,2)</f>
        <v>10</v>
      </c>
      <c r="F15" s="10" t="str">
        <f>MID(A13,5,5)</f>
        <v>0.001</v>
      </c>
      <c r="G15" s="10" t="str">
        <f>MID(A13,15,8)</f>
        <v>PPP.PPPP</v>
      </c>
      <c r="H15" s="10" t="str">
        <f>MID(A13,26,10)</f>
        <v>XXXXXX.XXX</v>
      </c>
      <c r="I15" s="10" t="str">
        <f>MID(A13,36,1)</f>
        <v>X</v>
      </c>
      <c r="J15" s="10">
        <v>158.18</v>
      </c>
      <c r="K15" s="17">
        <v>42552</v>
      </c>
      <c r="P15" s="1" t="str">
        <f>P4</f>
        <v>2</v>
      </c>
      <c r="Q15" s="1" t="str">
        <f t="shared" ref="Q15:R15" si="24">Q4</f>
        <v>4</v>
      </c>
      <c r="R15" s="1" t="str">
        <f t="shared" si="24"/>
        <v>6</v>
      </c>
      <c r="S15" s="1" t="str">
        <f>S4</f>
        <v>9</v>
      </c>
      <c r="T15" s="1" t="str">
        <f>AW4</f>
        <v>8</v>
      </c>
      <c r="U15" s="1" t="str">
        <f t="shared" ref="U15:W15" si="25">AX4</f>
        <v>2</v>
      </c>
      <c r="V15" s="1" t="str">
        <f t="shared" si="25"/>
        <v>7</v>
      </c>
      <c r="W15" s="1" t="str">
        <f t="shared" si="25"/>
        <v>2</v>
      </c>
      <c r="X15" s="1" t="str">
        <f t="shared" ref="X15" si="26">BA4</f>
        <v>0</v>
      </c>
      <c r="Y15" s="1" t="str">
        <f t="shared" ref="Y15" si="27">BB4</f>
        <v>0</v>
      </c>
      <c r="Z15" s="1" t="str">
        <f t="shared" ref="Z15" si="28">BC4</f>
        <v>0</v>
      </c>
      <c r="AA15" s="1" t="str">
        <f t="shared" ref="AA15" si="29">BD4</f>
        <v>0</v>
      </c>
      <c r="AB15" s="1" t="str">
        <f t="shared" ref="AB15" si="30">BE4</f>
        <v>3</v>
      </c>
      <c r="AC15" s="1" t="str">
        <f t="shared" ref="AC15" si="31">BF4</f>
        <v>1</v>
      </c>
      <c r="AD15" s="1" t="str">
        <f t="shared" ref="AD15" si="32">BG4</f>
        <v>9</v>
      </c>
      <c r="AE15" s="1" t="str">
        <f t="shared" ref="AE15" si="33">BH4</f>
        <v>1</v>
      </c>
      <c r="AF15" s="1" t="str">
        <f t="shared" ref="AF15" si="34">BI4</f>
        <v>5</v>
      </c>
      <c r="AG15" s="1" t="str">
        <f t="shared" ref="AG15" si="35">BJ4</f>
        <v>6</v>
      </c>
      <c r="AH15" s="1" t="str">
        <f>MID($B$40,1,1)</f>
        <v>0</v>
      </c>
      <c r="AI15" s="1" t="str">
        <f>MID($B$40,2,1)</f>
        <v>0</v>
      </c>
      <c r="AJ15" s="1" t="str">
        <f>MID($B$40,3,1)</f>
        <v>0</v>
      </c>
      <c r="AK15" s="1" t="str">
        <f>MID($B$40,4,1)</f>
        <v>1</v>
      </c>
      <c r="AL15" s="1" t="str">
        <f>MID($B$40,5,1)</f>
        <v>1</v>
      </c>
      <c r="AM15" s="1" t="str">
        <f>MID($B$40,6,1)</f>
        <v>2</v>
      </c>
      <c r="AN15" s="1" t="str">
        <f>MID($B$40,7,1)</f>
        <v>1</v>
      </c>
      <c r="AO15" s="1" t="str">
        <f>MID($B$40,8,1)</f>
        <v>5</v>
      </c>
      <c r="AP15" s="1" t="str">
        <f>MID($B$40,9,1)</f>
        <v>0</v>
      </c>
      <c r="AQ15" s="1" t="str">
        <f>MID($B$40,10,1)</f>
        <v>2</v>
      </c>
      <c r="AR15" s="1" t="str">
        <f>MID($B$40,11,1)</f>
        <v>4</v>
      </c>
      <c r="AS15" s="1" t="str">
        <f>MID($B$40,12,1)</f>
        <v>2</v>
      </c>
      <c r="AT15" s="1" t="str">
        <f>MID($B$40,13,1)</f>
        <v>0</v>
      </c>
      <c r="AU15" s="1" t="str">
        <f>MID($B$40,14,1)</f>
        <v>4</v>
      </c>
      <c r="AV15" s="1" t="str">
        <f>MID($B$40,15,1)</f>
        <v>0</v>
      </c>
      <c r="AW15" s="1" t="str">
        <f>MID($B$40,16,1)</f>
        <v>0</v>
      </c>
      <c r="AX15" s="1" t="str">
        <f>MID($B$40,17,1)</f>
        <v>1</v>
      </c>
      <c r="AY15" s="1" t="str">
        <f>MID($B$40,18,1)</f>
        <v>1</v>
      </c>
      <c r="AZ15" s="1" t="str">
        <f>MID($B$40,19,1)</f>
        <v>7</v>
      </c>
      <c r="BA15" s="1" t="str">
        <f>MID($B$40,20,1)</f>
        <v>3</v>
      </c>
      <c r="BB15" s="1" t="str">
        <f>MID($B$40,21,1)</f>
        <v>9</v>
      </c>
      <c r="BC15" s="1" t="str">
        <f>MID($B$40,22,1)</f>
        <v>8</v>
      </c>
      <c r="BD15" s="1" t="str">
        <f>MID($B$40,23,1)</f>
        <v>9</v>
      </c>
      <c r="BE15" s="1" t="str">
        <f>MID($B$40,24,1)</f>
        <v>7</v>
      </c>
      <c r="BF15" s="1" t="str">
        <f>MID($B$40,25,1)</f>
        <v>7</v>
      </c>
    </row>
    <row r="16" spans="1:62" ht="15" hidden="1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7">
        <v>35710</v>
      </c>
    </row>
    <row r="17" spans="1:58" ht="15" customHeight="1" thickBot="1" x14ac:dyDescent="0.25">
      <c r="P17" s="1">
        <v>4</v>
      </c>
      <c r="Q17" s="1">
        <v>3</v>
      </c>
      <c r="R17" s="1">
        <v>2</v>
      </c>
      <c r="S17" s="1">
        <v>9</v>
      </c>
      <c r="T17" s="1">
        <v>8</v>
      </c>
      <c r="U17" s="1">
        <v>7</v>
      </c>
      <c r="V17" s="1">
        <v>6</v>
      </c>
      <c r="W17" s="1">
        <v>5</v>
      </c>
      <c r="X17" s="1">
        <v>4</v>
      </c>
      <c r="Y17" s="1">
        <v>3</v>
      </c>
      <c r="Z17" s="1">
        <v>2</v>
      </c>
      <c r="AA17" s="1">
        <v>9</v>
      </c>
      <c r="AB17" s="1">
        <v>8</v>
      </c>
      <c r="AC17" s="1">
        <v>7</v>
      </c>
      <c r="AD17" s="1">
        <v>6</v>
      </c>
      <c r="AE17" s="1">
        <v>5</v>
      </c>
      <c r="AF17" s="1">
        <v>4</v>
      </c>
      <c r="AG17" s="1">
        <v>3</v>
      </c>
      <c r="AH17" s="1">
        <v>2</v>
      </c>
      <c r="AI17" s="1">
        <v>9</v>
      </c>
      <c r="AJ17" s="1">
        <v>8</v>
      </c>
      <c r="AK17" s="1">
        <v>7</v>
      </c>
      <c r="AL17" s="1">
        <v>6</v>
      </c>
      <c r="AM17" s="1">
        <v>5</v>
      </c>
      <c r="AN17" s="1">
        <v>4</v>
      </c>
      <c r="AO17" s="1">
        <v>3</v>
      </c>
      <c r="AP17" s="1">
        <v>2</v>
      </c>
      <c r="AQ17" s="1">
        <v>9</v>
      </c>
      <c r="AR17" s="1">
        <v>8</v>
      </c>
      <c r="AS17" s="1">
        <v>7</v>
      </c>
      <c r="AT17" s="1">
        <v>6</v>
      </c>
      <c r="AU17" s="1">
        <v>5</v>
      </c>
      <c r="AV17" s="1">
        <v>4</v>
      </c>
      <c r="AW17" s="1">
        <v>3</v>
      </c>
      <c r="AX17" s="1">
        <v>2</v>
      </c>
      <c r="AY17" s="1">
        <v>9</v>
      </c>
      <c r="AZ17" s="1">
        <v>8</v>
      </c>
      <c r="BA17" s="1">
        <v>7</v>
      </c>
      <c r="BB17" s="1">
        <v>6</v>
      </c>
      <c r="BC17" s="1">
        <v>5</v>
      </c>
      <c r="BD17" s="1">
        <v>4</v>
      </c>
      <c r="BE17" s="1">
        <v>3</v>
      </c>
      <c r="BF17" s="1">
        <v>2</v>
      </c>
    </row>
    <row r="18" spans="1:58" ht="18" hidden="1" customHeight="1" x14ac:dyDescent="0.2">
      <c r="A18" s="5"/>
      <c r="B18" s="5" t="s">
        <v>23</v>
      </c>
      <c r="C18" s="5" t="s">
        <v>21</v>
      </c>
      <c r="D18" s="10"/>
      <c r="E18" s="10"/>
      <c r="F18" s="5" t="s">
        <v>22</v>
      </c>
      <c r="G18" s="5" t="s">
        <v>25</v>
      </c>
      <c r="I18" s="5" t="s">
        <v>26</v>
      </c>
      <c r="J18" s="5" t="s">
        <v>27</v>
      </c>
      <c r="K18" s="5" t="s">
        <v>25</v>
      </c>
    </row>
    <row r="19" spans="1:58" ht="15" hidden="1" customHeight="1" x14ac:dyDescent="0.2">
      <c r="A19" s="34" t="s">
        <v>3</v>
      </c>
      <c r="B19" s="20">
        <v>0</v>
      </c>
      <c r="C19" s="10">
        <v>2</v>
      </c>
      <c r="D19" s="10"/>
      <c r="E19" s="10"/>
      <c r="F19" s="10">
        <f>B19*C19</f>
        <v>0</v>
      </c>
      <c r="G19" s="10">
        <f>INT(F19/10)+MOD(F19,10)</f>
        <v>0</v>
      </c>
      <c r="I19" s="1">
        <f>SUM(F19:F25,F27:F36)</f>
        <v>71</v>
      </c>
      <c r="J19" s="1">
        <v>10</v>
      </c>
      <c r="K19" s="1">
        <f>I19-I21</f>
        <v>0</v>
      </c>
    </row>
    <row r="20" spans="1:58" ht="15" hidden="1" customHeight="1" x14ac:dyDescent="0.2">
      <c r="A20" s="34"/>
      <c r="B20" s="20">
        <v>0</v>
      </c>
      <c r="C20" s="10">
        <v>1</v>
      </c>
      <c r="D20" s="10"/>
      <c r="E20" s="10"/>
      <c r="F20" s="10">
        <f t="shared" ref="F20:F25" si="36">B20*C20</f>
        <v>0</v>
      </c>
      <c r="G20" s="10">
        <f t="shared" ref="G20:G36" si="37">INT(F20/10)+MOD(F20,10)</f>
        <v>0</v>
      </c>
      <c r="I20" s="1">
        <f>I19/J19</f>
        <v>7.1</v>
      </c>
      <c r="J20" s="1">
        <f>INT(I20)</f>
        <v>7</v>
      </c>
      <c r="K20" s="21"/>
    </row>
    <row r="21" spans="1:58" ht="15" hidden="1" customHeight="1" x14ac:dyDescent="0.2">
      <c r="A21" s="34"/>
      <c r="B21" s="20">
        <v>0</v>
      </c>
      <c r="C21" s="10">
        <v>2</v>
      </c>
      <c r="D21" s="10"/>
      <c r="E21" s="10"/>
      <c r="F21" s="10">
        <f t="shared" si="36"/>
        <v>0</v>
      </c>
      <c r="G21" s="10">
        <f t="shared" si="37"/>
        <v>0</v>
      </c>
      <c r="I21" s="1">
        <f>J19*I20</f>
        <v>71</v>
      </c>
    </row>
    <row r="22" spans="1:58" ht="15" hidden="1" customHeight="1" x14ac:dyDescent="0.2">
      <c r="A22" s="34"/>
      <c r="B22" s="20">
        <v>1</v>
      </c>
      <c r="C22" s="10">
        <v>1</v>
      </c>
      <c r="D22" s="10"/>
      <c r="E22" s="10"/>
      <c r="F22" s="10">
        <f t="shared" si="36"/>
        <v>1</v>
      </c>
      <c r="G22" s="10">
        <f t="shared" si="37"/>
        <v>1</v>
      </c>
    </row>
    <row r="23" spans="1:58" ht="15" hidden="1" customHeight="1" x14ac:dyDescent="0.2">
      <c r="A23" s="34" t="s">
        <v>7</v>
      </c>
      <c r="B23" s="20">
        <v>1</v>
      </c>
      <c r="C23" s="10">
        <v>2</v>
      </c>
      <c r="D23" s="10"/>
      <c r="E23" s="10"/>
      <c r="F23" s="10">
        <f t="shared" si="36"/>
        <v>2</v>
      </c>
      <c r="G23" s="10">
        <f t="shared" si="37"/>
        <v>2</v>
      </c>
    </row>
    <row r="24" spans="1:58" ht="15" hidden="1" customHeight="1" x14ac:dyDescent="0.2">
      <c r="A24" s="34"/>
      <c r="B24" s="20">
        <v>2</v>
      </c>
      <c r="C24" s="10">
        <v>1</v>
      </c>
      <c r="D24" s="10"/>
      <c r="E24" s="10"/>
      <c r="F24" s="10">
        <f t="shared" si="36"/>
        <v>2</v>
      </c>
      <c r="G24" s="10">
        <f t="shared" si="37"/>
        <v>2</v>
      </c>
    </row>
    <row r="25" spans="1:58" ht="15" hidden="1" customHeight="1" thickBot="1" x14ac:dyDescent="0.25">
      <c r="A25" s="34"/>
      <c r="B25" s="20">
        <v>1</v>
      </c>
      <c r="C25" s="10">
        <v>2</v>
      </c>
      <c r="D25" s="10"/>
      <c r="E25" s="10"/>
      <c r="F25" s="10">
        <f t="shared" si="36"/>
        <v>2</v>
      </c>
      <c r="G25" s="10">
        <f t="shared" si="37"/>
        <v>2</v>
      </c>
    </row>
    <row r="26" spans="1:58" ht="15" customHeight="1" thickTop="1" x14ac:dyDescent="0.2">
      <c r="A26" s="5"/>
      <c r="B26" s="5" t="s">
        <v>24</v>
      </c>
      <c r="C26" s="5" t="s">
        <v>21</v>
      </c>
      <c r="D26" s="10"/>
      <c r="E26" s="10"/>
      <c r="F26" s="5" t="s">
        <v>22</v>
      </c>
      <c r="G26" s="5" t="s">
        <v>25</v>
      </c>
      <c r="I26" s="36" t="s">
        <v>61</v>
      </c>
      <c r="J26" s="37"/>
      <c r="P26" s="1">
        <f>P17*P15</f>
        <v>8</v>
      </c>
      <c r="Q26" s="1">
        <f t="shared" ref="Q26:BF26" si="38">Q17*Q15</f>
        <v>12</v>
      </c>
      <c r="R26" s="1">
        <f t="shared" si="38"/>
        <v>12</v>
      </c>
      <c r="S26" s="1">
        <f t="shared" si="38"/>
        <v>81</v>
      </c>
      <c r="T26" s="1">
        <f t="shared" si="38"/>
        <v>64</v>
      </c>
      <c r="U26" s="1">
        <f t="shared" si="38"/>
        <v>14</v>
      </c>
      <c r="V26" s="1">
        <f t="shared" si="38"/>
        <v>42</v>
      </c>
      <c r="W26" s="1">
        <f t="shared" si="38"/>
        <v>10</v>
      </c>
      <c r="X26" s="1">
        <f t="shared" si="38"/>
        <v>0</v>
      </c>
      <c r="Y26" s="1">
        <f t="shared" si="38"/>
        <v>0</v>
      </c>
      <c r="Z26" s="1">
        <f t="shared" si="38"/>
        <v>0</v>
      </c>
      <c r="AA26" s="1">
        <f t="shared" si="38"/>
        <v>0</v>
      </c>
      <c r="AB26" s="1">
        <f t="shared" si="38"/>
        <v>24</v>
      </c>
      <c r="AC26" s="1">
        <f t="shared" si="38"/>
        <v>7</v>
      </c>
      <c r="AD26" s="1">
        <f t="shared" si="38"/>
        <v>54</v>
      </c>
      <c r="AE26" s="1">
        <f t="shared" si="38"/>
        <v>5</v>
      </c>
      <c r="AF26" s="1">
        <f t="shared" si="38"/>
        <v>20</v>
      </c>
      <c r="AG26" s="1">
        <f t="shared" si="38"/>
        <v>18</v>
      </c>
      <c r="AH26" s="1">
        <f t="shared" si="38"/>
        <v>0</v>
      </c>
      <c r="AI26" s="1">
        <f t="shared" si="38"/>
        <v>0</v>
      </c>
      <c r="AJ26" s="1">
        <f t="shared" si="38"/>
        <v>0</v>
      </c>
      <c r="AK26" s="1">
        <f t="shared" si="38"/>
        <v>7</v>
      </c>
      <c r="AL26" s="1">
        <f t="shared" si="38"/>
        <v>6</v>
      </c>
      <c r="AM26" s="1">
        <f t="shared" si="38"/>
        <v>10</v>
      </c>
      <c r="AN26" s="1">
        <f t="shared" si="38"/>
        <v>4</v>
      </c>
      <c r="AO26" s="1">
        <f t="shared" si="38"/>
        <v>15</v>
      </c>
      <c r="AP26" s="1">
        <f t="shared" si="38"/>
        <v>0</v>
      </c>
      <c r="AQ26" s="1">
        <f t="shared" si="38"/>
        <v>18</v>
      </c>
      <c r="AR26" s="1">
        <f t="shared" si="38"/>
        <v>32</v>
      </c>
      <c r="AS26" s="1">
        <f t="shared" si="38"/>
        <v>14</v>
      </c>
      <c r="AT26" s="1">
        <f t="shared" si="38"/>
        <v>0</v>
      </c>
      <c r="AU26" s="1">
        <f t="shared" si="38"/>
        <v>20</v>
      </c>
      <c r="AV26" s="1">
        <f t="shared" si="38"/>
        <v>0</v>
      </c>
      <c r="AW26" s="1">
        <f t="shared" si="38"/>
        <v>0</v>
      </c>
      <c r="AX26" s="1">
        <f t="shared" si="38"/>
        <v>2</v>
      </c>
      <c r="AY26" s="1">
        <f t="shared" si="38"/>
        <v>9</v>
      </c>
      <c r="AZ26" s="1">
        <f t="shared" si="38"/>
        <v>56</v>
      </c>
      <c r="BA26" s="1">
        <f t="shared" si="38"/>
        <v>21</v>
      </c>
      <c r="BB26" s="1">
        <f t="shared" si="38"/>
        <v>54</v>
      </c>
      <c r="BC26" s="1">
        <f t="shared" si="38"/>
        <v>40</v>
      </c>
      <c r="BD26" s="1">
        <f t="shared" si="38"/>
        <v>36</v>
      </c>
      <c r="BE26" s="1">
        <f t="shared" si="38"/>
        <v>21</v>
      </c>
      <c r="BF26" s="1">
        <f t="shared" si="38"/>
        <v>14</v>
      </c>
    </row>
    <row r="27" spans="1:58" ht="15" customHeight="1" x14ac:dyDescent="0.2">
      <c r="A27" s="35" t="s">
        <v>4</v>
      </c>
      <c r="B27" s="22">
        <v>0</v>
      </c>
      <c r="C27" s="10">
        <v>1</v>
      </c>
      <c r="D27" s="10"/>
      <c r="E27" s="10"/>
      <c r="F27" s="10">
        <f t="shared" ref="F27:F36" si="39">B27*C27</f>
        <v>0</v>
      </c>
      <c r="G27" s="10">
        <f t="shared" si="37"/>
        <v>0</v>
      </c>
      <c r="I27" s="38">
        <f>IF(10-MOD(SUM(G19:G36),10)=10,0,10-MOD(SUM(G19:G36),10))</f>
        <v>7</v>
      </c>
      <c r="J27" s="39"/>
    </row>
    <row r="28" spans="1:58" ht="15" customHeight="1" x14ac:dyDescent="0.2">
      <c r="A28" s="35"/>
      <c r="B28" s="22">
        <v>0</v>
      </c>
      <c r="C28" s="10">
        <v>2</v>
      </c>
      <c r="D28" s="10"/>
      <c r="E28" s="10"/>
      <c r="F28" s="10">
        <f t="shared" si="39"/>
        <v>0</v>
      </c>
      <c r="G28" s="10">
        <f t="shared" si="37"/>
        <v>0</v>
      </c>
      <c r="I28" s="40"/>
      <c r="J28" s="41"/>
      <c r="P28" s="29">
        <f>SUM(P26:BF26)/11</f>
        <v>68.181818181818187</v>
      </c>
      <c r="S28" s="1" t="str">
        <f>MID(I55,1,1)</f>
        <v>9</v>
      </c>
    </row>
    <row r="29" spans="1:58" ht="15" customHeight="1" x14ac:dyDescent="0.2">
      <c r="A29" s="35"/>
      <c r="B29" s="22" t="str">
        <f>MID(A4,27,1)</f>
        <v>1</v>
      </c>
      <c r="C29" s="10">
        <v>1</v>
      </c>
      <c r="D29" s="10"/>
      <c r="E29" s="10"/>
      <c r="F29" s="10">
        <f t="shared" si="39"/>
        <v>1</v>
      </c>
      <c r="G29" s="10">
        <f t="shared" si="37"/>
        <v>1</v>
      </c>
      <c r="I29" s="42" t="str">
        <f>IF(N1=I6,"OK","VERIFICAR CALCULO")</f>
        <v>OK</v>
      </c>
      <c r="J29" s="43"/>
      <c r="P29" s="30">
        <f>SEARCH(",",P28,1)+1</f>
        <v>4</v>
      </c>
    </row>
    <row r="30" spans="1:58" ht="15" customHeight="1" x14ac:dyDescent="0.2">
      <c r="A30" s="35"/>
      <c r="B30" s="22" t="str">
        <f>MID(A4,28,1)</f>
        <v>1</v>
      </c>
      <c r="C30" s="10">
        <v>2</v>
      </c>
      <c r="D30" s="10"/>
      <c r="E30" s="10"/>
      <c r="F30" s="10">
        <f t="shared" si="39"/>
        <v>2</v>
      </c>
      <c r="G30" s="10">
        <f t="shared" si="37"/>
        <v>2</v>
      </c>
      <c r="I30" s="40"/>
      <c r="J30" s="41"/>
      <c r="P30" s="1" t="str">
        <f>MID(P28,P29,1)</f>
        <v>1</v>
      </c>
    </row>
    <row r="31" spans="1:58" ht="15" customHeight="1" x14ac:dyDescent="0.2">
      <c r="A31" s="35"/>
      <c r="B31" s="22" t="str">
        <f>MID(A4,29,1)</f>
        <v>7</v>
      </c>
      <c r="C31" s="10">
        <v>1</v>
      </c>
      <c r="D31" s="10"/>
      <c r="E31" s="10"/>
      <c r="F31" s="10">
        <f t="shared" si="39"/>
        <v>7</v>
      </c>
      <c r="G31" s="10">
        <f t="shared" si="37"/>
        <v>7</v>
      </c>
      <c r="I31" s="31"/>
      <c r="J31" s="32"/>
    </row>
    <row r="32" spans="1:58" ht="15" customHeight="1" x14ac:dyDescent="0.2">
      <c r="A32" s="35"/>
      <c r="B32" s="22" t="str">
        <f>MID(A4,30,1)</f>
        <v>3</v>
      </c>
      <c r="C32" s="10">
        <v>2</v>
      </c>
      <c r="D32" s="10"/>
      <c r="E32" s="10"/>
      <c r="F32" s="10">
        <f t="shared" si="39"/>
        <v>6</v>
      </c>
      <c r="G32" s="10">
        <f t="shared" si="37"/>
        <v>6</v>
      </c>
      <c r="I32" s="31"/>
      <c r="J32" s="32"/>
    </row>
    <row r="33" spans="1:16" ht="15" customHeight="1" x14ac:dyDescent="0.2">
      <c r="A33" s="35"/>
      <c r="B33" s="22" t="str">
        <f>MID(A4,32,1)</f>
        <v>9</v>
      </c>
      <c r="C33" s="10">
        <v>1</v>
      </c>
      <c r="D33" s="10"/>
      <c r="E33" s="10"/>
      <c r="F33" s="10">
        <f t="shared" si="39"/>
        <v>9</v>
      </c>
      <c r="G33" s="10">
        <f t="shared" si="37"/>
        <v>9</v>
      </c>
      <c r="I33" s="46" t="s">
        <v>33</v>
      </c>
      <c r="J33" s="47"/>
    </row>
    <row r="34" spans="1:16" ht="15" customHeight="1" x14ac:dyDescent="0.2">
      <c r="A34" s="35"/>
      <c r="B34" s="22" t="str">
        <f>MID(A4,33,1)</f>
        <v>8</v>
      </c>
      <c r="C34" s="10">
        <v>2</v>
      </c>
      <c r="D34" s="10"/>
      <c r="E34" s="10"/>
      <c r="F34" s="10">
        <f t="shared" si="39"/>
        <v>16</v>
      </c>
      <c r="G34" s="10">
        <f t="shared" si="37"/>
        <v>7</v>
      </c>
      <c r="I34" s="38">
        <f>IF(10-MOD(SUM(P8:X8),10)=10,0,10-MOD(SUM(P8:X8),10))</f>
        <v>7</v>
      </c>
      <c r="J34" s="39"/>
    </row>
    <row r="35" spans="1:16" ht="15" customHeight="1" x14ac:dyDescent="0.2">
      <c r="A35" s="35"/>
      <c r="B35" s="22" t="str">
        <f>MID(A4,34,1)</f>
        <v>9</v>
      </c>
      <c r="C35" s="10">
        <v>1</v>
      </c>
      <c r="D35" s="10"/>
      <c r="E35" s="10"/>
      <c r="F35" s="10">
        <f t="shared" si="39"/>
        <v>9</v>
      </c>
      <c r="G35" s="10">
        <f t="shared" si="37"/>
        <v>9</v>
      </c>
      <c r="I35" s="40"/>
      <c r="J35" s="41"/>
      <c r="P35" s="28"/>
    </row>
    <row r="36" spans="1:16" ht="15" customHeight="1" x14ac:dyDescent="0.2">
      <c r="A36" s="35"/>
      <c r="B36" s="22" t="str">
        <f>MID(A4,35,1)</f>
        <v>7</v>
      </c>
      <c r="C36" s="10">
        <v>2</v>
      </c>
      <c r="D36" s="10"/>
      <c r="E36" s="10"/>
      <c r="F36" s="10">
        <f t="shared" si="39"/>
        <v>14</v>
      </c>
      <c r="G36" s="10">
        <f t="shared" si="37"/>
        <v>5</v>
      </c>
      <c r="I36" s="42" t="str">
        <f>IF(Y4=AA10,"OK","VERIFICAR CÁLCULO")</f>
        <v>OK</v>
      </c>
      <c r="J36" s="43"/>
    </row>
    <row r="37" spans="1:16" ht="15" customHeight="1" x14ac:dyDescent="0.2">
      <c r="I37" s="40"/>
      <c r="J37" s="41"/>
    </row>
    <row r="38" spans="1:16" ht="15" customHeight="1" x14ac:dyDescent="0.2">
      <c r="I38" s="31"/>
      <c r="J38" s="32"/>
    </row>
    <row r="39" spans="1:16" ht="15" customHeight="1" x14ac:dyDescent="0.2">
      <c r="I39" s="31"/>
      <c r="J39" s="32"/>
    </row>
    <row r="40" spans="1:16" ht="15" customHeight="1" x14ac:dyDescent="0.2">
      <c r="A40" s="6" t="s">
        <v>28</v>
      </c>
      <c r="B40" s="33" t="str">
        <f>CONCATENATE(C41,C42,C43,C44)</f>
        <v>0001121502420400117398977</v>
      </c>
      <c r="C40" s="33"/>
      <c r="D40" s="33"/>
      <c r="E40" s="33"/>
      <c r="F40" s="33"/>
      <c r="G40" s="33"/>
      <c r="I40" s="46" t="s">
        <v>39</v>
      </c>
      <c r="J40" s="47"/>
    </row>
    <row r="41" spans="1:16" ht="15" customHeight="1" x14ac:dyDescent="0.2">
      <c r="A41" s="1" t="s">
        <v>3</v>
      </c>
      <c r="B41" s="1">
        <v>4</v>
      </c>
      <c r="C41" s="23" t="s">
        <v>30</v>
      </c>
      <c r="I41" s="38">
        <f>IF(10-MOD(SUM(Z8:AI8),10)=10,0,10-MOD(SUM(Z8:AI8),10))</f>
        <v>5</v>
      </c>
      <c r="J41" s="39"/>
    </row>
    <row r="42" spans="1:16" ht="15" customHeight="1" x14ac:dyDescent="0.2">
      <c r="A42" s="1" t="s">
        <v>7</v>
      </c>
      <c r="B42" s="1">
        <v>3</v>
      </c>
      <c r="C42" s="23" t="s">
        <v>63</v>
      </c>
      <c r="I42" s="40"/>
      <c r="J42" s="41"/>
    </row>
    <row r="43" spans="1:16" ht="15" customHeight="1" x14ac:dyDescent="0.2">
      <c r="A43" s="1" t="s">
        <v>29</v>
      </c>
      <c r="B43" s="1">
        <v>7</v>
      </c>
      <c r="C43" s="24" t="str">
        <f>CONCATENATE(F43,G43)</f>
        <v>5024204</v>
      </c>
      <c r="F43" s="1" t="str">
        <f>MID(A4,15,3)</f>
        <v>502</v>
      </c>
      <c r="G43" s="1" t="str">
        <f>MID(A4,19,4)</f>
        <v>4204</v>
      </c>
      <c r="I43" s="42" t="str">
        <f>IF(AJ4=AK10,"OK","VERIFICAR CÁLCULO")</f>
        <v>OK</v>
      </c>
      <c r="J43" s="43"/>
    </row>
    <row r="44" spans="1:16" ht="15" customHeight="1" x14ac:dyDescent="0.2">
      <c r="A44" s="1" t="s">
        <v>4</v>
      </c>
      <c r="B44" s="1">
        <v>11</v>
      </c>
      <c r="C44" s="24" t="str">
        <f>CONCATENATE("0",F44,G44)</f>
        <v>00117398977</v>
      </c>
      <c r="F44" s="1" t="str">
        <f>MID(A4,26,5)</f>
        <v>01173</v>
      </c>
      <c r="G44" s="1" t="str">
        <f>MID(A4,32,5)</f>
        <v>98977</v>
      </c>
      <c r="I44" s="40"/>
      <c r="J44" s="41"/>
    </row>
    <row r="45" spans="1:16" ht="15" customHeight="1" x14ac:dyDescent="0.2">
      <c r="I45" s="31"/>
      <c r="J45" s="32"/>
    </row>
    <row r="46" spans="1:16" ht="15" customHeight="1" x14ac:dyDescent="0.2">
      <c r="I46" s="31"/>
      <c r="J46" s="32"/>
    </row>
    <row r="47" spans="1:16" ht="15" customHeight="1" x14ac:dyDescent="0.2">
      <c r="I47" s="46" t="s">
        <v>43</v>
      </c>
      <c r="J47" s="47"/>
    </row>
    <row r="48" spans="1:16" ht="15" customHeight="1" x14ac:dyDescent="0.2">
      <c r="I48" s="38">
        <f>IF(10-MOD(SUM(AK8:AT8),10)=10,0,10-MOD(SUM(AK8:AT8),10))</f>
        <v>1</v>
      </c>
      <c r="J48" s="39"/>
    </row>
    <row r="49" spans="1:10" ht="15" customHeight="1" x14ac:dyDescent="0.2">
      <c r="I49" s="40"/>
      <c r="J49" s="41"/>
    </row>
    <row r="50" spans="1:10" ht="15" customHeight="1" x14ac:dyDescent="0.2">
      <c r="A50" s="6" t="s">
        <v>31</v>
      </c>
      <c r="B50" s="6" t="s">
        <v>36</v>
      </c>
      <c r="I50" s="42" t="str">
        <f>IF(AU4=AV10,"OK","VERIFICAR CÁLCULO")</f>
        <v>OK</v>
      </c>
      <c r="J50" s="43"/>
    </row>
    <row r="51" spans="1:10" ht="15" customHeight="1" x14ac:dyDescent="0.2">
      <c r="A51" s="1" t="s">
        <v>32</v>
      </c>
      <c r="B51" s="25" t="s">
        <v>34</v>
      </c>
      <c r="C51" s="23" t="s">
        <v>51</v>
      </c>
      <c r="I51" s="40"/>
      <c r="J51" s="41"/>
    </row>
    <row r="52" spans="1:10" ht="15" customHeight="1" x14ac:dyDescent="0.2">
      <c r="A52" s="1" t="s">
        <v>1</v>
      </c>
      <c r="B52" s="26">
        <v>4</v>
      </c>
      <c r="C52" s="23" t="s">
        <v>50</v>
      </c>
      <c r="I52" s="31"/>
      <c r="J52" s="32"/>
    </row>
    <row r="53" spans="1:10" ht="15" customHeight="1" x14ac:dyDescent="0.2">
      <c r="A53" s="1" t="s">
        <v>38</v>
      </c>
      <c r="B53" s="26" t="s">
        <v>35</v>
      </c>
      <c r="C53" s="23" t="s">
        <v>49</v>
      </c>
      <c r="I53" s="31"/>
      <c r="J53" s="32"/>
    </row>
    <row r="54" spans="1:10" ht="15" customHeight="1" x14ac:dyDescent="0.2">
      <c r="A54" s="1" t="s">
        <v>33</v>
      </c>
      <c r="B54" s="26">
        <v>10</v>
      </c>
      <c r="C54" s="23"/>
      <c r="I54" s="46" t="s">
        <v>62</v>
      </c>
      <c r="J54" s="47"/>
    </row>
    <row r="55" spans="1:10" ht="15" customHeight="1" x14ac:dyDescent="0.2">
      <c r="A55" s="1" t="s">
        <v>37</v>
      </c>
      <c r="B55" s="26" t="s">
        <v>40</v>
      </c>
      <c r="C55" s="23" t="s">
        <v>52</v>
      </c>
      <c r="I55" s="48">
        <f>10-P30</f>
        <v>9</v>
      </c>
      <c r="J55" s="49"/>
    </row>
    <row r="56" spans="1:10" ht="15" customHeight="1" x14ac:dyDescent="0.2">
      <c r="A56" s="1" t="s">
        <v>39</v>
      </c>
      <c r="B56" s="26">
        <v>21</v>
      </c>
      <c r="C56" s="23"/>
      <c r="I56" s="50"/>
      <c r="J56" s="51"/>
    </row>
    <row r="57" spans="1:10" ht="15" customHeight="1" x14ac:dyDescent="0.2">
      <c r="A57" s="1" t="s">
        <v>41</v>
      </c>
      <c r="B57" s="26" t="s">
        <v>42</v>
      </c>
      <c r="C57" s="23" t="s">
        <v>53</v>
      </c>
      <c r="I57" s="42" t="str">
        <f>IF(AV4=S28,"OK","VERIFICAR CÁLCULO")</f>
        <v>OK</v>
      </c>
      <c r="J57" s="43"/>
    </row>
    <row r="58" spans="1:10" ht="15" customHeight="1" thickBot="1" x14ac:dyDescent="0.25">
      <c r="A58" s="1" t="s">
        <v>43</v>
      </c>
      <c r="B58" s="26">
        <v>32</v>
      </c>
      <c r="C58" s="23"/>
      <c r="I58" s="44"/>
      <c r="J58" s="45"/>
    </row>
    <row r="59" spans="1:10" ht="15" customHeight="1" thickTop="1" x14ac:dyDescent="0.2">
      <c r="A59" s="1" t="s">
        <v>44</v>
      </c>
      <c r="B59" s="26" t="s">
        <v>47</v>
      </c>
      <c r="C59" s="23" t="s">
        <v>54</v>
      </c>
    </row>
    <row r="60" spans="1:10" ht="15" customHeight="1" x14ac:dyDescent="0.2">
      <c r="A60" s="1" t="s">
        <v>45</v>
      </c>
      <c r="B60" s="26" t="s">
        <v>46</v>
      </c>
      <c r="C60" s="23" t="s">
        <v>55</v>
      </c>
    </row>
  </sheetData>
  <mergeCells count="20">
    <mergeCell ref="I57:J58"/>
    <mergeCell ref="I54:J54"/>
    <mergeCell ref="I43:J44"/>
    <mergeCell ref="I36:J37"/>
    <mergeCell ref="I29:J30"/>
    <mergeCell ref="I50:J51"/>
    <mergeCell ref="I48:J49"/>
    <mergeCell ref="I33:J33"/>
    <mergeCell ref="I40:J40"/>
    <mergeCell ref="I47:J47"/>
    <mergeCell ref="I55:J56"/>
    <mergeCell ref="I41:J42"/>
    <mergeCell ref="I34:J35"/>
    <mergeCell ref="B40:G40"/>
    <mergeCell ref="A1:K1"/>
    <mergeCell ref="A19:A22"/>
    <mergeCell ref="A23:A25"/>
    <mergeCell ref="A27:A36"/>
    <mergeCell ref="I26:J26"/>
    <mergeCell ref="I27:J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Caroline de Avelar Carvalho</dc:creator>
  <cp:lastModifiedBy>Weslen Everton Silva</cp:lastModifiedBy>
  <dcterms:created xsi:type="dcterms:W3CDTF">2016-05-13T16:44:41Z</dcterms:created>
  <dcterms:modified xsi:type="dcterms:W3CDTF">2020-04-20T19:04:54Z</dcterms:modified>
</cp:coreProperties>
</file>