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hub\sample-code\Travian\"/>
    </mc:Choice>
  </mc:AlternateContent>
  <bookViews>
    <workbookView xWindow="0" yWindow="0" windowWidth="19440" windowHeight="8235"/>
  </bookViews>
  <sheets>
    <sheet name="資源產能試算" sheetId="1" r:id="rId1"/>
    <sheet name="ResourceProductionData" sheetId="2" state="hidden" r:id="rId2"/>
    <sheet name="BuildingUpgradeCosts" sheetId="3" state="hidden" r:id="rId3"/>
  </sheets>
  <calcPr calcId="152511"/>
</workbook>
</file>

<file path=xl/calcChain.xml><?xml version="1.0" encoding="utf-8"?>
<calcChain xmlns="http://schemas.openxmlformats.org/spreadsheetml/2006/main">
  <c r="G19" i="1" l="1" a="1"/>
  <c r="G19" i="1" s="1"/>
  <c r="F19" i="1" a="1"/>
  <c r="F19" i="1" s="1"/>
  <c r="D19" i="1" a="1"/>
  <c r="D19" i="1" s="1"/>
  <c r="E19" i="1" s="1"/>
  <c r="G18" i="1" a="1"/>
  <c r="G18" i="1" s="1"/>
  <c r="F18" i="1" a="1"/>
  <c r="F18" i="1" s="1"/>
  <c r="D18" i="1" a="1"/>
  <c r="D18" i="1" s="1"/>
  <c r="E18" i="1" s="1"/>
  <c r="G17" i="1" a="1"/>
  <c r="G17" i="1" s="1"/>
  <c r="F17" i="1" a="1"/>
  <c r="F17" i="1" s="1"/>
  <c r="D17" i="1" a="1"/>
  <c r="D17" i="1" s="1"/>
  <c r="E17" i="1" s="1"/>
  <c r="G16" i="1" a="1"/>
  <c r="G16" i="1"/>
  <c r="F16" i="1" a="1"/>
  <c r="F16" i="1" s="1"/>
  <c r="D16" i="1" a="1"/>
  <c r="D16" i="1" s="1"/>
  <c r="E16" i="1" s="1"/>
  <c r="H16" i="1" s="1"/>
  <c r="G15" i="1" a="1"/>
  <c r="G15" i="1" s="1"/>
  <c r="F15" i="1" a="1"/>
  <c r="F15" i="1" s="1"/>
  <c r="D15" i="1" a="1"/>
  <c r="D15" i="1" s="1"/>
  <c r="E15" i="1" s="1"/>
  <c r="G14" i="1" a="1"/>
  <c r="G14" i="1"/>
  <c r="F14" i="1" a="1"/>
  <c r="F14" i="1" s="1"/>
  <c r="D14" i="1" a="1"/>
  <c r="D14" i="1" s="1"/>
  <c r="E14" i="1" s="1"/>
  <c r="H14" i="1" s="1"/>
  <c r="G13" i="1" a="1"/>
  <c r="G13" i="1" s="1"/>
  <c r="F13" i="1" a="1"/>
  <c r="F13" i="1" s="1"/>
  <c r="D13" i="1" a="1"/>
  <c r="D13" i="1" s="1"/>
  <c r="E13" i="1" s="1"/>
  <c r="H13" i="1" s="1"/>
  <c r="G12" i="1" a="1"/>
  <c r="G12" i="1"/>
  <c r="F12" i="1" a="1"/>
  <c r="F12" i="1" s="1"/>
  <c r="D12" i="1" a="1"/>
  <c r="D12" i="1" s="1"/>
  <c r="E12" i="1" s="1"/>
  <c r="H12" i="1" s="1"/>
  <c r="G11" i="1" a="1"/>
  <c r="G11" i="1" s="1"/>
  <c r="F11" i="1" a="1"/>
  <c r="F11" i="1" s="1"/>
  <c r="D11" i="1" a="1"/>
  <c r="D11" i="1" s="1"/>
  <c r="E11" i="1" s="1"/>
  <c r="H11" i="1" s="1"/>
  <c r="G10" i="1" a="1"/>
  <c r="G10" i="1"/>
  <c r="F10" i="1" a="1"/>
  <c r="F10" i="1" s="1"/>
  <c r="D10" i="1" a="1"/>
  <c r="D10" i="1" s="1"/>
  <c r="E10" i="1" s="1"/>
  <c r="H10" i="1" s="1"/>
  <c r="G9" i="1" a="1"/>
  <c r="G9" i="1" s="1"/>
  <c r="F9" i="1" a="1"/>
  <c r="F9" i="1" s="1"/>
  <c r="D9" i="1" a="1"/>
  <c r="D9" i="1" s="1"/>
  <c r="E9" i="1" s="1"/>
  <c r="G8" i="1" a="1"/>
  <c r="G8" i="1" s="1"/>
  <c r="F8" i="1" a="1"/>
  <c r="F8" i="1" s="1"/>
  <c r="D8" i="1" a="1"/>
  <c r="D8" i="1" s="1"/>
  <c r="E8" i="1" s="1"/>
  <c r="H8" i="1" s="1"/>
  <c r="G7" i="1" a="1"/>
  <c r="G7" i="1" s="1"/>
  <c r="F7" i="1" a="1"/>
  <c r="F7" i="1" s="1"/>
  <c r="D7" i="1" a="1"/>
  <c r="D7" i="1" s="1"/>
  <c r="E7" i="1" s="1"/>
  <c r="H7" i="1" s="1"/>
  <c r="G6" i="1" a="1"/>
  <c r="G6" i="1" s="1"/>
  <c r="F6" i="1" a="1"/>
  <c r="F6" i="1" s="1"/>
  <c r="D6" i="1" a="1"/>
  <c r="D6" i="1" s="1"/>
  <c r="E6" i="1" s="1"/>
  <c r="H6" i="1" s="1"/>
  <c r="G5" i="1" a="1"/>
  <c r="G5" i="1" s="1"/>
  <c r="F5" i="1" a="1"/>
  <c r="F5" i="1" s="1"/>
  <c r="D5" i="1" a="1"/>
  <c r="D5" i="1" s="1"/>
  <c r="E5" i="1" s="1"/>
  <c r="G4" i="1" a="1"/>
  <c r="G4" i="1" s="1"/>
  <c r="F4" i="1" a="1"/>
  <c r="F4" i="1" s="1"/>
  <c r="D4" i="1" a="1"/>
  <c r="D4" i="1" s="1"/>
  <c r="E4" i="1" s="1"/>
  <c r="H4" i="1" s="1"/>
  <c r="G3" i="1" a="1"/>
  <c r="G3" i="1" s="1"/>
  <c r="F3" i="1" a="1"/>
  <c r="F3" i="1" s="1"/>
  <c r="D3" i="1" a="1"/>
  <c r="D3" i="1" s="1"/>
  <c r="E3" i="1" s="1"/>
  <c r="H3" i="1" s="1"/>
  <c r="G2" i="1" a="1"/>
  <c r="G2" i="1" s="1"/>
  <c r="F2" i="1" a="1"/>
  <c r="F2" i="1" s="1"/>
  <c r="D2" i="1" a="1"/>
  <c r="D2" i="1" s="1"/>
  <c r="E2" i="1" s="1"/>
  <c r="H17" i="1" l="1"/>
  <c r="H18" i="1"/>
  <c r="H19" i="1"/>
  <c r="E20" i="1"/>
  <c r="H2" i="1"/>
  <c r="F20" i="1"/>
  <c r="H9" i="1"/>
  <c r="H5" i="1"/>
  <c r="H15" i="1"/>
</calcChain>
</file>

<file path=xl/sharedStrings.xml><?xml version="1.0" encoding="utf-8"?>
<sst xmlns="http://schemas.openxmlformats.org/spreadsheetml/2006/main" count="60" uniqueCount="29">
  <si>
    <t>編號</t>
  </si>
  <si>
    <t>資源類型</t>
  </si>
  <si>
    <t>當前等級</t>
  </si>
  <si>
    <t>基礎產能</t>
  </si>
  <si>
    <t>加乘後產能</t>
  </si>
  <si>
    <t>該級成本</t>
  </si>
  <si>
    <t>前一級產能</t>
  </si>
  <si>
    <t>回本時間(小時)</t>
  </si>
  <si>
    <t>米</t>
  </si>
  <si>
    <t>合計：</t>
  </si>
  <si>
    <t>加乘控制</t>
  </si>
  <si>
    <t>木 建築加乘</t>
  </si>
  <si>
    <t>是</t>
  </si>
  <si>
    <t>木 綠洲加乘</t>
  </si>
  <si>
    <t>木 金幣加乘</t>
  </si>
  <si>
    <t>磚 建築加乘</t>
  </si>
  <si>
    <t>磚 綠洲加乘</t>
  </si>
  <si>
    <t>磚 金幣加乘</t>
  </si>
  <si>
    <t>鐵 建築加乘</t>
  </si>
  <si>
    <t>鐵 綠洲加乘</t>
  </si>
  <si>
    <t>鐵 金幣加乘</t>
  </si>
  <si>
    <t>米 建築加乘1</t>
  </si>
  <si>
    <t>米 建築加乘2</t>
  </si>
  <si>
    <t>米 綠洲加乘</t>
  </si>
  <si>
    <t>米 金幣加乘</t>
  </si>
  <si>
    <t>等級</t>
  </si>
  <si>
    <t>木</t>
  </si>
  <si>
    <t>磚</t>
  </si>
  <si>
    <t>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</si>
</sst>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7" workbookViewId="0">
      <selection activeCell="E22" sqref="E22"/>
    </sheetView>
  </sheetViews>
  <sheetFormatPr defaultColWidth="14.42578125" defaultRowHeight="15" customHeight="1" x14ac:dyDescent="0.25"/>
  <cols>
    <col min="1" max="4" width="15" customWidth="1"/>
    <col min="5" max="5" width="20" customWidth="1"/>
    <col min="6" max="6" width="15" customWidth="1"/>
    <col min="7" max="7" width="20" customWidth="1"/>
    <col min="8" max="8" width="25" customWidth="1"/>
    <col min="9" max="26" width="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8</v>
      </c>
      <c r="C2" s="3">
        <v>20</v>
      </c>
      <c r="D2" s="3">
        <f t="array" ref="D2">INDEX(ResourceProductionData!E:E, C2+2)</f>
        <v>10290</v>
      </c>
      <c r="E2" s="3">
        <f t="shared" ref="E2:E19" si="0">(D2 + IF(B2="木", IF($B$23="是", 0.25*D2, 0) + IF($B$24&gt;0, $B$24*D2, 0), IF(B2="磚", IF($B$26="是", 0.25*D2, 0) + IF($B$27&gt;0, $B$27*D2, 0), IF(B2="鐵", IF($B$29="是", 0.25*D2, 0) + IF($B$30&gt;0, $B$30*D2, 0), IF(B2="米", IF($B$32="是", 0.25*D2, 0) + IF($B$33="是", 0.25*D2, 0) + IF($B$34&gt;0, $B$34*D2, 0), 0))))) * IF(B2="木", IF($B$25="是", 1.25, 1), IF(B2="磚", IF($B$28="是", 1.25, 1), IF(B2="鐵", IF($B$31="是", 1.25, 1), IF(B2="米", IF($B$35="是", 1.25, 1), 1))))</f>
        <v>38587.5</v>
      </c>
      <c r="F2" s="3">
        <f t="array" ref="F2">IF(B2="木", INDEX(BuildingUpgradeCosts!B$2:B$22, C2+1), IF(B2="磚", INDEX(BuildingUpgradeCosts!C$2:C$22, C2+1), IF(B2="鐵", INDEX(BuildingUpgradeCosts!D$2:D$22, C2+1), IF(B2="米", INDEX(BuildingUpgradeCosts!E$2:E$22, C2+1)))))</f>
        <v>4261410</v>
      </c>
      <c r="G2" s="3">
        <f t="array" ref="G2">IF(C2=0, 0, IF(ISBLANK(INDEX(ResourceProductionData!E:E, C2+1)), 0, INDEX(ResourceProductionData!E:E, C2+1) * (SUMPRODUCT(--(B2="木"), 1 + (0.25*($B$23="是") + IF($B$24&gt;0, $B$24, 0))) + SUMPRODUCT(--(B2="磚"), 1 + (0.25*($B$26="是") + IF($B$27&gt;0, $B$27, 0))) + SUMPRODUCT(--(B2="鐵"), 1 + (0.25*($B$29="是") + IF($B$30&gt;0, $B$30, 0))) + SUMPRODUCT(--(B2="米"), 1 + (0.25*($B$32="是") + (0.25*($B$33="是") + IF($B$34&gt;0, $B$34, 0))))) * (SUMPRODUCT(--(B2="木"), IF($B$25="是", 1.25, 1)) + SUMPRODUCT(--(B2="磚"), IF($B$28="是", 1.25, 1)) + SUMPRODUCT(--(B2="鐵"), IF($B$31="是", 1.25, 1)) + SUMPRODUCT(--(B2="米"), IF($B$35="是", 1.25, 1)))))</f>
        <v>31500</v>
      </c>
      <c r="H2" s="3">
        <f t="shared" ref="H2:H19" si="1">IFERROR(IF(E2 - G2 &lt;&gt; 0, F2 / (E2 - G2), "無法計算"), "計算錯誤")</f>
        <v>601.25714285714287</v>
      </c>
    </row>
    <row r="3" spans="1:8" x14ac:dyDescent="0.25">
      <c r="A3" s="2">
        <v>2</v>
      </c>
      <c r="B3" s="3" t="s">
        <v>8</v>
      </c>
      <c r="C3" s="3">
        <v>20</v>
      </c>
      <c r="D3" s="3">
        <f t="array" ref="D3">INDEX(ResourceProductionData!E:E, C3+2)</f>
        <v>10290</v>
      </c>
      <c r="E3" s="3">
        <f t="shared" si="0"/>
        <v>38587.5</v>
      </c>
      <c r="F3" s="3">
        <f t="array" ref="F3">IF(B3="木", INDEX(BuildingUpgradeCosts!B$2:B$22, C3+1), IF(B3="磚", INDEX(BuildingUpgradeCosts!C$2:C$22, C3+1), IF(B3="鐵", INDEX(BuildingUpgradeCosts!D$2:D$22, C3+1), IF(B3="米", INDEX(BuildingUpgradeCosts!E$2:E$22, C3+1)))))</f>
        <v>4261410</v>
      </c>
      <c r="G3" s="3">
        <f t="array" ref="G3">IF(C3=0, 0, IF(ISBLANK(INDEX(ResourceProductionData!E:E, C3+1)), 0, INDEX(ResourceProductionData!E:E, C3+1) * (SUMPRODUCT(--(B3="木"), 1 + (0.25*($B$23="是") + IF($B$24&gt;0, $B$24, 0))) + SUMPRODUCT(--(B3="磚"), 1 + (0.25*($B$26="是") + IF($B$27&gt;0, $B$27, 0))) + SUMPRODUCT(--(B3="鐵"), 1 + (0.25*($B$29="是") + IF($B$30&gt;0, $B$30, 0))) + SUMPRODUCT(--(B3="米"), 1 + (0.25*($B$32="是") + (0.25*($B$33="是") + IF($B$34&gt;0, $B$34, 0))))) * (SUMPRODUCT(--(B3="木"), IF($B$25="是", 1.25, 1)) + SUMPRODUCT(--(B3="磚"), IF($B$28="是", 1.25, 1)) + SUMPRODUCT(--(B3="鐵"), IF($B$31="是", 1.25, 1)) + SUMPRODUCT(--(B3="米"), IF($B$35="是", 1.25, 1)))))</f>
        <v>31500</v>
      </c>
      <c r="H3" s="3">
        <f t="shared" si="1"/>
        <v>601.25714285714287</v>
      </c>
    </row>
    <row r="4" spans="1:8" x14ac:dyDescent="0.25">
      <c r="A4" s="2">
        <v>3</v>
      </c>
      <c r="B4" s="3" t="s">
        <v>8</v>
      </c>
      <c r="C4" s="3">
        <v>20</v>
      </c>
      <c r="D4" s="3">
        <f t="array" ref="D4">INDEX(ResourceProductionData!E:E, C4+2)</f>
        <v>10290</v>
      </c>
      <c r="E4" s="3">
        <f t="shared" si="0"/>
        <v>38587.5</v>
      </c>
      <c r="F4" s="3">
        <f t="array" ref="F4">IF(B4="木", INDEX(BuildingUpgradeCosts!B$2:B$22, C4+1), IF(B4="磚", INDEX(BuildingUpgradeCosts!C$2:C$22, C4+1), IF(B4="鐵", INDEX(BuildingUpgradeCosts!D$2:D$22, C4+1), IF(B4="米", INDEX(BuildingUpgradeCosts!E$2:E$22, C4+1)))))</f>
        <v>4261410</v>
      </c>
      <c r="G4" s="3">
        <f t="array" ref="G4">IF(C4=0, 0, IF(ISBLANK(INDEX(ResourceProductionData!E:E, C4+1)), 0, INDEX(ResourceProductionData!E:E, C4+1) * (SUMPRODUCT(--(B4="木"), 1 + (0.25*($B$23="是") + IF($B$24&gt;0, $B$24, 0))) + SUMPRODUCT(--(B4="磚"), 1 + (0.25*($B$26="是") + IF($B$27&gt;0, $B$27, 0))) + SUMPRODUCT(--(B4="鐵"), 1 + (0.25*($B$29="是") + IF($B$30&gt;0, $B$30, 0))) + SUMPRODUCT(--(B4="米"), 1 + (0.25*($B$32="是") + (0.25*($B$33="是") + IF($B$34&gt;0, $B$34, 0))))) * (SUMPRODUCT(--(B4="木"), IF($B$25="是", 1.25, 1)) + SUMPRODUCT(--(B4="磚"), IF($B$28="是", 1.25, 1)) + SUMPRODUCT(--(B4="鐵"), IF($B$31="是", 1.25, 1)) + SUMPRODUCT(--(B4="米"), IF($B$35="是", 1.25, 1)))))</f>
        <v>31500</v>
      </c>
      <c r="H4" s="3">
        <f t="shared" si="1"/>
        <v>601.25714285714287</v>
      </c>
    </row>
    <row r="5" spans="1:8" x14ac:dyDescent="0.25">
      <c r="A5" s="2">
        <v>4</v>
      </c>
      <c r="B5" s="3" t="s">
        <v>8</v>
      </c>
      <c r="C5" s="3">
        <v>20</v>
      </c>
      <c r="D5" s="3">
        <f t="array" ref="D5">INDEX(ResourceProductionData!E:E, C5+2)</f>
        <v>10290</v>
      </c>
      <c r="E5" s="3">
        <f t="shared" si="0"/>
        <v>38587.5</v>
      </c>
      <c r="F5" s="3">
        <f t="array" ref="F5">IF(B5="木", INDEX(BuildingUpgradeCosts!B$2:B$22, C5+1), IF(B5="磚", INDEX(BuildingUpgradeCosts!C$2:C$22, C5+1), IF(B5="鐵", INDEX(BuildingUpgradeCosts!D$2:D$22, C5+1), IF(B5="米", INDEX(BuildingUpgradeCosts!E$2:E$22, C5+1)))))</f>
        <v>4261410</v>
      </c>
      <c r="G5" s="3">
        <f t="array" ref="G5">IF(C5=0, 0, IF(ISBLANK(INDEX(ResourceProductionData!E:E, C5+1)), 0, INDEX(ResourceProductionData!E:E, C5+1) * (SUMPRODUCT(--(B5="木"), 1 + (0.25*($B$23="是") + IF($B$24&gt;0, $B$24, 0))) + SUMPRODUCT(--(B5="磚"), 1 + (0.25*($B$26="是") + IF($B$27&gt;0, $B$27, 0))) + SUMPRODUCT(--(B5="鐵"), 1 + (0.25*($B$29="是") + IF($B$30&gt;0, $B$30, 0))) + SUMPRODUCT(--(B5="米"), 1 + (0.25*($B$32="是") + (0.25*($B$33="是") + IF($B$34&gt;0, $B$34, 0))))) * (SUMPRODUCT(--(B5="木"), IF($B$25="是", 1.25, 1)) + SUMPRODUCT(--(B5="磚"), IF($B$28="是", 1.25, 1)) + SUMPRODUCT(--(B5="鐵"), IF($B$31="是", 1.25, 1)) + SUMPRODUCT(--(B5="米"), IF($B$35="是", 1.25, 1)))))</f>
        <v>31500</v>
      </c>
      <c r="H5" s="3">
        <f t="shared" si="1"/>
        <v>601.25714285714287</v>
      </c>
    </row>
    <row r="6" spans="1:8" x14ac:dyDescent="0.25">
      <c r="A6" s="2">
        <v>5</v>
      </c>
      <c r="B6" s="3" t="s">
        <v>8</v>
      </c>
      <c r="C6" s="3">
        <v>20</v>
      </c>
      <c r="D6" s="3">
        <f t="array" ref="D6">INDEX(ResourceProductionData!E:E, C6+2)</f>
        <v>10290</v>
      </c>
      <c r="E6" s="3">
        <f t="shared" si="0"/>
        <v>38587.5</v>
      </c>
      <c r="F6" s="3">
        <f t="array" ref="F6">IF(B6="木", INDEX(BuildingUpgradeCosts!B$2:B$22, C6+1), IF(B6="磚", INDEX(BuildingUpgradeCosts!C$2:C$22, C6+1), IF(B6="鐵", INDEX(BuildingUpgradeCosts!D$2:D$22, C6+1), IF(B6="米", INDEX(BuildingUpgradeCosts!E$2:E$22, C6+1)))))</f>
        <v>4261410</v>
      </c>
      <c r="G6" s="3">
        <f t="array" ref="G6">IF(C6=0, 0, IF(ISBLANK(INDEX(ResourceProductionData!E:E, C6+1)), 0, INDEX(ResourceProductionData!E:E, C6+1) * (SUMPRODUCT(--(B6="木"), 1 + (0.25*($B$23="是") + IF($B$24&gt;0, $B$24, 0))) + SUMPRODUCT(--(B6="磚"), 1 + (0.25*($B$26="是") + IF($B$27&gt;0, $B$27, 0))) + SUMPRODUCT(--(B6="鐵"), 1 + (0.25*($B$29="是") + IF($B$30&gt;0, $B$30, 0))) + SUMPRODUCT(--(B6="米"), 1 + (0.25*($B$32="是") + (0.25*($B$33="是") + IF($B$34&gt;0, $B$34, 0))))) * (SUMPRODUCT(--(B6="木"), IF($B$25="是", 1.25, 1)) + SUMPRODUCT(--(B6="磚"), IF($B$28="是", 1.25, 1)) + SUMPRODUCT(--(B6="鐵"), IF($B$31="是", 1.25, 1)) + SUMPRODUCT(--(B6="米"), IF($B$35="是", 1.25, 1)))))</f>
        <v>31500</v>
      </c>
      <c r="H6" s="3">
        <f t="shared" si="1"/>
        <v>601.25714285714287</v>
      </c>
    </row>
    <row r="7" spans="1:8" x14ac:dyDescent="0.25">
      <c r="A7" s="2">
        <v>6</v>
      </c>
      <c r="B7" s="3" t="s">
        <v>8</v>
      </c>
      <c r="C7" s="3">
        <v>20</v>
      </c>
      <c r="D7" s="3">
        <f t="array" ref="D7">INDEX(ResourceProductionData!E:E, C7+2)</f>
        <v>10290</v>
      </c>
      <c r="E7" s="3">
        <f t="shared" si="0"/>
        <v>38587.5</v>
      </c>
      <c r="F7" s="3">
        <f t="array" ref="F7">IF(B7="木", INDEX(BuildingUpgradeCosts!B$2:B$22, C7+1), IF(B7="磚", INDEX(BuildingUpgradeCosts!C$2:C$22, C7+1), IF(B7="鐵", INDEX(BuildingUpgradeCosts!D$2:D$22, C7+1), IF(B7="米", INDEX(BuildingUpgradeCosts!E$2:E$22, C7+1)))))</f>
        <v>4261410</v>
      </c>
      <c r="G7" s="3">
        <f t="array" ref="G7">IF(C7=0, 0, IF(ISBLANK(INDEX(ResourceProductionData!E:E, C7+1)), 0, INDEX(ResourceProductionData!E:E, C7+1) * (SUMPRODUCT(--(B7="木"), 1 + (0.25*($B$23="是") + IF($B$24&gt;0, $B$24, 0))) + SUMPRODUCT(--(B7="磚"), 1 + (0.25*($B$26="是") + IF($B$27&gt;0, $B$27, 0))) + SUMPRODUCT(--(B7="鐵"), 1 + (0.25*($B$29="是") + IF($B$30&gt;0, $B$30, 0))) + SUMPRODUCT(--(B7="米"), 1 + (0.25*($B$32="是") + (0.25*($B$33="是") + IF($B$34&gt;0, $B$34, 0))))) * (SUMPRODUCT(--(B7="木"), IF($B$25="是", 1.25, 1)) + SUMPRODUCT(--(B7="磚"), IF($B$28="是", 1.25, 1)) + SUMPRODUCT(--(B7="鐵"), IF($B$31="是", 1.25, 1)) + SUMPRODUCT(--(B7="米"), IF($B$35="是", 1.25, 1)))))</f>
        <v>31500</v>
      </c>
      <c r="H7" s="3">
        <f t="shared" si="1"/>
        <v>601.25714285714287</v>
      </c>
    </row>
    <row r="8" spans="1:8" x14ac:dyDescent="0.25">
      <c r="A8" s="2">
        <v>7</v>
      </c>
      <c r="B8" s="3" t="s">
        <v>8</v>
      </c>
      <c r="C8" s="3">
        <v>20</v>
      </c>
      <c r="D8" s="3">
        <f t="array" ref="D8">INDEX(ResourceProductionData!E:E, C8+2)</f>
        <v>10290</v>
      </c>
      <c r="E8" s="3">
        <f t="shared" si="0"/>
        <v>38587.5</v>
      </c>
      <c r="F8" s="3">
        <f t="array" ref="F8">IF(B8="木", INDEX(BuildingUpgradeCosts!B$2:B$22, C8+1), IF(B8="磚", INDEX(BuildingUpgradeCosts!C$2:C$22, C8+1), IF(B8="鐵", INDEX(BuildingUpgradeCosts!D$2:D$22, C8+1), IF(B8="米", INDEX(BuildingUpgradeCosts!E$2:E$22, C8+1)))))</f>
        <v>4261410</v>
      </c>
      <c r="G8" s="3">
        <f t="array" ref="G8">IF(C8=0, 0, IF(ISBLANK(INDEX(ResourceProductionData!E:E, C8+1)), 0, INDEX(ResourceProductionData!E:E, C8+1) * (SUMPRODUCT(--(B8="木"), 1 + (0.25*($B$23="是") + IF($B$24&gt;0, $B$24, 0))) + SUMPRODUCT(--(B8="磚"), 1 + (0.25*($B$26="是") + IF($B$27&gt;0, $B$27, 0))) + SUMPRODUCT(--(B8="鐵"), 1 + (0.25*($B$29="是") + IF($B$30&gt;0, $B$30, 0))) + SUMPRODUCT(--(B8="米"), 1 + (0.25*($B$32="是") + (0.25*($B$33="是") + IF($B$34&gt;0, $B$34, 0))))) * (SUMPRODUCT(--(B8="木"), IF($B$25="是", 1.25, 1)) + SUMPRODUCT(--(B8="磚"), IF($B$28="是", 1.25, 1)) + SUMPRODUCT(--(B8="鐵"), IF($B$31="是", 1.25, 1)) + SUMPRODUCT(--(B8="米"), IF($B$35="是", 1.25, 1)))))</f>
        <v>31500</v>
      </c>
      <c r="H8" s="3">
        <f t="shared" si="1"/>
        <v>601.25714285714287</v>
      </c>
    </row>
    <row r="9" spans="1:8" x14ac:dyDescent="0.25">
      <c r="A9" s="2">
        <v>8</v>
      </c>
      <c r="B9" s="3" t="s">
        <v>8</v>
      </c>
      <c r="C9" s="3">
        <v>20</v>
      </c>
      <c r="D9" s="3">
        <f t="array" ref="D9">INDEX(ResourceProductionData!E:E, C9+2)</f>
        <v>10290</v>
      </c>
      <c r="E9" s="3">
        <f t="shared" si="0"/>
        <v>38587.5</v>
      </c>
      <c r="F9" s="3">
        <f t="array" ref="F9">IF(B9="木", INDEX(BuildingUpgradeCosts!B$2:B$22, C9+1), IF(B9="磚", INDEX(BuildingUpgradeCosts!C$2:C$22, C9+1), IF(B9="鐵", INDEX(BuildingUpgradeCosts!D$2:D$22, C9+1), IF(B9="米", INDEX(BuildingUpgradeCosts!E$2:E$22, C9+1)))))</f>
        <v>4261410</v>
      </c>
      <c r="G9" s="3">
        <f t="array" ref="G9">IF(C9=0, 0, IF(ISBLANK(INDEX(ResourceProductionData!E:E, C9+1)), 0, INDEX(ResourceProductionData!E:E, C9+1) * (SUMPRODUCT(--(B9="木"), 1 + (0.25*($B$23="是") + IF($B$24&gt;0, $B$24, 0))) + SUMPRODUCT(--(B9="磚"), 1 + (0.25*($B$26="是") + IF($B$27&gt;0, $B$27, 0))) + SUMPRODUCT(--(B9="鐵"), 1 + (0.25*($B$29="是") + IF($B$30&gt;0, $B$30, 0))) + SUMPRODUCT(--(B9="米"), 1 + (0.25*($B$32="是") + (0.25*($B$33="是") + IF($B$34&gt;0, $B$34, 0))))) * (SUMPRODUCT(--(B9="木"), IF($B$25="是", 1.25, 1)) + SUMPRODUCT(--(B9="磚"), IF($B$28="是", 1.25, 1)) + SUMPRODUCT(--(B9="鐵"), IF($B$31="是", 1.25, 1)) + SUMPRODUCT(--(B9="米"), IF($B$35="是", 1.25, 1)))))</f>
        <v>31500</v>
      </c>
      <c r="H9" s="3">
        <f t="shared" si="1"/>
        <v>601.25714285714287</v>
      </c>
    </row>
    <row r="10" spans="1:8" x14ac:dyDescent="0.25">
      <c r="A10" s="2">
        <v>9</v>
      </c>
      <c r="B10" s="3" t="s">
        <v>8</v>
      </c>
      <c r="C10" s="3">
        <v>20</v>
      </c>
      <c r="D10" s="3">
        <f t="array" ref="D10">INDEX(ResourceProductionData!E:E, C10+2)</f>
        <v>10290</v>
      </c>
      <c r="E10" s="3">
        <f t="shared" si="0"/>
        <v>38587.5</v>
      </c>
      <c r="F10" s="3">
        <f t="array" ref="F10">IF(B10="木", INDEX(BuildingUpgradeCosts!B$2:B$22, C10+1), IF(B10="磚", INDEX(BuildingUpgradeCosts!C$2:C$22, C10+1), IF(B10="鐵", INDEX(BuildingUpgradeCosts!D$2:D$22, C10+1), IF(B10="米", INDEX(BuildingUpgradeCosts!E$2:E$22, C10+1)))))</f>
        <v>4261410</v>
      </c>
      <c r="G10" s="3">
        <f t="array" ref="G10">IF(C10=0, 0, IF(ISBLANK(INDEX(ResourceProductionData!E:E, C10+1)), 0, INDEX(ResourceProductionData!E:E, C10+1) * (SUMPRODUCT(--(B10="木"), 1 + (0.25*($B$23="是") + IF($B$24&gt;0, $B$24, 0))) + SUMPRODUCT(--(B10="磚"), 1 + (0.25*($B$26="是") + IF($B$27&gt;0, $B$27, 0))) + SUMPRODUCT(--(B10="鐵"), 1 + (0.25*($B$29="是") + IF($B$30&gt;0, $B$30, 0))) + SUMPRODUCT(--(B10="米"), 1 + (0.25*($B$32="是") + (0.25*($B$33="是") + IF($B$34&gt;0, $B$34, 0))))) * (SUMPRODUCT(--(B10="木"), IF($B$25="是", 1.25, 1)) + SUMPRODUCT(--(B10="磚"), IF($B$28="是", 1.25, 1)) + SUMPRODUCT(--(B10="鐵"), IF($B$31="是", 1.25, 1)) + SUMPRODUCT(--(B10="米"), IF($B$35="是", 1.25, 1)))))</f>
        <v>31500</v>
      </c>
      <c r="H10" s="3">
        <f t="shared" si="1"/>
        <v>601.25714285714287</v>
      </c>
    </row>
    <row r="11" spans="1:8" x14ac:dyDescent="0.25">
      <c r="A11" s="2">
        <v>10</v>
      </c>
      <c r="B11" s="3" t="s">
        <v>8</v>
      </c>
      <c r="C11" s="3">
        <v>20</v>
      </c>
      <c r="D11" s="3">
        <f t="array" ref="D11">INDEX(ResourceProductionData!E:E, C11+2)</f>
        <v>10290</v>
      </c>
      <c r="E11" s="3">
        <f t="shared" si="0"/>
        <v>38587.5</v>
      </c>
      <c r="F11" s="3">
        <f t="array" ref="F11">IF(B11="木", INDEX(BuildingUpgradeCosts!B$2:B$22, C11+1), IF(B11="磚", INDEX(BuildingUpgradeCosts!C$2:C$22, C11+1), IF(B11="鐵", INDEX(BuildingUpgradeCosts!D$2:D$22, C11+1), IF(B11="米", INDEX(BuildingUpgradeCosts!E$2:E$22, C11+1)))))</f>
        <v>4261410</v>
      </c>
      <c r="G11" s="3">
        <f t="array" ref="G11">IF(C11=0, 0, IF(ISBLANK(INDEX(ResourceProductionData!E:E, C11+1)), 0, INDEX(ResourceProductionData!E:E, C11+1) * (SUMPRODUCT(--(B11="木"), 1 + (0.25*($B$23="是") + IF($B$24&gt;0, $B$24, 0))) + SUMPRODUCT(--(B11="磚"), 1 + (0.25*($B$26="是") + IF($B$27&gt;0, $B$27, 0))) + SUMPRODUCT(--(B11="鐵"), 1 + (0.25*($B$29="是") + IF($B$30&gt;0, $B$30, 0))) + SUMPRODUCT(--(B11="米"), 1 + (0.25*($B$32="是") + (0.25*($B$33="是") + IF($B$34&gt;0, $B$34, 0))))) * (SUMPRODUCT(--(B11="木"), IF($B$25="是", 1.25, 1)) + SUMPRODUCT(--(B11="磚"), IF($B$28="是", 1.25, 1)) + SUMPRODUCT(--(B11="鐵"), IF($B$31="是", 1.25, 1)) + SUMPRODUCT(--(B11="米"), IF($B$35="是", 1.25, 1)))))</f>
        <v>31500</v>
      </c>
      <c r="H11" s="3">
        <f t="shared" si="1"/>
        <v>601.25714285714287</v>
      </c>
    </row>
    <row r="12" spans="1:8" x14ac:dyDescent="0.25">
      <c r="A12" s="2">
        <v>11</v>
      </c>
      <c r="B12" s="3" t="s">
        <v>8</v>
      </c>
      <c r="C12" s="3">
        <v>20</v>
      </c>
      <c r="D12" s="3">
        <f t="array" ref="D12">INDEX(ResourceProductionData!E:E, C12+2)</f>
        <v>10290</v>
      </c>
      <c r="E12" s="3">
        <f t="shared" si="0"/>
        <v>38587.5</v>
      </c>
      <c r="F12" s="3">
        <f t="array" ref="F12">IF(B12="木", INDEX(BuildingUpgradeCosts!B$2:B$22, C12+1), IF(B12="磚", INDEX(BuildingUpgradeCosts!C$2:C$22, C12+1), IF(B12="鐵", INDEX(BuildingUpgradeCosts!D$2:D$22, C12+1), IF(B12="米", INDEX(BuildingUpgradeCosts!E$2:E$22, C12+1)))))</f>
        <v>4261410</v>
      </c>
      <c r="G12" s="3">
        <f t="array" ref="G12">IF(C12=0, 0, IF(ISBLANK(INDEX(ResourceProductionData!E:E, C12+1)), 0, INDEX(ResourceProductionData!E:E, C12+1) * (SUMPRODUCT(--(B12="木"), 1 + (0.25*($B$23="是") + IF($B$24&gt;0, $B$24, 0))) + SUMPRODUCT(--(B12="磚"), 1 + (0.25*($B$26="是") + IF($B$27&gt;0, $B$27, 0))) + SUMPRODUCT(--(B12="鐵"), 1 + (0.25*($B$29="是") + IF($B$30&gt;0, $B$30, 0))) + SUMPRODUCT(--(B12="米"), 1 + (0.25*($B$32="是") + (0.25*($B$33="是") + IF($B$34&gt;0, $B$34, 0))))) * (SUMPRODUCT(--(B12="木"), IF($B$25="是", 1.25, 1)) + SUMPRODUCT(--(B12="磚"), IF($B$28="是", 1.25, 1)) + SUMPRODUCT(--(B12="鐵"), IF($B$31="是", 1.25, 1)) + SUMPRODUCT(--(B12="米"), IF($B$35="是", 1.25, 1)))))</f>
        <v>31500</v>
      </c>
      <c r="H12" s="3">
        <f t="shared" si="1"/>
        <v>601.25714285714287</v>
      </c>
    </row>
    <row r="13" spans="1:8" x14ac:dyDescent="0.25">
      <c r="A13" s="2">
        <v>12</v>
      </c>
      <c r="B13" s="3" t="s">
        <v>8</v>
      </c>
      <c r="C13" s="3">
        <v>20</v>
      </c>
      <c r="D13" s="3">
        <f t="array" ref="D13">INDEX(ResourceProductionData!E:E, C13+2)</f>
        <v>10290</v>
      </c>
      <c r="E13" s="3">
        <f t="shared" si="0"/>
        <v>38587.5</v>
      </c>
      <c r="F13" s="3">
        <f t="array" ref="F13">IF(B13="木", INDEX(BuildingUpgradeCosts!B$2:B$22, C13+1), IF(B13="磚", INDEX(BuildingUpgradeCosts!C$2:C$22, C13+1), IF(B13="鐵", INDEX(BuildingUpgradeCosts!D$2:D$22, C13+1), IF(B13="米", INDEX(BuildingUpgradeCosts!E$2:E$22, C13+1)))))</f>
        <v>4261410</v>
      </c>
      <c r="G13" s="3">
        <f t="array" ref="G13">IF(C13=0, 0, IF(ISBLANK(INDEX(ResourceProductionData!E:E, C13+1)), 0, INDEX(ResourceProductionData!E:E, C13+1) * (SUMPRODUCT(--(B13="木"), 1 + (0.25*($B$23="是") + IF($B$24&gt;0, $B$24, 0))) + SUMPRODUCT(--(B13="磚"), 1 + (0.25*($B$26="是") + IF($B$27&gt;0, $B$27, 0))) + SUMPRODUCT(--(B13="鐵"), 1 + (0.25*($B$29="是") + IF($B$30&gt;0, $B$30, 0))) + SUMPRODUCT(--(B13="米"), 1 + (0.25*($B$32="是") + (0.25*($B$33="是") + IF($B$34&gt;0, $B$34, 0))))) * (SUMPRODUCT(--(B13="木"), IF($B$25="是", 1.25, 1)) + SUMPRODUCT(--(B13="磚"), IF($B$28="是", 1.25, 1)) + SUMPRODUCT(--(B13="鐵"), IF($B$31="是", 1.25, 1)) + SUMPRODUCT(--(B13="米"), IF($B$35="是", 1.25, 1)))))</f>
        <v>31500</v>
      </c>
      <c r="H13" s="3">
        <f t="shared" si="1"/>
        <v>601.25714285714287</v>
      </c>
    </row>
    <row r="14" spans="1:8" x14ac:dyDescent="0.25">
      <c r="A14" s="2">
        <v>13</v>
      </c>
      <c r="B14" s="3" t="s">
        <v>8</v>
      </c>
      <c r="C14" s="3">
        <v>20</v>
      </c>
      <c r="D14" s="3">
        <f t="array" ref="D14">INDEX(ResourceProductionData!E:E, C14+2)</f>
        <v>10290</v>
      </c>
      <c r="E14" s="3">
        <f t="shared" si="0"/>
        <v>38587.5</v>
      </c>
      <c r="F14" s="3">
        <f t="array" ref="F14">IF(B14="木", INDEX(BuildingUpgradeCosts!B$2:B$22, C14+1), IF(B14="磚", INDEX(BuildingUpgradeCosts!C$2:C$22, C14+1), IF(B14="鐵", INDEX(BuildingUpgradeCosts!D$2:D$22, C14+1), IF(B14="米", INDEX(BuildingUpgradeCosts!E$2:E$22, C14+1)))))</f>
        <v>4261410</v>
      </c>
      <c r="G14" s="3">
        <f t="array" ref="G14">IF(C14=0, 0, IF(ISBLANK(INDEX(ResourceProductionData!E:E, C14+1)), 0, INDEX(ResourceProductionData!E:E, C14+1) * (SUMPRODUCT(--(B14="木"), 1 + (0.25*($B$23="是") + IF($B$24&gt;0, $B$24, 0))) + SUMPRODUCT(--(B14="磚"), 1 + (0.25*($B$26="是") + IF($B$27&gt;0, $B$27, 0))) + SUMPRODUCT(--(B14="鐵"), 1 + (0.25*($B$29="是") + IF($B$30&gt;0, $B$30, 0))) + SUMPRODUCT(--(B14="米"), 1 + (0.25*($B$32="是") + (0.25*($B$33="是") + IF($B$34&gt;0, $B$34, 0))))) * (SUMPRODUCT(--(B14="木"), IF($B$25="是", 1.25, 1)) + SUMPRODUCT(--(B14="磚"), IF($B$28="是", 1.25, 1)) + SUMPRODUCT(--(B14="鐵"), IF($B$31="是", 1.25, 1)) + SUMPRODUCT(--(B14="米"), IF($B$35="是", 1.25, 1)))))</f>
        <v>31500</v>
      </c>
      <c r="H14" s="3">
        <f t="shared" si="1"/>
        <v>601.25714285714287</v>
      </c>
    </row>
    <row r="15" spans="1:8" x14ac:dyDescent="0.25">
      <c r="A15" s="2">
        <v>14</v>
      </c>
      <c r="B15" s="3" t="s">
        <v>8</v>
      </c>
      <c r="C15" s="3">
        <v>20</v>
      </c>
      <c r="D15" s="3">
        <f t="array" ref="D15">INDEX(ResourceProductionData!E:E, C15+2)</f>
        <v>10290</v>
      </c>
      <c r="E15" s="3">
        <f t="shared" si="0"/>
        <v>38587.5</v>
      </c>
      <c r="F15" s="3">
        <f t="array" ref="F15">IF(B15="木", INDEX(BuildingUpgradeCosts!B$2:B$22, C15+1), IF(B15="磚", INDEX(BuildingUpgradeCosts!C$2:C$22, C15+1), IF(B15="鐵", INDEX(BuildingUpgradeCosts!D$2:D$22, C15+1), IF(B15="米", INDEX(BuildingUpgradeCosts!E$2:E$22, C15+1)))))</f>
        <v>4261410</v>
      </c>
      <c r="G15" s="3">
        <f t="array" ref="G15">IF(C15=0, 0, IF(ISBLANK(INDEX(ResourceProductionData!E:E, C15+1)), 0, INDEX(ResourceProductionData!E:E, C15+1) * (SUMPRODUCT(--(B15="木"), 1 + (0.25*($B$23="是") + IF($B$24&gt;0, $B$24, 0))) + SUMPRODUCT(--(B15="磚"), 1 + (0.25*($B$26="是") + IF($B$27&gt;0, $B$27, 0))) + SUMPRODUCT(--(B15="鐵"), 1 + (0.25*($B$29="是") + IF($B$30&gt;0, $B$30, 0))) + SUMPRODUCT(--(B15="米"), 1 + (0.25*($B$32="是") + (0.25*($B$33="是") + IF($B$34&gt;0, $B$34, 0))))) * (SUMPRODUCT(--(B15="木"), IF($B$25="是", 1.25, 1)) + SUMPRODUCT(--(B15="磚"), IF($B$28="是", 1.25, 1)) + SUMPRODUCT(--(B15="鐵"), IF($B$31="是", 1.25, 1)) + SUMPRODUCT(--(B15="米"), IF($B$35="是", 1.25, 1)))))</f>
        <v>31500</v>
      </c>
      <c r="H15" s="3">
        <f t="shared" si="1"/>
        <v>601.25714285714287</v>
      </c>
    </row>
    <row r="16" spans="1:8" x14ac:dyDescent="0.25">
      <c r="A16" s="2">
        <v>15</v>
      </c>
      <c r="B16" s="3" t="s">
        <v>8</v>
      </c>
      <c r="C16" s="3">
        <v>20</v>
      </c>
      <c r="D16" s="3">
        <f t="array" ref="D16">INDEX(ResourceProductionData!E:E, C16+2)</f>
        <v>10290</v>
      </c>
      <c r="E16" s="3">
        <f t="shared" si="0"/>
        <v>38587.5</v>
      </c>
      <c r="F16" s="3">
        <f t="array" ref="F16">IF(B16="木", INDEX(BuildingUpgradeCosts!B$2:B$22, C16+1), IF(B16="磚", INDEX(BuildingUpgradeCosts!C$2:C$22, C16+1), IF(B16="鐵", INDEX(BuildingUpgradeCosts!D$2:D$22, C16+1), IF(B16="米", INDEX(BuildingUpgradeCosts!E$2:E$22, C16+1)))))</f>
        <v>4261410</v>
      </c>
      <c r="G16" s="3">
        <f t="array" ref="G16">IF(C16=0, 0, IF(ISBLANK(INDEX(ResourceProductionData!E:E, C16+1)), 0, INDEX(ResourceProductionData!E:E, C16+1) * (SUMPRODUCT(--(B16="木"), 1 + (0.25*($B$23="是") + IF($B$24&gt;0, $B$24, 0))) + SUMPRODUCT(--(B16="磚"), 1 + (0.25*($B$26="是") + IF($B$27&gt;0, $B$27, 0))) + SUMPRODUCT(--(B16="鐵"), 1 + (0.25*($B$29="是") + IF($B$30&gt;0, $B$30, 0))) + SUMPRODUCT(--(B16="米"), 1 + (0.25*($B$32="是") + (0.25*($B$33="是") + IF($B$34&gt;0, $B$34, 0))))) * (SUMPRODUCT(--(B16="木"), IF($B$25="是", 1.25, 1)) + SUMPRODUCT(--(B16="磚"), IF($B$28="是", 1.25, 1)) + SUMPRODUCT(--(B16="鐵"), IF($B$31="是", 1.25, 1)) + SUMPRODUCT(--(B16="米"), IF($B$35="是", 1.25, 1)))))</f>
        <v>31500</v>
      </c>
      <c r="H16" s="3">
        <f t="shared" si="1"/>
        <v>601.25714285714287</v>
      </c>
    </row>
    <row r="17" spans="1:8" x14ac:dyDescent="0.25">
      <c r="A17" s="2">
        <v>16</v>
      </c>
      <c r="B17" s="3" t="s">
        <v>26</v>
      </c>
      <c r="C17" s="3">
        <v>0</v>
      </c>
      <c r="D17" s="3">
        <f t="array" ref="D17">INDEX(ResourceProductionData!E:E, C17+2)</f>
        <v>1</v>
      </c>
      <c r="E17" s="3">
        <f t="shared" si="0"/>
        <v>1.5625</v>
      </c>
      <c r="F17" s="3">
        <f t="array" ref="F17">IF(B17="木", INDEX(BuildingUpgradeCosts!B$2:B$22, C17+1), IF(B17="磚", INDEX(BuildingUpgradeCosts!C$2:C$22, C17+1), IF(B17="鐵", INDEX(BuildingUpgradeCosts!D$2:D$22, C17+1), IF(B17="米", INDEX(BuildingUpgradeCosts!E$2:E$22, C17+1)))))</f>
        <v>0</v>
      </c>
      <c r="G17" s="3">
        <f t="array" ref="G17">IF(C17=0, 0, IF(ISBLANK(INDEX(ResourceProductionData!E:E, C17+1)), 0, INDEX(ResourceProductionData!E:E, C17+1) * (SUMPRODUCT(--(B17="木"), 1 + (0.25*($B$23="是") + IF($B$24&gt;0, $B$24, 0))) + SUMPRODUCT(--(B17="磚"), 1 + (0.25*($B$26="是") + IF($B$27&gt;0, $B$27, 0))) + SUMPRODUCT(--(B17="鐵"), 1 + (0.25*($B$29="是") + IF($B$30&gt;0, $B$30, 0))) + SUMPRODUCT(--(B17="米"), 1 + (0.25*($B$32="是") + (0.25*($B$33="是") + IF($B$34&gt;0, $B$34, 0))))) * (SUMPRODUCT(--(B17="木"), IF($B$25="是", 1.25, 1)) + SUMPRODUCT(--(B17="磚"), IF($B$28="是", 1.25, 1)) + SUMPRODUCT(--(B17="鐵"), IF($B$31="是", 1.25, 1)) + SUMPRODUCT(--(B17="米"), IF($B$35="是", 1.25, 1)))))</f>
        <v>0</v>
      </c>
      <c r="H17" s="3">
        <f t="shared" si="1"/>
        <v>0</v>
      </c>
    </row>
    <row r="18" spans="1:8" x14ac:dyDescent="0.25">
      <c r="A18" s="2">
        <v>17</v>
      </c>
      <c r="B18" s="3" t="s">
        <v>27</v>
      </c>
      <c r="C18" s="3">
        <v>0</v>
      </c>
      <c r="D18" s="3">
        <f t="array" ref="D18">INDEX(ResourceProductionData!E:E, C18+2)</f>
        <v>1</v>
      </c>
      <c r="E18" s="3">
        <f t="shared" si="0"/>
        <v>1.5625</v>
      </c>
      <c r="F18" s="3">
        <f t="array" ref="F18">IF(B18="木", INDEX(BuildingUpgradeCosts!B$2:B$22, C18+1), IF(B18="磚", INDEX(BuildingUpgradeCosts!C$2:C$22, C18+1), IF(B18="鐵", INDEX(BuildingUpgradeCosts!D$2:D$22, C18+1), IF(B18="米", INDEX(BuildingUpgradeCosts!E$2:E$22, C18+1)))))</f>
        <v>0</v>
      </c>
      <c r="G18" s="3">
        <f t="array" ref="G18">IF(C18=0, 0, IF(ISBLANK(INDEX(ResourceProductionData!E:E, C18+1)), 0, INDEX(ResourceProductionData!E:E, C18+1) * (SUMPRODUCT(--(B18="木"), 1 + (0.25*($B$23="是") + IF($B$24&gt;0, $B$24, 0))) + SUMPRODUCT(--(B18="磚"), 1 + (0.25*($B$26="是") + IF($B$27&gt;0, $B$27, 0))) + SUMPRODUCT(--(B18="鐵"), 1 + (0.25*($B$29="是") + IF($B$30&gt;0, $B$30, 0))) + SUMPRODUCT(--(B18="米"), 1 + (0.25*($B$32="是") + (0.25*($B$33="是") + IF($B$34&gt;0, $B$34, 0))))) * (SUMPRODUCT(--(B18="木"), IF($B$25="是", 1.25, 1)) + SUMPRODUCT(--(B18="磚"), IF($B$28="是", 1.25, 1)) + SUMPRODUCT(--(B18="鐵"), IF($B$31="是", 1.25, 1)) + SUMPRODUCT(--(B18="米"), IF($B$35="是", 1.25, 1)))))</f>
        <v>0</v>
      </c>
      <c r="H18" s="3">
        <f t="shared" si="1"/>
        <v>0</v>
      </c>
    </row>
    <row r="19" spans="1:8" x14ac:dyDescent="0.25">
      <c r="A19" s="2">
        <v>18</v>
      </c>
      <c r="B19" s="3" t="s">
        <v>28</v>
      </c>
      <c r="C19" s="3">
        <v>0</v>
      </c>
      <c r="D19" s="3">
        <f t="array" ref="D19">INDEX(ResourceProductionData!E:E, C19+2)</f>
        <v>1</v>
      </c>
      <c r="E19" s="3">
        <f t="shared" si="0"/>
        <v>1.5625</v>
      </c>
      <c r="F19" s="3">
        <f t="array" ref="F19">IF(B19="木", INDEX(BuildingUpgradeCosts!B$2:B$22, C19+1), IF(B19="磚", INDEX(BuildingUpgradeCosts!C$2:C$22, C19+1), IF(B19="鐵", INDEX(BuildingUpgradeCosts!D$2:D$22, C19+1), IF(B19="米", INDEX(BuildingUpgradeCosts!E$2:E$22, C19+1)))))</f>
        <v>0</v>
      </c>
      <c r="G19" s="3">
        <f t="array" ref="G19">IF(C19=0, 0, IF(ISBLANK(INDEX(ResourceProductionData!E:E, C19+1)), 0, INDEX(ResourceProductionData!E:E, C19+1) * (SUMPRODUCT(--(B19="木"), 1 + (0.25*($B$23="是") + IF($B$24&gt;0, $B$24, 0))) + SUMPRODUCT(--(B19="磚"), 1 + (0.25*($B$26="是") + IF($B$27&gt;0, $B$27, 0))) + SUMPRODUCT(--(B19="鐵"), 1 + (0.25*($B$29="是") + IF($B$30&gt;0, $B$30, 0))) + SUMPRODUCT(--(B19="米"), 1 + (0.25*($B$32="是") + (0.25*($B$33="是") + IF($B$34&gt;0, $B$34, 0))))) * (SUMPRODUCT(--(B19="木"), IF($B$25="是", 1.25, 1)) + SUMPRODUCT(--(B19="磚"), IF($B$28="是", 1.25, 1)) + SUMPRODUCT(--(B19="鐵"), IF($B$31="是", 1.25, 1)) + SUMPRODUCT(--(B19="米"), IF($B$35="是", 1.25, 1)))))</f>
        <v>0</v>
      </c>
      <c r="H19" s="3">
        <f t="shared" si="1"/>
        <v>0</v>
      </c>
    </row>
    <row r="20" spans="1:8" x14ac:dyDescent="0.25">
      <c r="D20" s="3" t="s">
        <v>9</v>
      </c>
      <c r="E20" s="3">
        <f t="shared" ref="E20:F20" si="2">SUM(E2:E19)</f>
        <v>578817.1875</v>
      </c>
      <c r="F20" s="3">
        <f t="shared" si="2"/>
        <v>63921150</v>
      </c>
    </row>
    <row r="21" spans="1:8" ht="15.75" customHeight="1" x14ac:dyDescent="0.25"/>
    <row r="22" spans="1:8" ht="15.75" customHeight="1" x14ac:dyDescent="0.25">
      <c r="A22" s="5" t="s">
        <v>10</v>
      </c>
      <c r="B22" s="6"/>
      <c r="C22" s="6"/>
    </row>
    <row r="23" spans="1:8" ht="15.75" customHeight="1" x14ac:dyDescent="0.25">
      <c r="A23" s="4" t="s">
        <v>11</v>
      </c>
      <c r="B23" s="3" t="s">
        <v>12</v>
      </c>
    </row>
    <row r="24" spans="1:8" ht="15.75" customHeight="1" x14ac:dyDescent="0.25">
      <c r="A24" s="4" t="s">
        <v>13</v>
      </c>
      <c r="B24" s="3">
        <v>0</v>
      </c>
    </row>
    <row r="25" spans="1:8" ht="15.75" customHeight="1" x14ac:dyDescent="0.25">
      <c r="A25" s="4" t="s">
        <v>14</v>
      </c>
      <c r="B25" s="3" t="s">
        <v>12</v>
      </c>
    </row>
    <row r="26" spans="1:8" ht="15.75" customHeight="1" x14ac:dyDescent="0.25">
      <c r="A26" s="4" t="s">
        <v>15</v>
      </c>
      <c r="B26" s="3" t="s">
        <v>12</v>
      </c>
    </row>
    <row r="27" spans="1:8" ht="15.75" customHeight="1" x14ac:dyDescent="0.25">
      <c r="A27" s="4" t="s">
        <v>16</v>
      </c>
      <c r="B27" s="3">
        <v>0</v>
      </c>
    </row>
    <row r="28" spans="1:8" ht="15.75" customHeight="1" x14ac:dyDescent="0.25">
      <c r="A28" s="4" t="s">
        <v>17</v>
      </c>
      <c r="B28" s="3" t="s">
        <v>12</v>
      </c>
    </row>
    <row r="29" spans="1:8" ht="15.75" customHeight="1" x14ac:dyDescent="0.25">
      <c r="A29" s="4" t="s">
        <v>18</v>
      </c>
      <c r="B29" s="3" t="s">
        <v>12</v>
      </c>
    </row>
    <row r="30" spans="1:8" ht="15.75" customHeight="1" x14ac:dyDescent="0.25">
      <c r="A30" s="4" t="s">
        <v>19</v>
      </c>
      <c r="B30" s="3">
        <v>0</v>
      </c>
    </row>
    <row r="31" spans="1:8" ht="15.75" customHeight="1" x14ac:dyDescent="0.25">
      <c r="A31" s="4" t="s">
        <v>20</v>
      </c>
      <c r="B31" s="3" t="s">
        <v>12</v>
      </c>
    </row>
    <row r="32" spans="1:8" ht="15.75" customHeight="1" x14ac:dyDescent="0.25">
      <c r="A32" s="4" t="s">
        <v>21</v>
      </c>
      <c r="B32" s="3" t="s">
        <v>12</v>
      </c>
    </row>
    <row r="33" spans="1:2" ht="15.75" customHeight="1" x14ac:dyDescent="0.25">
      <c r="A33" s="4" t="s">
        <v>22</v>
      </c>
      <c r="B33" s="3" t="s">
        <v>12</v>
      </c>
    </row>
    <row r="34" spans="1:2" ht="15.75" customHeight="1" x14ac:dyDescent="0.25">
      <c r="A34" s="4" t="s">
        <v>23</v>
      </c>
      <c r="B34" s="3">
        <v>1.5</v>
      </c>
    </row>
    <row r="35" spans="1:2" ht="15.75" customHeight="1" x14ac:dyDescent="0.25">
      <c r="A35" s="4" t="s">
        <v>24</v>
      </c>
      <c r="B35" s="3" t="s">
        <v>12</v>
      </c>
    </row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2:C22"/>
  </mergeCells>
  <phoneticPr fontId="4" type="noConversion"/>
  <dataValidations count="4">
    <dataValidation type="list" allowBlank="1" sqref="B23 B25:B26 B28:B29 B31:B33 B35">
      <formula1>"是,否"</formula1>
    </dataValidation>
    <dataValidation type="list" allowBlank="1" sqref="C2:C19">
      <formula1>"0,1,2,3,4,5,6,7,8,9,10,11,12,13,14,15,16,17,18,19,20"</formula1>
    </dataValidation>
    <dataValidation type="list" allowBlank="1" sqref="B2:B19">
      <formula1>"木,磚,鐵,米"</formula1>
    </dataValidation>
    <dataValidation type="list" allowBlank="1" sqref="B24 B27 B30 B34">
      <formula1>"0.0,0.25,0.50,0.75,1.00,1.25,1.50"</formula1>
    </dataValidation>
  </dataValidations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8</v>
      </c>
    </row>
    <row r="2" spans="1:5" x14ac:dyDescent="0.25">
      <c r="A2" s="4">
        <v>0</v>
      </c>
      <c r="B2" s="4">
        <v>1</v>
      </c>
      <c r="C2" s="4">
        <v>1</v>
      </c>
      <c r="D2" s="4">
        <v>1</v>
      </c>
      <c r="E2" s="4">
        <v>1</v>
      </c>
    </row>
    <row r="3" spans="1:5" x14ac:dyDescent="0.25">
      <c r="A3" s="4">
        <v>1</v>
      </c>
      <c r="B3" s="4">
        <v>21</v>
      </c>
      <c r="C3" s="4">
        <v>21</v>
      </c>
      <c r="D3" s="4">
        <v>21</v>
      </c>
      <c r="E3" s="4">
        <v>21</v>
      </c>
    </row>
    <row r="4" spans="1:5" x14ac:dyDescent="0.25">
      <c r="A4" s="4">
        <v>2</v>
      </c>
      <c r="B4" s="4">
        <v>39</v>
      </c>
      <c r="C4" s="4">
        <v>39</v>
      </c>
      <c r="D4" s="4">
        <v>39</v>
      </c>
      <c r="E4" s="4">
        <v>39</v>
      </c>
    </row>
    <row r="5" spans="1:5" x14ac:dyDescent="0.25">
      <c r="A5" s="4">
        <v>3</v>
      </c>
      <c r="B5" s="4">
        <v>63</v>
      </c>
      <c r="C5" s="4">
        <v>63</v>
      </c>
      <c r="D5" s="4">
        <v>63</v>
      </c>
      <c r="E5" s="4">
        <v>63</v>
      </c>
    </row>
    <row r="6" spans="1:5" x14ac:dyDescent="0.25">
      <c r="A6" s="4">
        <v>4</v>
      </c>
      <c r="B6" s="4">
        <v>93</v>
      </c>
      <c r="C6" s="4">
        <v>93</v>
      </c>
      <c r="D6" s="4">
        <v>93</v>
      </c>
      <c r="E6" s="4">
        <v>93</v>
      </c>
    </row>
    <row r="7" spans="1:5" x14ac:dyDescent="0.25">
      <c r="A7" s="4">
        <v>5</v>
      </c>
      <c r="B7" s="4">
        <v>138</v>
      </c>
      <c r="C7" s="4">
        <v>138</v>
      </c>
      <c r="D7" s="4">
        <v>138</v>
      </c>
      <c r="E7" s="4">
        <v>138</v>
      </c>
    </row>
    <row r="8" spans="1:5" x14ac:dyDescent="0.25">
      <c r="A8" s="4">
        <v>6</v>
      </c>
      <c r="B8" s="4">
        <v>210</v>
      </c>
      <c r="C8" s="4">
        <v>210</v>
      </c>
      <c r="D8" s="4">
        <v>210</v>
      </c>
      <c r="E8" s="4">
        <v>210</v>
      </c>
    </row>
    <row r="9" spans="1:5" x14ac:dyDescent="0.25">
      <c r="A9" s="4">
        <v>7</v>
      </c>
      <c r="B9" s="4">
        <v>294</v>
      </c>
      <c r="C9" s="4">
        <v>294</v>
      </c>
      <c r="D9" s="4">
        <v>294</v>
      </c>
      <c r="E9" s="4">
        <v>294</v>
      </c>
    </row>
    <row r="10" spans="1:5" x14ac:dyDescent="0.25">
      <c r="A10" s="4">
        <v>8</v>
      </c>
      <c r="B10" s="4">
        <v>420</v>
      </c>
      <c r="C10" s="4">
        <v>420</v>
      </c>
      <c r="D10" s="4">
        <v>420</v>
      </c>
      <c r="E10" s="4">
        <v>420</v>
      </c>
    </row>
    <row r="11" spans="1:5" x14ac:dyDescent="0.25">
      <c r="A11" s="4">
        <v>9</v>
      </c>
      <c r="B11" s="4">
        <v>609</v>
      </c>
      <c r="C11" s="4">
        <v>609</v>
      </c>
      <c r="D11" s="4">
        <v>609</v>
      </c>
      <c r="E11" s="4">
        <v>609</v>
      </c>
    </row>
    <row r="12" spans="1:5" x14ac:dyDescent="0.25">
      <c r="A12" s="4">
        <v>10</v>
      </c>
      <c r="B12" s="4">
        <v>840</v>
      </c>
      <c r="C12" s="4">
        <v>840</v>
      </c>
      <c r="D12" s="4">
        <v>840</v>
      </c>
      <c r="E12" s="4">
        <v>840</v>
      </c>
    </row>
    <row r="13" spans="1:5" x14ac:dyDescent="0.25">
      <c r="A13" s="4">
        <v>11</v>
      </c>
      <c r="B13" s="4">
        <v>1176</v>
      </c>
      <c r="C13" s="4">
        <v>1176</v>
      </c>
      <c r="D13" s="4">
        <v>1176</v>
      </c>
      <c r="E13" s="4">
        <v>1176</v>
      </c>
    </row>
    <row r="14" spans="1:5" x14ac:dyDescent="0.25">
      <c r="A14" s="4">
        <v>12</v>
      </c>
      <c r="B14" s="4">
        <v>1575</v>
      </c>
      <c r="C14" s="4">
        <v>1575</v>
      </c>
      <c r="D14" s="4">
        <v>1575</v>
      </c>
      <c r="E14" s="4">
        <v>1575</v>
      </c>
    </row>
    <row r="15" spans="1:5" x14ac:dyDescent="0.25">
      <c r="A15" s="4">
        <v>13</v>
      </c>
      <c r="B15" s="4">
        <v>2079</v>
      </c>
      <c r="C15" s="4">
        <v>2079</v>
      </c>
      <c r="D15" s="4">
        <v>2079</v>
      </c>
      <c r="E15" s="4">
        <v>2079</v>
      </c>
    </row>
    <row r="16" spans="1:5" x14ac:dyDescent="0.25">
      <c r="A16" s="4">
        <v>14</v>
      </c>
      <c r="B16" s="4">
        <v>2667</v>
      </c>
      <c r="C16" s="4">
        <v>2667</v>
      </c>
      <c r="D16" s="4">
        <v>2667</v>
      </c>
      <c r="E16" s="4">
        <v>2667</v>
      </c>
    </row>
    <row r="17" spans="1:5" x14ac:dyDescent="0.25">
      <c r="A17" s="4">
        <v>15</v>
      </c>
      <c r="B17" s="4">
        <v>3360</v>
      </c>
      <c r="C17" s="4">
        <v>3360</v>
      </c>
      <c r="D17" s="4">
        <v>3360</v>
      </c>
      <c r="E17" s="4">
        <v>3360</v>
      </c>
    </row>
    <row r="18" spans="1:5" x14ac:dyDescent="0.25">
      <c r="A18" s="4">
        <v>16</v>
      </c>
      <c r="B18" s="4">
        <v>4200</v>
      </c>
      <c r="C18" s="4">
        <v>4200</v>
      </c>
      <c r="D18" s="4">
        <v>4200</v>
      </c>
      <c r="E18" s="4">
        <v>4200</v>
      </c>
    </row>
    <row r="19" spans="1:5" x14ac:dyDescent="0.25">
      <c r="A19" s="4">
        <v>17</v>
      </c>
      <c r="B19" s="4">
        <v>5460</v>
      </c>
      <c r="C19" s="4">
        <v>5460</v>
      </c>
      <c r="D19" s="4">
        <v>5460</v>
      </c>
      <c r="E19" s="4">
        <v>5460</v>
      </c>
    </row>
    <row r="20" spans="1:5" x14ac:dyDescent="0.25">
      <c r="A20" s="4">
        <v>18</v>
      </c>
      <c r="B20" s="4">
        <v>6720</v>
      </c>
      <c r="C20" s="4">
        <v>6720</v>
      </c>
      <c r="D20" s="4">
        <v>6720</v>
      </c>
      <c r="E20" s="4">
        <v>6720</v>
      </c>
    </row>
    <row r="21" spans="1:5" ht="15.75" customHeight="1" x14ac:dyDescent="0.25">
      <c r="A21" s="4">
        <v>19</v>
      </c>
      <c r="B21" s="4">
        <v>8400</v>
      </c>
      <c r="C21" s="4">
        <v>8400</v>
      </c>
      <c r="D21" s="4">
        <v>8400</v>
      </c>
      <c r="E21" s="4">
        <v>8400</v>
      </c>
    </row>
    <row r="22" spans="1:5" ht="15.75" customHeight="1" x14ac:dyDescent="0.25">
      <c r="A22" s="4">
        <v>20</v>
      </c>
      <c r="B22" s="4">
        <v>10290</v>
      </c>
      <c r="C22" s="4">
        <v>10290</v>
      </c>
      <c r="D22" s="4">
        <v>10290</v>
      </c>
      <c r="E22" s="4">
        <v>10290</v>
      </c>
    </row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8</v>
      </c>
    </row>
    <row r="2" spans="1:5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</row>
    <row r="3" spans="1:5" x14ac:dyDescent="0.25">
      <c r="A3" s="4">
        <v>1</v>
      </c>
      <c r="B3" s="4">
        <v>250</v>
      </c>
      <c r="C3" s="4">
        <v>250</v>
      </c>
      <c r="D3" s="4">
        <v>250</v>
      </c>
      <c r="E3" s="4">
        <v>250</v>
      </c>
    </row>
    <row r="4" spans="1:5" x14ac:dyDescent="0.25">
      <c r="A4" s="4">
        <v>2</v>
      </c>
      <c r="B4" s="4">
        <v>415</v>
      </c>
      <c r="C4" s="4">
        <v>420</v>
      </c>
      <c r="D4" s="4">
        <v>450</v>
      </c>
      <c r="E4" s="4">
        <v>415</v>
      </c>
    </row>
    <row r="5" spans="1:5" x14ac:dyDescent="0.25">
      <c r="A5" s="4">
        <v>3</v>
      </c>
      <c r="B5" s="4">
        <v>695</v>
      </c>
      <c r="C5" s="4">
        <v>700</v>
      </c>
      <c r="D5" s="4">
        <v>755</v>
      </c>
      <c r="E5" s="4">
        <v>695</v>
      </c>
    </row>
    <row r="6" spans="1:5" x14ac:dyDescent="0.25">
      <c r="A6" s="4">
        <v>4</v>
      </c>
      <c r="B6" s="4">
        <v>1165</v>
      </c>
      <c r="C6" s="4">
        <v>1170</v>
      </c>
      <c r="D6" s="4">
        <v>1260</v>
      </c>
      <c r="E6" s="4">
        <v>1165</v>
      </c>
    </row>
    <row r="7" spans="1:5" x14ac:dyDescent="0.25">
      <c r="A7" s="4">
        <v>5</v>
      </c>
      <c r="B7" s="4">
        <v>1945</v>
      </c>
      <c r="C7" s="4">
        <v>1940</v>
      </c>
      <c r="D7" s="4">
        <v>2100</v>
      </c>
      <c r="E7" s="4">
        <v>1945</v>
      </c>
    </row>
    <row r="8" spans="1:5" x14ac:dyDescent="0.25">
      <c r="A8" s="4">
        <v>6</v>
      </c>
      <c r="B8" s="4">
        <v>3250</v>
      </c>
      <c r="C8" s="4">
        <v>3250</v>
      </c>
      <c r="D8" s="4">
        <v>3510</v>
      </c>
      <c r="E8" s="4">
        <v>3250</v>
      </c>
    </row>
    <row r="9" spans="1:5" x14ac:dyDescent="0.25">
      <c r="A9" s="4">
        <v>7</v>
      </c>
      <c r="B9" s="4">
        <v>5425</v>
      </c>
      <c r="C9" s="4">
        <v>5425</v>
      </c>
      <c r="D9" s="4">
        <v>5855</v>
      </c>
      <c r="E9" s="4">
        <v>5425</v>
      </c>
    </row>
    <row r="10" spans="1:5" x14ac:dyDescent="0.25">
      <c r="A10" s="4">
        <v>8</v>
      </c>
      <c r="B10" s="4">
        <v>9060</v>
      </c>
      <c r="C10" s="4">
        <v>9060</v>
      </c>
      <c r="D10" s="4">
        <v>9785</v>
      </c>
      <c r="E10" s="4">
        <v>9055</v>
      </c>
    </row>
    <row r="11" spans="1:5" x14ac:dyDescent="0.25">
      <c r="A11" s="4">
        <v>9</v>
      </c>
      <c r="B11" s="4">
        <v>12125</v>
      </c>
      <c r="C11" s="4">
        <v>12125</v>
      </c>
      <c r="D11" s="4">
        <v>16335</v>
      </c>
      <c r="E11" s="4">
        <v>12125</v>
      </c>
    </row>
    <row r="12" spans="1:5" x14ac:dyDescent="0.25">
      <c r="A12" s="4">
        <v>10</v>
      </c>
      <c r="B12" s="4">
        <v>25255</v>
      </c>
      <c r="C12" s="4">
        <v>25250</v>
      </c>
      <c r="D12" s="4">
        <v>27275</v>
      </c>
      <c r="E12" s="4">
        <v>25255</v>
      </c>
    </row>
    <row r="13" spans="1:5" x14ac:dyDescent="0.25">
      <c r="A13" s="4">
        <v>11</v>
      </c>
      <c r="B13" s="4">
        <v>42180</v>
      </c>
      <c r="C13" s="4">
        <v>42185</v>
      </c>
      <c r="D13" s="4">
        <v>45555</v>
      </c>
      <c r="E13" s="4">
        <v>42180</v>
      </c>
    </row>
    <row r="14" spans="1:5" x14ac:dyDescent="0.25">
      <c r="A14" s="4">
        <v>12</v>
      </c>
      <c r="B14" s="4">
        <v>70440</v>
      </c>
      <c r="C14" s="4">
        <v>70440</v>
      </c>
      <c r="D14" s="4">
        <v>76075</v>
      </c>
      <c r="E14" s="4">
        <v>70445</v>
      </c>
    </row>
    <row r="15" spans="1:5" x14ac:dyDescent="0.25">
      <c r="A15" s="4">
        <v>13</v>
      </c>
      <c r="B15" s="4">
        <v>117630</v>
      </c>
      <c r="C15" s="4">
        <v>117635</v>
      </c>
      <c r="D15" s="4">
        <v>127045</v>
      </c>
      <c r="E15" s="4">
        <v>117640</v>
      </c>
    </row>
    <row r="16" spans="1:5" x14ac:dyDescent="0.25">
      <c r="A16" s="4">
        <v>14</v>
      </c>
      <c r="B16" s="4">
        <v>196450</v>
      </c>
      <c r="C16" s="4">
        <v>196450</v>
      </c>
      <c r="D16" s="4">
        <v>212170</v>
      </c>
      <c r="E16" s="4">
        <v>196445</v>
      </c>
    </row>
    <row r="17" spans="1:5" x14ac:dyDescent="0.25">
      <c r="A17" s="4">
        <v>15</v>
      </c>
      <c r="B17" s="4">
        <v>328075</v>
      </c>
      <c r="C17" s="4">
        <v>328075</v>
      </c>
      <c r="D17" s="4">
        <v>354325</v>
      </c>
      <c r="E17" s="4">
        <v>328070</v>
      </c>
    </row>
    <row r="18" spans="1:5" x14ac:dyDescent="0.25">
      <c r="A18" s="4">
        <v>16</v>
      </c>
      <c r="B18" s="4">
        <v>547880</v>
      </c>
      <c r="C18" s="4">
        <v>547875</v>
      </c>
      <c r="D18" s="4">
        <v>591710</v>
      </c>
      <c r="E18" s="4">
        <v>547880</v>
      </c>
    </row>
    <row r="19" spans="1:5" x14ac:dyDescent="0.25">
      <c r="A19" s="4">
        <v>17</v>
      </c>
      <c r="B19" s="4">
        <v>914965</v>
      </c>
      <c r="C19" s="4">
        <v>914970</v>
      </c>
      <c r="D19" s="4">
        <v>988160</v>
      </c>
      <c r="E19" s="4">
        <v>914960</v>
      </c>
    </row>
    <row r="20" spans="1:5" x14ac:dyDescent="0.25">
      <c r="A20" s="4">
        <v>18</v>
      </c>
      <c r="B20" s="4">
        <v>1527990</v>
      </c>
      <c r="C20" s="4">
        <v>1527990</v>
      </c>
      <c r="D20" s="4">
        <v>1650225</v>
      </c>
      <c r="E20" s="4">
        <v>1527985</v>
      </c>
    </row>
    <row r="21" spans="1:5" ht="15.75" customHeight="1" x14ac:dyDescent="0.25">
      <c r="A21" s="4">
        <v>19</v>
      </c>
      <c r="B21" s="4">
        <v>2551745</v>
      </c>
      <c r="C21" s="4">
        <v>2551740</v>
      </c>
      <c r="D21" s="4">
        <v>2755880</v>
      </c>
      <c r="E21" s="4">
        <v>2551735</v>
      </c>
    </row>
    <row r="22" spans="1:5" ht="15.75" customHeight="1" x14ac:dyDescent="0.25">
      <c r="A22" s="4">
        <v>20</v>
      </c>
      <c r="B22" s="4">
        <v>4261410</v>
      </c>
      <c r="C22" s="4">
        <v>4261405</v>
      </c>
      <c r="D22" s="4">
        <v>4602325</v>
      </c>
      <c r="E22" s="4">
        <v>4261410</v>
      </c>
    </row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資源產能試算</vt:lpstr>
      <vt:lpstr>ResourceProductionData</vt:lpstr>
      <vt:lpstr>BuildingUpgradeCosts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2024-10-01T06:33:53Z</dcterms:modified>
</cp:coreProperties>
</file>