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heckCompatibility="1"/>
  <bookViews>
    <workbookView xWindow="-105" yWindow="-105" windowWidth="23250" windowHeight="12450" firstSheet="1" activeTab="8"/>
  </bookViews>
  <sheets>
    <sheet name="Sep-22" sheetId="23" r:id="rId1"/>
    <sheet name="Nov-22" sheetId="19" r:id="rId2"/>
    <sheet name="Dec-22" sheetId="24" r:id="rId3"/>
    <sheet name="Jan-23" sheetId="25" r:id="rId4"/>
    <sheet name="Feb-23" sheetId="27" r:id="rId5"/>
    <sheet name="Mar-23" sheetId="28" r:id="rId6"/>
    <sheet name="May-23" sheetId="29" r:id="rId7"/>
    <sheet name="July-23" sheetId="30" r:id="rId8"/>
    <sheet name="Aug-23" sheetId="31" r:id="rId9"/>
    <sheet name="Qasim" sheetId="26" r:id="rId10"/>
    <sheet name="CIU List Employees" sheetId="21" r:id="rId11"/>
    <sheet name="Tax Calculator 2022-23" sheetId="20" r:id="rId12"/>
    <sheet name="Sheet1" sheetId="22" state="hidden" r:id="rId13"/>
  </sheets>
  <definedNames>
    <definedName name="_xlnm._FilterDatabase" localSheetId="2" hidden="1">'Dec-22'!$B$11:$J$45</definedName>
    <definedName name="_xlnm._FilterDatabase" localSheetId="1" hidden="1">'Nov-22'!$B$11:$J$46</definedName>
    <definedName name="_xlnm._FilterDatabase" localSheetId="0" hidden="1">'Sep-22'!$B$11:$J$36</definedName>
    <definedName name="_xlnm.Print_Area" localSheetId="10">'CIU List Employees'!$A$1:$I$21</definedName>
    <definedName name="_xlnm.Print_Area" localSheetId="2">'Dec-22'!$B$2:$N$45</definedName>
    <definedName name="_xlnm.Print_Area" localSheetId="1">'Nov-22'!$B$2:$N$46</definedName>
    <definedName name="_xlnm.Print_Area" localSheetId="0">'Sep-22'!$B$2:$N$36</definedName>
    <definedName name="_xlnm.Print_Area" localSheetId="11">'Tax Calculator 2022-23'!$A$1:$D$18</definedName>
    <definedName name="_xlnm.Print_Titles" localSheetId="2">'Dec-22'!$11:$13</definedName>
    <definedName name="_xlnm.Print_Titles" localSheetId="1">'Nov-22'!$11:$13</definedName>
    <definedName name="_xlnm.Print_Titles" localSheetId="0">'Sep-22'!$11:$13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1"/>
  <c r="F28"/>
  <c r="D28"/>
  <c r="L27"/>
  <c r="J27"/>
  <c r="F27"/>
  <c r="H27" s="1"/>
  <c r="J26"/>
  <c r="L26" s="1"/>
  <c r="H26"/>
  <c r="I26" s="1"/>
  <c r="F26"/>
  <c r="L25"/>
  <c r="J25"/>
  <c r="H25"/>
  <c r="I25" s="1"/>
  <c r="K25" s="1"/>
  <c r="F25"/>
  <c r="L24"/>
  <c r="J24"/>
  <c r="I24"/>
  <c r="H24"/>
  <c r="K24" s="1"/>
  <c r="G24"/>
  <c r="L23"/>
  <c r="J23"/>
  <c r="H23"/>
  <c r="J22"/>
  <c r="L22" s="1"/>
  <c r="I22"/>
  <c r="K22" s="1"/>
  <c r="H22"/>
  <c r="L21"/>
  <c r="J21"/>
  <c r="I21"/>
  <c r="H21"/>
  <c r="K21" s="1"/>
  <c r="L20"/>
  <c r="K20"/>
  <c r="J20"/>
  <c r="I20"/>
  <c r="H20"/>
  <c r="L19"/>
  <c r="J19"/>
  <c r="H19"/>
  <c r="I19" s="1"/>
  <c r="K19" s="1"/>
  <c r="J18"/>
  <c r="L18" s="1"/>
  <c r="H18"/>
  <c r="J17"/>
  <c r="L17" s="1"/>
  <c r="H17"/>
  <c r="I17" s="1"/>
  <c r="J16"/>
  <c r="L16" s="1"/>
  <c r="H16"/>
  <c r="I16" s="1"/>
  <c r="K16" s="1"/>
  <c r="L15"/>
  <c r="J15"/>
  <c r="H15"/>
  <c r="L14"/>
  <c r="J14"/>
  <c r="I14"/>
  <c r="H14"/>
  <c r="K14" s="1"/>
  <c r="J13"/>
  <c r="J28" s="1"/>
  <c r="I13"/>
  <c r="H13"/>
  <c r="K13" s="1"/>
  <c r="K18" l="1"/>
  <c r="I27"/>
  <c r="K27" s="1"/>
  <c r="I28"/>
  <c r="K26"/>
  <c r="K17"/>
  <c r="I18"/>
  <c r="H28"/>
  <c r="I15"/>
  <c r="K15" s="1"/>
  <c r="K28" s="1"/>
  <c r="I23"/>
  <c r="K23" s="1"/>
  <c r="L13"/>
  <c r="L28" s="1"/>
  <c r="G24" i="30"/>
  <c r="J24" s="1"/>
  <c r="L24" s="1"/>
  <c r="F28"/>
  <c r="D28"/>
  <c r="J27"/>
  <c r="L27" s="1"/>
  <c r="F27"/>
  <c r="H27" s="1"/>
  <c r="J26"/>
  <c r="L26" s="1"/>
  <c r="H26"/>
  <c r="I26" s="1"/>
  <c r="F26"/>
  <c r="J25"/>
  <c r="L25" s="1"/>
  <c r="F25"/>
  <c r="H25" s="1"/>
  <c r="H24"/>
  <c r="I24" s="1"/>
  <c r="G28"/>
  <c r="J23"/>
  <c r="L23" s="1"/>
  <c r="H23"/>
  <c r="J22"/>
  <c r="L22" s="1"/>
  <c r="I22"/>
  <c r="K22" s="1"/>
  <c r="H22"/>
  <c r="J21"/>
  <c r="L21" s="1"/>
  <c r="H21"/>
  <c r="I21" s="1"/>
  <c r="K21" s="1"/>
  <c r="L20"/>
  <c r="J20"/>
  <c r="H20"/>
  <c r="J19"/>
  <c r="L19" s="1"/>
  <c r="H19"/>
  <c r="I19" s="1"/>
  <c r="K19" s="1"/>
  <c r="J18"/>
  <c r="L18" s="1"/>
  <c r="H18"/>
  <c r="I18" s="1"/>
  <c r="J17"/>
  <c r="L17" s="1"/>
  <c r="I17"/>
  <c r="K17" s="1"/>
  <c r="H17"/>
  <c r="J16"/>
  <c r="L16" s="1"/>
  <c r="H16"/>
  <c r="J15"/>
  <c r="L15" s="1"/>
  <c r="H15"/>
  <c r="I15" s="1"/>
  <c r="K15" s="1"/>
  <c r="J14"/>
  <c r="L14" s="1"/>
  <c r="H14"/>
  <c r="I14" s="1"/>
  <c r="L13"/>
  <c r="K13"/>
  <c r="J13"/>
  <c r="I13"/>
  <c r="H13"/>
  <c r="H28" l="1"/>
  <c r="J28"/>
  <c r="K16"/>
  <c r="I27"/>
  <c r="K27" s="1"/>
  <c r="L28"/>
  <c r="I23"/>
  <c r="K23" s="1"/>
  <c r="K24"/>
  <c r="I25"/>
  <c r="K25" s="1"/>
  <c r="K26"/>
  <c r="K14"/>
  <c r="I16"/>
  <c r="K18"/>
  <c r="I20"/>
  <c r="K20" s="1"/>
  <c r="F27" i="29"/>
  <c r="H27"/>
  <c r="F26"/>
  <c r="H26" s="1"/>
  <c r="J25"/>
  <c r="L25" s="1"/>
  <c r="J26"/>
  <c r="L26" s="1"/>
  <c r="J27"/>
  <c r="F25"/>
  <c r="H25" s="1"/>
  <c r="I25" s="1"/>
  <c r="F28"/>
  <c r="D28"/>
  <c r="G24"/>
  <c r="G28" s="1"/>
  <c r="J23"/>
  <c r="L23" s="1"/>
  <c r="H23"/>
  <c r="I23" s="1"/>
  <c r="K23" s="1"/>
  <c r="J22"/>
  <c r="L22" s="1"/>
  <c r="H22"/>
  <c r="I22" s="1"/>
  <c r="J21"/>
  <c r="L21" s="1"/>
  <c r="H21"/>
  <c r="J20"/>
  <c r="L20" s="1"/>
  <c r="H20"/>
  <c r="I20" s="1"/>
  <c r="K20" s="1"/>
  <c r="J19"/>
  <c r="L19" s="1"/>
  <c r="H19"/>
  <c r="J18"/>
  <c r="L18" s="1"/>
  <c r="H18"/>
  <c r="I18" s="1"/>
  <c r="K18" s="1"/>
  <c r="J17"/>
  <c r="L17" s="1"/>
  <c r="H17"/>
  <c r="J16"/>
  <c r="L16" s="1"/>
  <c r="H16"/>
  <c r="I16" s="1"/>
  <c r="K16" s="1"/>
  <c r="J15"/>
  <c r="L15" s="1"/>
  <c r="H15"/>
  <c r="I15" s="1"/>
  <c r="K15" s="1"/>
  <c r="J14"/>
  <c r="L14" s="1"/>
  <c r="H14"/>
  <c r="J13"/>
  <c r="H13"/>
  <c r="F25" i="28"/>
  <c r="D25"/>
  <c r="G24"/>
  <c r="H24" s="1"/>
  <c r="L23"/>
  <c r="J23"/>
  <c r="H23"/>
  <c r="J22"/>
  <c r="L22" s="1"/>
  <c r="H22"/>
  <c r="L21"/>
  <c r="J21"/>
  <c r="H21"/>
  <c r="J20"/>
  <c r="L20" s="1"/>
  <c r="H20"/>
  <c r="I20" s="1"/>
  <c r="K20" s="1"/>
  <c r="L19"/>
  <c r="J19"/>
  <c r="H19"/>
  <c r="I19" s="1"/>
  <c r="J18"/>
  <c r="L18" s="1"/>
  <c r="H18"/>
  <c r="J17"/>
  <c r="L17" s="1"/>
  <c r="H17"/>
  <c r="I17" s="1"/>
  <c r="J16"/>
  <c r="L16" s="1"/>
  <c r="H16"/>
  <c r="J15"/>
  <c r="L15" s="1"/>
  <c r="H15"/>
  <c r="J14"/>
  <c r="L14" s="1"/>
  <c r="I14"/>
  <c r="H14"/>
  <c r="J13"/>
  <c r="L13" s="1"/>
  <c r="H13"/>
  <c r="J16" i="27"/>
  <c r="L16" s="1"/>
  <c r="J17"/>
  <c r="L17" s="1"/>
  <c r="J18"/>
  <c r="L18" s="1"/>
  <c r="J19"/>
  <c r="L19" s="1"/>
  <c r="J20"/>
  <c r="L20" s="1"/>
  <c r="J21"/>
  <c r="L21" s="1"/>
  <c r="J22"/>
  <c r="L22" s="1"/>
  <c r="J23"/>
  <c r="L23"/>
  <c r="I17"/>
  <c r="K17" s="1"/>
  <c r="H16"/>
  <c r="H17"/>
  <c r="H18"/>
  <c r="I18" s="1"/>
  <c r="H19"/>
  <c r="H20"/>
  <c r="H21"/>
  <c r="H22"/>
  <c r="I22" s="1"/>
  <c r="K22" s="1"/>
  <c r="H23"/>
  <c r="I23" s="1"/>
  <c r="G24"/>
  <c r="G25" s="1"/>
  <c r="F24"/>
  <c r="F25" s="1"/>
  <c r="C3" i="20"/>
  <c r="D25" i="27"/>
  <c r="J15"/>
  <c r="L15" s="1"/>
  <c r="H15"/>
  <c r="I15" s="1"/>
  <c r="K15" s="1"/>
  <c r="J14"/>
  <c r="L14" s="1"/>
  <c r="H14"/>
  <c r="J13"/>
  <c r="H13"/>
  <c r="I13" s="1"/>
  <c r="I18" i="28" l="1"/>
  <c r="K18" s="1"/>
  <c r="I22"/>
  <c r="K22" s="1"/>
  <c r="H24" i="27"/>
  <c r="I20"/>
  <c r="K20" s="1"/>
  <c r="K14" i="28"/>
  <c r="K28" i="30"/>
  <c r="I28"/>
  <c r="I26" i="29"/>
  <c r="K26" s="1"/>
  <c r="K25"/>
  <c r="L27"/>
  <c r="L13"/>
  <c r="I13"/>
  <c r="K13" s="1"/>
  <c r="I21"/>
  <c r="K21" s="1"/>
  <c r="H24"/>
  <c r="H28" s="1"/>
  <c r="I17"/>
  <c r="K17" s="1"/>
  <c r="J24"/>
  <c r="L24" s="1"/>
  <c r="I14"/>
  <c r="K14" s="1"/>
  <c r="I19"/>
  <c r="K19" s="1"/>
  <c r="K22"/>
  <c r="I24" i="28"/>
  <c r="K24" s="1"/>
  <c r="I16"/>
  <c r="K16" s="1"/>
  <c r="G25"/>
  <c r="K17"/>
  <c r="I13"/>
  <c r="K19"/>
  <c r="I21"/>
  <c r="K21" s="1"/>
  <c r="H25"/>
  <c r="I15"/>
  <c r="K15" s="1"/>
  <c r="I23"/>
  <c r="K23" s="1"/>
  <c r="J24"/>
  <c r="J25" s="1"/>
  <c r="K19" i="27"/>
  <c r="I24"/>
  <c r="K24" s="1"/>
  <c r="I21"/>
  <c r="K21" s="1"/>
  <c r="J24"/>
  <c r="L24" s="1"/>
  <c r="I16"/>
  <c r="K16" s="1"/>
  <c r="K18"/>
  <c r="I19"/>
  <c r="K23"/>
  <c r="H25"/>
  <c r="K13"/>
  <c r="L13"/>
  <c r="I14"/>
  <c r="F25" i="25"/>
  <c r="M13" i="26"/>
  <c r="N13"/>
  <c r="G17"/>
  <c r="H17"/>
  <c r="I25" i="27" l="1"/>
  <c r="L25"/>
  <c r="I27" i="29"/>
  <c r="K27" s="1"/>
  <c r="L28"/>
  <c r="J28"/>
  <c r="I24"/>
  <c r="K24" s="1"/>
  <c r="K28" s="1"/>
  <c r="I28"/>
  <c r="I25" i="28"/>
  <c r="L24"/>
  <c r="L25" s="1"/>
  <c r="K13"/>
  <c r="K25" s="1"/>
  <c r="J25" i="27"/>
  <c r="K14"/>
  <c r="K25" s="1"/>
  <c r="E17" i="26"/>
  <c r="D25" i="25" l="1"/>
  <c r="G25"/>
  <c r="J15"/>
  <c r="L15" s="1"/>
  <c r="H15"/>
  <c r="I15" s="1"/>
  <c r="K15" s="1"/>
  <c r="J14"/>
  <c r="L14" s="1"/>
  <c r="H14"/>
  <c r="I14" s="1"/>
  <c r="K14" s="1"/>
  <c r="J13"/>
  <c r="H13"/>
  <c r="J25" l="1"/>
  <c r="H25"/>
  <c r="L13"/>
  <c r="L25" s="1"/>
  <c r="I13"/>
  <c r="I25" s="1"/>
  <c r="I27" i="19"/>
  <c r="I37" s="1"/>
  <c r="K13" i="25" l="1"/>
  <c r="K25" s="1"/>
  <c r="H36" i="24"/>
  <c r="J27" l="1"/>
  <c r="L26"/>
  <c r="N26" s="1"/>
  <c r="J26"/>
  <c r="L25"/>
  <c r="N25" s="1"/>
  <c r="J25"/>
  <c r="G25"/>
  <c r="G36" s="1"/>
  <c r="L27" i="19"/>
  <c r="N27" s="1"/>
  <c r="H27"/>
  <c r="H37" s="1"/>
  <c r="I26" i="23"/>
  <c r="L26" s="1"/>
  <c r="N26" s="1"/>
  <c r="I25"/>
  <c r="H25"/>
  <c r="H26"/>
  <c r="G25"/>
  <c r="G27" s="1"/>
  <c r="A1" i="22"/>
  <c r="C4" i="20"/>
  <c r="L26" i="19"/>
  <c r="N26" s="1"/>
  <c r="J26"/>
  <c r="K26" s="1"/>
  <c r="B12" i="21"/>
  <c r="B13" s="1"/>
  <c r="L25" i="19"/>
  <c r="N25" s="1"/>
  <c r="J25"/>
  <c r="J25" i="23" l="1"/>
  <c r="K25" i="24"/>
  <c r="M25" s="1"/>
  <c r="K26"/>
  <c r="M26" s="1"/>
  <c r="B22" i="2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14"/>
  <c r="B15" s="1"/>
  <c r="B16" s="1"/>
  <c r="B17" s="1"/>
  <c r="B18" s="1"/>
  <c r="B19" s="1"/>
  <c r="B20" s="1"/>
  <c r="B21" s="1"/>
  <c r="J36" i="24"/>
  <c r="K27"/>
  <c r="I36"/>
  <c r="L27"/>
  <c r="N27" s="1"/>
  <c r="N36" s="1"/>
  <c r="J27" i="19"/>
  <c r="J26" i="23"/>
  <c r="K26" s="1"/>
  <c r="M26" s="1"/>
  <c r="I27"/>
  <c r="L25"/>
  <c r="L27" s="1"/>
  <c r="H27"/>
  <c r="M26" i="19"/>
  <c r="K25"/>
  <c r="M25" s="1"/>
  <c r="G25"/>
  <c r="H12" i="21" l="1"/>
  <c r="N25" i="23"/>
  <c r="N27" s="1"/>
  <c r="K36" i="24"/>
  <c r="K25" i="23"/>
  <c r="K27" s="1"/>
  <c r="H11" i="21"/>
  <c r="K27" i="19"/>
  <c r="M27" s="1"/>
  <c r="H13" i="21"/>
  <c r="M27" i="24"/>
  <c r="M36" s="1"/>
  <c r="L36"/>
  <c r="J27" i="23"/>
  <c r="M25"/>
  <c r="M27" s="1"/>
  <c r="N37" i="19" l="1"/>
  <c r="L37"/>
  <c r="J37"/>
  <c r="K37" l="1"/>
  <c r="M37"/>
  <c r="G37" l="1"/>
</calcChain>
</file>

<file path=xl/sharedStrings.xml><?xml version="1.0" encoding="utf-8"?>
<sst xmlns="http://schemas.openxmlformats.org/spreadsheetml/2006/main" count="695" uniqueCount="158">
  <si>
    <t xml:space="preserve">   GOVERNMENT OF KHYBER PAKHTUNKHWA </t>
  </si>
  <si>
    <t xml:space="preserve">                 KHYBER PAKHTUNKHWA CITIES IMPROVEMENT PROJECT </t>
  </si>
  <si>
    <t>S. #</t>
  </si>
  <si>
    <t>Name</t>
  </si>
  <si>
    <t xml:space="preserve">Designation </t>
  </si>
  <si>
    <t xml:space="preserve">Project Pay </t>
  </si>
  <si>
    <t>Date of Expiry</t>
  </si>
  <si>
    <t>Deduction</t>
  </si>
  <si>
    <t xml:space="preserve">I/Tax </t>
  </si>
  <si>
    <t>3=1-2</t>
  </si>
  <si>
    <t>Prepared By:</t>
  </si>
  <si>
    <t>Verfied By:</t>
  </si>
  <si>
    <t>Approved BY:</t>
  </si>
  <si>
    <t>Financing from 
ADB Loan 4160-PAK
62.5%</t>
  </si>
  <si>
    <t>Financing from 
ADB Loan 8412-PAK 
(Co-financing AIIB)
37.5%</t>
  </si>
  <si>
    <t xml:space="preserve">              </t>
  </si>
  <si>
    <t xml:space="preserve">      LOCAL GOVERNMENT ELECTIONS AND RURAL DEVELOPMENT DEPARTMENT        </t>
  </si>
  <si>
    <t>Net Pay (62.5%)</t>
  </si>
  <si>
    <t>I.Tax (62.5%)</t>
  </si>
  <si>
    <t>Net Pay (37.5%)</t>
  </si>
  <si>
    <t>I.Tax (37.5%)</t>
  </si>
  <si>
    <t>Grand Total</t>
  </si>
  <si>
    <t>CITY IMPLEMENTATION UNIT:</t>
  </si>
  <si>
    <t>Net Pay</t>
  </si>
  <si>
    <t xml:space="preserve">Date of Appointment </t>
  </si>
  <si>
    <t>Salaried Individual</t>
  </si>
  <si>
    <t>Total Annual Salary (July 22-  June 23)</t>
  </si>
  <si>
    <t xml:space="preserve">Total Annual Tax Deduction Required </t>
  </si>
  <si>
    <t>Where Salary Exceeds 75% of total taxable income</t>
  </si>
  <si>
    <t>Total Annual Salary July 2022-June 2023</t>
  </si>
  <si>
    <t>Rate of Deduction</t>
  </si>
  <si>
    <t>0  - 600,000</t>
  </si>
  <si>
    <t>600,001 -  1,200,000</t>
  </si>
  <si>
    <t>2.5% of amount exceeding 600,000</t>
  </si>
  <si>
    <t>1,200,001 -  2,400,000</t>
  </si>
  <si>
    <t>15,000+12.5% of above 1,200,000</t>
  </si>
  <si>
    <t>2,400,001 -  3,600,000</t>
  </si>
  <si>
    <t>165,000+20% of above 2,400,000</t>
  </si>
  <si>
    <t>3,600,001 -  6,000,000</t>
  </si>
  <si>
    <t>405,000+25% of above 3,600,000</t>
  </si>
  <si>
    <t>6,000,001 -  12,000,000</t>
  </si>
  <si>
    <t>1,005,000+32.5% of above 6,000,000</t>
  </si>
  <si>
    <t>above 12,000,000</t>
  </si>
  <si>
    <t>2,955,000+35% of above 12,000,000</t>
  </si>
  <si>
    <t>PAY ROLL SHEET OF CIUs  EMPLOYEES FOR THE MONTH:</t>
  </si>
  <si>
    <t>OCTOBER-2022</t>
  </si>
  <si>
    <t>Chief Executive Officer (WSSC)</t>
  </si>
  <si>
    <t>CITY IMPLEMENTATION UNIT</t>
  </si>
  <si>
    <t xml:space="preserve">      LOCAL GOVERNMENT ELECTIONS AND RURAL        </t>
  </si>
  <si>
    <t xml:space="preserve">DEVELOPMENT DEPARTMENT              </t>
  </si>
  <si>
    <t xml:space="preserve"> LIST OF BANK ACCOUNT HOLDERS</t>
  </si>
  <si>
    <t>S. No.</t>
  </si>
  <si>
    <t xml:space="preserve">Name </t>
  </si>
  <si>
    <t>F/H Name</t>
  </si>
  <si>
    <t>Designation</t>
  </si>
  <si>
    <t>CNIC No.</t>
  </si>
  <si>
    <t>Bank Account No.</t>
  </si>
  <si>
    <t>Amount (PKR)</t>
  </si>
  <si>
    <t>Bank Name with Branch Code</t>
  </si>
  <si>
    <t>Waqar ur Rehman</t>
  </si>
  <si>
    <t>Farhat Perveen</t>
  </si>
  <si>
    <t>Gender Coordinator</t>
  </si>
  <si>
    <t>Rawaiz Muhammad</t>
  </si>
  <si>
    <t>GIS Officer</t>
  </si>
  <si>
    <t>Contract Manager</t>
  </si>
  <si>
    <t>ABBOTTABAD</t>
  </si>
  <si>
    <t>SEPTEMBER-2022</t>
  </si>
  <si>
    <t>WAQAR UR REHMAN</t>
  </si>
  <si>
    <t>WALI UR REHMAN</t>
  </si>
  <si>
    <t>CONTRACT MANAGER</t>
  </si>
  <si>
    <t>61101-6966892-5</t>
  </si>
  <si>
    <t xml:space="preserve"> CITIES IMPLIMENTATION   UNIT ABBOTTABAD </t>
  </si>
  <si>
    <t>THE BANK OF KHYBER (0113)</t>
  </si>
  <si>
    <t>FARHAT PERVEEN</t>
  </si>
  <si>
    <t>MUHAMMAD HASSAN</t>
  </si>
  <si>
    <t>GENDER COORDINATOR</t>
  </si>
  <si>
    <t>32203-3541682-4</t>
  </si>
  <si>
    <t>RAWAIZ MUHAMMAD</t>
  </si>
  <si>
    <t>RAZA KHAN</t>
  </si>
  <si>
    <t>GIS OFFICER</t>
  </si>
  <si>
    <t>13503-7899926-9</t>
  </si>
  <si>
    <t xml:space="preserve">                  CIU Address: WSSC Office, Oppsote ZTBL main Manshera Road, Abbottabad  Contact Details: Ph: 0992 920048</t>
  </si>
  <si>
    <t xml:space="preserve">Address: WSSC Office, Oppsote ZTBL main Manshera Road, Abbottabad  </t>
  </si>
  <si>
    <t>Phone# 0992 920048    Email Address: wsscabbottabad@gmail.com</t>
  </si>
  <si>
    <t>Gross Pay
(Working days after joining)</t>
  </si>
  <si>
    <t>Gross Pay
(for S.No. 3 working days after joining)</t>
  </si>
  <si>
    <t>NOVEMBER-2022</t>
  </si>
  <si>
    <t>Shakeel Altaf</t>
  </si>
  <si>
    <t xml:space="preserve">Awal Zeb </t>
  </si>
  <si>
    <t>Inam Ullah</t>
  </si>
  <si>
    <t>Shamim Sohrab</t>
  </si>
  <si>
    <t>Fazir Muhammad</t>
  </si>
  <si>
    <t>Inayat Ullah Kundi</t>
  </si>
  <si>
    <t>Haris Waheed</t>
  </si>
  <si>
    <t>Gul e Arzoo</t>
  </si>
  <si>
    <t>Sub Engineer</t>
  </si>
  <si>
    <t>61101-8815471-7</t>
  </si>
  <si>
    <t>AWAL ZEB</t>
  </si>
  <si>
    <t>INAM ULLAH</t>
  </si>
  <si>
    <t>SHAMIM SOHRAB</t>
  </si>
  <si>
    <t>FAZIR MUHAMMAD</t>
  </si>
  <si>
    <t>GUL E ARZO</t>
  </si>
  <si>
    <t>MUHAMMAD ALTAF</t>
  </si>
  <si>
    <t>INYAT ULLAH 
KUNDI</t>
  </si>
  <si>
    <t>JAHANZEB KHAN</t>
  </si>
  <si>
    <t>SUB ENGINEER</t>
  </si>
  <si>
    <t>21202-0125101-9</t>
  </si>
  <si>
    <t>SOCIAL MOBILIZER</t>
  </si>
  <si>
    <t>12103-1491379-1</t>
  </si>
  <si>
    <t>SOHRAB KHAN</t>
  </si>
  <si>
    <t xml:space="preserve"> KIRAMAT ULLAH KHAN</t>
  </si>
  <si>
    <t>17301-7082542-6</t>
  </si>
  <si>
    <t>FAQIR MUHAMMAD</t>
  </si>
  <si>
    <t>17301-9859852-7</t>
  </si>
  <si>
    <t>NOOR BAKHSH</t>
  </si>
  <si>
    <t>12101-4687597-9</t>
  </si>
  <si>
    <t>HARIS WAHEED</t>
  </si>
  <si>
    <t>ABDUL WAHEED KHAN</t>
  </si>
  <si>
    <t>13101-6263780-3</t>
  </si>
  <si>
    <t>ASHIQ HUSSAIN</t>
  </si>
  <si>
    <t>13503-8720217-8</t>
  </si>
  <si>
    <t>NOT OPENED YET</t>
  </si>
  <si>
    <t>0117-BOK MAIN BAZAR MANSHERA</t>
  </si>
  <si>
    <t>0043-BOK MANSHERA ROAD ATD</t>
  </si>
  <si>
    <t>28-11-22</t>
  </si>
  <si>
    <t>30-11-22</t>
  </si>
  <si>
    <t>Social Mobilizer</t>
  </si>
  <si>
    <t>14-12-22</t>
  </si>
  <si>
    <t>24-11-22</t>
  </si>
  <si>
    <t>30-12-22</t>
  </si>
  <si>
    <t>Gross Pay
(for S.No. 11 working days after joining)</t>
  </si>
  <si>
    <t>January 23</t>
  </si>
  <si>
    <t>Qasim Ali</t>
  </si>
  <si>
    <t>M&amp;E Officer</t>
  </si>
  <si>
    <t>Months</t>
  </si>
  <si>
    <t>Sep</t>
  </si>
  <si>
    <t>Oct</t>
  </si>
  <si>
    <t>Nov</t>
  </si>
  <si>
    <t>Dec</t>
  </si>
  <si>
    <t>Net Income</t>
  </si>
  <si>
    <t>Imran Ullah</t>
  </si>
  <si>
    <t>Infrastructure Engineer (SWM)</t>
  </si>
  <si>
    <t>20/02/2023</t>
  </si>
  <si>
    <t>28/11/2022</t>
  </si>
  <si>
    <t>30/11/2022</t>
  </si>
  <si>
    <t>14/12/2022</t>
  </si>
  <si>
    <t>24/11/2022</t>
  </si>
  <si>
    <t>30/12/2022</t>
  </si>
  <si>
    <t>20/02/2022</t>
  </si>
  <si>
    <t>Muhammad Khursheed</t>
  </si>
  <si>
    <t>Driver</t>
  </si>
  <si>
    <t>Ejaz Ullah</t>
  </si>
  <si>
    <t>Syed Ibrahim Shah</t>
  </si>
  <si>
    <t>25-07-2023</t>
  </si>
  <si>
    <t>31-08-2023</t>
  </si>
  <si>
    <t>Infra Engineer (SWM)</t>
  </si>
  <si>
    <t>Infra Engineer (WS)</t>
  </si>
  <si>
    <t>Chief Executive Officer (WSSCA)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</si>
</sst>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0000\-0000000\-0"/>
  </numFmts>
  <fonts count="3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b/>
      <sz val="14"/>
      <color theme="1"/>
      <name val="Arial"/>
      <family val="2"/>
    </font>
    <font>
      <sz val="11"/>
      <name val="Arial Narrow"/>
      <family val="2"/>
    </font>
    <font>
      <b/>
      <i/>
      <u/>
      <sz val="11"/>
      <name val="Arial Narrow"/>
      <family val="2"/>
    </font>
    <font>
      <sz val="11"/>
      <color theme="0"/>
      <name val="Arial Narrow"/>
      <family val="2"/>
    </font>
    <font>
      <sz val="9"/>
      <name val="Times New Roman"/>
      <family val="1"/>
    </font>
    <font>
      <sz val="14"/>
      <color theme="1"/>
      <name val="Arial Black"/>
      <family val="2"/>
    </font>
    <font>
      <sz val="12"/>
      <name val="Times New Roman"/>
      <family val="1"/>
    </font>
    <font>
      <sz val="10"/>
      <name val="Arial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b/>
      <sz val="12"/>
      <name val="Arial Narrow"/>
      <family val="2"/>
    </font>
    <font>
      <b/>
      <u/>
      <sz val="14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i/>
      <sz val="14"/>
      <name val="Arial Narrow"/>
      <family val="2"/>
    </font>
    <font>
      <b/>
      <i/>
      <sz val="16"/>
      <name val="Arial Narrow"/>
      <family val="2"/>
    </font>
    <font>
      <b/>
      <sz val="16"/>
      <name val="Arial Narrow"/>
      <family val="2"/>
    </font>
    <font>
      <sz val="11"/>
      <color theme="1"/>
      <name val="Bookman Old Style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sz val="12"/>
      <color rgb="FFFF0000"/>
      <name val="Arial Black"/>
      <family val="2"/>
    </font>
    <font>
      <b/>
      <sz val="14"/>
      <color rgb="FFFF0000"/>
      <name val="Arial Narrow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164" fontId="2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 wrapText="1"/>
    </xf>
    <xf numFmtId="43" fontId="3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center" vertical="top" wrapText="1"/>
    </xf>
    <xf numFmtId="0" fontId="13" fillId="0" borderId="9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/>
    </xf>
    <xf numFmtId="0" fontId="17" fillId="0" borderId="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5" fontId="17" fillId="0" borderId="3" xfId="1" applyNumberFormat="1" applyFont="1" applyFill="1" applyBorder="1" applyAlignment="1">
      <alignment vertical="top" wrapText="1"/>
    </xf>
    <xf numFmtId="165" fontId="19" fillId="0" borderId="3" xfId="1" applyNumberFormat="1" applyFont="1" applyFill="1" applyBorder="1" applyAlignment="1">
      <alignment vertical="top" wrapText="1"/>
    </xf>
    <xf numFmtId="0" fontId="17" fillId="0" borderId="17" xfId="0" applyFont="1" applyBorder="1" applyAlignment="1">
      <alignment horizontal="left" vertical="top" wrapText="1" indent="1"/>
    </xf>
    <xf numFmtId="0" fontId="17" fillId="0" borderId="18" xfId="0" applyFont="1" applyBorder="1" applyAlignment="1">
      <alignment horizontal="left" vertical="top" wrapText="1" indent="1"/>
    </xf>
    <xf numFmtId="0" fontId="17" fillId="0" borderId="22" xfId="0" applyFont="1" applyBorder="1" applyAlignment="1">
      <alignment horizontal="left" vertical="center" indent="1"/>
    </xf>
    <xf numFmtId="0" fontId="17" fillId="0" borderId="3" xfId="0" applyFont="1" applyBorder="1" applyAlignment="1">
      <alignment horizontal="left" vertical="top" indent="1"/>
    </xf>
    <xf numFmtId="165" fontId="17" fillId="0" borderId="3" xfId="0" applyNumberFormat="1" applyFont="1" applyBorder="1"/>
    <xf numFmtId="165" fontId="17" fillId="0" borderId="23" xfId="0" applyNumberFormat="1" applyFont="1" applyBorder="1"/>
    <xf numFmtId="165" fontId="21" fillId="0" borderId="25" xfId="0" applyNumberFormat="1" applyFont="1" applyBorder="1" applyAlignment="1">
      <alignment vertical="top" wrapText="1"/>
    </xf>
    <xf numFmtId="165" fontId="21" fillId="3" borderId="25" xfId="0" applyNumberFormat="1" applyFont="1" applyFill="1" applyBorder="1" applyAlignment="1">
      <alignment vertical="top" wrapText="1"/>
    </xf>
    <xf numFmtId="165" fontId="21" fillId="0" borderId="26" xfId="0" applyNumberFormat="1" applyFont="1" applyBorder="1" applyAlignment="1">
      <alignment vertical="top"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165" fontId="17" fillId="0" borderId="3" xfId="1" applyNumberFormat="1" applyFont="1" applyFill="1" applyBorder="1" applyAlignment="1">
      <alignment vertical="center"/>
    </xf>
    <xf numFmtId="0" fontId="23" fillId="0" borderId="0" xfId="4" applyFont="1" applyAlignment="1">
      <alignment horizontal="center"/>
    </xf>
    <xf numFmtId="0" fontId="22" fillId="0" borderId="0" xfId="4"/>
    <xf numFmtId="0" fontId="24" fillId="0" borderId="0" xfId="4" applyFont="1" applyAlignment="1">
      <alignment horizontal="center"/>
    </xf>
    <xf numFmtId="165" fontId="0" fillId="5" borderId="27" xfId="5" applyNumberFormat="1" applyFont="1" applyFill="1" applyBorder="1" applyProtection="1">
      <protection locked="0"/>
    </xf>
    <xf numFmtId="165" fontId="22" fillId="0" borderId="0" xfId="5" applyNumberFormat="1" applyFont="1" applyProtection="1"/>
    <xf numFmtId="165" fontId="0" fillId="0" borderId="27" xfId="6" applyNumberFormat="1" applyFont="1" applyBorder="1" applyProtection="1"/>
    <xf numFmtId="165" fontId="22" fillId="0" borderId="0" xfId="4" applyNumberFormat="1"/>
    <xf numFmtId="165" fontId="0" fillId="0" borderId="0" xfId="6" applyNumberFormat="1" applyFont="1" applyBorder="1" applyProtection="1"/>
    <xf numFmtId="0" fontId="0" fillId="0" borderId="0" xfId="4" applyFont="1"/>
    <xf numFmtId="0" fontId="23" fillId="0" borderId="28" xfId="4" applyFont="1" applyBorder="1" applyAlignment="1">
      <alignment horizontal="center"/>
    </xf>
    <xf numFmtId="0" fontId="23" fillId="0" borderId="29" xfId="4" applyFont="1" applyBorder="1" applyAlignment="1">
      <alignment horizontal="center"/>
    </xf>
    <xf numFmtId="0" fontId="22" fillId="0" borderId="30" xfId="4" applyBorder="1"/>
    <xf numFmtId="0" fontId="0" fillId="4" borderId="31" xfId="4" applyFont="1" applyFill="1" applyBorder="1"/>
    <xf numFmtId="9" fontId="0" fillId="4" borderId="0" xfId="4" applyNumberFormat="1" applyFont="1" applyFill="1" applyAlignment="1">
      <alignment horizontal="center"/>
    </xf>
    <xf numFmtId="0" fontId="22" fillId="4" borderId="9" xfId="4" applyFill="1" applyBorder="1"/>
    <xf numFmtId="165" fontId="0" fillId="0" borderId="0" xfId="5" applyNumberFormat="1" applyFont="1" applyFill="1" applyBorder="1" applyAlignment="1" applyProtection="1">
      <alignment horizontal="center"/>
    </xf>
    <xf numFmtId="0" fontId="0" fillId="5" borderId="32" xfId="4" applyFont="1" applyFill="1" applyBorder="1"/>
    <xf numFmtId="9" fontId="0" fillId="5" borderId="0" xfId="4" applyNumberFormat="1" applyFont="1" applyFill="1" applyAlignment="1">
      <alignment horizontal="center"/>
    </xf>
    <xf numFmtId="0" fontId="22" fillId="5" borderId="9" xfId="4" applyFill="1" applyBorder="1"/>
    <xf numFmtId="165" fontId="0" fillId="0" borderId="0" xfId="5" applyNumberFormat="1" applyFont="1" applyFill="1" applyBorder="1" applyAlignment="1" applyProtection="1">
      <alignment horizontal="left" indent="1"/>
    </xf>
    <xf numFmtId="0" fontId="0" fillId="4" borderId="32" xfId="4" applyFont="1" applyFill="1" applyBorder="1"/>
    <xf numFmtId="0" fontId="0" fillId="4" borderId="0" xfId="4" applyFont="1" applyFill="1" applyAlignment="1">
      <alignment horizontal="center"/>
    </xf>
    <xf numFmtId="0" fontId="0" fillId="5" borderId="33" xfId="4" applyFont="1" applyFill="1" applyBorder="1"/>
    <xf numFmtId="0" fontId="0" fillId="5" borderId="11" xfId="4" applyFont="1" applyFill="1" applyBorder="1" applyAlignment="1">
      <alignment horizontal="center"/>
    </xf>
    <xf numFmtId="0" fontId="22" fillId="5" borderId="12" xfId="4" applyFill="1" applyBorder="1"/>
    <xf numFmtId="0" fontId="16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34" xfId="0" applyFont="1" applyBorder="1" applyAlignment="1">
      <alignment horizontal="left" vertical="center" wrapText="1" indent="1"/>
    </xf>
    <xf numFmtId="0" fontId="18" fillId="0" borderId="35" xfId="0" applyFont="1" applyBorder="1" applyAlignment="1">
      <alignment horizontal="left" vertical="top" wrapText="1" indent="1"/>
    </xf>
    <xf numFmtId="0" fontId="18" fillId="0" borderId="35" xfId="0" applyFont="1" applyBorder="1" applyAlignment="1">
      <alignment horizontal="center" vertical="top" wrapText="1"/>
    </xf>
    <xf numFmtId="0" fontId="17" fillId="0" borderId="35" xfId="0" applyFont="1" applyBorder="1" applyAlignment="1">
      <alignment horizontal="left" vertical="top" wrapText="1" indent="1"/>
    </xf>
    <xf numFmtId="0" fontId="17" fillId="0" borderId="36" xfId="0" applyFont="1" applyBorder="1" applyAlignment="1">
      <alignment horizontal="left" vertical="top" wrapText="1" indent="1"/>
    </xf>
    <xf numFmtId="0" fontId="14" fillId="0" borderId="5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165" fontId="15" fillId="0" borderId="6" xfId="0" applyNumberFormat="1" applyFont="1" applyBorder="1" applyAlignment="1">
      <alignment horizontal="center" vertical="top" wrapText="1"/>
    </xf>
    <xf numFmtId="165" fontId="15" fillId="0" borderId="7" xfId="0" applyNumberFormat="1" applyFont="1" applyBorder="1" applyAlignment="1">
      <alignment horizontal="center" vertical="top" wrapText="1"/>
    </xf>
    <xf numFmtId="0" fontId="14" fillId="0" borderId="8" xfId="0" applyFont="1" applyBorder="1" applyAlignment="1">
      <alignment horizontal="right" vertical="center"/>
    </xf>
    <xf numFmtId="165" fontId="15" fillId="0" borderId="9" xfId="0" applyNumberFormat="1" applyFont="1" applyBorder="1" applyAlignment="1">
      <alignment horizontal="center" vertical="top" wrapText="1"/>
    </xf>
    <xf numFmtId="0" fontId="26" fillId="0" borderId="0" xfId="0" applyFont="1" applyAlignment="1">
      <alignment horizontal="left" vertical="center"/>
    </xf>
    <xf numFmtId="0" fontId="1" fillId="0" borderId="0" xfId="7"/>
    <xf numFmtId="0" fontId="30" fillId="0" borderId="27" xfId="7" applyFont="1" applyBorder="1" applyAlignment="1">
      <alignment vertical="center"/>
    </xf>
    <xf numFmtId="0" fontId="31" fillId="0" borderId="27" xfId="7" applyFont="1" applyBorder="1" applyAlignment="1">
      <alignment horizontal="center" vertical="center"/>
    </xf>
    <xf numFmtId="0" fontId="31" fillId="0" borderId="29" xfId="7" applyFont="1" applyBorder="1" applyAlignment="1">
      <alignment horizontal="center" vertical="center"/>
    </xf>
    <xf numFmtId="0" fontId="31" fillId="0" borderId="30" xfId="7" applyFont="1" applyBorder="1" applyAlignment="1">
      <alignment horizontal="center" vertical="center"/>
    </xf>
    <xf numFmtId="0" fontId="31" fillId="0" borderId="30" xfId="7" applyFont="1" applyBorder="1" applyAlignment="1">
      <alignment horizontal="center" vertical="center" wrapText="1"/>
    </xf>
    <xf numFmtId="0" fontId="32" fillId="0" borderId="38" xfId="7" applyFont="1" applyBorder="1" applyAlignment="1">
      <alignment horizontal="left" vertical="center" wrapText="1"/>
    </xf>
    <xf numFmtId="0" fontId="32" fillId="0" borderId="39" xfId="7" applyFont="1" applyBorder="1" applyAlignment="1">
      <alignment horizontal="left" vertical="center" wrapText="1"/>
    </xf>
    <xf numFmtId="0" fontId="32" fillId="0" borderId="37" xfId="7" applyFont="1" applyBorder="1" applyAlignment="1">
      <alignment horizontal="left" vertical="center" wrapText="1"/>
    </xf>
    <xf numFmtId="0" fontId="32" fillId="0" borderId="21" xfId="7" applyFont="1" applyBorder="1" applyAlignment="1">
      <alignment horizontal="left" vertical="center" wrapText="1"/>
    </xf>
    <xf numFmtId="1" fontId="32" fillId="0" borderId="40" xfId="7" applyNumberFormat="1" applyFont="1" applyBorder="1" applyAlignment="1">
      <alignment horizontal="center" vertical="center"/>
    </xf>
    <xf numFmtId="0" fontId="32" fillId="0" borderId="40" xfId="7" applyFont="1" applyBorder="1" applyAlignment="1">
      <alignment horizontal="left" vertical="center" wrapText="1"/>
    </xf>
    <xf numFmtId="0" fontId="32" fillId="0" borderId="41" xfId="7" applyFont="1" applyBorder="1" applyAlignment="1">
      <alignment horizontal="left" vertical="center" wrapText="1"/>
    </xf>
    <xf numFmtId="166" fontId="32" fillId="0" borderId="41" xfId="7" applyNumberFormat="1" applyFont="1" applyBorder="1" applyAlignment="1">
      <alignment horizontal="left" vertical="center" wrapText="1"/>
    </xf>
    <xf numFmtId="0" fontId="32" fillId="0" borderId="40" xfId="7" applyFont="1" applyBorder="1" applyAlignment="1">
      <alignment horizontal="left" vertical="center"/>
    </xf>
    <xf numFmtId="0" fontId="32" fillId="0" borderId="42" xfId="7" applyFont="1" applyBorder="1" applyAlignment="1">
      <alignment horizontal="left" vertical="center"/>
    </xf>
    <xf numFmtId="0" fontId="32" fillId="0" borderId="42" xfId="7" applyFont="1" applyBorder="1" applyAlignment="1">
      <alignment horizontal="left" vertical="center" wrapText="1"/>
    </xf>
    <xf numFmtId="0" fontId="32" fillId="2" borderId="42" xfId="7" applyFont="1" applyFill="1" applyBorder="1" applyAlignment="1">
      <alignment horizontal="left" vertical="center" wrapText="1"/>
    </xf>
    <xf numFmtId="1" fontId="32" fillId="0" borderId="40" xfId="7" applyNumberFormat="1" applyFont="1" applyBorder="1" applyAlignment="1">
      <alignment horizontal="left" vertical="center" wrapText="1"/>
    </xf>
    <xf numFmtId="1" fontId="32" fillId="0" borderId="42" xfId="7" applyNumberFormat="1" applyFont="1" applyBorder="1" applyAlignment="1">
      <alignment horizontal="left" vertical="center" wrapText="1"/>
    </xf>
    <xf numFmtId="0" fontId="32" fillId="2" borderId="41" xfId="7" applyFont="1" applyFill="1" applyBorder="1" applyAlignment="1">
      <alignment horizontal="left" vertical="center" wrapText="1"/>
    </xf>
    <xf numFmtId="1" fontId="32" fillId="0" borderId="43" xfId="7" applyNumberFormat="1" applyFont="1" applyBorder="1" applyAlignment="1">
      <alignment horizontal="center" vertical="center"/>
    </xf>
    <xf numFmtId="0" fontId="32" fillId="0" borderId="43" xfId="7" applyFont="1" applyBorder="1" applyAlignment="1">
      <alignment horizontal="left" vertical="center" wrapText="1"/>
    </xf>
    <xf numFmtId="0" fontId="32" fillId="0" borderId="44" xfId="7" applyFont="1" applyBorder="1" applyAlignment="1">
      <alignment horizontal="left" vertical="center" wrapText="1"/>
    </xf>
    <xf numFmtId="166" fontId="32" fillId="0" borderId="44" xfId="7" applyNumberFormat="1" applyFont="1" applyBorder="1" applyAlignment="1">
      <alignment horizontal="left" vertical="center" wrapText="1"/>
    </xf>
    <xf numFmtId="0" fontId="32" fillId="0" borderId="43" xfId="7" applyFont="1" applyBorder="1" applyAlignment="1">
      <alignment horizontal="left" vertical="center"/>
    </xf>
    <xf numFmtId="0" fontId="32" fillId="0" borderId="45" xfId="7" applyFont="1" applyBorder="1" applyAlignment="1">
      <alignment horizontal="left" vertical="center"/>
    </xf>
    <xf numFmtId="0" fontId="32" fillId="0" borderId="45" xfId="7" applyFont="1" applyBorder="1" applyAlignment="1">
      <alignment horizontal="left" vertical="center" wrapText="1"/>
    </xf>
    <xf numFmtId="43" fontId="18" fillId="0" borderId="35" xfId="1" applyFont="1" applyBorder="1" applyAlignment="1">
      <alignment horizontal="center" vertical="top" wrapText="1"/>
    </xf>
    <xf numFmtId="164" fontId="18" fillId="0" borderId="35" xfId="0" applyNumberFormat="1" applyFont="1" applyBorder="1" applyAlignment="1">
      <alignment horizontal="center" vertical="top" wrapText="1"/>
    </xf>
    <xf numFmtId="164" fontId="17" fillId="0" borderId="35" xfId="0" applyNumberFormat="1" applyFont="1" applyBorder="1" applyAlignment="1">
      <alignment horizontal="left" vertical="top" wrapText="1" indent="1"/>
    </xf>
    <xf numFmtId="164" fontId="17" fillId="0" borderId="36" xfId="0" applyNumberFormat="1" applyFont="1" applyBorder="1" applyAlignment="1">
      <alignment horizontal="left" vertical="top" wrapText="1" indent="1"/>
    </xf>
    <xf numFmtId="43" fontId="18" fillId="0" borderId="35" xfId="1" applyFont="1" applyBorder="1" applyAlignment="1">
      <alignment horizontal="left" vertical="top" wrapText="1" indent="1"/>
    </xf>
    <xf numFmtId="43" fontId="17" fillId="0" borderId="35" xfId="1" applyFont="1" applyBorder="1" applyAlignment="1">
      <alignment horizontal="left" vertical="top" wrapText="1" indent="1"/>
    </xf>
    <xf numFmtId="43" fontId="17" fillId="0" borderId="36" xfId="1" applyFont="1" applyBorder="1" applyAlignment="1">
      <alignment horizontal="left" vertical="top" wrapText="1" indent="1"/>
    </xf>
    <xf numFmtId="15" fontId="17" fillId="0" borderId="3" xfId="0" applyNumberFormat="1" applyFont="1" applyBorder="1" applyAlignment="1">
      <alignment vertical="top" wrapText="1"/>
    </xf>
    <xf numFmtId="165" fontId="32" fillId="0" borderId="21" xfId="1" applyNumberFormat="1" applyFont="1" applyBorder="1" applyAlignment="1">
      <alignment horizontal="left" vertical="center"/>
    </xf>
    <xf numFmtId="0" fontId="17" fillId="0" borderId="35" xfId="0" applyFont="1" applyBorder="1" applyAlignment="1">
      <alignment horizontal="left" vertical="top" indent="1"/>
    </xf>
    <xf numFmtId="165" fontId="17" fillId="0" borderId="35" xfId="1" applyNumberFormat="1" applyFont="1" applyFill="1" applyBorder="1" applyAlignment="1">
      <alignment vertical="top" wrapText="1"/>
    </xf>
    <xf numFmtId="165" fontId="19" fillId="0" borderId="35" xfId="1" applyNumberFormat="1" applyFont="1" applyFill="1" applyBorder="1" applyAlignment="1">
      <alignment vertical="top" wrapText="1"/>
    </xf>
    <xf numFmtId="165" fontId="17" fillId="0" borderId="35" xfId="1" applyNumberFormat="1" applyFont="1" applyFill="1" applyBorder="1" applyAlignment="1">
      <alignment vertical="center"/>
    </xf>
    <xf numFmtId="165" fontId="17" fillId="0" borderId="35" xfId="0" applyNumberFormat="1" applyFont="1" applyBorder="1"/>
    <xf numFmtId="165" fontId="17" fillId="0" borderId="36" xfId="0" applyNumberFormat="1" applyFont="1" applyBorder="1"/>
    <xf numFmtId="0" fontId="1" fillId="0" borderId="34" xfId="7" applyBorder="1"/>
    <xf numFmtId="0" fontId="18" fillId="0" borderId="0" xfId="0" applyFont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46" xfId="0" applyFont="1" applyBorder="1" applyAlignment="1">
      <alignment horizontal="left" vertical="center"/>
    </xf>
    <xf numFmtId="0" fontId="17" fillId="0" borderId="48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/>
    </xf>
    <xf numFmtId="1" fontId="32" fillId="0" borderId="37" xfId="7" applyNumberFormat="1" applyFont="1" applyBorder="1" applyAlignment="1">
      <alignment horizontal="left" vertical="center"/>
    </xf>
    <xf numFmtId="166" fontId="32" fillId="0" borderId="39" xfId="7" applyNumberFormat="1" applyFont="1" applyBorder="1" applyAlignment="1">
      <alignment horizontal="left" vertical="center" wrapText="1"/>
    </xf>
    <xf numFmtId="0" fontId="32" fillId="0" borderId="37" xfId="7" applyFont="1" applyBorder="1" applyAlignment="1">
      <alignment horizontal="left" vertical="center"/>
    </xf>
    <xf numFmtId="0" fontId="1" fillId="0" borderId="34" xfId="7" applyBorder="1" applyAlignment="1">
      <alignment horizontal="left" vertical="center"/>
    </xf>
    <xf numFmtId="0" fontId="1" fillId="0" borderId="0" xfId="7" applyAlignment="1">
      <alignment horizontal="left" vertical="center"/>
    </xf>
    <xf numFmtId="1" fontId="32" fillId="0" borderId="40" xfId="7" applyNumberFormat="1" applyFont="1" applyBorder="1" applyAlignment="1">
      <alignment horizontal="left" vertical="center"/>
    </xf>
    <xf numFmtId="1" fontId="32" fillId="0" borderId="47" xfId="7" applyNumberFormat="1" applyFont="1" applyBorder="1" applyAlignment="1">
      <alignment horizontal="left" vertical="center"/>
    </xf>
    <xf numFmtId="15" fontId="17" fillId="0" borderId="3" xfId="0" applyNumberFormat="1" applyFont="1" applyBorder="1" applyAlignment="1">
      <alignment horizontal="right" vertical="top" wrapText="1"/>
    </xf>
    <xf numFmtId="15" fontId="17" fillId="0" borderId="35" xfId="0" applyNumberFormat="1" applyFont="1" applyBorder="1" applyAlignment="1">
      <alignment horizontal="right" vertical="top" wrapText="1"/>
    </xf>
    <xf numFmtId="0" fontId="21" fillId="0" borderId="11" xfId="0" applyFont="1" applyBorder="1" applyAlignment="1">
      <alignment horizontal="center" vertical="center" wrapText="1"/>
    </xf>
    <xf numFmtId="165" fontId="17" fillId="0" borderId="3" xfId="1" applyNumberFormat="1" applyFont="1" applyFill="1" applyBorder="1" applyAlignment="1">
      <alignment horizontal="center" vertical="top" wrapText="1"/>
    </xf>
    <xf numFmtId="15" fontId="17" fillId="0" borderId="3" xfId="0" applyNumberFormat="1" applyFont="1" applyBorder="1" applyAlignment="1">
      <alignment horizontal="center" vertical="top" wrapText="1"/>
    </xf>
    <xf numFmtId="165" fontId="17" fillId="0" borderId="35" xfId="1" applyNumberFormat="1" applyFont="1" applyFill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top" wrapText="1"/>
    </xf>
    <xf numFmtId="165" fontId="17" fillId="0" borderId="3" xfId="1" applyNumberFormat="1" applyFont="1" applyFill="1" applyBorder="1" applyAlignment="1">
      <alignment horizontal="center" vertical="center" wrapText="1"/>
    </xf>
    <xf numFmtId="165" fontId="17" fillId="0" borderId="3" xfId="0" applyNumberFormat="1" applyFont="1" applyBorder="1" applyAlignment="1">
      <alignment horizontal="center" wrapText="1"/>
    </xf>
    <xf numFmtId="165" fontId="17" fillId="0" borderId="23" xfId="0" applyNumberFormat="1" applyFont="1" applyBorder="1" applyAlignment="1">
      <alignment horizontal="center" wrapText="1"/>
    </xf>
    <xf numFmtId="0" fontId="17" fillId="0" borderId="35" xfId="0" applyFont="1" applyBorder="1" applyAlignment="1">
      <alignment horizontal="center" vertical="top" wrapText="1"/>
    </xf>
    <xf numFmtId="165" fontId="17" fillId="0" borderId="35" xfId="1" applyNumberFormat="1" applyFont="1" applyFill="1" applyBorder="1" applyAlignment="1">
      <alignment horizontal="center" vertical="center" wrapText="1"/>
    </xf>
    <xf numFmtId="165" fontId="17" fillId="0" borderId="35" xfId="0" applyNumberFormat="1" applyFont="1" applyBorder="1" applyAlignment="1">
      <alignment horizontal="center" wrapText="1"/>
    </xf>
    <xf numFmtId="165" fontId="17" fillId="0" borderId="36" xfId="0" applyNumberFormat="1" applyFont="1" applyBorder="1" applyAlignment="1">
      <alignment horizontal="center" wrapText="1"/>
    </xf>
    <xf numFmtId="0" fontId="17" fillId="0" borderId="48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165" fontId="21" fillId="3" borderId="49" xfId="0" applyNumberFormat="1" applyFont="1" applyFill="1" applyBorder="1" applyAlignment="1">
      <alignment vertical="top" wrapText="1"/>
    </xf>
    <xf numFmtId="165" fontId="21" fillId="0" borderId="49" xfId="0" applyNumberFormat="1" applyFont="1" applyBorder="1" applyAlignment="1">
      <alignment vertical="top" wrapText="1"/>
    </xf>
    <xf numFmtId="165" fontId="17" fillId="0" borderId="2" xfId="1" applyNumberFormat="1" applyFont="1" applyFill="1" applyBorder="1" applyAlignment="1">
      <alignment horizontal="center" vertical="top" wrapText="1"/>
    </xf>
    <xf numFmtId="165" fontId="17" fillId="0" borderId="2" xfId="1" applyNumberFormat="1" applyFont="1" applyFill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center" wrapText="1"/>
    </xf>
    <xf numFmtId="43" fontId="21" fillId="3" borderId="49" xfId="0" applyNumberFormat="1" applyFont="1" applyFill="1" applyBorder="1" applyAlignment="1">
      <alignment vertical="top" wrapText="1"/>
    </xf>
    <xf numFmtId="14" fontId="17" fillId="0" borderId="3" xfId="0" applyNumberFormat="1" applyFont="1" applyBorder="1" applyAlignment="1">
      <alignment vertical="top" wrapText="1"/>
    </xf>
    <xf numFmtId="14" fontId="17" fillId="0" borderId="35" xfId="0" applyNumberFormat="1" applyFont="1" applyBorder="1" applyAlignment="1">
      <alignment horizontal="right" vertical="top" wrapText="1"/>
    </xf>
    <xf numFmtId="14" fontId="17" fillId="0" borderId="3" xfId="0" applyNumberFormat="1" applyFont="1" applyBorder="1" applyAlignment="1">
      <alignment horizontal="center" vertical="top" wrapText="1"/>
    </xf>
    <xf numFmtId="14" fontId="17" fillId="0" borderId="35" xfId="0" applyNumberFormat="1" applyFont="1" applyBorder="1" applyAlignment="1">
      <alignment horizontal="center" vertical="top" wrapText="1"/>
    </xf>
    <xf numFmtId="14" fontId="17" fillId="0" borderId="2" xfId="0" applyNumberFormat="1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35" xfId="0" applyFont="1" applyBorder="1" applyAlignment="1">
      <alignment horizontal="left" vertical="top" wrapText="1"/>
    </xf>
    <xf numFmtId="0" fontId="17" fillId="0" borderId="48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14" fontId="17" fillId="0" borderId="35" xfId="0" applyNumberFormat="1" applyFont="1" applyBorder="1" applyAlignment="1">
      <alignment horizontal="center" vertical="center" wrapText="1"/>
    </xf>
    <xf numFmtId="165" fontId="17" fillId="0" borderId="3" xfId="0" applyNumberFormat="1" applyFont="1" applyBorder="1" applyAlignment="1">
      <alignment horizontal="center" vertical="center" wrapText="1"/>
    </xf>
    <xf numFmtId="165" fontId="17" fillId="0" borderId="2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" fontId="16" fillId="0" borderId="0" xfId="0" quotePrefix="1" applyNumberFormat="1" applyFont="1" applyAlignment="1">
      <alignment horizontal="left" vertical="center"/>
    </xf>
    <xf numFmtId="0" fontId="18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18" fillId="0" borderId="19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right" vertical="center" indent="1"/>
    </xf>
    <xf numFmtId="0" fontId="20" fillId="0" borderId="25" xfId="0" applyFont="1" applyBorder="1" applyAlignment="1">
      <alignment horizontal="right" vertical="center" indent="1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18" fillId="0" borderId="13" xfId="0" applyFont="1" applyBorder="1" applyAlignment="1">
      <alignment horizontal="left" vertical="center" wrapText="1" indent="1"/>
    </xf>
    <xf numFmtId="0" fontId="18" fillId="0" borderId="15" xfId="0" applyFont="1" applyBorder="1" applyAlignment="1">
      <alignment horizontal="left" vertical="center" wrapText="1" indent="1"/>
    </xf>
    <xf numFmtId="0" fontId="18" fillId="0" borderId="16" xfId="0" applyFont="1" applyBorder="1" applyAlignment="1">
      <alignment horizontal="left" vertical="center" wrapText="1" indent="1"/>
    </xf>
    <xf numFmtId="0" fontId="18" fillId="0" borderId="14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left" vertical="top" wrapText="1" indent="1"/>
    </xf>
    <xf numFmtId="0" fontId="18" fillId="0" borderId="17" xfId="0" applyFont="1" applyBorder="1" applyAlignment="1">
      <alignment horizontal="left" vertical="top" wrapText="1" indent="1"/>
    </xf>
    <xf numFmtId="0" fontId="18" fillId="0" borderId="17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top" wrapText="1"/>
    </xf>
    <xf numFmtId="0" fontId="18" fillId="0" borderId="35" xfId="0" applyFont="1" applyBorder="1" applyAlignment="1">
      <alignment horizontal="center" vertical="top" wrapText="1"/>
    </xf>
    <xf numFmtId="0" fontId="18" fillId="0" borderId="49" xfId="0" applyFont="1" applyBorder="1" applyAlignment="1">
      <alignment horizontal="center" vertical="top" wrapText="1"/>
    </xf>
    <xf numFmtId="0" fontId="18" fillId="0" borderId="5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28" fillId="0" borderId="8" xfId="7" applyFont="1" applyBorder="1" applyAlignment="1">
      <alignment horizontal="center" vertical="center" wrapText="1"/>
    </xf>
    <xf numFmtId="0" fontId="28" fillId="0" borderId="0" xfId="7" applyFont="1" applyAlignment="1">
      <alignment horizontal="center" vertical="center" wrapText="1"/>
    </xf>
    <xf numFmtId="0" fontId="28" fillId="0" borderId="9" xfId="7" applyFont="1" applyBorder="1" applyAlignment="1">
      <alignment horizontal="center" vertical="center" wrapText="1"/>
    </xf>
    <xf numFmtId="0" fontId="29" fillId="0" borderId="28" xfId="7" applyFont="1" applyBorder="1" applyAlignment="1">
      <alignment horizontal="center"/>
    </xf>
    <xf numFmtId="0" fontId="29" fillId="0" borderId="29" xfId="7" applyFont="1" applyBorder="1" applyAlignment="1">
      <alignment horizontal="center"/>
    </xf>
    <xf numFmtId="0" fontId="29" fillId="0" borderId="30" xfId="7" applyFont="1" applyBorder="1" applyAlignment="1">
      <alignment horizontal="center"/>
    </xf>
    <xf numFmtId="0" fontId="27" fillId="0" borderId="5" xfId="7" applyFont="1" applyBorder="1" applyAlignment="1">
      <alignment horizontal="center" vertical="center"/>
    </xf>
    <xf numFmtId="0" fontId="27" fillId="0" borderId="6" xfId="7" applyFont="1" applyBorder="1" applyAlignment="1">
      <alignment horizontal="center" vertical="center"/>
    </xf>
    <xf numFmtId="0" fontId="27" fillId="0" borderId="7" xfId="7" applyFont="1" applyBorder="1" applyAlignment="1">
      <alignment horizontal="center" vertical="center"/>
    </xf>
    <xf numFmtId="0" fontId="5" fillId="0" borderId="8" xfId="7" applyFont="1" applyBorder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5" fillId="0" borderId="9" xfId="7" applyFont="1" applyBorder="1" applyAlignment="1">
      <alignment horizontal="center" vertical="center"/>
    </xf>
    <xf numFmtId="0" fontId="28" fillId="0" borderId="8" xfId="7" applyFont="1" applyBorder="1" applyAlignment="1">
      <alignment horizontal="center" vertical="center"/>
    </xf>
    <xf numFmtId="0" fontId="28" fillId="0" borderId="0" xfId="7" applyFont="1" applyAlignment="1">
      <alignment horizontal="center" vertical="center"/>
    </xf>
    <xf numFmtId="0" fontId="28" fillId="0" borderId="9" xfId="7" applyFont="1" applyBorder="1" applyAlignment="1">
      <alignment horizontal="center" vertical="center"/>
    </xf>
    <xf numFmtId="0" fontId="23" fillId="0" borderId="0" xfId="4" applyFont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6" fontId="16" fillId="0" borderId="2" xfId="0" quotePrefix="1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 indent="1"/>
    </xf>
    <xf numFmtId="0" fontId="18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 indent="1"/>
    </xf>
    <xf numFmtId="0" fontId="17" fillId="0" borderId="2" xfId="0" applyFont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right" vertical="center" indent="1"/>
    </xf>
    <xf numFmtId="165" fontId="21" fillId="0" borderId="2" xfId="0" applyNumberFormat="1" applyFont="1" applyBorder="1" applyAlignment="1">
      <alignment vertical="top" wrapText="1"/>
    </xf>
    <xf numFmtId="165" fontId="21" fillId="3" borderId="2" xfId="0" applyNumberFormat="1" applyFont="1" applyFill="1" applyBorder="1" applyAlignment="1">
      <alignment vertical="top" wrapText="1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right" vertical="center"/>
    </xf>
    <xf numFmtId="0" fontId="16" fillId="0" borderId="48" xfId="0" applyFont="1" applyBorder="1" applyAlignment="1">
      <alignment horizontal="center" vertical="center"/>
    </xf>
    <xf numFmtId="165" fontId="15" fillId="0" borderId="48" xfId="0" applyNumberFormat="1" applyFont="1" applyBorder="1" applyAlignment="1">
      <alignment horizontal="center" vertical="top" wrapText="1"/>
    </xf>
    <xf numFmtId="0" fontId="18" fillId="0" borderId="48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165" fontId="15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top" wrapText="1"/>
    </xf>
    <xf numFmtId="0" fontId="25" fillId="0" borderId="3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center"/>
    </xf>
  </cellXfs>
  <cellStyles count="8">
    <cellStyle name="Comma" xfId="1" builtinId="3"/>
    <cellStyle name="Comma 2" xfId="3"/>
    <cellStyle name="Comma 2 2" xfId="6"/>
    <cellStyle name="Comma 3" xfId="5"/>
    <cellStyle name="Normal" xfId="0" builtinId="0"/>
    <cellStyle name="Normal 2" xfId="2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</xdr:colOff>
      <xdr:row>1</xdr:row>
      <xdr:rowOff>84454</xdr:rowOff>
    </xdr:from>
    <xdr:to>
      <xdr:col>2</xdr:col>
      <xdr:colOff>1055688</xdr:colOff>
      <xdr:row>6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784" y="153034"/>
          <a:ext cx="1427164" cy="981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259801</xdr:colOff>
      <xdr:row>1</xdr:row>
      <xdr:rowOff>95250</xdr:rowOff>
    </xdr:from>
    <xdr:to>
      <xdr:col>13</xdr:col>
      <xdr:colOff>707218</xdr:colOff>
      <xdr:row>7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16621" y="163830"/>
          <a:ext cx="1422777" cy="1043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491404" cy="1368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482599</xdr:colOff>
      <xdr:row>0</xdr:row>
      <xdr:rowOff>95250</xdr:rowOff>
    </xdr:from>
    <xdr:to>
      <xdr:col>13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50749" y="95250"/>
          <a:ext cx="1205693" cy="1441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57150</xdr:rowOff>
    </xdr:from>
    <xdr:to>
      <xdr:col>2</xdr:col>
      <xdr:colOff>977900</xdr:colOff>
      <xdr:row>7</xdr:row>
      <xdr:rowOff>97708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4" y="133350"/>
          <a:ext cx="1387476" cy="1320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1079500</xdr:colOff>
      <xdr:row>1</xdr:row>
      <xdr:rowOff>63499</xdr:rowOff>
    </xdr:from>
    <xdr:to>
      <xdr:col>8</xdr:col>
      <xdr:colOff>2660650</xdr:colOff>
      <xdr:row>7</xdr:row>
      <xdr:rowOff>108848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39680" y="139699"/>
          <a:ext cx="1558290" cy="132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232622</xdr:colOff>
      <xdr:row>1</xdr:row>
      <xdr:rowOff>20954</xdr:rowOff>
    </xdr:from>
    <xdr:to>
      <xdr:col>2</xdr:col>
      <xdr:colOff>742951</xdr:colOff>
      <xdr:row>6</xdr:row>
      <xdr:rowOff>103099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122" y="84454"/>
          <a:ext cx="986579" cy="1013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482599</xdr:colOff>
      <xdr:row>1</xdr:row>
      <xdr:rowOff>95250</xdr:rowOff>
    </xdr:from>
    <xdr:to>
      <xdr:col>13</xdr:col>
      <xdr:colOff>707217</xdr:colOff>
      <xdr:row>7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31799" y="162983"/>
          <a:ext cx="1198285" cy="1042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</xdr:colOff>
      <xdr:row>1</xdr:row>
      <xdr:rowOff>84454</xdr:rowOff>
    </xdr:from>
    <xdr:to>
      <xdr:col>2</xdr:col>
      <xdr:colOff>626534</xdr:colOff>
      <xdr:row>6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785" y="153034"/>
          <a:ext cx="998009" cy="981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482599</xdr:colOff>
      <xdr:row>1</xdr:row>
      <xdr:rowOff>95250</xdr:rowOff>
    </xdr:from>
    <xdr:to>
      <xdr:col>13</xdr:col>
      <xdr:colOff>707217</xdr:colOff>
      <xdr:row>7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39419" y="163830"/>
          <a:ext cx="1199978" cy="1043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880" y="151129"/>
          <a:ext cx="986579" cy="1006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482599</xdr:colOff>
      <xdr:row>0</xdr:row>
      <xdr:rowOff>95250</xdr:rowOff>
    </xdr:from>
    <xdr:to>
      <xdr:col>11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88899" y="161925"/>
          <a:ext cx="1177118" cy="1079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491404" cy="1368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482599</xdr:colOff>
      <xdr:row>0</xdr:row>
      <xdr:rowOff>95250</xdr:rowOff>
    </xdr:from>
    <xdr:to>
      <xdr:col>11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50749" y="95250"/>
          <a:ext cx="1205693" cy="1441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516169" cy="1278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482599</xdr:colOff>
      <xdr:row>0</xdr:row>
      <xdr:rowOff>95250</xdr:rowOff>
    </xdr:from>
    <xdr:to>
      <xdr:col>11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65099" y="95250"/>
          <a:ext cx="1230458" cy="1340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516169" cy="1278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482599</xdr:colOff>
      <xdr:row>0</xdr:row>
      <xdr:rowOff>95250</xdr:rowOff>
    </xdr:from>
    <xdr:to>
      <xdr:col>11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65099" y="95250"/>
          <a:ext cx="1230458" cy="1340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491404" cy="1368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482599</xdr:colOff>
      <xdr:row>0</xdr:row>
      <xdr:rowOff>95250</xdr:rowOff>
    </xdr:from>
    <xdr:to>
      <xdr:col>11</xdr:col>
      <xdr:colOff>707217</xdr:colOff>
      <xdr:row>6</xdr:row>
      <xdr:rowOff>3401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31724" y="95250"/>
          <a:ext cx="1205693" cy="1441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84454</xdr:rowOff>
    </xdr:from>
    <xdr:to>
      <xdr:col>1</xdr:col>
      <xdr:colOff>626534</xdr:colOff>
      <xdr:row>5</xdr:row>
      <xdr:rowOff>166599</xdr:rowOff>
    </xdr:to>
    <xdr:pic>
      <xdr:nvPicPr>
        <xdr:cNvPr id="2" name="Picture 7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05" y="84454"/>
          <a:ext cx="1516169" cy="1278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156027</xdr:colOff>
      <xdr:row>0</xdr:row>
      <xdr:rowOff>149678</xdr:rowOff>
    </xdr:from>
    <xdr:to>
      <xdr:col>12</xdr:col>
      <xdr:colOff>26861</xdr:colOff>
      <xdr:row>6</xdr:row>
      <xdr:rowOff>57829</xdr:rowOff>
    </xdr:to>
    <xdr:pic>
      <xdr:nvPicPr>
        <xdr:cNvPr id="3" name="Picture 57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92956" y="149678"/>
          <a:ext cx="1190726" cy="1459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zoomScale="90" zoomScaleNormal="90" zoomScaleSheetLayoutView="90" workbookViewId="0">
      <pane xSplit="3" ySplit="13" topLeftCell="D25" activePane="bottomRight" state="frozen"/>
      <selection activeCell="E11" sqref="E11:E13"/>
      <selection pane="topRight" activeCell="E11" sqref="E11:E13"/>
      <selection pane="bottomLeft" activeCell="E11" sqref="E11:E13"/>
      <selection pane="bottomRight" activeCell="B27" sqref="B27:D27"/>
    </sheetView>
  </sheetViews>
  <sheetFormatPr defaultColWidth="9.28515625" defaultRowHeight="12.75"/>
  <cols>
    <col min="1" max="1" width="1" style="4" customWidth="1"/>
    <col min="2" max="2" width="7.140625" style="8" customWidth="1"/>
    <col min="3" max="3" width="29.7109375" style="9" customWidth="1"/>
    <col min="4" max="4" width="30.140625" style="9" customWidth="1"/>
    <col min="5" max="5" width="16.28515625" style="10" customWidth="1"/>
    <col min="6" max="6" width="17.7109375" style="11" customWidth="1"/>
    <col min="7" max="7" width="0.7109375" style="11" hidden="1" customWidth="1"/>
    <col min="8" max="8" width="19.85546875" style="11" bestFit="1" customWidth="1"/>
    <col min="9" max="9" width="14.28515625" style="10" customWidth="1"/>
    <col min="10" max="10" width="19.7109375" style="10" bestFit="1" customWidth="1"/>
    <col min="11" max="11" width="15.5703125" style="4" customWidth="1"/>
    <col min="12" max="12" width="13.140625" style="4" customWidth="1"/>
    <col min="13" max="13" width="14.28515625" style="4" customWidth="1"/>
    <col min="14" max="14" width="14.5703125" style="4" customWidth="1"/>
    <col min="15" max="15" width="1.7109375" style="4" customWidth="1"/>
    <col min="16" max="16384" width="9.28515625" style="4"/>
  </cols>
  <sheetData>
    <row r="1" spans="1:19" ht="5.65" customHeight="1"/>
    <row r="2" spans="1:19" ht="17.649999999999999" customHeight="1">
      <c r="B2" s="209" t="s">
        <v>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1"/>
      <c r="P2" s="1"/>
      <c r="Q2" s="1"/>
      <c r="R2" s="1"/>
      <c r="S2" s="1"/>
    </row>
    <row r="3" spans="1:19" ht="13.9" customHeight="1">
      <c r="B3" s="209" t="s">
        <v>47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1"/>
      <c r="P3" s="1"/>
      <c r="Q3" s="1"/>
      <c r="R3" s="1"/>
      <c r="S3" s="1"/>
    </row>
    <row r="4" spans="1:19" ht="18.75">
      <c r="B4" s="210" t="s">
        <v>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1"/>
      <c r="P4" s="1"/>
      <c r="Q4" s="1"/>
      <c r="R4" s="1"/>
      <c r="S4" s="1"/>
    </row>
    <row r="5" spans="1:19" ht="18.75">
      <c r="B5" s="210" t="s">
        <v>16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1"/>
      <c r="P5" s="1"/>
      <c r="Q5" s="1"/>
      <c r="R5" s="1"/>
      <c r="S5" s="1"/>
    </row>
    <row r="6" spans="1:19" ht="4.9000000000000004" customHeight="1">
      <c r="B6" s="210" t="s">
        <v>15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1"/>
      <c r="P6" s="1"/>
      <c r="Q6" s="1"/>
      <c r="R6" s="1"/>
      <c r="S6" s="1"/>
    </row>
    <row r="7" spans="1:19" ht="19.5">
      <c r="B7" s="211" t="s">
        <v>81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1"/>
      <c r="P7" s="1"/>
      <c r="Q7" s="1"/>
      <c r="R7" s="1"/>
      <c r="S7" s="1"/>
    </row>
    <row r="8" spans="1:19" s="5" customFormat="1" ht="16.5">
      <c r="J8" s="6"/>
      <c r="K8" s="2"/>
    </row>
    <row r="9" spans="1:19" s="5" customFormat="1" ht="18">
      <c r="B9" s="39" t="s">
        <v>22</v>
      </c>
      <c r="C9" s="39"/>
      <c r="D9" s="82" t="s">
        <v>65</v>
      </c>
      <c r="E9" s="39"/>
      <c r="F9" s="39"/>
      <c r="G9" s="39"/>
      <c r="H9" s="39"/>
      <c r="I9" s="39"/>
      <c r="J9" s="6"/>
      <c r="K9" s="2"/>
    </row>
    <row r="10" spans="1:19" s="5" customFormat="1" ht="18.75" thickBot="1">
      <c r="B10" s="39" t="s">
        <v>44</v>
      </c>
      <c r="C10" s="39"/>
      <c r="D10" s="39"/>
      <c r="E10" s="69" t="s">
        <v>66</v>
      </c>
      <c r="F10" s="39"/>
      <c r="G10" s="39"/>
      <c r="H10" s="39"/>
      <c r="I10" s="39"/>
      <c r="J10" s="6"/>
      <c r="K10" s="2"/>
    </row>
    <row r="11" spans="1:19" s="5" customFormat="1" ht="21" customHeight="1">
      <c r="A11" s="3"/>
      <c r="B11" s="202" t="s">
        <v>2</v>
      </c>
      <c r="C11" s="205" t="s">
        <v>3</v>
      </c>
      <c r="D11" s="205" t="s">
        <v>4</v>
      </c>
      <c r="E11" s="205" t="s">
        <v>5</v>
      </c>
      <c r="F11" s="186" t="s">
        <v>24</v>
      </c>
      <c r="G11" s="205" t="s">
        <v>6</v>
      </c>
      <c r="H11" s="186" t="s">
        <v>84</v>
      </c>
      <c r="I11" s="41" t="s">
        <v>7</v>
      </c>
      <c r="J11" s="186" t="s">
        <v>23</v>
      </c>
      <c r="K11" s="188" t="s">
        <v>13</v>
      </c>
      <c r="L11" s="189"/>
      <c r="M11" s="192" t="s">
        <v>14</v>
      </c>
      <c r="N11" s="193"/>
    </row>
    <row r="12" spans="1:19" s="5" customFormat="1" ht="46.9" customHeight="1">
      <c r="A12" s="3"/>
      <c r="B12" s="203"/>
      <c r="C12" s="206"/>
      <c r="D12" s="206"/>
      <c r="E12" s="206"/>
      <c r="F12" s="187"/>
      <c r="G12" s="206"/>
      <c r="H12" s="187"/>
      <c r="I12" s="42" t="s">
        <v>8</v>
      </c>
      <c r="J12" s="187"/>
      <c r="K12" s="190"/>
      <c r="L12" s="191"/>
      <c r="M12" s="194"/>
      <c r="N12" s="195"/>
    </row>
    <row r="13" spans="1:19" s="12" customFormat="1" ht="34.9" customHeight="1" thickBot="1">
      <c r="B13" s="204"/>
      <c r="C13" s="207"/>
      <c r="D13" s="207"/>
      <c r="E13" s="207"/>
      <c r="F13" s="208"/>
      <c r="G13" s="207"/>
      <c r="H13" s="40">
        <v>1</v>
      </c>
      <c r="I13" s="40">
        <v>2</v>
      </c>
      <c r="J13" s="40" t="s">
        <v>9</v>
      </c>
      <c r="K13" s="28" t="s">
        <v>17</v>
      </c>
      <c r="L13" s="28" t="s">
        <v>18</v>
      </c>
      <c r="M13" s="28" t="s">
        <v>19</v>
      </c>
      <c r="N13" s="29" t="s">
        <v>20</v>
      </c>
    </row>
    <row r="14" spans="1:19" s="12" customFormat="1" ht="34.9" hidden="1" customHeight="1">
      <c r="B14" s="71"/>
      <c r="C14" s="72"/>
      <c r="D14" s="72"/>
      <c r="E14" s="115"/>
      <c r="F14" s="73"/>
      <c r="G14" s="72"/>
      <c r="H14" s="111"/>
      <c r="I14" s="111"/>
      <c r="J14" s="112"/>
      <c r="K14" s="113"/>
      <c r="L14" s="113"/>
      <c r="M14" s="113"/>
      <c r="N14" s="114"/>
    </row>
    <row r="15" spans="1:19" s="12" customFormat="1" ht="34.9" hidden="1" customHeight="1">
      <c r="B15" s="71"/>
      <c r="C15" s="72"/>
      <c r="D15" s="72"/>
      <c r="E15" s="115"/>
      <c r="F15" s="73"/>
      <c r="G15" s="72"/>
      <c r="H15" s="111"/>
      <c r="I15" s="111"/>
      <c r="J15" s="111"/>
      <c r="K15" s="116"/>
      <c r="L15" s="116"/>
      <c r="M15" s="116"/>
      <c r="N15" s="117"/>
    </row>
    <row r="16" spans="1:19" s="12" customFormat="1" ht="34.9" hidden="1" customHeight="1">
      <c r="B16" s="71"/>
      <c r="C16" s="72"/>
      <c r="D16" s="72"/>
      <c r="E16" s="72"/>
      <c r="F16" s="73"/>
      <c r="G16" s="72"/>
      <c r="H16" s="73"/>
      <c r="I16" s="73"/>
      <c r="J16" s="73"/>
      <c r="K16" s="74"/>
      <c r="L16" s="74"/>
      <c r="M16" s="74"/>
      <c r="N16" s="75"/>
    </row>
    <row r="17" spans="2:17" s="12" customFormat="1" ht="34.9" hidden="1" customHeight="1">
      <c r="B17" s="71"/>
      <c r="C17" s="72"/>
      <c r="D17" s="72"/>
      <c r="E17" s="72"/>
      <c r="F17" s="73"/>
      <c r="G17" s="72"/>
      <c r="H17" s="73"/>
      <c r="I17" s="73"/>
      <c r="J17" s="73"/>
      <c r="K17" s="74"/>
      <c r="L17" s="74"/>
      <c r="M17" s="74"/>
      <c r="N17" s="75"/>
    </row>
    <row r="18" spans="2:17" s="12" customFormat="1" ht="34.9" hidden="1" customHeight="1">
      <c r="B18" s="71"/>
      <c r="C18" s="72"/>
      <c r="D18" s="72"/>
      <c r="E18" s="72"/>
      <c r="F18" s="73"/>
      <c r="G18" s="72"/>
      <c r="H18" s="73"/>
      <c r="I18" s="73"/>
      <c r="J18" s="73"/>
      <c r="K18" s="74"/>
      <c r="L18" s="74"/>
      <c r="M18" s="74"/>
      <c r="N18" s="75"/>
    </row>
    <row r="19" spans="2:17" s="12" customFormat="1" ht="34.9" hidden="1" customHeight="1">
      <c r="B19" s="71"/>
      <c r="C19" s="72"/>
      <c r="D19" s="72"/>
      <c r="E19" s="72"/>
      <c r="F19" s="73"/>
      <c r="G19" s="72"/>
      <c r="H19" s="73"/>
      <c r="I19" s="73"/>
      <c r="J19" s="73"/>
      <c r="K19" s="74"/>
      <c r="L19" s="74"/>
      <c r="M19" s="74"/>
      <c r="N19" s="75"/>
    </row>
    <row r="20" spans="2:17" s="12" customFormat="1" ht="34.9" hidden="1" customHeight="1">
      <c r="B20" s="71"/>
      <c r="C20" s="72"/>
      <c r="D20" s="72"/>
      <c r="E20" s="72"/>
      <c r="F20" s="73"/>
      <c r="G20" s="72"/>
      <c r="H20" s="73"/>
      <c r="I20" s="73"/>
      <c r="J20" s="73"/>
      <c r="K20" s="74"/>
      <c r="L20" s="74"/>
      <c r="M20" s="74"/>
      <c r="N20" s="75"/>
    </row>
    <row r="21" spans="2:17" s="12" customFormat="1" ht="34.9" hidden="1" customHeight="1">
      <c r="B21" s="71"/>
      <c r="C21" s="72"/>
      <c r="D21" s="72"/>
      <c r="E21" s="72"/>
      <c r="F21" s="73"/>
      <c r="G21" s="72"/>
      <c r="H21" s="73"/>
      <c r="I21" s="73"/>
      <c r="J21" s="73"/>
      <c r="K21" s="74"/>
      <c r="L21" s="74"/>
      <c r="M21" s="74"/>
      <c r="N21" s="75"/>
    </row>
    <row r="22" spans="2:17" s="12" customFormat="1" ht="34.9" hidden="1" customHeight="1">
      <c r="B22" s="71"/>
      <c r="C22" s="72"/>
      <c r="D22" s="72"/>
      <c r="E22" s="72"/>
      <c r="F22" s="73"/>
      <c r="G22" s="72"/>
      <c r="H22" s="73"/>
      <c r="I22" s="73"/>
      <c r="J22" s="73"/>
      <c r="K22" s="74"/>
      <c r="L22" s="74"/>
      <c r="M22" s="74"/>
      <c r="N22" s="75"/>
    </row>
    <row r="23" spans="2:17" s="12" customFormat="1" ht="34.9" hidden="1" customHeight="1">
      <c r="B23" s="71"/>
      <c r="C23" s="72"/>
      <c r="D23" s="72"/>
      <c r="E23" s="72"/>
      <c r="F23" s="73"/>
      <c r="G23" s="72"/>
      <c r="H23" s="73"/>
      <c r="I23" s="73"/>
      <c r="J23" s="73"/>
      <c r="K23" s="74"/>
      <c r="L23" s="74"/>
      <c r="M23" s="74"/>
      <c r="N23" s="75"/>
    </row>
    <row r="24" spans="2:17" s="12" customFormat="1" ht="34.9" hidden="1" customHeight="1">
      <c r="B24" s="71"/>
      <c r="C24" s="72"/>
      <c r="D24" s="72"/>
      <c r="E24" s="72"/>
      <c r="F24" s="73"/>
      <c r="G24" s="72"/>
      <c r="H24" s="73"/>
      <c r="I24" s="73"/>
      <c r="J24" s="73"/>
      <c r="K24" s="74"/>
      <c r="L24" s="74"/>
      <c r="M24" s="74"/>
      <c r="N24" s="75"/>
    </row>
    <row r="25" spans="2:17" s="7" customFormat="1" ht="18.75">
      <c r="B25" s="30">
        <v>1</v>
      </c>
      <c r="C25" s="31" t="s">
        <v>59</v>
      </c>
      <c r="D25" s="31" t="s">
        <v>64</v>
      </c>
      <c r="E25" s="26">
        <v>200000</v>
      </c>
      <c r="F25" s="118">
        <v>44812</v>
      </c>
      <c r="G25" s="27">
        <f>SUM(G7:G13)</f>
        <v>0</v>
      </c>
      <c r="H25" s="26">
        <f>(23/30)*E25</f>
        <v>153333.33333333334</v>
      </c>
      <c r="I25" s="26">
        <f>(23/30)*13750</f>
        <v>10541.666666666668</v>
      </c>
      <c r="J25" s="26">
        <f>H25-I25</f>
        <v>142791.66666666669</v>
      </c>
      <c r="K25" s="43">
        <f>J25*62.5%</f>
        <v>89244.791666666686</v>
      </c>
      <c r="L25" s="32">
        <f>I25*62.5%</f>
        <v>6588.5416666666679</v>
      </c>
      <c r="M25" s="32">
        <f>J25-K25</f>
        <v>53546.875</v>
      </c>
      <c r="N25" s="33">
        <f>I25-L25</f>
        <v>3953.125</v>
      </c>
      <c r="O25" s="5"/>
      <c r="P25" s="5"/>
      <c r="Q25" s="5"/>
    </row>
    <row r="26" spans="2:17" s="7" customFormat="1" ht="19.5" thickBot="1">
      <c r="B26" s="30">
        <v>2</v>
      </c>
      <c r="C26" s="31" t="s">
        <v>60</v>
      </c>
      <c r="D26" s="31" t="s">
        <v>61</v>
      </c>
      <c r="E26" s="26">
        <v>200000</v>
      </c>
      <c r="F26" s="118">
        <v>44832</v>
      </c>
      <c r="G26" s="27"/>
      <c r="H26" s="26">
        <f>(3/30)*E26</f>
        <v>20000</v>
      </c>
      <c r="I26" s="26">
        <f>(3/30)*13750</f>
        <v>1375</v>
      </c>
      <c r="J26" s="26">
        <f>H26-I26</f>
        <v>18625</v>
      </c>
      <c r="K26" s="43">
        <f>J26*62.5%</f>
        <v>11640.625</v>
      </c>
      <c r="L26" s="32">
        <f>I26*62.5%</f>
        <v>859.375</v>
      </c>
      <c r="M26" s="32">
        <f>J26-K26</f>
        <v>6984.375</v>
      </c>
      <c r="N26" s="33">
        <f>I26-L26</f>
        <v>515.625</v>
      </c>
      <c r="O26" s="5"/>
      <c r="P26" s="5"/>
      <c r="Q26" s="5"/>
    </row>
    <row r="27" spans="2:17" s="5" customFormat="1" ht="21" thickBot="1">
      <c r="B27" s="196" t="s">
        <v>21</v>
      </c>
      <c r="C27" s="197"/>
      <c r="D27" s="197"/>
      <c r="E27" s="34"/>
      <c r="F27" s="34"/>
      <c r="G27" s="34">
        <f t="shared" ref="G27:N27" si="0">SUM(G25:G26)</f>
        <v>0</v>
      </c>
      <c r="H27" s="35">
        <f t="shared" si="0"/>
        <v>173333.33333333334</v>
      </c>
      <c r="I27" s="34">
        <f t="shared" si="0"/>
        <v>11916.666666666668</v>
      </c>
      <c r="J27" s="34">
        <f t="shared" si="0"/>
        <v>161416.66666666669</v>
      </c>
      <c r="K27" s="34">
        <f t="shared" si="0"/>
        <v>100885.41666666669</v>
      </c>
      <c r="L27" s="34">
        <f t="shared" si="0"/>
        <v>7447.9166666666679</v>
      </c>
      <c r="M27" s="34">
        <f t="shared" si="0"/>
        <v>60531.25</v>
      </c>
      <c r="N27" s="36">
        <f t="shared" si="0"/>
        <v>4468.75</v>
      </c>
    </row>
    <row r="28" spans="2:17" s="5" customFormat="1" ht="3.6" customHeight="1">
      <c r="B28" s="76"/>
      <c r="C28" s="77"/>
      <c r="D28" s="77"/>
      <c r="E28" s="78"/>
      <c r="F28" s="78"/>
      <c r="G28" s="78"/>
      <c r="H28" s="78"/>
      <c r="I28" s="78"/>
      <c r="J28" s="78"/>
      <c r="K28" s="78"/>
      <c r="L28" s="78"/>
      <c r="M28" s="78"/>
      <c r="N28" s="79"/>
    </row>
    <row r="29" spans="2:17" s="5" customFormat="1" ht="19.149999999999999" hidden="1" customHeight="1">
      <c r="B29" s="80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81"/>
    </row>
    <row r="30" spans="2:17" s="3" customFormat="1" ht="16.899999999999999" customHeight="1">
      <c r="B30" s="198" t="s">
        <v>10</v>
      </c>
      <c r="C30" s="199"/>
      <c r="D30" s="25"/>
      <c r="E30" s="70"/>
      <c r="F30" s="200" t="s">
        <v>11</v>
      </c>
      <c r="G30" s="200"/>
      <c r="H30" s="200"/>
      <c r="L30" s="200" t="s">
        <v>12</v>
      </c>
      <c r="M30" s="200"/>
      <c r="N30" s="201"/>
    </row>
    <row r="31" spans="2:17" s="3" customFormat="1" ht="18">
      <c r="B31" s="23"/>
      <c r="C31" s="24"/>
      <c r="D31" s="24"/>
      <c r="E31" s="24"/>
      <c r="F31" s="25"/>
      <c r="G31" s="25"/>
      <c r="H31" s="25"/>
      <c r="I31" s="24"/>
      <c r="J31" s="24"/>
      <c r="K31" s="24"/>
      <c r="L31" s="24"/>
      <c r="M31" s="24"/>
      <c r="N31" s="17"/>
    </row>
    <row r="32" spans="2:17" s="3" customFormat="1" ht="18">
      <c r="B32" s="23"/>
      <c r="C32" s="24"/>
      <c r="D32" s="24"/>
      <c r="E32" s="24"/>
      <c r="F32" s="25"/>
      <c r="G32" s="25"/>
      <c r="H32" s="25"/>
      <c r="I32" s="24"/>
      <c r="J32" s="24"/>
      <c r="K32" s="24"/>
      <c r="L32" s="24"/>
      <c r="M32" s="24"/>
      <c r="N32" s="17"/>
    </row>
    <row r="33" spans="2:14" s="3" customFormat="1" ht="18">
      <c r="B33" s="23"/>
      <c r="C33" s="24"/>
      <c r="D33" s="24"/>
      <c r="E33" s="24"/>
      <c r="F33" s="25"/>
      <c r="G33" s="25"/>
      <c r="H33" s="25"/>
      <c r="I33" s="24"/>
      <c r="J33" s="24"/>
      <c r="K33" s="24"/>
      <c r="L33" s="24"/>
      <c r="M33" s="24"/>
      <c r="N33" s="17"/>
    </row>
    <row r="34" spans="2:14" s="3" customFormat="1" ht="18">
      <c r="B34" s="23"/>
      <c r="C34" s="24"/>
      <c r="D34" s="24"/>
      <c r="E34" s="24"/>
      <c r="F34" s="25"/>
      <c r="G34" s="25"/>
      <c r="H34" s="25"/>
      <c r="I34" s="24"/>
      <c r="J34" s="24"/>
      <c r="K34" s="24"/>
      <c r="L34" s="24"/>
      <c r="M34" s="24"/>
      <c r="N34" s="17"/>
    </row>
    <row r="35" spans="2:14" s="3" customFormat="1" ht="18">
      <c r="B35" s="23"/>
      <c r="C35" s="24"/>
      <c r="D35" s="24"/>
      <c r="E35" s="24"/>
      <c r="F35" s="25"/>
      <c r="G35" s="25"/>
      <c r="H35" s="25"/>
      <c r="I35" s="24"/>
      <c r="J35" s="24"/>
      <c r="K35" s="24"/>
      <c r="L35" s="24"/>
      <c r="M35" s="24"/>
      <c r="N35" s="17"/>
    </row>
    <row r="36" spans="2:14" s="5" customFormat="1" ht="36" customHeight="1" thickBot="1">
      <c r="B36" s="182"/>
      <c r="C36" s="183"/>
      <c r="D36" s="37"/>
      <c r="E36" s="38"/>
      <c r="F36" s="37"/>
      <c r="G36" s="37"/>
      <c r="H36" s="37"/>
      <c r="I36" s="184"/>
      <c r="J36" s="184"/>
      <c r="K36" s="184"/>
      <c r="L36" s="184" t="s">
        <v>46</v>
      </c>
      <c r="M36" s="184"/>
      <c r="N36" s="185"/>
    </row>
    <row r="37" spans="2:14" ht="15.75">
      <c r="B37" s="18"/>
      <c r="C37" s="19"/>
      <c r="D37" s="19"/>
      <c r="E37" s="20"/>
      <c r="F37" s="21"/>
      <c r="G37" s="21"/>
      <c r="H37" s="21"/>
      <c r="I37" s="20"/>
      <c r="J37" s="20"/>
      <c r="K37" s="22"/>
      <c r="L37" s="22"/>
      <c r="M37" s="22"/>
      <c r="N37" s="22"/>
    </row>
    <row r="39" spans="2:14">
      <c r="I39" s="14"/>
    </row>
    <row r="40" spans="2:14">
      <c r="H40" s="13"/>
    </row>
  </sheetData>
  <mergeCells count="23">
    <mergeCell ref="G11:G13"/>
    <mergeCell ref="B2:N2"/>
    <mergeCell ref="B3:N3"/>
    <mergeCell ref="B4:N4"/>
    <mergeCell ref="B5:N5"/>
    <mergeCell ref="B6:N6"/>
    <mergeCell ref="B7:N7"/>
    <mergeCell ref="B36:C36"/>
    <mergeCell ref="I36:K36"/>
    <mergeCell ref="L36:N36"/>
    <mergeCell ref="H11:H12"/>
    <mergeCell ref="J11:J12"/>
    <mergeCell ref="K11:L12"/>
    <mergeCell ref="M11:N12"/>
    <mergeCell ref="B27:D27"/>
    <mergeCell ref="B30:C30"/>
    <mergeCell ref="F30:H30"/>
    <mergeCell ref="L30:N30"/>
    <mergeCell ref="B11:B13"/>
    <mergeCell ref="C11:C13"/>
    <mergeCell ref="D11:D13"/>
    <mergeCell ref="E11:E13"/>
    <mergeCell ref="F11:F13"/>
  </mergeCells>
  <printOptions horizontalCentered="1"/>
  <pageMargins left="0.1" right="0.34" top="0.33" bottom="0.27" header="0.19" footer="0.17"/>
  <pageSetup paperSize="9" scale="67" orientation="landscape" r:id="rId1"/>
  <headerFooter>
    <oddFooter>&amp;CPage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H20" sqref="H20"/>
    </sheetView>
  </sheetViews>
  <sheetFormatPr defaultRowHeight="12.75"/>
  <cols>
    <col min="1" max="15" width="15.7109375" customWidth="1"/>
  </cols>
  <sheetData>
    <row r="1" spans="1:15" ht="18" customHeight="1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1"/>
    </row>
    <row r="2" spans="1:15" ht="18" customHeight="1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1"/>
    </row>
    <row r="3" spans="1:15" ht="18" customHeight="1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1"/>
    </row>
    <row r="4" spans="1:15" ht="18" customHeight="1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1"/>
    </row>
    <row r="5" spans="1:15" ht="18" customHeight="1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1"/>
    </row>
    <row r="6" spans="1:15" ht="18" customHeight="1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1"/>
    </row>
    <row r="7" spans="1:15" ht="18" customHeight="1">
      <c r="A7" s="5"/>
      <c r="B7" s="5"/>
      <c r="C7" s="5"/>
      <c r="D7" s="5"/>
      <c r="E7" s="5"/>
      <c r="F7" s="5"/>
      <c r="G7" s="5"/>
      <c r="H7" s="5"/>
      <c r="I7" s="5"/>
      <c r="J7" s="6"/>
      <c r="K7" s="2"/>
      <c r="L7" s="5"/>
      <c r="M7" s="5"/>
      <c r="N7" s="5"/>
      <c r="O7" s="5"/>
    </row>
    <row r="8" spans="1:15" ht="18" customHeight="1">
      <c r="A8" s="39" t="s">
        <v>22</v>
      </c>
      <c r="B8" s="39"/>
      <c r="C8" s="39"/>
      <c r="D8" s="82" t="s">
        <v>65</v>
      </c>
      <c r="E8" s="39"/>
      <c r="F8" s="39"/>
      <c r="G8" s="39"/>
      <c r="H8" s="39"/>
      <c r="I8" s="39"/>
      <c r="J8" s="6"/>
      <c r="K8" s="2"/>
      <c r="L8" s="5"/>
      <c r="M8" s="5"/>
      <c r="N8" s="5"/>
      <c r="O8" s="5"/>
    </row>
    <row r="9" spans="1:15" ht="18" customHeight="1" thickBot="1">
      <c r="A9" s="39" t="s">
        <v>44</v>
      </c>
      <c r="B9" s="39"/>
      <c r="C9" s="39"/>
      <c r="D9" s="39"/>
      <c r="E9" s="69" t="s">
        <v>131</v>
      </c>
      <c r="F9" s="39"/>
      <c r="G9" s="39"/>
      <c r="H9" s="39"/>
      <c r="I9" s="39"/>
      <c r="J9" s="6"/>
      <c r="K9" s="2"/>
      <c r="L9" s="5"/>
      <c r="M9" s="5"/>
      <c r="N9" s="5"/>
      <c r="O9" s="5"/>
    </row>
    <row r="10" spans="1:15" ht="18" customHeight="1">
      <c r="A10" s="202" t="s">
        <v>2</v>
      </c>
      <c r="B10" s="205" t="s">
        <v>3</v>
      </c>
      <c r="C10" s="213" t="s">
        <v>134</v>
      </c>
      <c r="D10" s="205" t="s">
        <v>4</v>
      </c>
      <c r="E10" s="205" t="s">
        <v>5</v>
      </c>
      <c r="F10" s="186" t="s">
        <v>24</v>
      </c>
      <c r="G10" s="186" t="s">
        <v>85</v>
      </c>
      <c r="H10" s="216" t="s">
        <v>139</v>
      </c>
      <c r="I10" s="41" t="s">
        <v>7</v>
      </c>
      <c r="J10" s="186" t="s">
        <v>23</v>
      </c>
      <c r="K10" s="188" t="s">
        <v>13</v>
      </c>
      <c r="L10" s="189"/>
      <c r="M10" s="192" t="s">
        <v>14</v>
      </c>
      <c r="N10" s="193"/>
      <c r="O10" s="5"/>
    </row>
    <row r="11" spans="1:15" ht="18" customHeight="1">
      <c r="A11" s="203"/>
      <c r="B11" s="206"/>
      <c r="C11" s="214"/>
      <c r="D11" s="206"/>
      <c r="E11" s="206"/>
      <c r="F11" s="187"/>
      <c r="G11" s="187"/>
      <c r="H11" s="217"/>
      <c r="I11" s="42" t="s">
        <v>8</v>
      </c>
      <c r="J11" s="187"/>
      <c r="K11" s="190"/>
      <c r="L11" s="191"/>
      <c r="M11" s="194"/>
      <c r="N11" s="195"/>
      <c r="O11" s="5"/>
    </row>
    <row r="12" spans="1:15" ht="18" customHeight="1" thickBot="1">
      <c r="A12" s="204"/>
      <c r="B12" s="207"/>
      <c r="C12" s="215"/>
      <c r="D12" s="207"/>
      <c r="E12" s="207"/>
      <c r="F12" s="208"/>
      <c r="G12" s="40">
        <v>1</v>
      </c>
      <c r="H12" s="218"/>
      <c r="I12" s="40">
        <v>2</v>
      </c>
      <c r="J12" s="40" t="s">
        <v>9</v>
      </c>
      <c r="K12" s="28" t="s">
        <v>17</v>
      </c>
      <c r="L12" s="28" t="s">
        <v>18</v>
      </c>
      <c r="M12" s="28" t="s">
        <v>19</v>
      </c>
      <c r="N12" s="29" t="s">
        <v>20</v>
      </c>
      <c r="O12" s="12"/>
    </row>
    <row r="13" spans="1:15" ht="18" customHeight="1">
      <c r="A13" s="148">
        <v>1</v>
      </c>
      <c r="B13" s="149" t="s">
        <v>132</v>
      </c>
      <c r="C13" s="149" t="s">
        <v>135</v>
      </c>
      <c r="D13" s="149" t="s">
        <v>133</v>
      </c>
      <c r="E13" s="145">
        <v>200000</v>
      </c>
      <c r="F13" s="146">
        <v>44832</v>
      </c>
      <c r="G13" s="145">
        <v>200000</v>
      </c>
      <c r="H13" s="145">
        <v>13333.33</v>
      </c>
      <c r="I13" s="145">
        <v>0</v>
      </c>
      <c r="J13" s="145">
        <v>0</v>
      </c>
      <c r="K13" s="150">
        <v>0</v>
      </c>
      <c r="L13" s="151">
        <v>0</v>
      </c>
      <c r="M13" s="151">
        <f>J13-K13</f>
        <v>0</v>
      </c>
      <c r="N13" s="152">
        <f>I13-L13</f>
        <v>0</v>
      </c>
      <c r="O13" s="12"/>
    </row>
    <row r="14" spans="1:15" ht="18" customHeight="1">
      <c r="A14" s="148">
        <v>2</v>
      </c>
      <c r="B14" s="149" t="s">
        <v>132</v>
      </c>
      <c r="C14" s="153" t="s">
        <v>136</v>
      </c>
      <c r="D14" s="149" t="s">
        <v>133</v>
      </c>
      <c r="E14" s="145">
        <v>200000</v>
      </c>
      <c r="F14" s="146">
        <v>44832</v>
      </c>
      <c r="G14" s="145">
        <v>200000</v>
      </c>
      <c r="H14" s="147">
        <v>200000</v>
      </c>
      <c r="I14" s="147"/>
      <c r="J14" s="147"/>
      <c r="K14" s="154"/>
      <c r="L14" s="155"/>
      <c r="M14" s="155"/>
      <c r="N14" s="156"/>
      <c r="O14" s="12"/>
    </row>
    <row r="15" spans="1:15" ht="18" customHeight="1">
      <c r="A15" s="148">
        <v>3</v>
      </c>
      <c r="B15" s="149" t="s">
        <v>132</v>
      </c>
      <c r="C15" s="153" t="s">
        <v>137</v>
      </c>
      <c r="D15" s="149" t="s">
        <v>133</v>
      </c>
      <c r="E15" s="145">
        <v>200000</v>
      </c>
      <c r="F15" s="146">
        <v>44832</v>
      </c>
      <c r="G15" s="145">
        <v>200000</v>
      </c>
      <c r="H15" s="147">
        <v>200000</v>
      </c>
      <c r="I15" s="147"/>
      <c r="J15" s="147"/>
      <c r="K15" s="154"/>
      <c r="L15" s="155"/>
      <c r="M15" s="155"/>
      <c r="N15" s="156"/>
      <c r="O15" s="12"/>
    </row>
    <row r="16" spans="1:15" ht="18" customHeight="1" thickBot="1">
      <c r="A16" s="148">
        <v>4</v>
      </c>
      <c r="B16" s="149" t="s">
        <v>132</v>
      </c>
      <c r="C16" s="153" t="s">
        <v>138</v>
      </c>
      <c r="D16" s="149" t="s">
        <v>133</v>
      </c>
      <c r="E16" s="145">
        <v>200000</v>
      </c>
      <c r="F16" s="146">
        <v>44832</v>
      </c>
      <c r="G16" s="145">
        <v>200000</v>
      </c>
      <c r="H16" s="147">
        <v>80000</v>
      </c>
      <c r="I16" s="147"/>
      <c r="J16" s="147"/>
      <c r="K16" s="154"/>
      <c r="L16" s="155"/>
      <c r="M16" s="155"/>
      <c r="N16" s="156"/>
      <c r="O16" s="12"/>
    </row>
    <row r="17" spans="1:15" ht="18" customHeight="1" thickBot="1">
      <c r="A17" s="196" t="s">
        <v>21</v>
      </c>
      <c r="B17" s="197"/>
      <c r="C17" s="197"/>
      <c r="D17" s="197"/>
      <c r="E17" s="34">
        <f>SUM(E13:E13)</f>
        <v>200000</v>
      </c>
      <c r="F17" s="34"/>
      <c r="G17" s="164">
        <f>SUM(G13:G16)</f>
        <v>800000</v>
      </c>
      <c r="H17" s="164">
        <f>SUM(H13:H16)</f>
        <v>493333.32999999996</v>
      </c>
      <c r="I17" s="160">
        <v>0</v>
      </c>
      <c r="J17" s="160">
        <v>0</v>
      </c>
      <c r="K17" s="34">
        <v>0</v>
      </c>
      <c r="L17" s="34">
        <v>0</v>
      </c>
      <c r="M17" s="34">
        <v>0</v>
      </c>
      <c r="N17" s="36">
        <v>0</v>
      </c>
      <c r="O17" s="5"/>
    </row>
    <row r="18" spans="1:15" ht="18" customHeight="1">
      <c r="A18" s="76"/>
      <c r="B18" s="212" t="s">
        <v>10</v>
      </c>
      <c r="C18" s="212"/>
      <c r="D18" s="212"/>
      <c r="E18" s="78"/>
      <c r="F18" s="200" t="s">
        <v>11</v>
      </c>
      <c r="G18" s="200"/>
      <c r="H18" s="127"/>
      <c r="I18" s="78"/>
      <c r="J18" s="78"/>
      <c r="K18" s="78"/>
      <c r="L18" s="200" t="s">
        <v>12</v>
      </c>
      <c r="M18" s="200"/>
      <c r="N18" s="201"/>
      <c r="O18" s="5"/>
    </row>
    <row r="19" spans="1:15" ht="18" customHeight="1">
      <c r="A19" s="80"/>
      <c r="B19" s="24"/>
      <c r="C19" s="24"/>
      <c r="D19" s="24"/>
      <c r="E19" s="16"/>
      <c r="F19" s="16"/>
      <c r="G19" s="16"/>
      <c r="H19" s="16"/>
      <c r="I19" s="16"/>
      <c r="J19" s="16"/>
      <c r="K19" s="16"/>
      <c r="L19" s="16"/>
      <c r="M19" s="16"/>
      <c r="N19" s="81"/>
      <c r="O19" s="5"/>
    </row>
    <row r="20" spans="1:15" ht="18" customHeight="1">
      <c r="D20" s="25"/>
      <c r="E20" s="70"/>
      <c r="I20" s="3"/>
      <c r="J20" s="3"/>
      <c r="K20" s="3"/>
      <c r="L20" s="127"/>
      <c r="M20" s="127"/>
      <c r="N20" s="128"/>
      <c r="O20" s="3"/>
    </row>
    <row r="21" spans="1:15" ht="18" customHeight="1">
      <c r="D21" s="24"/>
      <c r="E21" s="24"/>
      <c r="F21" s="25"/>
      <c r="G21" s="25"/>
      <c r="H21" s="25"/>
      <c r="I21" s="24"/>
      <c r="J21" s="24"/>
      <c r="K21" s="24"/>
      <c r="L21" s="24"/>
      <c r="M21" s="24"/>
      <c r="N21" s="17"/>
      <c r="O21" s="3"/>
    </row>
    <row r="22" spans="1:15" ht="18" customHeight="1">
      <c r="A22" s="23"/>
      <c r="B22" s="24"/>
      <c r="C22" s="24"/>
      <c r="D22" s="24"/>
      <c r="E22" s="24"/>
      <c r="F22" s="25"/>
      <c r="G22" s="25"/>
      <c r="H22" s="25"/>
      <c r="I22" s="24"/>
      <c r="J22" s="24"/>
      <c r="K22" s="24"/>
      <c r="L22" s="24"/>
      <c r="M22" s="24"/>
      <c r="N22" s="17"/>
      <c r="O22" s="3"/>
    </row>
    <row r="23" spans="1:15" ht="18" customHeight="1">
      <c r="A23" s="23"/>
      <c r="B23" s="24"/>
      <c r="C23" s="24"/>
      <c r="D23" s="24"/>
      <c r="E23" s="24"/>
      <c r="F23" s="25"/>
      <c r="G23" s="25"/>
      <c r="H23" s="25"/>
      <c r="I23" s="24"/>
      <c r="J23" s="24"/>
      <c r="K23" s="24"/>
      <c r="L23" s="24"/>
      <c r="M23" s="24"/>
      <c r="N23" s="17"/>
      <c r="O23" s="3"/>
    </row>
    <row r="24" spans="1:15" ht="18" customHeight="1">
      <c r="A24" s="23"/>
      <c r="B24" s="24"/>
      <c r="C24" s="24"/>
      <c r="D24" s="24"/>
      <c r="E24" s="24"/>
      <c r="F24" s="25"/>
      <c r="G24" s="25"/>
      <c r="H24" s="25"/>
      <c r="I24" s="24"/>
      <c r="J24" s="24"/>
      <c r="K24" s="24"/>
      <c r="L24" s="24"/>
      <c r="M24" s="24"/>
      <c r="N24" s="17"/>
      <c r="O24" s="3"/>
    </row>
    <row r="25" spans="1:15" ht="18" customHeight="1">
      <c r="A25" s="23"/>
      <c r="B25" s="24"/>
      <c r="C25" s="24"/>
      <c r="D25" s="24"/>
      <c r="E25" s="24"/>
      <c r="F25" s="25"/>
      <c r="G25" s="25"/>
      <c r="H25" s="25"/>
      <c r="I25" s="24"/>
      <c r="J25" s="24"/>
      <c r="K25" s="24"/>
      <c r="L25" s="24"/>
      <c r="M25" s="24"/>
      <c r="N25" s="17"/>
      <c r="O25" s="3"/>
    </row>
    <row r="26" spans="1:15" ht="18" customHeight="1" thickBot="1">
      <c r="A26" s="182"/>
      <c r="B26" s="183"/>
      <c r="C26" s="144"/>
      <c r="D26" s="37"/>
      <c r="E26" s="38"/>
      <c r="F26" s="37"/>
      <c r="G26" s="37"/>
      <c r="H26" s="37"/>
      <c r="I26" s="184"/>
      <c r="J26" s="184"/>
      <c r="K26" s="184"/>
      <c r="L26" s="184" t="s">
        <v>46</v>
      </c>
      <c r="M26" s="184"/>
      <c r="N26" s="185"/>
      <c r="O26" s="5"/>
    </row>
    <row r="27" spans="1:15" ht="18" customHeight="1"/>
  </sheetData>
  <mergeCells count="24">
    <mergeCell ref="A26:B26"/>
    <mergeCell ref="I26:K26"/>
    <mergeCell ref="L26:N26"/>
    <mergeCell ref="C10:C12"/>
    <mergeCell ref="H10:H12"/>
    <mergeCell ref="J10:J11"/>
    <mergeCell ref="K10:L11"/>
    <mergeCell ref="M10:N11"/>
    <mergeCell ref="A17:D17"/>
    <mergeCell ref="B18:D18"/>
    <mergeCell ref="F18:G18"/>
    <mergeCell ref="L18:N18"/>
    <mergeCell ref="A10:A12"/>
    <mergeCell ref="B10:B12"/>
    <mergeCell ref="D10:D12"/>
    <mergeCell ref="E10:E12"/>
    <mergeCell ref="F10:F12"/>
    <mergeCell ref="G10:G11"/>
    <mergeCell ref="A1:N1"/>
    <mergeCell ref="A2:N2"/>
    <mergeCell ref="A3:N3"/>
    <mergeCell ref="A4:N4"/>
    <mergeCell ref="A5:N5"/>
    <mergeCell ref="A6:N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46"/>
  <sheetViews>
    <sheetView view="pageBreakPreview" topLeftCell="A10" zoomScale="87" zoomScaleSheetLayoutView="87" workbookViewId="0">
      <selection activeCell="E18" sqref="E18"/>
    </sheetView>
  </sheetViews>
  <sheetFormatPr defaultColWidth="8.85546875" defaultRowHeight="15"/>
  <cols>
    <col min="1" max="1" width="2.28515625" style="83" customWidth="1"/>
    <col min="2" max="2" width="7.28515625" style="83" customWidth="1"/>
    <col min="3" max="3" width="21.42578125" style="83" bestFit="1" customWidth="1"/>
    <col min="4" max="4" width="18.42578125" style="83" bestFit="1" customWidth="1"/>
    <col min="5" max="5" width="26.42578125" style="83" bestFit="1" customWidth="1"/>
    <col min="6" max="6" width="16.85546875" style="83" bestFit="1" customWidth="1"/>
    <col min="7" max="7" width="20" style="83" bestFit="1" customWidth="1"/>
    <col min="8" max="8" width="20" style="83" customWidth="1"/>
    <col min="9" max="9" width="38.42578125" style="83" bestFit="1" customWidth="1"/>
    <col min="10" max="11" width="27.42578125" style="83" bestFit="1" customWidth="1"/>
    <col min="12" max="12" width="17" style="83" customWidth="1"/>
    <col min="13" max="16384" width="8.85546875" style="83"/>
  </cols>
  <sheetData>
    <row r="1" spans="2:10" ht="6" customHeight="1" thickBot="1"/>
    <row r="2" spans="2:10" ht="21" customHeight="1">
      <c r="B2" s="225" t="s">
        <v>0</v>
      </c>
      <c r="C2" s="226"/>
      <c r="D2" s="226"/>
      <c r="E2" s="226"/>
      <c r="F2" s="226"/>
      <c r="G2" s="226"/>
      <c r="H2" s="226"/>
      <c r="I2" s="227"/>
      <c r="J2" s="126"/>
    </row>
    <row r="3" spans="2:10" ht="17.649999999999999" customHeight="1">
      <c r="B3" s="228" t="s">
        <v>71</v>
      </c>
      <c r="C3" s="229"/>
      <c r="D3" s="229"/>
      <c r="E3" s="229"/>
      <c r="F3" s="229"/>
      <c r="G3" s="229"/>
      <c r="H3" s="229"/>
      <c r="I3" s="230"/>
      <c r="J3" s="126"/>
    </row>
    <row r="4" spans="2:10" ht="19.5" customHeight="1">
      <c r="B4" s="219" t="s">
        <v>1</v>
      </c>
      <c r="C4" s="220"/>
      <c r="D4" s="220"/>
      <c r="E4" s="220"/>
      <c r="F4" s="220"/>
      <c r="G4" s="220"/>
      <c r="H4" s="220"/>
      <c r="I4" s="221"/>
      <c r="J4" s="126"/>
    </row>
    <row r="5" spans="2:10" ht="14.65" customHeight="1">
      <c r="B5" s="219" t="s">
        <v>48</v>
      </c>
      <c r="C5" s="220"/>
      <c r="D5" s="220"/>
      <c r="E5" s="220"/>
      <c r="F5" s="220"/>
      <c r="G5" s="220"/>
      <c r="H5" s="220"/>
      <c r="I5" s="221"/>
      <c r="J5" s="126"/>
    </row>
    <row r="6" spans="2:10" ht="14.65" customHeight="1">
      <c r="B6" s="219" t="s">
        <v>49</v>
      </c>
      <c r="C6" s="220"/>
      <c r="D6" s="220"/>
      <c r="E6" s="220"/>
      <c r="F6" s="220"/>
      <c r="G6" s="220"/>
      <c r="H6" s="220"/>
      <c r="I6" s="221"/>
      <c r="J6" s="126"/>
    </row>
    <row r="7" spans="2:10" ht="14.65" customHeight="1">
      <c r="B7" s="231" t="s">
        <v>82</v>
      </c>
      <c r="C7" s="232"/>
      <c r="D7" s="232"/>
      <c r="E7" s="232"/>
      <c r="F7" s="232"/>
      <c r="G7" s="232"/>
      <c r="H7" s="232"/>
      <c r="I7" s="233"/>
      <c r="J7" s="126"/>
    </row>
    <row r="8" spans="2:10" ht="14.65" customHeight="1" thickBot="1">
      <c r="B8" s="219" t="s">
        <v>83</v>
      </c>
      <c r="C8" s="220"/>
      <c r="D8" s="220"/>
      <c r="E8" s="220"/>
      <c r="F8" s="220"/>
      <c r="G8" s="220"/>
      <c r="H8" s="220"/>
      <c r="I8" s="221"/>
      <c r="J8" s="126"/>
    </row>
    <row r="9" spans="2:10" ht="21" thickBot="1">
      <c r="B9" s="222" t="s">
        <v>50</v>
      </c>
      <c r="C9" s="223"/>
      <c r="D9" s="223"/>
      <c r="E9" s="223"/>
      <c r="F9" s="223"/>
      <c r="G9" s="223"/>
      <c r="H9" s="223"/>
      <c r="I9" s="224"/>
      <c r="J9" s="126"/>
    </row>
    <row r="10" spans="2:10" ht="16.5" thickBot="1">
      <c r="B10" s="84" t="s">
        <v>51</v>
      </c>
      <c r="C10" s="85" t="s">
        <v>52</v>
      </c>
      <c r="D10" s="86" t="s">
        <v>53</v>
      </c>
      <c r="E10" s="85" t="s">
        <v>54</v>
      </c>
      <c r="F10" s="86" t="s">
        <v>55</v>
      </c>
      <c r="G10" s="85" t="s">
        <v>56</v>
      </c>
      <c r="H10" s="87" t="s">
        <v>57</v>
      </c>
      <c r="I10" s="88" t="s">
        <v>58</v>
      </c>
      <c r="J10" s="126"/>
    </row>
    <row r="11" spans="2:10" s="139" customFormat="1" ht="28.5">
      <c r="B11" s="135">
        <v>1</v>
      </c>
      <c r="C11" s="89" t="s">
        <v>67</v>
      </c>
      <c r="D11" s="90" t="s">
        <v>68</v>
      </c>
      <c r="E11" s="91" t="s">
        <v>69</v>
      </c>
      <c r="F11" s="136" t="s">
        <v>70</v>
      </c>
      <c r="G11" s="137">
        <v>3004278797</v>
      </c>
      <c r="H11" s="119">
        <f>'Sep-22'!J25+'Nov-22'!J25</f>
        <v>329041.66666666669</v>
      </c>
      <c r="I11" s="92" t="s">
        <v>72</v>
      </c>
      <c r="J11" s="138"/>
    </row>
    <row r="12" spans="2:10" s="139" customFormat="1" ht="28.5">
      <c r="B12" s="140">
        <f>B11+1</f>
        <v>2</v>
      </c>
      <c r="C12" s="94" t="s">
        <v>73</v>
      </c>
      <c r="D12" s="95" t="s">
        <v>74</v>
      </c>
      <c r="E12" s="94" t="s">
        <v>75</v>
      </c>
      <c r="F12" s="96" t="s">
        <v>76</v>
      </c>
      <c r="G12" s="97">
        <v>3004281418</v>
      </c>
      <c r="H12" s="119">
        <f>'Sep-22'!J26+'Nov-22'!J26</f>
        <v>204875</v>
      </c>
      <c r="I12" s="92" t="s">
        <v>72</v>
      </c>
      <c r="J12" s="138"/>
    </row>
    <row r="13" spans="2:10" s="139" customFormat="1" ht="28.5">
      <c r="B13" s="140">
        <f t="shared" ref="B13:B46" si="0">B12+1</f>
        <v>3</v>
      </c>
      <c r="C13" s="94" t="s">
        <v>77</v>
      </c>
      <c r="D13" s="95" t="s">
        <v>78</v>
      </c>
      <c r="E13" s="94" t="s">
        <v>79</v>
      </c>
      <c r="F13" s="96" t="s">
        <v>80</v>
      </c>
      <c r="G13" s="97">
        <v>3004271784</v>
      </c>
      <c r="H13" s="119">
        <f>'Nov-22'!J27</f>
        <v>125120.96774193548</v>
      </c>
      <c r="I13" s="99" t="s">
        <v>72</v>
      </c>
      <c r="J13" s="138"/>
    </row>
    <row r="14" spans="2:10" s="139" customFormat="1" ht="28.5">
      <c r="B14" s="140">
        <f t="shared" si="0"/>
        <v>4</v>
      </c>
      <c r="C14" s="129" t="s">
        <v>87</v>
      </c>
      <c r="D14" s="95" t="s">
        <v>102</v>
      </c>
      <c r="E14" s="94" t="s">
        <v>95</v>
      </c>
      <c r="F14" s="96" t="s">
        <v>96</v>
      </c>
      <c r="G14" s="97">
        <v>2008864295</v>
      </c>
      <c r="H14" s="119"/>
      <c r="I14" s="99" t="s">
        <v>72</v>
      </c>
      <c r="J14" s="138"/>
    </row>
    <row r="15" spans="2:10" s="139" customFormat="1" ht="28.5">
      <c r="B15" s="140">
        <f t="shared" si="0"/>
        <v>5</v>
      </c>
      <c r="C15" s="130" t="s">
        <v>97</v>
      </c>
      <c r="D15" s="95" t="s">
        <v>104</v>
      </c>
      <c r="E15" s="94" t="s">
        <v>105</v>
      </c>
      <c r="F15" s="96" t="s">
        <v>106</v>
      </c>
      <c r="G15" s="97">
        <v>2008856128</v>
      </c>
      <c r="H15" s="119"/>
      <c r="I15" s="99" t="s">
        <v>123</v>
      </c>
    </row>
    <row r="16" spans="2:10" s="139" customFormat="1" ht="28.5">
      <c r="B16" s="140">
        <f t="shared" si="0"/>
        <v>6</v>
      </c>
      <c r="C16" s="131" t="s">
        <v>98</v>
      </c>
      <c r="D16" s="95" t="s">
        <v>110</v>
      </c>
      <c r="E16" s="94" t="s">
        <v>107</v>
      </c>
      <c r="F16" s="96" t="s">
        <v>108</v>
      </c>
      <c r="G16" s="97">
        <v>2008856136</v>
      </c>
      <c r="H16" s="119"/>
      <c r="I16" s="99" t="s">
        <v>123</v>
      </c>
    </row>
    <row r="17" spans="2:9" s="139" customFormat="1" ht="28.5">
      <c r="B17" s="140">
        <f t="shared" si="0"/>
        <v>7</v>
      </c>
      <c r="C17" s="131" t="s">
        <v>99</v>
      </c>
      <c r="D17" s="95" t="s">
        <v>109</v>
      </c>
      <c r="E17" s="94" t="s">
        <v>107</v>
      </c>
      <c r="F17" s="96" t="s">
        <v>111</v>
      </c>
      <c r="G17" s="97" t="s">
        <v>121</v>
      </c>
      <c r="H17" s="119"/>
      <c r="I17" s="99" t="s">
        <v>123</v>
      </c>
    </row>
    <row r="18" spans="2:9" s="139" customFormat="1" ht="28.5">
      <c r="B18" s="141">
        <f t="shared" si="0"/>
        <v>8</v>
      </c>
      <c r="C18" s="132" t="s">
        <v>100</v>
      </c>
      <c r="D18" s="95" t="s">
        <v>112</v>
      </c>
      <c r="E18" s="94" t="s">
        <v>105</v>
      </c>
      <c r="F18" s="96" t="s">
        <v>113</v>
      </c>
      <c r="G18" s="97">
        <v>2008893627</v>
      </c>
      <c r="H18" s="119"/>
      <c r="I18" s="99" t="s">
        <v>123</v>
      </c>
    </row>
    <row r="19" spans="2:9" s="139" customFormat="1" ht="36">
      <c r="B19" s="141">
        <f t="shared" si="0"/>
        <v>9</v>
      </c>
      <c r="C19" s="133" t="s">
        <v>103</v>
      </c>
      <c r="D19" s="95" t="s">
        <v>114</v>
      </c>
      <c r="E19" s="94" t="s">
        <v>107</v>
      </c>
      <c r="F19" s="96" t="s">
        <v>115</v>
      </c>
      <c r="G19" s="97">
        <v>2008856144</v>
      </c>
      <c r="H19" s="119"/>
      <c r="I19" s="99" t="s">
        <v>123</v>
      </c>
    </row>
    <row r="20" spans="2:9" s="139" customFormat="1" ht="28.5">
      <c r="B20" s="141">
        <f t="shared" si="0"/>
        <v>10</v>
      </c>
      <c r="C20" s="132" t="s">
        <v>116</v>
      </c>
      <c r="D20" s="95" t="s">
        <v>117</v>
      </c>
      <c r="E20" s="94" t="s">
        <v>105</v>
      </c>
      <c r="F20" s="96" t="s">
        <v>118</v>
      </c>
      <c r="G20" s="97">
        <v>2008864287</v>
      </c>
      <c r="H20" s="119"/>
      <c r="I20" s="99" t="s">
        <v>123</v>
      </c>
    </row>
    <row r="21" spans="2:9" s="139" customFormat="1" ht="28.5">
      <c r="B21" s="141">
        <f t="shared" si="0"/>
        <v>11</v>
      </c>
      <c r="C21" s="134" t="s">
        <v>101</v>
      </c>
      <c r="D21" s="95" t="s">
        <v>119</v>
      </c>
      <c r="E21" s="94" t="s">
        <v>107</v>
      </c>
      <c r="F21" s="96" t="s">
        <v>120</v>
      </c>
      <c r="G21" s="97">
        <v>42467009</v>
      </c>
      <c r="H21" s="119"/>
      <c r="I21" s="99" t="s">
        <v>122</v>
      </c>
    </row>
    <row r="22" spans="2:9" ht="28.5" hidden="1" customHeight="1">
      <c r="B22" s="93" t="e">
        <f>#REF!+1</f>
        <v>#REF!</v>
      </c>
      <c r="C22" s="94"/>
      <c r="D22" s="95"/>
      <c r="E22" s="94"/>
      <c r="F22" s="96"/>
      <c r="G22" s="97"/>
      <c r="H22" s="98"/>
      <c r="I22" s="99"/>
    </row>
    <row r="23" spans="2:9" ht="28.5" hidden="1" customHeight="1">
      <c r="B23" s="93" t="e">
        <f t="shared" si="0"/>
        <v>#REF!</v>
      </c>
      <c r="C23" s="94"/>
      <c r="D23" s="95"/>
      <c r="E23" s="94"/>
      <c r="F23" s="96"/>
      <c r="G23" s="97"/>
      <c r="H23" s="98"/>
      <c r="I23" s="99"/>
    </row>
    <row r="24" spans="2:9" ht="28.5" hidden="1" customHeight="1">
      <c r="B24" s="93" t="e">
        <f t="shared" si="0"/>
        <v>#REF!</v>
      </c>
      <c r="C24" s="94"/>
      <c r="D24" s="95"/>
      <c r="E24" s="94"/>
      <c r="F24" s="96"/>
      <c r="G24" s="97"/>
      <c r="H24" s="98"/>
      <c r="I24" s="99"/>
    </row>
    <row r="25" spans="2:9" ht="28.5" hidden="1" customHeight="1">
      <c r="B25" s="93" t="e">
        <f t="shared" si="0"/>
        <v>#REF!</v>
      </c>
      <c r="C25" s="94"/>
      <c r="D25" s="95"/>
      <c r="E25" s="94"/>
      <c r="F25" s="96"/>
      <c r="G25" s="97"/>
      <c r="H25" s="98"/>
      <c r="I25" s="99"/>
    </row>
    <row r="26" spans="2:9" ht="28.5" hidden="1" customHeight="1">
      <c r="B26" s="93" t="e">
        <f t="shared" si="0"/>
        <v>#REF!</v>
      </c>
      <c r="C26" s="94"/>
      <c r="D26" s="95"/>
      <c r="E26" s="94"/>
      <c r="F26" s="96"/>
      <c r="G26" s="97"/>
      <c r="H26" s="98"/>
      <c r="I26" s="100"/>
    </row>
    <row r="27" spans="2:9" ht="28.5" hidden="1" customHeight="1">
      <c r="B27" s="93" t="e">
        <f t="shared" si="0"/>
        <v>#REF!</v>
      </c>
      <c r="C27" s="94"/>
      <c r="D27" s="95"/>
      <c r="E27" s="94"/>
      <c r="F27" s="96"/>
      <c r="G27" s="101"/>
      <c r="H27" s="102"/>
      <c r="I27" s="100"/>
    </row>
    <row r="28" spans="2:9" ht="28.5" hidden="1" customHeight="1">
      <c r="B28" s="93" t="e">
        <f t="shared" si="0"/>
        <v>#REF!</v>
      </c>
      <c r="C28" s="94"/>
      <c r="D28" s="103"/>
      <c r="E28" s="94"/>
      <c r="F28" s="96"/>
      <c r="G28" s="97"/>
      <c r="H28" s="98"/>
      <c r="I28" s="100"/>
    </row>
    <row r="29" spans="2:9" ht="28.5" hidden="1" customHeight="1">
      <c r="B29" s="93" t="e">
        <f t="shared" si="0"/>
        <v>#REF!</v>
      </c>
      <c r="C29" s="94"/>
      <c r="D29" s="95"/>
      <c r="E29" s="94"/>
      <c r="F29" s="96"/>
      <c r="G29" s="97"/>
      <c r="H29" s="98"/>
      <c r="I29" s="100"/>
    </row>
    <row r="30" spans="2:9" ht="28.5" hidden="1" customHeight="1">
      <c r="B30" s="93" t="e">
        <f t="shared" si="0"/>
        <v>#REF!</v>
      </c>
      <c r="C30" s="94"/>
      <c r="D30" s="95"/>
      <c r="E30" s="94"/>
      <c r="F30" s="96"/>
      <c r="G30" s="97"/>
      <c r="H30" s="98"/>
      <c r="I30" s="100"/>
    </row>
    <row r="31" spans="2:9" ht="28.5" hidden="1" customHeight="1">
      <c r="B31" s="93" t="e">
        <f t="shared" si="0"/>
        <v>#REF!</v>
      </c>
      <c r="C31" s="94"/>
      <c r="D31" s="95"/>
      <c r="E31" s="94"/>
      <c r="F31" s="96"/>
      <c r="G31" s="97"/>
      <c r="H31" s="98"/>
      <c r="I31" s="100"/>
    </row>
    <row r="32" spans="2:9" ht="28.5" hidden="1" customHeight="1">
      <c r="B32" s="93" t="e">
        <f t="shared" si="0"/>
        <v>#REF!</v>
      </c>
      <c r="C32" s="94"/>
      <c r="D32" s="95"/>
      <c r="E32" s="94"/>
      <c r="F32" s="96"/>
      <c r="G32" s="97"/>
      <c r="H32" s="98"/>
      <c r="I32" s="100"/>
    </row>
    <row r="33" spans="2:9" ht="28.5" hidden="1" customHeight="1">
      <c r="B33" s="93" t="e">
        <f t="shared" si="0"/>
        <v>#REF!</v>
      </c>
      <c r="C33" s="94"/>
      <c r="D33" s="95"/>
      <c r="E33" s="94"/>
      <c r="F33" s="96"/>
      <c r="G33" s="97"/>
      <c r="H33" s="98"/>
      <c r="I33" s="100"/>
    </row>
    <row r="34" spans="2:9" ht="28.5" hidden="1" customHeight="1">
      <c r="B34" s="93" t="e">
        <f t="shared" si="0"/>
        <v>#REF!</v>
      </c>
      <c r="C34" s="94"/>
      <c r="D34" s="95"/>
      <c r="E34" s="94"/>
      <c r="F34" s="96"/>
      <c r="G34" s="97"/>
      <c r="H34" s="98"/>
      <c r="I34" s="100"/>
    </row>
    <row r="35" spans="2:9" ht="28.5" hidden="1" customHeight="1">
      <c r="B35" s="93" t="e">
        <f t="shared" si="0"/>
        <v>#REF!</v>
      </c>
      <c r="C35" s="94"/>
      <c r="D35" s="95"/>
      <c r="E35" s="94"/>
      <c r="F35" s="96"/>
      <c r="G35" s="97"/>
      <c r="H35" s="98"/>
      <c r="I35" s="100"/>
    </row>
    <row r="36" spans="2:9" ht="28.5" hidden="1" customHeight="1">
      <c r="B36" s="93" t="e">
        <f t="shared" si="0"/>
        <v>#REF!</v>
      </c>
      <c r="C36" s="94"/>
      <c r="D36" s="95"/>
      <c r="E36" s="94"/>
      <c r="F36" s="96"/>
      <c r="G36" s="97"/>
      <c r="H36" s="98"/>
      <c r="I36" s="100"/>
    </row>
    <row r="37" spans="2:9" ht="28.5" hidden="1" customHeight="1">
      <c r="B37" s="93" t="e">
        <f t="shared" si="0"/>
        <v>#REF!</v>
      </c>
      <c r="C37" s="94"/>
      <c r="D37" s="95"/>
      <c r="E37" s="94"/>
      <c r="F37" s="96"/>
      <c r="G37" s="97"/>
      <c r="H37" s="98"/>
      <c r="I37" s="100"/>
    </row>
    <row r="38" spans="2:9" ht="28.5" hidden="1" customHeight="1">
      <c r="B38" s="93" t="e">
        <f t="shared" si="0"/>
        <v>#REF!</v>
      </c>
      <c r="C38" s="94"/>
      <c r="D38" s="95"/>
      <c r="E38" s="94"/>
      <c r="F38" s="96"/>
      <c r="G38" s="97"/>
      <c r="H38" s="98"/>
      <c r="I38" s="100"/>
    </row>
    <row r="39" spans="2:9" ht="28.5" hidden="1" customHeight="1">
      <c r="B39" s="93" t="e">
        <f t="shared" si="0"/>
        <v>#REF!</v>
      </c>
      <c r="C39" s="94"/>
      <c r="D39" s="95"/>
      <c r="E39" s="94"/>
      <c r="F39" s="96"/>
      <c r="G39" s="97"/>
      <c r="H39" s="98"/>
      <c r="I39" s="100"/>
    </row>
    <row r="40" spans="2:9" ht="28.5" hidden="1" customHeight="1">
      <c r="B40" s="93" t="e">
        <f t="shared" si="0"/>
        <v>#REF!</v>
      </c>
      <c r="C40" s="94"/>
      <c r="D40" s="95"/>
      <c r="E40" s="94"/>
      <c r="F40" s="96"/>
      <c r="G40" s="97"/>
      <c r="H40" s="98"/>
      <c r="I40" s="99"/>
    </row>
    <row r="41" spans="2:9" ht="28.5" hidden="1" customHeight="1">
      <c r="B41" s="93" t="e">
        <f t="shared" si="0"/>
        <v>#REF!</v>
      </c>
      <c r="C41" s="94"/>
      <c r="D41" s="95"/>
      <c r="E41" s="94"/>
      <c r="F41" s="96"/>
      <c r="G41" s="97"/>
      <c r="H41" s="98"/>
      <c r="I41" s="99"/>
    </row>
    <row r="42" spans="2:9" ht="28.5" hidden="1" customHeight="1">
      <c r="B42" s="93" t="e">
        <f t="shared" si="0"/>
        <v>#REF!</v>
      </c>
      <c r="C42" s="94"/>
      <c r="D42" s="95"/>
      <c r="E42" s="94"/>
      <c r="F42" s="96"/>
      <c r="G42" s="97"/>
      <c r="H42" s="98"/>
      <c r="I42" s="99"/>
    </row>
    <row r="43" spans="2:9" ht="28.5" hidden="1" customHeight="1">
      <c r="B43" s="93" t="e">
        <f t="shared" si="0"/>
        <v>#REF!</v>
      </c>
      <c r="C43" s="94"/>
      <c r="D43" s="95"/>
      <c r="E43" s="94"/>
      <c r="F43" s="96"/>
      <c r="G43" s="97"/>
      <c r="H43" s="98"/>
      <c r="I43" s="99"/>
    </row>
    <row r="44" spans="2:9" ht="28.5" hidden="1" customHeight="1">
      <c r="B44" s="93" t="e">
        <f t="shared" si="0"/>
        <v>#REF!</v>
      </c>
      <c r="C44" s="94"/>
      <c r="D44" s="95"/>
      <c r="E44" s="94"/>
      <c r="F44" s="96"/>
      <c r="G44" s="97"/>
      <c r="H44" s="98"/>
      <c r="I44" s="99"/>
    </row>
    <row r="45" spans="2:9" ht="28.5" hidden="1" customHeight="1">
      <c r="B45" s="93" t="e">
        <f t="shared" si="0"/>
        <v>#REF!</v>
      </c>
      <c r="C45" s="94"/>
      <c r="D45" s="95"/>
      <c r="E45" s="94"/>
      <c r="F45" s="96"/>
      <c r="G45" s="97"/>
      <c r="H45" s="98"/>
      <c r="I45" s="99"/>
    </row>
    <row r="46" spans="2:9" ht="28.5" hidden="1" customHeight="1" thickBot="1">
      <c r="B46" s="104" t="e">
        <f t="shared" si="0"/>
        <v>#REF!</v>
      </c>
      <c r="C46" s="105"/>
      <c r="D46" s="106"/>
      <c r="E46" s="105"/>
      <c r="F46" s="107"/>
      <c r="G46" s="108"/>
      <c r="H46" s="109"/>
      <c r="I46" s="110"/>
    </row>
  </sheetData>
  <mergeCells count="8">
    <mergeCell ref="B8:I8"/>
    <mergeCell ref="B9:I9"/>
    <mergeCell ref="B2:I2"/>
    <mergeCell ref="B3:I3"/>
    <mergeCell ref="B4:I4"/>
    <mergeCell ref="B5:I5"/>
    <mergeCell ref="B6:I6"/>
    <mergeCell ref="B7:I7"/>
  </mergeCells>
  <printOptions horizontalCentered="1"/>
  <pageMargins left="0.25" right="0.25" top="0.75" bottom="0.75" header="0.3" footer="0.3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18"/>
  <sheetViews>
    <sheetView showWhiteSpace="0" view="pageBreakPreview" zoomScale="90" zoomScaleSheetLayoutView="90" workbookViewId="0">
      <selection activeCell="C4" sqref="C4"/>
    </sheetView>
  </sheetViews>
  <sheetFormatPr defaultColWidth="9.140625" defaultRowHeight="15"/>
  <cols>
    <col min="1" max="1" width="3.7109375" style="45" customWidth="1"/>
    <col min="2" max="2" width="51.42578125" style="45" customWidth="1"/>
    <col min="3" max="3" width="47.42578125" style="45" customWidth="1"/>
    <col min="4" max="5" width="9.28515625" style="45" customWidth="1"/>
    <col min="6" max="6" width="8.42578125" style="45" customWidth="1"/>
    <col min="7" max="7" width="18" style="45" customWidth="1"/>
    <col min="8" max="8" width="18" style="45" bestFit="1" customWidth="1"/>
    <col min="9" max="14" width="3.7109375" style="45" customWidth="1"/>
    <col min="15" max="16384" width="9.140625" style="45"/>
  </cols>
  <sheetData>
    <row r="1" spans="2:11">
      <c r="B1" s="234" t="s">
        <v>25</v>
      </c>
      <c r="C1" s="234"/>
    </row>
    <row r="2" spans="2:11" ht="15.75" thickBot="1">
      <c r="B2" s="44"/>
      <c r="C2" s="44"/>
    </row>
    <row r="3" spans="2:11" ht="15.75" thickBot="1">
      <c r="B3" s="46" t="s">
        <v>26</v>
      </c>
      <c r="C3" s="47">
        <f>(250000*4)+(250000/28*9)</f>
        <v>1080357.142857143</v>
      </c>
      <c r="H3" s="48"/>
    </row>
    <row r="4" spans="2:11" ht="17.25" customHeight="1" thickBot="1">
      <c r="B4" s="46" t="s">
        <v>27</v>
      </c>
      <c r="C4" s="49">
        <f>IF(C3&lt;=600000,C3*0,IF(C3&lt;=1200000,(0.025*(C3-600000)),IF(C3&lt;=2400000,(15000+0.125*(C3-1200000)),IF(C3&lt;=3600000,(165000+0.2*(C3-2400000)),IF(C3&lt;=6000000,(405000+0.25*(C3-3600000)),IF(C3&lt;=12000000,(1005000+0.325*(C3-6000000)),IF(C3&gt;12000000,(2955000+0.35*(C3-12000000)))))))))</f>
        <v>12008.928571428574</v>
      </c>
      <c r="H4" s="50"/>
    </row>
    <row r="5" spans="2:11">
      <c r="B5" s="46"/>
      <c r="C5" s="51"/>
    </row>
    <row r="9" spans="2:11">
      <c r="B9" s="52" t="s">
        <v>28</v>
      </c>
    </row>
    <row r="10" spans="2:11" ht="15.75" thickBot="1"/>
    <row r="11" spans="2:11" ht="15.75" thickBot="1">
      <c r="B11" s="53" t="s">
        <v>29</v>
      </c>
      <c r="C11" s="54" t="s">
        <v>30</v>
      </c>
      <c r="D11" s="55"/>
    </row>
    <row r="12" spans="2:11">
      <c r="B12" s="56" t="s">
        <v>31</v>
      </c>
      <c r="C12" s="57">
        <v>0</v>
      </c>
      <c r="D12" s="58"/>
      <c r="I12" s="59"/>
      <c r="J12" s="59"/>
      <c r="K12" s="59"/>
    </row>
    <row r="13" spans="2:11">
      <c r="B13" s="60" t="s">
        <v>32</v>
      </c>
      <c r="C13" s="61" t="s">
        <v>33</v>
      </c>
      <c r="D13" s="62"/>
      <c r="I13" s="63"/>
      <c r="J13" s="63"/>
      <c r="K13" s="63"/>
    </row>
    <row r="14" spans="2:11">
      <c r="B14" s="64" t="s">
        <v>34</v>
      </c>
      <c r="C14" s="65" t="s">
        <v>35</v>
      </c>
      <c r="D14" s="58"/>
      <c r="I14" s="63"/>
      <c r="J14" s="63"/>
      <c r="K14" s="63"/>
    </row>
    <row r="15" spans="2:11">
      <c r="B15" s="60" t="s">
        <v>36</v>
      </c>
      <c r="C15" s="61" t="s">
        <v>37</v>
      </c>
      <c r="D15" s="62"/>
      <c r="I15" s="63"/>
      <c r="J15" s="63"/>
      <c r="K15" s="63"/>
    </row>
    <row r="16" spans="2:11">
      <c r="B16" s="60" t="s">
        <v>38</v>
      </c>
      <c r="C16" s="61" t="s">
        <v>39</v>
      </c>
      <c r="D16" s="62"/>
      <c r="I16" s="63"/>
      <c r="J16" s="63"/>
      <c r="K16" s="63"/>
    </row>
    <row r="17" spans="2:11">
      <c r="B17" s="64" t="s">
        <v>40</v>
      </c>
      <c r="C17" s="65" t="s">
        <v>41</v>
      </c>
      <c r="D17" s="58"/>
      <c r="I17" s="63"/>
      <c r="J17" s="63"/>
      <c r="K17" s="63"/>
    </row>
    <row r="18" spans="2:11" ht="15.75" thickBot="1">
      <c r="B18" s="66" t="s">
        <v>42</v>
      </c>
      <c r="C18" s="67" t="s">
        <v>43</v>
      </c>
      <c r="D18" s="68"/>
      <c r="I18" s="63"/>
      <c r="J18" s="63"/>
      <c r="K18" s="63"/>
    </row>
  </sheetData>
  <sheetProtection sheet="1" formatCells="0"/>
  <mergeCells count="1">
    <mergeCell ref="B1:C1"/>
  </mergeCells>
  <pageMargins left="0.7" right="0.7" top="0.75" bottom="0.75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2.75"/>
  <sheetData>
    <row r="1" spans="1:1">
      <c r="A1">
        <f>75000/12</f>
        <v>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0"/>
  <sheetViews>
    <sheetView zoomScale="90" zoomScaleNormal="90" zoomScaleSheetLayoutView="90" workbookViewId="0">
      <pane xSplit="3" ySplit="13" topLeftCell="D14" activePane="bottomRight" state="frozen"/>
      <selection activeCell="E11" sqref="E11:E13"/>
      <selection pane="topRight" activeCell="E11" sqref="E11:E13"/>
      <selection pane="bottomLeft" activeCell="E11" sqref="E11:E13"/>
      <selection pane="bottomRight" activeCell="C36" sqref="C36"/>
    </sheetView>
  </sheetViews>
  <sheetFormatPr defaultColWidth="9.28515625" defaultRowHeight="12.75"/>
  <cols>
    <col min="1" max="1" width="1" style="4" customWidth="1"/>
    <col min="2" max="2" width="7.140625" style="8" customWidth="1"/>
    <col min="3" max="3" width="29.7109375" style="9" customWidth="1"/>
    <col min="4" max="4" width="34" style="9" bestFit="1" customWidth="1"/>
    <col min="5" max="5" width="16.28515625" style="10" customWidth="1"/>
    <col min="6" max="6" width="17.7109375" style="11" customWidth="1"/>
    <col min="7" max="7" width="18.42578125" style="11" hidden="1" customWidth="1"/>
    <col min="8" max="8" width="19.85546875" style="11" bestFit="1" customWidth="1"/>
    <col min="9" max="9" width="14.28515625" style="10" customWidth="1"/>
    <col min="10" max="10" width="19.7109375" style="10" bestFit="1" customWidth="1"/>
    <col min="11" max="11" width="15.5703125" style="4" customWidth="1"/>
    <col min="12" max="12" width="13.140625" style="4" customWidth="1"/>
    <col min="13" max="13" width="14.28515625" style="4" customWidth="1"/>
    <col min="14" max="14" width="14.5703125" style="4" customWidth="1"/>
    <col min="15" max="15" width="1.7109375" style="4" customWidth="1"/>
    <col min="16" max="16384" width="9.28515625" style="4"/>
  </cols>
  <sheetData>
    <row r="1" spans="1:19" ht="5.65" customHeight="1"/>
    <row r="2" spans="1:19" ht="17.649999999999999" customHeight="1">
      <c r="B2" s="209" t="s">
        <v>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1"/>
      <c r="P2" s="1"/>
      <c r="Q2" s="1"/>
      <c r="R2" s="1"/>
      <c r="S2" s="1"/>
    </row>
    <row r="3" spans="1:19" ht="13.9" customHeight="1">
      <c r="B3" s="209" t="s">
        <v>47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1"/>
      <c r="P3" s="1"/>
      <c r="Q3" s="1"/>
      <c r="R3" s="1"/>
      <c r="S3" s="1"/>
    </row>
    <row r="4" spans="1:19" ht="18.75">
      <c r="B4" s="210" t="s">
        <v>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1"/>
      <c r="P4" s="1"/>
      <c r="Q4" s="1"/>
      <c r="R4" s="1"/>
      <c r="S4" s="1"/>
    </row>
    <row r="5" spans="1:19" ht="18.75">
      <c r="B5" s="210" t="s">
        <v>16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1"/>
      <c r="P5" s="1"/>
      <c r="Q5" s="1"/>
      <c r="R5" s="1"/>
      <c r="S5" s="1"/>
    </row>
    <row r="6" spans="1:19" ht="4.9000000000000004" customHeight="1">
      <c r="B6" s="210" t="s">
        <v>15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1"/>
      <c r="P6" s="1"/>
      <c r="Q6" s="1"/>
      <c r="R6" s="1"/>
      <c r="S6" s="1"/>
    </row>
    <row r="7" spans="1:19" ht="19.5">
      <c r="B7" s="211" t="s">
        <v>81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1"/>
      <c r="P7" s="1"/>
      <c r="Q7" s="1"/>
      <c r="R7" s="1"/>
      <c r="S7" s="1"/>
    </row>
    <row r="8" spans="1:19" s="5" customFormat="1" ht="16.5">
      <c r="J8" s="6"/>
      <c r="K8" s="2"/>
    </row>
    <row r="9" spans="1:19" s="5" customFormat="1" ht="18">
      <c r="B9" s="39" t="s">
        <v>22</v>
      </c>
      <c r="C9" s="39"/>
      <c r="D9" s="82" t="s">
        <v>65</v>
      </c>
      <c r="E9" s="39"/>
      <c r="F9" s="39"/>
      <c r="G9" s="39"/>
      <c r="H9" s="39"/>
      <c r="I9" s="39"/>
      <c r="J9" s="6"/>
      <c r="K9" s="2"/>
    </row>
    <row r="10" spans="1:19" s="5" customFormat="1" ht="18.75" thickBot="1">
      <c r="B10" s="39" t="s">
        <v>44</v>
      </c>
      <c r="C10" s="39"/>
      <c r="D10" s="39"/>
      <c r="E10" s="69" t="s">
        <v>45</v>
      </c>
      <c r="F10" s="39"/>
      <c r="G10" s="39"/>
      <c r="H10" s="39"/>
      <c r="I10" s="39"/>
      <c r="J10" s="6"/>
      <c r="K10" s="2"/>
    </row>
    <row r="11" spans="1:19" s="5" customFormat="1" ht="21" customHeight="1">
      <c r="A11" s="3"/>
      <c r="B11" s="202" t="s">
        <v>2</v>
      </c>
      <c r="C11" s="205" t="s">
        <v>3</v>
      </c>
      <c r="D11" s="205" t="s">
        <v>4</v>
      </c>
      <c r="E11" s="205" t="s">
        <v>5</v>
      </c>
      <c r="F11" s="186" t="s">
        <v>24</v>
      </c>
      <c r="G11" s="205" t="s">
        <v>6</v>
      </c>
      <c r="H11" s="186" t="s">
        <v>130</v>
      </c>
      <c r="I11" s="41" t="s">
        <v>7</v>
      </c>
      <c r="J11" s="186" t="s">
        <v>23</v>
      </c>
      <c r="K11" s="188" t="s">
        <v>13</v>
      </c>
      <c r="L11" s="189"/>
      <c r="M11" s="192" t="s">
        <v>14</v>
      </c>
      <c r="N11" s="193"/>
    </row>
    <row r="12" spans="1:19" s="5" customFormat="1" ht="62.45" customHeight="1">
      <c r="A12" s="3"/>
      <c r="B12" s="203"/>
      <c r="C12" s="206"/>
      <c r="D12" s="206"/>
      <c r="E12" s="206"/>
      <c r="F12" s="187"/>
      <c r="G12" s="206"/>
      <c r="H12" s="187"/>
      <c r="I12" s="42" t="s">
        <v>8</v>
      </c>
      <c r="J12" s="187"/>
      <c r="K12" s="190"/>
      <c r="L12" s="191"/>
      <c r="M12" s="194"/>
      <c r="N12" s="195"/>
    </row>
    <row r="13" spans="1:19" s="12" customFormat="1" ht="34.9" customHeight="1" thickBot="1">
      <c r="B13" s="204"/>
      <c r="C13" s="207"/>
      <c r="D13" s="207"/>
      <c r="E13" s="207"/>
      <c r="F13" s="208"/>
      <c r="G13" s="207"/>
      <c r="H13" s="40">
        <v>1</v>
      </c>
      <c r="I13" s="40">
        <v>2</v>
      </c>
      <c r="J13" s="40" t="s">
        <v>9</v>
      </c>
      <c r="K13" s="28" t="s">
        <v>17</v>
      </c>
      <c r="L13" s="28" t="s">
        <v>18</v>
      </c>
      <c r="M13" s="28" t="s">
        <v>19</v>
      </c>
      <c r="N13" s="29" t="s">
        <v>20</v>
      </c>
    </row>
    <row r="14" spans="1:19" s="12" customFormat="1" ht="34.9" hidden="1" customHeight="1">
      <c r="B14" s="71"/>
      <c r="C14" s="72"/>
      <c r="D14" s="72"/>
      <c r="E14" s="115"/>
      <c r="F14" s="73"/>
      <c r="G14" s="72"/>
      <c r="H14" s="111"/>
      <c r="I14" s="111"/>
      <c r="J14" s="112"/>
      <c r="K14" s="113"/>
      <c r="L14" s="113"/>
      <c r="M14" s="113"/>
      <c r="N14" s="114"/>
    </row>
    <row r="15" spans="1:19" s="12" customFormat="1" ht="34.9" hidden="1" customHeight="1">
      <c r="B15" s="71"/>
      <c r="C15" s="72"/>
      <c r="D15" s="72"/>
      <c r="E15" s="115"/>
      <c r="F15" s="73"/>
      <c r="G15" s="72"/>
      <c r="H15" s="111"/>
      <c r="I15" s="111"/>
      <c r="J15" s="111"/>
      <c r="K15" s="116"/>
      <c r="L15" s="116"/>
      <c r="M15" s="116"/>
      <c r="N15" s="117"/>
    </row>
    <row r="16" spans="1:19" s="12" customFormat="1" ht="34.9" hidden="1" customHeight="1">
      <c r="B16" s="71"/>
      <c r="C16" s="72"/>
      <c r="D16" s="72"/>
      <c r="E16" s="72"/>
      <c r="F16" s="73"/>
      <c r="G16" s="72"/>
      <c r="H16" s="73"/>
      <c r="I16" s="73"/>
      <c r="J16" s="73"/>
      <c r="K16" s="74"/>
      <c r="L16" s="74"/>
      <c r="M16" s="74"/>
      <c r="N16" s="75"/>
    </row>
    <row r="17" spans="2:17" s="12" customFormat="1" ht="34.9" hidden="1" customHeight="1">
      <c r="B17" s="71"/>
      <c r="C17" s="72"/>
      <c r="D17" s="72"/>
      <c r="E17" s="72"/>
      <c r="F17" s="73"/>
      <c r="G17" s="72"/>
      <c r="H17" s="73"/>
      <c r="I17" s="73"/>
      <c r="J17" s="73"/>
      <c r="K17" s="74"/>
      <c r="L17" s="74"/>
      <c r="M17" s="74"/>
      <c r="N17" s="75"/>
    </row>
    <row r="18" spans="2:17" s="12" customFormat="1" ht="34.9" hidden="1" customHeight="1">
      <c r="B18" s="71"/>
      <c r="C18" s="72"/>
      <c r="D18" s="72"/>
      <c r="E18" s="72"/>
      <c r="F18" s="73"/>
      <c r="G18" s="72"/>
      <c r="H18" s="73"/>
      <c r="I18" s="73"/>
      <c r="J18" s="73"/>
      <c r="K18" s="74"/>
      <c r="L18" s="74"/>
      <c r="M18" s="74"/>
      <c r="N18" s="75"/>
    </row>
    <row r="19" spans="2:17" s="12" customFormat="1" ht="34.9" hidden="1" customHeight="1">
      <c r="B19" s="71"/>
      <c r="C19" s="72"/>
      <c r="D19" s="72"/>
      <c r="E19" s="72"/>
      <c r="F19" s="73"/>
      <c r="G19" s="72"/>
      <c r="H19" s="73"/>
      <c r="I19" s="73"/>
      <c r="J19" s="73"/>
      <c r="K19" s="74"/>
      <c r="L19" s="74"/>
      <c r="M19" s="74"/>
      <c r="N19" s="75"/>
    </row>
    <row r="20" spans="2:17" s="12" customFormat="1" ht="34.9" hidden="1" customHeight="1">
      <c r="B20" s="71"/>
      <c r="C20" s="72"/>
      <c r="D20" s="72"/>
      <c r="E20" s="72"/>
      <c r="F20" s="73"/>
      <c r="G20" s="72"/>
      <c r="H20" s="73"/>
      <c r="I20" s="73"/>
      <c r="J20" s="73"/>
      <c r="K20" s="74"/>
      <c r="L20" s="74"/>
      <c r="M20" s="74"/>
      <c r="N20" s="75"/>
    </row>
    <row r="21" spans="2:17" s="12" customFormat="1" ht="34.9" hidden="1" customHeight="1">
      <c r="B21" s="71"/>
      <c r="C21" s="72"/>
      <c r="D21" s="72"/>
      <c r="E21" s="72"/>
      <c r="F21" s="73"/>
      <c r="G21" s="72"/>
      <c r="H21" s="73"/>
      <c r="I21" s="73"/>
      <c r="J21" s="73"/>
      <c r="K21" s="74"/>
      <c r="L21" s="74"/>
      <c r="M21" s="74"/>
      <c r="N21" s="75"/>
    </row>
    <row r="22" spans="2:17" s="12" customFormat="1" ht="34.9" hidden="1" customHeight="1">
      <c r="B22" s="71"/>
      <c r="C22" s="72"/>
      <c r="D22" s="72"/>
      <c r="E22" s="72"/>
      <c r="F22" s="73"/>
      <c r="G22" s="72"/>
      <c r="H22" s="73"/>
      <c r="I22" s="73"/>
      <c r="J22" s="73"/>
      <c r="K22" s="74"/>
      <c r="L22" s="74"/>
      <c r="M22" s="74"/>
      <c r="N22" s="75"/>
    </row>
    <row r="23" spans="2:17" s="12" customFormat="1" ht="34.9" hidden="1" customHeight="1">
      <c r="B23" s="71"/>
      <c r="C23" s="72"/>
      <c r="D23" s="72"/>
      <c r="E23" s="72"/>
      <c r="F23" s="73"/>
      <c r="G23" s="72"/>
      <c r="H23" s="73"/>
      <c r="I23" s="73"/>
      <c r="J23" s="73"/>
      <c r="K23" s="74"/>
      <c r="L23" s="74"/>
      <c r="M23" s="74"/>
      <c r="N23" s="75"/>
    </row>
    <row r="24" spans="2:17" s="12" customFormat="1" ht="34.9" hidden="1" customHeight="1">
      <c r="B24" s="71"/>
      <c r="C24" s="72"/>
      <c r="D24" s="72"/>
      <c r="E24" s="72"/>
      <c r="F24" s="73"/>
      <c r="G24" s="72"/>
      <c r="H24" s="73"/>
      <c r="I24" s="73"/>
      <c r="J24" s="73"/>
      <c r="K24" s="74"/>
      <c r="L24" s="74"/>
      <c r="M24" s="74"/>
      <c r="N24" s="75"/>
    </row>
    <row r="25" spans="2:17" s="7" customFormat="1" ht="18.75">
      <c r="B25" s="30">
        <v>1</v>
      </c>
      <c r="C25" s="31" t="s">
        <v>59</v>
      </c>
      <c r="D25" s="31" t="s">
        <v>64</v>
      </c>
      <c r="E25" s="26">
        <v>200000</v>
      </c>
      <c r="F25" s="165">
        <v>44812</v>
      </c>
      <c r="G25" s="27">
        <f>SUM(G7:G13)</f>
        <v>0</v>
      </c>
      <c r="H25" s="26">
        <v>200000</v>
      </c>
      <c r="I25" s="26">
        <v>13750</v>
      </c>
      <c r="J25" s="26">
        <f>H25-I25</f>
        <v>186250</v>
      </c>
      <c r="K25" s="43">
        <f>J25*62.5%</f>
        <v>116406.25</v>
      </c>
      <c r="L25" s="32">
        <f>I25*62.5%</f>
        <v>8593.75</v>
      </c>
      <c r="M25" s="32">
        <f>J25-K25</f>
        <v>69843.75</v>
      </c>
      <c r="N25" s="33">
        <f>I25-L25</f>
        <v>5156.25</v>
      </c>
      <c r="O25" s="5"/>
      <c r="P25" s="5"/>
      <c r="Q25" s="5"/>
    </row>
    <row r="26" spans="2:17" s="7" customFormat="1" ht="18.75">
      <c r="B26" s="30">
        <v>2</v>
      </c>
      <c r="C26" s="31" t="s">
        <v>60</v>
      </c>
      <c r="D26" s="31" t="s">
        <v>61</v>
      </c>
      <c r="E26" s="26">
        <v>200000</v>
      </c>
      <c r="F26" s="165">
        <v>44832</v>
      </c>
      <c r="G26" s="27"/>
      <c r="H26" s="26">
        <v>200000</v>
      </c>
      <c r="I26" s="26">
        <v>13750</v>
      </c>
      <c r="J26" s="26">
        <f>H26-I26</f>
        <v>186250</v>
      </c>
      <c r="K26" s="43">
        <f>J26*62.5%</f>
        <v>116406.25</v>
      </c>
      <c r="L26" s="32">
        <f>I26*62.5%</f>
        <v>8593.75</v>
      </c>
      <c r="M26" s="32">
        <f>J26-K26</f>
        <v>69843.75</v>
      </c>
      <c r="N26" s="33">
        <f>I26-L26</f>
        <v>5156.25</v>
      </c>
      <c r="O26" s="5"/>
      <c r="P26" s="5"/>
      <c r="Q26" s="5"/>
    </row>
    <row r="27" spans="2:17" s="7" customFormat="1" ht="18.75">
      <c r="B27" s="30">
        <v>3</v>
      </c>
      <c r="C27" s="31" t="s">
        <v>62</v>
      </c>
      <c r="D27" s="31" t="s">
        <v>63</v>
      </c>
      <c r="E27" s="26">
        <v>140000</v>
      </c>
      <c r="F27" s="165">
        <v>44837</v>
      </c>
      <c r="G27" s="27"/>
      <c r="H27" s="26">
        <f>(29/31)*140000</f>
        <v>130967.74193548386</v>
      </c>
      <c r="I27" s="26">
        <f>(29/31)*6250</f>
        <v>5846.7741935483864</v>
      </c>
      <c r="J27" s="26">
        <f>H27-I27</f>
        <v>125120.96774193548</v>
      </c>
      <c r="K27" s="43">
        <f>J27*62.5%</f>
        <v>78200.604838709682</v>
      </c>
      <c r="L27" s="32">
        <f>I27*62.5%</f>
        <v>3654.2338709677415</v>
      </c>
      <c r="M27" s="32">
        <f>J27-K27</f>
        <v>46920.362903225803</v>
      </c>
      <c r="N27" s="33">
        <f>I27-L27</f>
        <v>2192.5403225806449</v>
      </c>
      <c r="O27" s="5"/>
      <c r="P27" s="5"/>
      <c r="Q27" s="5"/>
    </row>
    <row r="28" spans="2:17" s="7" customFormat="1" ht="18.75">
      <c r="B28" s="30">
        <v>4</v>
      </c>
      <c r="C28" s="120" t="s">
        <v>87</v>
      </c>
      <c r="D28" s="120" t="s">
        <v>95</v>
      </c>
      <c r="E28" s="121">
        <v>75000</v>
      </c>
      <c r="F28" s="166" t="s">
        <v>143</v>
      </c>
      <c r="G28" s="122"/>
      <c r="H28" s="121">
        <v>75000</v>
      </c>
      <c r="I28" s="121"/>
      <c r="J28" s="121"/>
      <c r="K28" s="123"/>
      <c r="L28" s="124"/>
      <c r="M28" s="124"/>
      <c r="N28" s="125"/>
      <c r="O28" s="5"/>
      <c r="P28" s="5"/>
      <c r="Q28" s="5"/>
    </row>
    <row r="29" spans="2:17" s="7" customFormat="1" ht="18.75">
      <c r="B29" s="30">
        <v>5</v>
      </c>
      <c r="C29" s="120" t="s">
        <v>88</v>
      </c>
      <c r="D29" s="120" t="s">
        <v>95</v>
      </c>
      <c r="E29" s="121">
        <v>75000</v>
      </c>
      <c r="F29" s="166" t="s">
        <v>144</v>
      </c>
      <c r="G29" s="122"/>
      <c r="H29" s="121">
        <v>75000</v>
      </c>
      <c r="I29" s="121"/>
      <c r="J29" s="121"/>
      <c r="K29" s="123"/>
      <c r="L29" s="124"/>
      <c r="M29" s="124"/>
      <c r="N29" s="125"/>
      <c r="O29" s="5"/>
      <c r="P29" s="5"/>
      <c r="Q29" s="5"/>
    </row>
    <row r="30" spans="2:17" s="7" customFormat="1" ht="18.75">
      <c r="B30" s="30">
        <v>6</v>
      </c>
      <c r="C30" s="120" t="s">
        <v>89</v>
      </c>
      <c r="D30" s="120" t="s">
        <v>126</v>
      </c>
      <c r="E30" s="121">
        <v>75000</v>
      </c>
      <c r="F30" s="166" t="s">
        <v>143</v>
      </c>
      <c r="G30" s="122"/>
      <c r="H30" s="121">
        <v>75000</v>
      </c>
      <c r="I30" s="121"/>
      <c r="J30" s="121"/>
      <c r="K30" s="123"/>
      <c r="L30" s="124"/>
      <c r="M30" s="124"/>
      <c r="N30" s="125"/>
      <c r="O30" s="5"/>
      <c r="P30" s="5"/>
      <c r="Q30" s="5"/>
    </row>
    <row r="31" spans="2:17" s="7" customFormat="1" ht="18.75">
      <c r="B31" s="30">
        <v>7</v>
      </c>
      <c r="C31" s="120" t="s">
        <v>90</v>
      </c>
      <c r="D31" s="120" t="s">
        <v>126</v>
      </c>
      <c r="E31" s="121">
        <v>75000</v>
      </c>
      <c r="F31" s="166" t="s">
        <v>145</v>
      </c>
      <c r="G31" s="122"/>
      <c r="H31" s="121">
        <v>75000</v>
      </c>
      <c r="I31" s="121"/>
      <c r="J31" s="121"/>
      <c r="K31" s="123"/>
      <c r="L31" s="124"/>
      <c r="M31" s="124"/>
      <c r="N31" s="125"/>
      <c r="O31" s="5"/>
      <c r="P31" s="5"/>
      <c r="Q31" s="5"/>
    </row>
    <row r="32" spans="2:17" s="7" customFormat="1" ht="18.75">
      <c r="B32" s="30">
        <v>8</v>
      </c>
      <c r="C32" s="120" t="s">
        <v>91</v>
      </c>
      <c r="D32" s="120" t="s">
        <v>95</v>
      </c>
      <c r="E32" s="121">
        <v>75000</v>
      </c>
      <c r="F32" s="166" t="s">
        <v>144</v>
      </c>
      <c r="G32" s="122"/>
      <c r="H32" s="121">
        <v>75000</v>
      </c>
      <c r="I32" s="121"/>
      <c r="J32" s="121"/>
      <c r="K32" s="123"/>
      <c r="L32" s="124"/>
      <c r="M32" s="124"/>
      <c r="N32" s="125"/>
      <c r="O32" s="5"/>
      <c r="P32" s="5"/>
      <c r="Q32" s="5"/>
    </row>
    <row r="33" spans="2:17" s="7" customFormat="1" ht="18.75">
      <c r="B33" s="30">
        <v>9</v>
      </c>
      <c r="C33" s="120" t="s">
        <v>92</v>
      </c>
      <c r="D33" s="120" t="s">
        <v>126</v>
      </c>
      <c r="E33" s="121">
        <v>75000</v>
      </c>
      <c r="F33" s="166" t="s">
        <v>143</v>
      </c>
      <c r="G33" s="122"/>
      <c r="H33" s="121">
        <v>75000</v>
      </c>
      <c r="I33" s="121"/>
      <c r="J33" s="121"/>
      <c r="K33" s="123"/>
      <c r="L33" s="124"/>
      <c r="M33" s="124"/>
      <c r="N33" s="125"/>
      <c r="O33" s="5"/>
      <c r="P33" s="5"/>
      <c r="Q33" s="5"/>
    </row>
    <row r="34" spans="2:17" s="7" customFormat="1" ht="18.75">
      <c r="B34" s="30">
        <v>10</v>
      </c>
      <c r="C34" s="120" t="s">
        <v>93</v>
      </c>
      <c r="D34" s="120" t="s">
        <v>95</v>
      </c>
      <c r="E34" s="121">
        <v>75000</v>
      </c>
      <c r="F34" s="166" t="s">
        <v>146</v>
      </c>
      <c r="G34" s="122"/>
      <c r="H34" s="121">
        <v>75000</v>
      </c>
      <c r="I34" s="121"/>
      <c r="J34" s="121"/>
      <c r="K34" s="123"/>
      <c r="L34" s="124"/>
      <c r="M34" s="124"/>
      <c r="N34" s="125"/>
      <c r="O34" s="5"/>
      <c r="P34" s="5"/>
      <c r="Q34" s="5"/>
    </row>
    <row r="35" spans="2:17" s="7" customFormat="1" ht="18.75">
      <c r="B35" s="30">
        <v>11</v>
      </c>
      <c r="C35" s="120" t="s">
        <v>94</v>
      </c>
      <c r="D35" s="120" t="s">
        <v>126</v>
      </c>
      <c r="E35" s="121">
        <v>75000</v>
      </c>
      <c r="F35" s="166" t="s">
        <v>147</v>
      </c>
      <c r="G35" s="122"/>
      <c r="H35" s="121">
        <v>75000</v>
      </c>
      <c r="I35" s="121"/>
      <c r="J35" s="121"/>
      <c r="K35" s="123"/>
      <c r="L35" s="124"/>
      <c r="M35" s="124"/>
      <c r="N35" s="125"/>
      <c r="O35" s="5"/>
      <c r="P35" s="5"/>
      <c r="Q35" s="5"/>
    </row>
    <row r="36" spans="2:17" s="7" customFormat="1" ht="19.5" thickBot="1">
      <c r="B36" s="30">
        <v>12</v>
      </c>
      <c r="C36" s="120" t="s">
        <v>140</v>
      </c>
      <c r="D36" s="120" t="s">
        <v>141</v>
      </c>
      <c r="E36" s="121">
        <v>250000</v>
      </c>
      <c r="F36" s="166" t="s">
        <v>142</v>
      </c>
      <c r="G36" s="122"/>
      <c r="H36" s="121"/>
      <c r="I36" s="121"/>
      <c r="J36" s="121"/>
      <c r="K36" s="123"/>
      <c r="L36" s="124"/>
      <c r="M36" s="124"/>
      <c r="N36" s="125"/>
      <c r="O36" s="5"/>
      <c r="P36" s="5"/>
      <c r="Q36" s="5"/>
    </row>
    <row r="37" spans="2:17" s="5" customFormat="1" ht="21" thickBot="1">
      <c r="B37" s="196" t="s">
        <v>21</v>
      </c>
      <c r="C37" s="197"/>
      <c r="D37" s="197"/>
      <c r="E37" s="34"/>
      <c r="F37" s="34"/>
      <c r="G37" s="34">
        <f>SUM(G25:G27)</f>
        <v>0</v>
      </c>
      <c r="H37" s="35">
        <f>SUM(H25:H28)</f>
        <v>605967.74193548388</v>
      </c>
      <c r="I37" s="34">
        <f t="shared" ref="I37:N37" si="0">SUM(I25:I27)</f>
        <v>33346.774193548386</v>
      </c>
      <c r="J37" s="34">
        <f t="shared" si="0"/>
        <v>497620.96774193551</v>
      </c>
      <c r="K37" s="34">
        <f t="shared" si="0"/>
        <v>311013.1048387097</v>
      </c>
      <c r="L37" s="34">
        <f t="shared" si="0"/>
        <v>20841.733870967742</v>
      </c>
      <c r="M37" s="34">
        <f t="shared" si="0"/>
        <v>186607.86290322582</v>
      </c>
      <c r="N37" s="36">
        <f t="shared" si="0"/>
        <v>12505.040322580644</v>
      </c>
    </row>
    <row r="38" spans="2:17" s="5" customFormat="1" ht="3.6" customHeight="1">
      <c r="B38" s="76"/>
      <c r="C38" s="77"/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9"/>
    </row>
    <row r="39" spans="2:17" s="5" customFormat="1" ht="19.149999999999999" hidden="1" customHeight="1">
      <c r="B39" s="80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81"/>
    </row>
    <row r="40" spans="2:17" s="3" customFormat="1" ht="16.899999999999999" customHeight="1">
      <c r="B40" s="198" t="s">
        <v>10</v>
      </c>
      <c r="C40" s="199"/>
      <c r="D40" s="25"/>
      <c r="E40" s="70"/>
      <c r="F40" s="200" t="s">
        <v>11</v>
      </c>
      <c r="G40" s="200"/>
      <c r="H40" s="200"/>
      <c r="L40" s="200" t="s">
        <v>12</v>
      </c>
      <c r="M40" s="200"/>
      <c r="N40" s="201"/>
    </row>
    <row r="41" spans="2:17" s="3" customFormat="1" ht="18">
      <c r="B41" s="23"/>
      <c r="C41" s="24"/>
      <c r="D41" s="24"/>
      <c r="E41" s="24"/>
      <c r="F41" s="25"/>
      <c r="G41" s="25"/>
      <c r="H41" s="25"/>
      <c r="I41" s="24"/>
      <c r="J41" s="24"/>
      <c r="K41" s="24"/>
      <c r="L41" s="24"/>
      <c r="M41" s="24"/>
      <c r="N41" s="17"/>
    </row>
    <row r="42" spans="2:17" s="3" customFormat="1" ht="18">
      <c r="B42" s="23"/>
      <c r="C42" s="24"/>
      <c r="D42" s="24"/>
      <c r="E42" s="24"/>
      <c r="F42" s="25"/>
      <c r="G42" s="25"/>
      <c r="H42" s="25"/>
      <c r="I42" s="24"/>
      <c r="J42" s="24"/>
      <c r="K42" s="24"/>
      <c r="L42" s="24"/>
      <c r="M42" s="24"/>
      <c r="N42" s="17"/>
    </row>
    <row r="43" spans="2:17" s="3" customFormat="1" ht="18">
      <c r="B43" s="23"/>
      <c r="C43" s="24"/>
      <c r="D43" s="24"/>
      <c r="E43" s="24"/>
      <c r="F43" s="25"/>
      <c r="G43" s="25"/>
      <c r="H43" s="25"/>
      <c r="I43" s="24"/>
      <c r="J43" s="24"/>
      <c r="K43" s="24"/>
      <c r="L43" s="24"/>
      <c r="M43" s="24"/>
      <c r="N43" s="17"/>
    </row>
    <row r="44" spans="2:17" s="3" customFormat="1" ht="18">
      <c r="B44" s="23"/>
      <c r="C44" s="24"/>
      <c r="D44" s="24"/>
      <c r="E44" s="24"/>
      <c r="F44" s="25"/>
      <c r="G44" s="25"/>
      <c r="H44" s="25"/>
      <c r="I44" s="24"/>
      <c r="J44" s="24"/>
      <c r="K44" s="24"/>
      <c r="L44" s="24"/>
      <c r="M44" s="24"/>
      <c r="N44" s="17"/>
    </row>
    <row r="45" spans="2:17" s="3" customFormat="1" ht="18">
      <c r="B45" s="23"/>
      <c r="C45" s="24"/>
      <c r="D45" s="24"/>
      <c r="E45" s="24"/>
      <c r="F45" s="25"/>
      <c r="G45" s="25"/>
      <c r="H45" s="25"/>
      <c r="I45" s="24"/>
      <c r="J45" s="24"/>
      <c r="K45" s="24"/>
      <c r="L45" s="24"/>
      <c r="M45" s="24"/>
      <c r="N45" s="17"/>
    </row>
    <row r="46" spans="2:17" s="5" customFormat="1" ht="36" customHeight="1" thickBot="1">
      <c r="B46" s="182"/>
      <c r="C46" s="183"/>
      <c r="D46" s="37"/>
      <c r="E46" s="38"/>
      <c r="F46" s="37"/>
      <c r="G46" s="37"/>
      <c r="H46" s="37"/>
      <c r="I46" s="184"/>
      <c r="J46" s="184"/>
      <c r="K46" s="184"/>
      <c r="L46" s="184" t="s">
        <v>46</v>
      </c>
      <c r="M46" s="184"/>
      <c r="N46" s="185"/>
    </row>
    <row r="47" spans="2:17" ht="15.75">
      <c r="B47" s="18"/>
      <c r="C47" s="19"/>
      <c r="D47" s="19"/>
      <c r="E47" s="20"/>
      <c r="F47" s="21"/>
      <c r="G47" s="21"/>
      <c r="H47" s="21"/>
      <c r="I47" s="20"/>
      <c r="J47" s="20"/>
      <c r="K47" s="22"/>
      <c r="L47" s="22"/>
      <c r="M47" s="22"/>
      <c r="N47" s="22"/>
    </row>
    <row r="49" spans="8:9">
      <c r="I49" s="14"/>
    </row>
    <row r="50" spans="8:9">
      <c r="H50" s="13"/>
    </row>
  </sheetData>
  <mergeCells count="23">
    <mergeCell ref="B7:N7"/>
    <mergeCell ref="L46:N46"/>
    <mergeCell ref="B2:N2"/>
    <mergeCell ref="B3:N3"/>
    <mergeCell ref="B4:N4"/>
    <mergeCell ref="B5:N5"/>
    <mergeCell ref="B6:N6"/>
    <mergeCell ref="B11:B13"/>
    <mergeCell ref="C11:C13"/>
    <mergeCell ref="D11:D13"/>
    <mergeCell ref="E11:E13"/>
    <mergeCell ref="F11:F13"/>
    <mergeCell ref="G11:G13"/>
    <mergeCell ref="H11:H12"/>
    <mergeCell ref="J11:J12"/>
    <mergeCell ref="K11:L12"/>
    <mergeCell ref="M11:N12"/>
    <mergeCell ref="B46:C46"/>
    <mergeCell ref="I46:K46"/>
    <mergeCell ref="B37:D37"/>
    <mergeCell ref="B40:C40"/>
    <mergeCell ref="F40:H40"/>
    <mergeCell ref="L40:N40"/>
  </mergeCells>
  <printOptions horizontalCentered="1"/>
  <pageMargins left="0.1" right="0.34" top="0.33" bottom="0.27" header="0.19" footer="0.17"/>
  <pageSetup paperSize="9" scale="67" orientation="landscape" r:id="rId1"/>
  <headerFoot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9"/>
  <sheetViews>
    <sheetView zoomScale="90" zoomScaleNormal="90" zoomScaleSheetLayoutView="90" workbookViewId="0">
      <pane xSplit="3" ySplit="13" topLeftCell="D14" activePane="bottomRight" state="frozen"/>
      <selection activeCell="E11" sqref="E11:E13"/>
      <selection pane="topRight" activeCell="E11" sqref="E11:E13"/>
      <selection pane="bottomLeft" activeCell="E11" sqref="E11:E13"/>
      <selection pane="bottomRight" activeCell="E37" sqref="E37"/>
    </sheetView>
  </sheetViews>
  <sheetFormatPr defaultColWidth="9.28515625" defaultRowHeight="12.75"/>
  <cols>
    <col min="1" max="1" width="1" style="4" customWidth="1"/>
    <col min="2" max="2" width="7.140625" style="8" customWidth="1"/>
    <col min="3" max="3" width="29.7109375" style="9" customWidth="1"/>
    <col min="4" max="4" width="30.140625" style="9" customWidth="1"/>
    <col min="5" max="5" width="16.28515625" style="10" customWidth="1"/>
    <col min="6" max="6" width="16.85546875" style="11" customWidth="1"/>
    <col min="7" max="7" width="0.7109375" style="11" hidden="1" customWidth="1"/>
    <col min="8" max="8" width="19.85546875" style="11" bestFit="1" customWidth="1"/>
    <col min="9" max="9" width="14.28515625" style="10" customWidth="1"/>
    <col min="10" max="10" width="19.7109375" style="10" bestFit="1" customWidth="1"/>
    <col min="11" max="11" width="15.5703125" style="4" customWidth="1"/>
    <col min="12" max="12" width="13.140625" style="4" customWidth="1"/>
    <col min="13" max="13" width="14.28515625" style="4" customWidth="1"/>
    <col min="14" max="14" width="14.5703125" style="4" customWidth="1"/>
    <col min="15" max="15" width="1.7109375" style="4" customWidth="1"/>
    <col min="16" max="16384" width="9.28515625" style="4"/>
  </cols>
  <sheetData>
    <row r="1" spans="1:19" ht="5.65" customHeight="1"/>
    <row r="2" spans="1:19" ht="17.649999999999999" customHeight="1">
      <c r="B2" s="209" t="s">
        <v>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1"/>
      <c r="P2" s="1"/>
      <c r="Q2" s="1"/>
      <c r="R2" s="1"/>
      <c r="S2" s="1"/>
    </row>
    <row r="3" spans="1:19" ht="13.9" customHeight="1">
      <c r="B3" s="209" t="s">
        <v>47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1"/>
      <c r="P3" s="1"/>
      <c r="Q3" s="1"/>
      <c r="R3" s="1"/>
      <c r="S3" s="1"/>
    </row>
    <row r="4" spans="1:19" ht="18.75">
      <c r="B4" s="210" t="s">
        <v>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1"/>
      <c r="P4" s="1"/>
      <c r="Q4" s="1"/>
      <c r="R4" s="1"/>
      <c r="S4" s="1"/>
    </row>
    <row r="5" spans="1:19" ht="18.75">
      <c r="B5" s="210" t="s">
        <v>16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1"/>
      <c r="P5" s="1"/>
      <c r="Q5" s="1"/>
      <c r="R5" s="1"/>
      <c r="S5" s="1"/>
    </row>
    <row r="6" spans="1:19" ht="4.9000000000000004" customHeight="1">
      <c r="B6" s="210" t="s">
        <v>15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1"/>
      <c r="P6" s="1"/>
      <c r="Q6" s="1"/>
      <c r="R6" s="1"/>
      <c r="S6" s="1"/>
    </row>
    <row r="7" spans="1:19" ht="19.5">
      <c r="B7" s="211" t="s">
        <v>81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1"/>
      <c r="P7" s="1"/>
      <c r="Q7" s="1"/>
      <c r="R7" s="1"/>
      <c r="S7" s="1"/>
    </row>
    <row r="8" spans="1:19" s="5" customFormat="1" ht="16.5">
      <c r="J8" s="6"/>
      <c r="K8" s="2"/>
    </row>
    <row r="9" spans="1:19" s="5" customFormat="1" ht="18">
      <c r="B9" s="39" t="s">
        <v>22</v>
      </c>
      <c r="C9" s="39"/>
      <c r="D9" s="82" t="s">
        <v>65</v>
      </c>
      <c r="E9" s="39"/>
      <c r="F9" s="39"/>
      <c r="G9" s="39"/>
      <c r="H9" s="39"/>
      <c r="I9" s="39"/>
      <c r="J9" s="6"/>
      <c r="K9" s="2"/>
    </row>
    <row r="10" spans="1:19" s="5" customFormat="1" ht="18.75" thickBot="1">
      <c r="B10" s="39" t="s">
        <v>44</v>
      </c>
      <c r="C10" s="39"/>
      <c r="D10" s="39"/>
      <c r="E10" s="69" t="s">
        <v>86</v>
      </c>
      <c r="F10" s="39"/>
      <c r="G10" s="39"/>
      <c r="H10" s="39"/>
      <c r="I10" s="39"/>
      <c r="J10" s="6"/>
      <c r="K10" s="2"/>
    </row>
    <row r="11" spans="1:19" s="5" customFormat="1" ht="21" customHeight="1">
      <c r="A11" s="3"/>
      <c r="B11" s="202" t="s">
        <v>2</v>
      </c>
      <c r="C11" s="205" t="s">
        <v>3</v>
      </c>
      <c r="D11" s="205" t="s">
        <v>4</v>
      </c>
      <c r="E11" s="205" t="s">
        <v>5</v>
      </c>
      <c r="F11" s="186" t="s">
        <v>24</v>
      </c>
      <c r="G11" s="205" t="s">
        <v>6</v>
      </c>
      <c r="H11" s="186" t="s">
        <v>85</v>
      </c>
      <c r="I11" s="41" t="s">
        <v>7</v>
      </c>
      <c r="J11" s="186" t="s">
        <v>23</v>
      </c>
      <c r="K11" s="188" t="s">
        <v>13</v>
      </c>
      <c r="L11" s="189"/>
      <c r="M11" s="192" t="s">
        <v>14</v>
      </c>
      <c r="N11" s="193"/>
    </row>
    <row r="12" spans="1:19" s="5" customFormat="1" ht="62.45" customHeight="1">
      <c r="A12" s="3"/>
      <c r="B12" s="203"/>
      <c r="C12" s="206"/>
      <c r="D12" s="206"/>
      <c r="E12" s="206"/>
      <c r="F12" s="187"/>
      <c r="G12" s="206"/>
      <c r="H12" s="187"/>
      <c r="I12" s="42" t="s">
        <v>8</v>
      </c>
      <c r="J12" s="187"/>
      <c r="K12" s="190"/>
      <c r="L12" s="191"/>
      <c r="M12" s="194"/>
      <c r="N12" s="195"/>
    </row>
    <row r="13" spans="1:19" s="12" customFormat="1" ht="34.9" customHeight="1" thickBot="1">
      <c r="B13" s="204"/>
      <c r="C13" s="207"/>
      <c r="D13" s="207"/>
      <c r="E13" s="207"/>
      <c r="F13" s="208"/>
      <c r="G13" s="207"/>
      <c r="H13" s="40">
        <v>1</v>
      </c>
      <c r="I13" s="40">
        <v>2</v>
      </c>
      <c r="J13" s="40" t="s">
        <v>9</v>
      </c>
      <c r="K13" s="28" t="s">
        <v>17</v>
      </c>
      <c r="L13" s="28" t="s">
        <v>18</v>
      </c>
      <c r="M13" s="28" t="s">
        <v>19</v>
      </c>
      <c r="N13" s="29" t="s">
        <v>20</v>
      </c>
    </row>
    <row r="14" spans="1:19" s="12" customFormat="1" ht="34.9" hidden="1" customHeight="1">
      <c r="B14" s="71"/>
      <c r="C14" s="72"/>
      <c r="D14" s="72"/>
      <c r="E14" s="115"/>
      <c r="F14" s="73"/>
      <c r="G14" s="72"/>
      <c r="H14" s="111"/>
      <c r="I14" s="111"/>
      <c r="J14" s="112"/>
      <c r="K14" s="113"/>
      <c r="L14" s="113"/>
      <c r="M14" s="113"/>
      <c r="N14" s="114"/>
    </row>
    <row r="15" spans="1:19" s="12" customFormat="1" ht="34.9" hidden="1" customHeight="1">
      <c r="B15" s="71"/>
      <c r="C15" s="72"/>
      <c r="D15" s="72"/>
      <c r="E15" s="115"/>
      <c r="F15" s="73"/>
      <c r="G15" s="72"/>
      <c r="H15" s="111"/>
      <c r="I15" s="111"/>
      <c r="J15" s="111"/>
      <c r="K15" s="116"/>
      <c r="L15" s="116"/>
      <c r="M15" s="116"/>
      <c r="N15" s="117"/>
    </row>
    <row r="16" spans="1:19" s="12" customFormat="1" ht="34.9" hidden="1" customHeight="1">
      <c r="B16" s="71"/>
      <c r="C16" s="72"/>
      <c r="D16" s="72"/>
      <c r="E16" s="72"/>
      <c r="F16" s="73"/>
      <c r="G16" s="72"/>
      <c r="H16" s="73"/>
      <c r="I16" s="73"/>
      <c r="J16" s="73"/>
      <c r="K16" s="74"/>
      <c r="L16" s="74"/>
      <c r="M16" s="74"/>
      <c r="N16" s="75"/>
    </row>
    <row r="17" spans="2:17" s="12" customFormat="1" ht="34.9" hidden="1" customHeight="1">
      <c r="B17" s="71"/>
      <c r="C17" s="72"/>
      <c r="D17" s="72"/>
      <c r="E17" s="72"/>
      <c r="F17" s="73"/>
      <c r="G17" s="72"/>
      <c r="H17" s="73"/>
      <c r="I17" s="73"/>
      <c r="J17" s="73"/>
      <c r="K17" s="74"/>
      <c r="L17" s="74"/>
      <c r="M17" s="74"/>
      <c r="N17" s="75"/>
    </row>
    <row r="18" spans="2:17" s="12" customFormat="1" ht="34.9" hidden="1" customHeight="1">
      <c r="B18" s="71"/>
      <c r="C18" s="72"/>
      <c r="D18" s="72"/>
      <c r="E18" s="72"/>
      <c r="F18" s="73"/>
      <c r="G18" s="72"/>
      <c r="H18" s="73"/>
      <c r="I18" s="73"/>
      <c r="J18" s="73"/>
      <c r="K18" s="74"/>
      <c r="L18" s="74"/>
      <c r="M18" s="74"/>
      <c r="N18" s="75"/>
    </row>
    <row r="19" spans="2:17" s="12" customFormat="1" ht="34.9" hidden="1" customHeight="1">
      <c r="B19" s="71"/>
      <c r="C19" s="72"/>
      <c r="D19" s="72"/>
      <c r="E19" s="72"/>
      <c r="F19" s="73"/>
      <c r="G19" s="72"/>
      <c r="H19" s="73"/>
      <c r="I19" s="73"/>
      <c r="J19" s="73"/>
      <c r="K19" s="74"/>
      <c r="L19" s="74"/>
      <c r="M19" s="74"/>
      <c r="N19" s="75"/>
    </row>
    <row r="20" spans="2:17" s="12" customFormat="1" ht="34.9" hidden="1" customHeight="1">
      <c r="B20" s="71"/>
      <c r="C20" s="72"/>
      <c r="D20" s="72"/>
      <c r="E20" s="72"/>
      <c r="F20" s="73"/>
      <c r="G20" s="72"/>
      <c r="H20" s="73"/>
      <c r="I20" s="73"/>
      <c r="J20" s="73"/>
      <c r="K20" s="74"/>
      <c r="L20" s="74"/>
      <c r="M20" s="74"/>
      <c r="N20" s="75"/>
    </row>
    <row r="21" spans="2:17" s="12" customFormat="1" ht="34.9" hidden="1" customHeight="1">
      <c r="B21" s="71"/>
      <c r="C21" s="72"/>
      <c r="D21" s="72"/>
      <c r="E21" s="72"/>
      <c r="F21" s="73"/>
      <c r="G21" s="72"/>
      <c r="H21" s="73"/>
      <c r="I21" s="73"/>
      <c r="J21" s="73"/>
      <c r="K21" s="74"/>
      <c r="L21" s="74"/>
      <c r="M21" s="74"/>
      <c r="N21" s="75"/>
    </row>
    <row r="22" spans="2:17" s="12" customFormat="1" ht="34.9" hidden="1" customHeight="1">
      <c r="B22" s="71"/>
      <c r="C22" s="72"/>
      <c r="D22" s="72"/>
      <c r="E22" s="72"/>
      <c r="F22" s="73"/>
      <c r="G22" s="72"/>
      <c r="H22" s="73"/>
      <c r="I22" s="73"/>
      <c r="J22" s="73"/>
      <c r="K22" s="74"/>
      <c r="L22" s="74"/>
      <c r="M22" s="74"/>
      <c r="N22" s="75"/>
    </row>
    <row r="23" spans="2:17" s="12" customFormat="1" ht="34.9" hidden="1" customHeight="1">
      <c r="B23" s="71"/>
      <c r="C23" s="72"/>
      <c r="D23" s="72"/>
      <c r="E23" s="72"/>
      <c r="F23" s="73"/>
      <c r="G23" s="72"/>
      <c r="H23" s="73"/>
      <c r="I23" s="73"/>
      <c r="J23" s="73"/>
      <c r="K23" s="74"/>
      <c r="L23" s="74"/>
      <c r="M23" s="74"/>
      <c r="N23" s="75"/>
    </row>
    <row r="24" spans="2:17" s="12" customFormat="1" ht="34.9" hidden="1" customHeight="1">
      <c r="B24" s="71"/>
      <c r="C24" s="72"/>
      <c r="D24" s="72"/>
      <c r="E24" s="72"/>
      <c r="F24" s="73"/>
      <c r="G24" s="72"/>
      <c r="H24" s="73"/>
      <c r="I24" s="73"/>
      <c r="J24" s="73"/>
      <c r="K24" s="74"/>
      <c r="L24" s="74"/>
      <c r="M24" s="74"/>
      <c r="N24" s="75"/>
    </row>
    <row r="25" spans="2:17" s="7" customFormat="1" ht="18.75">
      <c r="B25" s="30">
        <v>1</v>
      </c>
      <c r="C25" s="31" t="s">
        <v>59</v>
      </c>
      <c r="D25" s="31" t="s">
        <v>64</v>
      </c>
      <c r="E25" s="26">
        <v>200000</v>
      </c>
      <c r="F25" s="142">
        <v>44812</v>
      </c>
      <c r="G25" s="27">
        <f>SUM(G7:G13)</f>
        <v>0</v>
      </c>
      <c r="H25" s="26">
        <v>200000</v>
      </c>
      <c r="I25" s="26">
        <v>13750</v>
      </c>
      <c r="J25" s="26">
        <f>H25-I25</f>
        <v>186250</v>
      </c>
      <c r="K25" s="43">
        <f>J25*62.5%</f>
        <v>116406.25</v>
      </c>
      <c r="L25" s="32">
        <f>I25*62.5%</f>
        <v>8593.75</v>
      </c>
      <c r="M25" s="32">
        <f>J25-K25</f>
        <v>69843.75</v>
      </c>
      <c r="N25" s="33">
        <f>I25-L25</f>
        <v>5156.25</v>
      </c>
      <c r="O25" s="5"/>
      <c r="P25" s="5"/>
      <c r="Q25" s="5"/>
    </row>
    <row r="26" spans="2:17" s="7" customFormat="1" ht="18.75">
      <c r="B26" s="30">
        <v>2</v>
      </c>
      <c r="C26" s="31" t="s">
        <v>60</v>
      </c>
      <c r="D26" s="31" t="s">
        <v>61</v>
      </c>
      <c r="E26" s="26">
        <v>200000</v>
      </c>
      <c r="F26" s="142">
        <v>44832</v>
      </c>
      <c r="G26" s="27"/>
      <c r="H26" s="26">
        <v>200000</v>
      </c>
      <c r="I26" s="26">
        <v>13750</v>
      </c>
      <c r="J26" s="26">
        <f>H26-I26</f>
        <v>186250</v>
      </c>
      <c r="K26" s="43">
        <f>J26*62.5%</f>
        <v>116406.25</v>
      </c>
      <c r="L26" s="32">
        <f>I26*62.5%</f>
        <v>8593.75</v>
      </c>
      <c r="M26" s="32">
        <f>J26-K26</f>
        <v>69843.75</v>
      </c>
      <c r="N26" s="33">
        <f>I26-L26</f>
        <v>5156.25</v>
      </c>
      <c r="O26" s="5"/>
      <c r="P26" s="5"/>
      <c r="Q26" s="5"/>
    </row>
    <row r="27" spans="2:17" s="7" customFormat="1" ht="18.75">
      <c r="B27" s="30">
        <v>3</v>
      </c>
      <c r="C27" s="31" t="s">
        <v>62</v>
      </c>
      <c r="D27" s="31" t="s">
        <v>63</v>
      </c>
      <c r="E27" s="26">
        <v>140000</v>
      </c>
      <c r="F27" s="142">
        <v>44837</v>
      </c>
      <c r="G27" s="27"/>
      <c r="H27" s="26">
        <v>140000</v>
      </c>
      <c r="I27" s="26">
        <v>6250</v>
      </c>
      <c r="J27" s="26">
        <f>H27-I27</f>
        <v>133750</v>
      </c>
      <c r="K27" s="43">
        <f>J27*62.5%</f>
        <v>83593.75</v>
      </c>
      <c r="L27" s="32">
        <f>I27*62.5%</f>
        <v>3906.25</v>
      </c>
      <c r="M27" s="32">
        <f>J27-K27</f>
        <v>50156.25</v>
      </c>
      <c r="N27" s="33">
        <f>I27-L27</f>
        <v>2343.75</v>
      </c>
      <c r="O27" s="5"/>
      <c r="P27" s="5"/>
      <c r="Q27" s="5"/>
    </row>
    <row r="28" spans="2:17" s="7" customFormat="1" ht="18.75">
      <c r="B28" s="30">
        <v>4</v>
      </c>
      <c r="C28" s="120" t="s">
        <v>87</v>
      </c>
      <c r="D28" s="120" t="s">
        <v>95</v>
      </c>
      <c r="E28" s="121">
        <v>75000</v>
      </c>
      <c r="F28" s="143" t="s">
        <v>124</v>
      </c>
      <c r="G28" s="122"/>
      <c r="H28" s="121"/>
      <c r="I28" s="121"/>
      <c r="J28" s="121"/>
      <c r="K28" s="123"/>
      <c r="L28" s="124"/>
      <c r="M28" s="124"/>
      <c r="N28" s="125"/>
      <c r="O28" s="5"/>
      <c r="P28" s="5"/>
      <c r="Q28" s="5"/>
    </row>
    <row r="29" spans="2:17" s="7" customFormat="1" ht="18.75">
      <c r="B29" s="30">
        <v>5</v>
      </c>
      <c r="C29" s="120" t="s">
        <v>88</v>
      </c>
      <c r="D29" s="120" t="s">
        <v>95</v>
      </c>
      <c r="E29" s="121">
        <v>75000</v>
      </c>
      <c r="F29" s="143" t="s">
        <v>125</v>
      </c>
      <c r="G29" s="122"/>
      <c r="H29" s="121"/>
      <c r="I29" s="121"/>
      <c r="J29" s="121"/>
      <c r="K29" s="123"/>
      <c r="L29" s="124"/>
      <c r="M29" s="124"/>
      <c r="N29" s="125"/>
      <c r="O29" s="5"/>
      <c r="P29" s="5"/>
      <c r="Q29" s="5"/>
    </row>
    <row r="30" spans="2:17" s="7" customFormat="1" ht="18.75">
      <c r="B30" s="30">
        <v>6</v>
      </c>
      <c r="C30" s="120" t="s">
        <v>89</v>
      </c>
      <c r="D30" s="120" t="s">
        <v>126</v>
      </c>
      <c r="E30" s="121">
        <v>75000</v>
      </c>
      <c r="F30" s="143" t="s">
        <v>124</v>
      </c>
      <c r="G30" s="122"/>
      <c r="H30" s="121"/>
      <c r="I30" s="121"/>
      <c r="J30" s="121"/>
      <c r="K30" s="123"/>
      <c r="L30" s="124"/>
      <c r="M30" s="124"/>
      <c r="N30" s="125"/>
      <c r="O30" s="5"/>
      <c r="P30" s="5"/>
      <c r="Q30" s="5"/>
    </row>
    <row r="31" spans="2:17" s="7" customFormat="1" ht="18.75">
      <c r="B31" s="30">
        <v>7</v>
      </c>
      <c r="C31" s="120" t="s">
        <v>90</v>
      </c>
      <c r="D31" s="120" t="s">
        <v>126</v>
      </c>
      <c r="E31" s="121">
        <v>75000</v>
      </c>
      <c r="F31" s="143" t="s">
        <v>127</v>
      </c>
      <c r="G31" s="122"/>
      <c r="H31" s="121"/>
      <c r="I31" s="121"/>
      <c r="J31" s="121"/>
      <c r="K31" s="123"/>
      <c r="L31" s="124"/>
      <c r="M31" s="124"/>
      <c r="N31" s="125"/>
      <c r="O31" s="5"/>
      <c r="P31" s="5"/>
      <c r="Q31" s="5"/>
    </row>
    <row r="32" spans="2:17" s="7" customFormat="1" ht="18.75">
      <c r="B32" s="30">
        <v>8</v>
      </c>
      <c r="C32" s="120" t="s">
        <v>91</v>
      </c>
      <c r="D32" s="120" t="s">
        <v>95</v>
      </c>
      <c r="E32" s="121">
        <v>75000</v>
      </c>
      <c r="F32" s="143" t="s">
        <v>125</v>
      </c>
      <c r="G32" s="122"/>
      <c r="H32" s="121"/>
      <c r="I32" s="121"/>
      <c r="J32" s="121"/>
      <c r="K32" s="123"/>
      <c r="L32" s="124"/>
      <c r="M32" s="124"/>
      <c r="N32" s="125"/>
      <c r="O32" s="5"/>
      <c r="P32" s="5"/>
      <c r="Q32" s="5"/>
    </row>
    <row r="33" spans="2:17" s="7" customFormat="1" ht="18.75">
      <c r="B33" s="30">
        <v>9</v>
      </c>
      <c r="C33" s="120" t="s">
        <v>92</v>
      </c>
      <c r="D33" s="120" t="s">
        <v>126</v>
      </c>
      <c r="E33" s="121">
        <v>75000</v>
      </c>
      <c r="F33" s="143" t="s">
        <v>124</v>
      </c>
      <c r="G33" s="122"/>
      <c r="H33" s="121"/>
      <c r="I33" s="121"/>
      <c r="J33" s="121"/>
      <c r="K33" s="123"/>
      <c r="L33" s="124"/>
      <c r="M33" s="124"/>
      <c r="N33" s="125"/>
      <c r="O33" s="5"/>
      <c r="P33" s="5"/>
      <c r="Q33" s="5"/>
    </row>
    <row r="34" spans="2:17" s="7" customFormat="1" ht="18.75">
      <c r="B34" s="30">
        <v>10</v>
      </c>
      <c r="C34" s="120" t="s">
        <v>93</v>
      </c>
      <c r="D34" s="120" t="s">
        <v>95</v>
      </c>
      <c r="E34" s="121">
        <v>75000</v>
      </c>
      <c r="F34" s="143" t="s">
        <v>128</v>
      </c>
      <c r="G34" s="122"/>
      <c r="H34" s="121"/>
      <c r="I34" s="121"/>
      <c r="J34" s="121"/>
      <c r="K34" s="123"/>
      <c r="L34" s="124"/>
      <c r="M34" s="124"/>
      <c r="N34" s="125"/>
      <c r="O34" s="5"/>
      <c r="P34" s="5"/>
      <c r="Q34" s="5"/>
    </row>
    <row r="35" spans="2:17" s="7" customFormat="1" ht="19.5" thickBot="1">
      <c r="B35" s="30">
        <v>11</v>
      </c>
      <c r="C35" s="120" t="s">
        <v>94</v>
      </c>
      <c r="D35" s="120" t="s">
        <v>126</v>
      </c>
      <c r="E35" s="121">
        <v>75000</v>
      </c>
      <c r="F35" s="143" t="s">
        <v>129</v>
      </c>
      <c r="G35" s="122"/>
      <c r="H35" s="121"/>
      <c r="I35" s="121"/>
      <c r="J35" s="121"/>
      <c r="K35" s="123"/>
      <c r="L35" s="124"/>
      <c r="M35" s="124"/>
      <c r="N35" s="125"/>
      <c r="O35" s="5"/>
      <c r="P35" s="5"/>
      <c r="Q35" s="5"/>
    </row>
    <row r="36" spans="2:17" s="5" customFormat="1" ht="21" thickBot="1">
      <c r="B36" s="196" t="s">
        <v>21</v>
      </c>
      <c r="C36" s="197"/>
      <c r="D36" s="197"/>
      <c r="E36" s="34"/>
      <c r="F36" s="34"/>
      <c r="G36" s="34">
        <f t="shared" ref="G36:N36" si="0">SUM(G25:G27)</f>
        <v>0</v>
      </c>
      <c r="H36" s="35">
        <f>SUM(H25:H27)</f>
        <v>540000</v>
      </c>
      <c r="I36" s="34">
        <f t="shared" si="0"/>
        <v>33750</v>
      </c>
      <c r="J36" s="34">
        <f t="shared" si="0"/>
        <v>506250</v>
      </c>
      <c r="K36" s="34">
        <f t="shared" si="0"/>
        <v>316406.25</v>
      </c>
      <c r="L36" s="34">
        <f t="shared" si="0"/>
        <v>21093.75</v>
      </c>
      <c r="M36" s="34">
        <f t="shared" si="0"/>
        <v>189843.75</v>
      </c>
      <c r="N36" s="36">
        <f t="shared" si="0"/>
        <v>12656.25</v>
      </c>
    </row>
    <row r="37" spans="2:17" s="5" customFormat="1" ht="3.6" customHeight="1">
      <c r="B37" s="76"/>
      <c r="C37" s="77"/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9"/>
    </row>
    <row r="38" spans="2:17" s="5" customFormat="1" ht="19.149999999999999" hidden="1" customHeight="1">
      <c r="B38" s="80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81"/>
    </row>
    <row r="39" spans="2:17" s="3" customFormat="1" ht="16.899999999999999" customHeight="1">
      <c r="B39" s="198" t="s">
        <v>10</v>
      </c>
      <c r="C39" s="199"/>
      <c r="D39" s="25"/>
      <c r="E39" s="70"/>
      <c r="F39" s="200" t="s">
        <v>11</v>
      </c>
      <c r="G39" s="200"/>
      <c r="H39" s="200"/>
      <c r="L39" s="200" t="s">
        <v>12</v>
      </c>
      <c r="M39" s="200"/>
      <c r="N39" s="201"/>
    </row>
    <row r="40" spans="2:17" s="3" customFormat="1" ht="18">
      <c r="B40" s="23"/>
      <c r="C40" s="24"/>
      <c r="D40" s="24"/>
      <c r="E40" s="24"/>
      <c r="F40" s="25"/>
      <c r="G40" s="25"/>
      <c r="H40" s="25"/>
      <c r="I40" s="24"/>
      <c r="J40" s="24"/>
      <c r="K40" s="24"/>
      <c r="L40" s="24"/>
      <c r="M40" s="24"/>
      <c r="N40" s="17"/>
    </row>
    <row r="41" spans="2:17" s="3" customFormat="1" ht="18">
      <c r="B41" s="23"/>
      <c r="C41" s="24"/>
      <c r="D41" s="24"/>
      <c r="E41" s="24"/>
      <c r="F41" s="25"/>
      <c r="G41" s="25"/>
      <c r="H41" s="25"/>
      <c r="I41" s="24"/>
      <c r="J41" s="24"/>
      <c r="K41" s="24"/>
      <c r="L41" s="24"/>
      <c r="M41" s="24"/>
      <c r="N41" s="17"/>
    </row>
    <row r="42" spans="2:17" s="3" customFormat="1" ht="18">
      <c r="B42" s="23"/>
      <c r="C42" s="24"/>
      <c r="D42" s="24"/>
      <c r="E42" s="24"/>
      <c r="F42" s="25"/>
      <c r="G42" s="25"/>
      <c r="H42" s="25"/>
      <c r="I42" s="24"/>
      <c r="J42" s="24"/>
      <c r="K42" s="24"/>
      <c r="L42" s="24"/>
      <c r="M42" s="24"/>
      <c r="N42" s="17"/>
    </row>
    <row r="43" spans="2:17" s="3" customFormat="1" ht="18">
      <c r="B43" s="23"/>
      <c r="C43" s="24"/>
      <c r="D43" s="24"/>
      <c r="E43" s="24"/>
      <c r="F43" s="25"/>
      <c r="G43" s="25"/>
      <c r="H43" s="25"/>
      <c r="I43" s="24"/>
      <c r="J43" s="24"/>
      <c r="K43" s="24"/>
      <c r="L43" s="24"/>
      <c r="M43" s="24"/>
      <c r="N43" s="17"/>
    </row>
    <row r="44" spans="2:17" s="3" customFormat="1" ht="18">
      <c r="B44" s="23"/>
      <c r="C44" s="24"/>
      <c r="D44" s="24"/>
      <c r="E44" s="24"/>
      <c r="F44" s="25"/>
      <c r="G44" s="25"/>
      <c r="H44" s="25"/>
      <c r="I44" s="24"/>
      <c r="J44" s="24"/>
      <c r="K44" s="24"/>
      <c r="L44" s="24"/>
      <c r="M44" s="24"/>
      <c r="N44" s="17"/>
    </row>
    <row r="45" spans="2:17" s="5" customFormat="1" ht="36" customHeight="1" thickBot="1">
      <c r="B45" s="182"/>
      <c r="C45" s="183"/>
      <c r="D45" s="37"/>
      <c r="E45" s="38"/>
      <c r="F45" s="37"/>
      <c r="G45" s="37"/>
      <c r="H45" s="37"/>
      <c r="I45" s="184"/>
      <c r="J45" s="184"/>
      <c r="K45" s="184"/>
      <c r="L45" s="184" t="s">
        <v>46</v>
      </c>
      <c r="M45" s="184"/>
      <c r="N45" s="185"/>
    </row>
    <row r="46" spans="2:17" ht="15.75">
      <c r="B46" s="18"/>
      <c r="C46" s="19"/>
      <c r="D46" s="19"/>
      <c r="E46" s="20"/>
      <c r="F46" s="21"/>
      <c r="G46" s="21"/>
      <c r="H46" s="21"/>
      <c r="I46" s="20"/>
      <c r="J46" s="20"/>
      <c r="K46" s="22"/>
      <c r="L46" s="22"/>
      <c r="M46" s="22"/>
      <c r="N46" s="22"/>
    </row>
    <row r="48" spans="2:17">
      <c r="I48" s="14"/>
    </row>
    <row r="49" spans="8:8">
      <c r="H49" s="13"/>
    </row>
  </sheetData>
  <mergeCells count="23">
    <mergeCell ref="B45:C45"/>
    <mergeCell ref="I45:K45"/>
    <mergeCell ref="L45:N45"/>
    <mergeCell ref="H11:H12"/>
    <mergeCell ref="J11:J12"/>
    <mergeCell ref="K11:L12"/>
    <mergeCell ref="M11:N12"/>
    <mergeCell ref="B36:D36"/>
    <mergeCell ref="B39:C39"/>
    <mergeCell ref="F39:H39"/>
    <mergeCell ref="L39:N39"/>
    <mergeCell ref="B11:B13"/>
    <mergeCell ref="C11:C13"/>
    <mergeCell ref="D11:D13"/>
    <mergeCell ref="E11:E13"/>
    <mergeCell ref="F11:F13"/>
    <mergeCell ref="G11:G13"/>
    <mergeCell ref="B2:N2"/>
    <mergeCell ref="B3:N3"/>
    <mergeCell ref="B4:N4"/>
    <mergeCell ref="B5:N5"/>
    <mergeCell ref="B6:N6"/>
    <mergeCell ref="B7:N7"/>
  </mergeCells>
  <printOptions horizontalCentered="1"/>
  <pageMargins left="0.1" right="0.34" top="0.33" bottom="0.27" header="0.19" footer="0.17"/>
  <pageSetup paperSize="9" scale="67" orientation="landscape" r:id="rId1"/>
  <headerFoot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4"/>
  <sheetViews>
    <sheetView topLeftCell="A4" workbookViewId="0">
      <selection activeCell="B24" sqref="B24"/>
    </sheetView>
  </sheetViews>
  <sheetFormatPr defaultRowHeight="12.75"/>
  <cols>
    <col min="1" max="1" width="14.7109375" customWidth="1"/>
    <col min="2" max="2" width="33.28515625" customWidth="1"/>
    <col min="3" max="3" width="23.42578125" customWidth="1"/>
    <col min="4" max="4" width="18.28515625" customWidth="1"/>
    <col min="5" max="14" width="14.7109375" customWidth="1"/>
  </cols>
  <sheetData>
    <row r="1" spans="1:14" ht="22.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"/>
      <c r="N1" s="1"/>
    </row>
    <row r="2" spans="1:14" ht="22.5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1"/>
      <c r="N2" s="1"/>
    </row>
    <row r="3" spans="1:14" ht="18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"/>
      <c r="N3" s="1"/>
    </row>
    <row r="4" spans="1:14" ht="18.75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1"/>
      <c r="N4" s="1"/>
    </row>
    <row r="5" spans="1:14" ht="18.75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</row>
    <row r="6" spans="1:14" ht="19.5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</row>
    <row r="7" spans="1:14" ht="16.5">
      <c r="A7" s="5"/>
      <c r="B7" s="5"/>
      <c r="C7" s="5"/>
      <c r="D7" s="5"/>
      <c r="E7" s="5"/>
      <c r="F7" s="5"/>
      <c r="G7" s="5"/>
      <c r="H7" s="6"/>
      <c r="I7" s="2"/>
      <c r="J7" s="5"/>
      <c r="K7" s="5"/>
      <c r="L7" s="5"/>
      <c r="M7" s="5"/>
      <c r="N7" s="5"/>
    </row>
    <row r="8" spans="1:14" ht="18">
      <c r="A8" s="39" t="s">
        <v>22</v>
      </c>
      <c r="B8" s="39"/>
      <c r="C8" s="82" t="s">
        <v>65</v>
      </c>
      <c r="D8" s="39"/>
      <c r="E8" s="39"/>
      <c r="F8" s="39"/>
      <c r="G8" s="39"/>
      <c r="H8" s="6"/>
      <c r="I8" s="2"/>
      <c r="J8" s="5"/>
      <c r="K8" s="5"/>
      <c r="L8" s="5"/>
      <c r="M8" s="5"/>
      <c r="N8" s="5"/>
    </row>
    <row r="9" spans="1:14" ht="18.75" thickBot="1">
      <c r="A9" s="39" t="s">
        <v>44</v>
      </c>
      <c r="B9" s="39"/>
      <c r="C9" s="39"/>
      <c r="D9" s="69" t="s">
        <v>131</v>
      </c>
      <c r="E9" s="39"/>
      <c r="F9" s="39"/>
      <c r="G9" s="39"/>
      <c r="H9" s="6"/>
      <c r="I9" s="2"/>
      <c r="J9" s="5"/>
      <c r="K9" s="5"/>
      <c r="L9" s="5"/>
      <c r="M9" s="5"/>
      <c r="N9" s="5"/>
    </row>
    <row r="10" spans="1:14" ht="18">
      <c r="A10" s="202" t="s">
        <v>2</v>
      </c>
      <c r="B10" s="205" t="s">
        <v>3</v>
      </c>
      <c r="C10" s="205" t="s">
        <v>4</v>
      </c>
      <c r="D10" s="205" t="s">
        <v>5</v>
      </c>
      <c r="E10" s="186" t="s">
        <v>24</v>
      </c>
      <c r="F10" s="186" t="s">
        <v>85</v>
      </c>
      <c r="G10" s="41" t="s">
        <v>7</v>
      </c>
      <c r="H10" s="186" t="s">
        <v>23</v>
      </c>
      <c r="I10" s="188" t="s">
        <v>13</v>
      </c>
      <c r="J10" s="189"/>
      <c r="K10" s="192" t="s">
        <v>14</v>
      </c>
      <c r="L10" s="193"/>
      <c r="M10" s="5"/>
      <c r="N10" s="5"/>
    </row>
    <row r="11" spans="1:14" ht="18">
      <c r="A11" s="203"/>
      <c r="B11" s="206"/>
      <c r="C11" s="206"/>
      <c r="D11" s="206"/>
      <c r="E11" s="187"/>
      <c r="F11" s="187"/>
      <c r="G11" s="42" t="s">
        <v>8</v>
      </c>
      <c r="H11" s="187"/>
      <c r="I11" s="190"/>
      <c r="J11" s="191"/>
      <c r="K11" s="194"/>
      <c r="L11" s="195"/>
      <c r="M11" s="5"/>
      <c r="N11" s="5"/>
    </row>
    <row r="12" spans="1:14" ht="36.75" thickBot="1">
      <c r="A12" s="204"/>
      <c r="B12" s="207"/>
      <c r="C12" s="207"/>
      <c r="D12" s="207"/>
      <c r="E12" s="208"/>
      <c r="F12" s="40">
        <v>1</v>
      </c>
      <c r="G12" s="40">
        <v>2</v>
      </c>
      <c r="H12" s="40" t="s">
        <v>9</v>
      </c>
      <c r="I12" s="28" t="s">
        <v>17</v>
      </c>
      <c r="J12" s="28" t="s">
        <v>18</v>
      </c>
      <c r="K12" s="28" t="s">
        <v>19</v>
      </c>
      <c r="L12" s="29" t="s">
        <v>20</v>
      </c>
      <c r="M12" s="12"/>
      <c r="N12" s="12"/>
    </row>
    <row r="13" spans="1:14" ht="18">
      <c r="A13" s="148">
        <v>1</v>
      </c>
      <c r="B13" s="149" t="s">
        <v>59</v>
      </c>
      <c r="C13" s="149" t="s">
        <v>64</v>
      </c>
      <c r="D13" s="145">
        <v>200000</v>
      </c>
      <c r="E13" s="167">
        <v>44812</v>
      </c>
      <c r="F13" s="145">
        <v>200000</v>
      </c>
      <c r="G13" s="145">
        <v>13750</v>
      </c>
      <c r="H13" s="145">
        <f>F13-G13</f>
        <v>186250</v>
      </c>
      <c r="I13" s="150">
        <f>H13*62.5%</f>
        <v>116406.25</v>
      </c>
      <c r="J13" s="151">
        <f>G13*62.5%</f>
        <v>8593.75</v>
      </c>
      <c r="K13" s="151">
        <f>H13-I13</f>
        <v>69843.75</v>
      </c>
      <c r="L13" s="152">
        <f>G13-J13</f>
        <v>5156.25</v>
      </c>
      <c r="M13" s="12"/>
      <c r="N13" s="12"/>
    </row>
    <row r="14" spans="1:14" ht="18">
      <c r="A14" s="148">
        <v>2</v>
      </c>
      <c r="B14" s="149" t="s">
        <v>60</v>
      </c>
      <c r="C14" s="149" t="s">
        <v>61</v>
      </c>
      <c r="D14" s="145">
        <v>200000</v>
      </c>
      <c r="E14" s="167">
        <v>44832</v>
      </c>
      <c r="F14" s="145">
        <v>200000</v>
      </c>
      <c r="G14" s="145">
        <v>13750</v>
      </c>
      <c r="H14" s="145">
        <f>F14-G14</f>
        <v>186250</v>
      </c>
      <c r="I14" s="150">
        <f>H14*62.5%</f>
        <v>116406.25</v>
      </c>
      <c r="J14" s="151">
        <f>G14*62.5%</f>
        <v>8593.75</v>
      </c>
      <c r="K14" s="151">
        <f>H14-I14</f>
        <v>69843.75</v>
      </c>
      <c r="L14" s="152">
        <f>G14-J14</f>
        <v>5156.25</v>
      </c>
      <c r="M14" s="12"/>
      <c r="N14" s="12"/>
    </row>
    <row r="15" spans="1:14" ht="18">
      <c r="A15" s="148">
        <v>3</v>
      </c>
      <c r="B15" s="149" t="s">
        <v>62</v>
      </c>
      <c r="C15" s="149" t="s">
        <v>63</v>
      </c>
      <c r="D15" s="145">
        <v>140000</v>
      </c>
      <c r="E15" s="167">
        <v>44837</v>
      </c>
      <c r="F15" s="145">
        <v>140000</v>
      </c>
      <c r="G15" s="145">
        <v>6250</v>
      </c>
      <c r="H15" s="145">
        <f>F15-G15</f>
        <v>133750</v>
      </c>
      <c r="I15" s="150">
        <f>H15*62.5%</f>
        <v>83593.75</v>
      </c>
      <c r="J15" s="151">
        <f>G15*62.5%</f>
        <v>3906.25</v>
      </c>
      <c r="K15" s="151">
        <f>H15-I15</f>
        <v>50156.25</v>
      </c>
      <c r="L15" s="152">
        <f>G15-J15</f>
        <v>2343.75</v>
      </c>
      <c r="M15" s="12"/>
      <c r="N15" s="12"/>
    </row>
    <row r="16" spans="1:14" ht="18">
      <c r="A16" s="148">
        <v>4</v>
      </c>
      <c r="B16" s="153" t="s">
        <v>87</v>
      </c>
      <c r="C16" s="153" t="s">
        <v>95</v>
      </c>
      <c r="D16" s="147">
        <v>75000</v>
      </c>
      <c r="E16" s="168" t="s">
        <v>143</v>
      </c>
      <c r="F16" s="147">
        <v>75000</v>
      </c>
      <c r="G16" s="147"/>
      <c r="H16" s="147"/>
      <c r="I16" s="154"/>
      <c r="J16" s="155"/>
      <c r="K16" s="155"/>
      <c r="L16" s="156"/>
      <c r="M16" s="12"/>
      <c r="N16" s="12"/>
    </row>
    <row r="17" spans="1:14" ht="18">
      <c r="A17" s="148">
        <v>5</v>
      </c>
      <c r="B17" s="157" t="s">
        <v>88</v>
      </c>
      <c r="C17" s="158" t="s">
        <v>95</v>
      </c>
      <c r="D17" s="161">
        <v>75000</v>
      </c>
      <c r="E17" s="169" t="s">
        <v>144</v>
      </c>
      <c r="F17" s="147">
        <v>75000</v>
      </c>
      <c r="G17" s="161"/>
      <c r="H17" s="161"/>
      <c r="I17" s="162"/>
      <c r="J17" s="163"/>
      <c r="K17" s="163"/>
      <c r="L17" s="163"/>
      <c r="M17" s="12"/>
      <c r="N17" s="12"/>
    </row>
    <row r="18" spans="1:14" ht="18">
      <c r="A18" s="148">
        <v>6</v>
      </c>
      <c r="B18" s="157" t="s">
        <v>89</v>
      </c>
      <c r="C18" s="158" t="s">
        <v>126</v>
      </c>
      <c r="D18" s="161">
        <v>75000</v>
      </c>
      <c r="E18" s="169" t="s">
        <v>143</v>
      </c>
      <c r="F18" s="147">
        <v>75000</v>
      </c>
      <c r="G18" s="161"/>
      <c r="H18" s="161"/>
      <c r="I18" s="162"/>
      <c r="J18" s="163"/>
      <c r="K18" s="163"/>
      <c r="L18" s="163"/>
      <c r="M18" s="12"/>
      <c r="N18" s="12"/>
    </row>
    <row r="19" spans="1:14" ht="18">
      <c r="A19" s="148">
        <v>7</v>
      </c>
      <c r="B19" s="158" t="s">
        <v>90</v>
      </c>
      <c r="C19" s="158" t="s">
        <v>126</v>
      </c>
      <c r="D19" s="161">
        <v>75000</v>
      </c>
      <c r="E19" s="169" t="s">
        <v>145</v>
      </c>
      <c r="F19" s="147">
        <v>75000</v>
      </c>
      <c r="G19" s="161"/>
      <c r="H19" s="161"/>
      <c r="I19" s="162"/>
      <c r="J19" s="163"/>
      <c r="K19" s="163"/>
      <c r="L19" s="163"/>
      <c r="M19" s="12"/>
      <c r="N19" s="12"/>
    </row>
    <row r="20" spans="1:14" ht="18">
      <c r="A20" s="148">
        <v>8</v>
      </c>
      <c r="B20" s="153" t="s">
        <v>91</v>
      </c>
      <c r="C20" s="158" t="s">
        <v>95</v>
      </c>
      <c r="D20" s="161">
        <v>75000</v>
      </c>
      <c r="E20" s="169" t="s">
        <v>144</v>
      </c>
      <c r="F20" s="147">
        <v>75000</v>
      </c>
      <c r="G20" s="161"/>
      <c r="H20" s="161"/>
      <c r="I20" s="162"/>
      <c r="J20" s="163"/>
      <c r="K20" s="163"/>
      <c r="L20" s="163"/>
      <c r="M20" s="12"/>
      <c r="N20" s="12"/>
    </row>
    <row r="21" spans="1:14" ht="18">
      <c r="A21" s="148">
        <v>9</v>
      </c>
      <c r="B21" s="158" t="s">
        <v>92</v>
      </c>
      <c r="C21" s="158" t="s">
        <v>126</v>
      </c>
      <c r="D21" s="161">
        <v>75000</v>
      </c>
      <c r="E21" s="169" t="s">
        <v>143</v>
      </c>
      <c r="F21" s="147">
        <v>75000</v>
      </c>
      <c r="G21" s="161"/>
      <c r="H21" s="161"/>
      <c r="I21" s="162"/>
      <c r="J21" s="163"/>
      <c r="K21" s="163"/>
      <c r="L21" s="163"/>
      <c r="M21" s="12"/>
      <c r="N21" s="12"/>
    </row>
    <row r="22" spans="1:14" ht="18">
      <c r="A22" s="148">
        <v>10</v>
      </c>
      <c r="B22" s="149" t="s">
        <v>93</v>
      </c>
      <c r="C22" s="149" t="s">
        <v>95</v>
      </c>
      <c r="D22" s="161">
        <v>75000</v>
      </c>
      <c r="E22" s="169" t="s">
        <v>146</v>
      </c>
      <c r="F22" s="147">
        <v>75000</v>
      </c>
      <c r="G22" s="161"/>
      <c r="H22" s="161"/>
      <c r="I22" s="162"/>
      <c r="J22" s="163"/>
      <c r="K22" s="163"/>
      <c r="L22" s="163"/>
      <c r="M22" s="12"/>
      <c r="N22" s="12"/>
    </row>
    <row r="23" spans="1:14" ht="18">
      <c r="A23" s="148">
        <v>11</v>
      </c>
      <c r="B23" s="153" t="s">
        <v>94</v>
      </c>
      <c r="C23" s="153" t="s">
        <v>126</v>
      </c>
      <c r="D23" s="147">
        <v>75000</v>
      </c>
      <c r="E23" s="168" t="s">
        <v>147</v>
      </c>
      <c r="F23" s="147">
        <v>75000</v>
      </c>
      <c r="G23" s="145"/>
      <c r="H23" s="145"/>
      <c r="I23" s="154"/>
      <c r="J23" s="155"/>
      <c r="K23" s="155"/>
      <c r="L23" s="156"/>
      <c r="M23" s="12"/>
      <c r="N23" s="12"/>
    </row>
    <row r="24" spans="1:14" ht="18.75" thickBot="1">
      <c r="A24" s="148">
        <v>12</v>
      </c>
      <c r="B24" s="153"/>
      <c r="C24" s="153"/>
      <c r="D24" s="147"/>
      <c r="E24" s="168"/>
      <c r="F24" s="147"/>
      <c r="G24" s="147"/>
      <c r="H24" s="147"/>
      <c r="I24" s="154"/>
      <c r="J24" s="155"/>
      <c r="K24" s="155"/>
      <c r="L24" s="156"/>
      <c r="M24" s="12"/>
      <c r="N24" s="12"/>
    </row>
    <row r="25" spans="1:14" ht="21" thickBot="1">
      <c r="A25" s="196" t="s">
        <v>21</v>
      </c>
      <c r="B25" s="197"/>
      <c r="C25" s="197"/>
      <c r="D25" s="34">
        <f>SUM(D13:D23)</f>
        <v>1140000</v>
      </c>
      <c r="E25" s="34"/>
      <c r="F25" s="159">
        <f>SUM(F13:F23)</f>
        <v>1140000</v>
      </c>
      <c r="G25" s="160">
        <f t="shared" ref="G25:L25" si="0">SUM(G13:G15)</f>
        <v>33750</v>
      </c>
      <c r="H25" s="160">
        <f t="shared" si="0"/>
        <v>506250</v>
      </c>
      <c r="I25" s="34">
        <f t="shared" si="0"/>
        <v>316406.25</v>
      </c>
      <c r="J25" s="34">
        <f t="shared" si="0"/>
        <v>21093.75</v>
      </c>
      <c r="K25" s="34">
        <f t="shared" si="0"/>
        <v>189843.75</v>
      </c>
      <c r="L25" s="36">
        <f t="shared" si="0"/>
        <v>12656.25</v>
      </c>
      <c r="M25" s="5"/>
      <c r="N25" s="5"/>
    </row>
    <row r="26" spans="1:14" ht="18" customHeight="1">
      <c r="A26" s="76"/>
      <c r="B26" s="212" t="s">
        <v>10</v>
      </c>
      <c r="C26" s="212"/>
      <c r="D26" s="78"/>
      <c r="E26" s="200" t="s">
        <v>11</v>
      </c>
      <c r="F26" s="200"/>
      <c r="G26" s="78"/>
      <c r="H26" s="78"/>
      <c r="I26" s="78"/>
      <c r="J26" s="200" t="s">
        <v>12</v>
      </c>
      <c r="K26" s="200"/>
      <c r="L26" s="201"/>
      <c r="M26" s="5"/>
      <c r="N26" s="5"/>
    </row>
    <row r="27" spans="1:14" ht="18">
      <c r="A27" s="80"/>
      <c r="B27" s="24"/>
      <c r="C27" s="24"/>
      <c r="D27" s="16"/>
      <c r="E27" s="16"/>
      <c r="F27" s="16"/>
      <c r="G27" s="16"/>
      <c r="H27" s="16"/>
      <c r="I27" s="16"/>
      <c r="J27" s="16"/>
      <c r="K27" s="16"/>
      <c r="L27" s="81"/>
      <c r="M27" s="5"/>
      <c r="N27" s="5"/>
    </row>
    <row r="28" spans="1:14" ht="18">
      <c r="C28" s="25"/>
      <c r="D28" s="70"/>
      <c r="G28" s="3"/>
      <c r="H28" s="3"/>
      <c r="I28" s="3"/>
      <c r="J28" s="127"/>
      <c r="K28" s="127"/>
      <c r="L28" s="128"/>
      <c r="M28" s="3"/>
      <c r="N28" s="3"/>
    </row>
    <row r="29" spans="1:14" ht="18">
      <c r="C29" s="24"/>
      <c r="D29" s="24"/>
      <c r="E29" s="25"/>
      <c r="F29" s="25"/>
      <c r="G29" s="24"/>
      <c r="H29" s="24"/>
      <c r="I29" s="24"/>
      <c r="J29" s="24"/>
      <c r="K29" s="24"/>
      <c r="L29" s="17"/>
      <c r="M29" s="3"/>
      <c r="N29" s="3"/>
    </row>
    <row r="30" spans="1:14" ht="18">
      <c r="A30" s="23"/>
      <c r="B30" s="24"/>
      <c r="C30" s="24"/>
      <c r="D30" s="24"/>
      <c r="E30" s="25"/>
      <c r="F30" s="25"/>
      <c r="G30" s="24"/>
      <c r="H30" s="24"/>
      <c r="I30" s="24"/>
      <c r="J30" s="24"/>
      <c r="K30" s="24"/>
      <c r="L30" s="17"/>
      <c r="M30" s="3"/>
      <c r="N30" s="3"/>
    </row>
    <row r="31" spans="1:14" ht="18">
      <c r="A31" s="23"/>
      <c r="B31" s="24"/>
      <c r="C31" s="24"/>
      <c r="D31" s="24"/>
      <c r="E31" s="25"/>
      <c r="F31" s="25"/>
      <c r="G31" s="24"/>
      <c r="H31" s="24"/>
      <c r="I31" s="24"/>
      <c r="J31" s="24"/>
      <c r="K31" s="24"/>
      <c r="L31" s="17"/>
      <c r="M31" s="3"/>
      <c r="N31" s="3"/>
    </row>
    <row r="32" spans="1:14" ht="18">
      <c r="A32" s="23"/>
      <c r="B32" s="24"/>
      <c r="C32" s="24"/>
      <c r="D32" s="24"/>
      <c r="E32" s="25"/>
      <c r="F32" s="25"/>
      <c r="G32" s="24"/>
      <c r="H32" s="24"/>
      <c r="I32" s="24"/>
      <c r="J32" s="24"/>
      <c r="K32" s="24"/>
      <c r="L32" s="17"/>
      <c r="M32" s="3"/>
      <c r="N32" s="3"/>
    </row>
    <row r="33" spans="1:14" ht="18">
      <c r="A33" s="23"/>
      <c r="B33" s="24"/>
      <c r="C33" s="24"/>
      <c r="D33" s="24"/>
      <c r="E33" s="25"/>
      <c r="F33" s="25"/>
      <c r="G33" s="24"/>
      <c r="H33" s="24"/>
      <c r="I33" s="24"/>
      <c r="J33" s="24"/>
      <c r="K33" s="24"/>
      <c r="L33" s="17"/>
      <c r="M33" s="3"/>
      <c r="N33" s="3"/>
    </row>
    <row r="34" spans="1:14" ht="21" thickBot="1">
      <c r="A34" s="182"/>
      <c r="B34" s="183"/>
      <c r="C34" s="37"/>
      <c r="D34" s="38"/>
      <c r="E34" s="37"/>
      <c r="F34" s="37"/>
      <c r="G34" s="184"/>
      <c r="H34" s="184"/>
      <c r="I34" s="184"/>
      <c r="J34" s="184" t="s">
        <v>46</v>
      </c>
      <c r="K34" s="184"/>
      <c r="L34" s="185"/>
      <c r="M34" s="5"/>
      <c r="N34" s="5"/>
    </row>
  </sheetData>
  <mergeCells count="22">
    <mergeCell ref="A6:L6"/>
    <mergeCell ref="A1:L1"/>
    <mergeCell ref="A2:L2"/>
    <mergeCell ref="A3:L3"/>
    <mergeCell ref="A4:L4"/>
    <mergeCell ref="A5:L5"/>
    <mergeCell ref="A34:B34"/>
    <mergeCell ref="G34:I34"/>
    <mergeCell ref="J34:L34"/>
    <mergeCell ref="J26:L26"/>
    <mergeCell ref="F10:F11"/>
    <mergeCell ref="H10:H11"/>
    <mergeCell ref="I10:J11"/>
    <mergeCell ref="K10:L11"/>
    <mergeCell ref="A25:C25"/>
    <mergeCell ref="B26:C26"/>
    <mergeCell ref="E26:F26"/>
    <mergeCell ref="A10:A12"/>
    <mergeCell ref="B10:B12"/>
    <mergeCell ref="C10:C12"/>
    <mergeCell ref="D10:D12"/>
    <mergeCell ref="E10:E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topLeftCell="A8" workbookViewId="0">
      <selection activeCell="D10" sqref="D10:D12"/>
    </sheetView>
  </sheetViews>
  <sheetFormatPr defaultRowHeight="12.75"/>
  <cols>
    <col min="1" max="1" width="14.7109375" customWidth="1"/>
    <col min="2" max="2" width="33.28515625" customWidth="1"/>
    <col min="3" max="3" width="23.42578125" customWidth="1"/>
    <col min="4" max="4" width="18.28515625" customWidth="1"/>
    <col min="5" max="5" width="17.42578125" customWidth="1"/>
    <col min="6" max="14" width="14.7109375" customWidth="1"/>
  </cols>
  <sheetData>
    <row r="1" spans="1:14" ht="22.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"/>
      <c r="N1" s="1"/>
    </row>
    <row r="2" spans="1:14" ht="22.5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1"/>
      <c r="N2" s="1"/>
    </row>
    <row r="3" spans="1:14" ht="18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"/>
      <c r="N3" s="1"/>
    </row>
    <row r="4" spans="1:14" ht="18.75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1"/>
      <c r="N4" s="1"/>
    </row>
    <row r="5" spans="1:14" ht="18.75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</row>
    <row r="6" spans="1:14" ht="19.5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</row>
    <row r="7" spans="1:14" ht="16.5">
      <c r="A7" s="5"/>
      <c r="B7" s="5"/>
      <c r="C7" s="5"/>
      <c r="D7" s="5"/>
      <c r="E7" s="5"/>
      <c r="F7" s="5"/>
      <c r="G7" s="5"/>
      <c r="H7" s="6"/>
      <c r="I7" s="2"/>
      <c r="J7" s="5"/>
      <c r="K7" s="5"/>
      <c r="L7" s="5"/>
      <c r="M7" s="5"/>
      <c r="N7" s="5"/>
    </row>
    <row r="8" spans="1:14" ht="18">
      <c r="A8" s="39" t="s">
        <v>22</v>
      </c>
      <c r="B8" s="39"/>
      <c r="C8" s="82" t="s">
        <v>65</v>
      </c>
      <c r="D8" s="39"/>
      <c r="E8" s="39"/>
      <c r="F8" s="39"/>
      <c r="G8" s="39"/>
      <c r="H8" s="6"/>
      <c r="I8" s="2"/>
      <c r="J8" s="5"/>
      <c r="K8" s="5"/>
      <c r="L8" s="5"/>
      <c r="M8" s="5"/>
      <c r="N8" s="5"/>
    </row>
    <row r="9" spans="1:14" ht="18.75" thickBot="1">
      <c r="A9" s="39" t="s">
        <v>44</v>
      </c>
      <c r="B9" s="39"/>
      <c r="C9" s="39"/>
      <c r="D9" s="180">
        <v>44980</v>
      </c>
      <c r="E9" s="39"/>
      <c r="F9" s="39"/>
      <c r="G9" s="39"/>
      <c r="H9" s="6"/>
      <c r="I9" s="2"/>
      <c r="J9" s="5"/>
      <c r="K9" s="5"/>
      <c r="L9" s="5"/>
      <c r="M9" s="5"/>
      <c r="N9" s="5"/>
    </row>
    <row r="10" spans="1:14" ht="18">
      <c r="A10" s="202" t="s">
        <v>2</v>
      </c>
      <c r="B10" s="205" t="s">
        <v>3</v>
      </c>
      <c r="C10" s="205" t="s">
        <v>4</v>
      </c>
      <c r="D10" s="205" t="s">
        <v>5</v>
      </c>
      <c r="E10" s="186" t="s">
        <v>24</v>
      </c>
      <c r="F10" s="186" t="s">
        <v>85</v>
      </c>
      <c r="G10" s="41" t="s">
        <v>7</v>
      </c>
      <c r="H10" s="186" t="s">
        <v>23</v>
      </c>
      <c r="I10" s="188" t="s">
        <v>13</v>
      </c>
      <c r="J10" s="189"/>
      <c r="K10" s="192" t="s">
        <v>14</v>
      </c>
      <c r="L10" s="193"/>
      <c r="M10" s="5"/>
      <c r="N10" s="5"/>
    </row>
    <row r="11" spans="1:14" ht="18">
      <c r="A11" s="203"/>
      <c r="B11" s="206"/>
      <c r="C11" s="206"/>
      <c r="D11" s="206"/>
      <c r="E11" s="187"/>
      <c r="F11" s="187"/>
      <c r="G11" s="42" t="s">
        <v>8</v>
      </c>
      <c r="H11" s="187"/>
      <c r="I11" s="190"/>
      <c r="J11" s="191"/>
      <c r="K11" s="194"/>
      <c r="L11" s="195"/>
      <c r="M11" s="5"/>
      <c r="N11" s="5"/>
    </row>
    <row r="12" spans="1:14" ht="36.75" thickBot="1">
      <c r="A12" s="204"/>
      <c r="B12" s="207"/>
      <c r="C12" s="207"/>
      <c r="D12" s="207"/>
      <c r="E12" s="208"/>
      <c r="F12" s="40">
        <v>1</v>
      </c>
      <c r="G12" s="40">
        <v>2</v>
      </c>
      <c r="H12" s="40" t="s">
        <v>9</v>
      </c>
      <c r="I12" s="28" t="s">
        <v>17</v>
      </c>
      <c r="J12" s="28" t="s">
        <v>18</v>
      </c>
      <c r="K12" s="28" t="s">
        <v>19</v>
      </c>
      <c r="L12" s="29" t="s">
        <v>20</v>
      </c>
      <c r="M12" s="12"/>
      <c r="N12" s="12"/>
    </row>
    <row r="13" spans="1:14" ht="18">
      <c r="A13" s="148">
        <v>1</v>
      </c>
      <c r="B13" s="170" t="s">
        <v>59</v>
      </c>
      <c r="C13" s="170" t="s">
        <v>64</v>
      </c>
      <c r="D13" s="145">
        <v>200000</v>
      </c>
      <c r="E13" s="167">
        <v>44812</v>
      </c>
      <c r="F13" s="145">
        <v>200000</v>
      </c>
      <c r="G13" s="145">
        <v>13750</v>
      </c>
      <c r="H13" s="145">
        <f>F13-G13</f>
        <v>186250</v>
      </c>
      <c r="I13" s="150">
        <f>H13*62.5%</f>
        <v>116406.25</v>
      </c>
      <c r="J13" s="151">
        <f>G13*62.5%</f>
        <v>8593.75</v>
      </c>
      <c r="K13" s="151">
        <f>H13-I13</f>
        <v>69843.75</v>
      </c>
      <c r="L13" s="152">
        <f>G13-J13</f>
        <v>5156.25</v>
      </c>
      <c r="M13" s="12"/>
      <c r="N13" s="12"/>
    </row>
    <row r="14" spans="1:14" ht="18">
      <c r="A14" s="148">
        <v>2</v>
      </c>
      <c r="B14" s="170" t="s">
        <v>60</v>
      </c>
      <c r="C14" s="170" t="s">
        <v>61</v>
      </c>
      <c r="D14" s="145">
        <v>200000</v>
      </c>
      <c r="E14" s="167">
        <v>44832</v>
      </c>
      <c r="F14" s="145">
        <v>200000</v>
      </c>
      <c r="G14" s="145">
        <v>13750</v>
      </c>
      <c r="H14" s="145">
        <f>F14-G14</f>
        <v>186250</v>
      </c>
      <c r="I14" s="150">
        <f>H14*62.5%</f>
        <v>116406.25</v>
      </c>
      <c r="J14" s="151">
        <f>G14*62.5%</f>
        <v>8593.75</v>
      </c>
      <c r="K14" s="151">
        <f>H14-I14</f>
        <v>69843.75</v>
      </c>
      <c r="L14" s="152">
        <f>G14-J14</f>
        <v>5156.25</v>
      </c>
      <c r="M14" s="12"/>
      <c r="N14" s="12"/>
    </row>
    <row r="15" spans="1:14" ht="18">
      <c r="A15" s="148">
        <v>3</v>
      </c>
      <c r="B15" s="170" t="s">
        <v>62</v>
      </c>
      <c r="C15" s="170" t="s">
        <v>63</v>
      </c>
      <c r="D15" s="145">
        <v>140000</v>
      </c>
      <c r="E15" s="167">
        <v>44837</v>
      </c>
      <c r="F15" s="145">
        <v>140000</v>
      </c>
      <c r="G15" s="145">
        <v>6250</v>
      </c>
      <c r="H15" s="145">
        <f>F15-G15</f>
        <v>133750</v>
      </c>
      <c r="I15" s="150">
        <f>H15*62.5%</f>
        <v>83593.75</v>
      </c>
      <c r="J15" s="151">
        <f>G15*62.5%</f>
        <v>3906.25</v>
      </c>
      <c r="K15" s="151">
        <f>H15-I15</f>
        <v>50156.25</v>
      </c>
      <c r="L15" s="152">
        <f>G15-J15</f>
        <v>2343.75</v>
      </c>
      <c r="M15" s="12"/>
      <c r="N15" s="12"/>
    </row>
    <row r="16" spans="1:14" ht="18">
      <c r="A16" s="148">
        <v>4</v>
      </c>
      <c r="B16" s="171" t="s">
        <v>87</v>
      </c>
      <c r="C16" s="171" t="s">
        <v>95</v>
      </c>
      <c r="D16" s="147">
        <v>75000</v>
      </c>
      <c r="E16" s="168" t="s">
        <v>143</v>
      </c>
      <c r="F16" s="147">
        <v>75000</v>
      </c>
      <c r="G16" s="147"/>
      <c r="H16" s="145">
        <f t="shared" ref="H16:H24" si="0">F16-G16</f>
        <v>75000</v>
      </c>
      <c r="I16" s="150">
        <f t="shared" ref="I16:I24" si="1">H16*62.5%</f>
        <v>46875</v>
      </c>
      <c r="J16" s="151">
        <f t="shared" ref="J16:J24" si="2">G16*62.5%</f>
        <v>0</v>
      </c>
      <c r="K16" s="151">
        <f t="shared" ref="K16:K24" si="3">H16-I16</f>
        <v>28125</v>
      </c>
      <c r="L16" s="152">
        <f t="shared" ref="L16:L24" si="4">G16-J16</f>
        <v>0</v>
      </c>
      <c r="M16" s="12"/>
      <c r="N16" s="12"/>
    </row>
    <row r="17" spans="1:14" ht="18">
      <c r="A17" s="148">
        <v>5</v>
      </c>
      <c r="B17" s="172" t="s">
        <v>88</v>
      </c>
      <c r="C17" s="173" t="s">
        <v>95</v>
      </c>
      <c r="D17" s="161">
        <v>75000</v>
      </c>
      <c r="E17" s="169" t="s">
        <v>144</v>
      </c>
      <c r="F17" s="147">
        <v>75000</v>
      </c>
      <c r="G17" s="161"/>
      <c r="H17" s="145">
        <f t="shared" si="0"/>
        <v>75000</v>
      </c>
      <c r="I17" s="150">
        <f t="shared" si="1"/>
        <v>46875</v>
      </c>
      <c r="J17" s="151">
        <f t="shared" si="2"/>
        <v>0</v>
      </c>
      <c r="K17" s="151">
        <f t="shared" si="3"/>
        <v>28125</v>
      </c>
      <c r="L17" s="152">
        <f t="shared" si="4"/>
        <v>0</v>
      </c>
      <c r="M17" s="12"/>
      <c r="N17" s="12"/>
    </row>
    <row r="18" spans="1:14" ht="18">
      <c r="A18" s="148">
        <v>6</v>
      </c>
      <c r="B18" s="172" t="s">
        <v>89</v>
      </c>
      <c r="C18" s="173" t="s">
        <v>126</v>
      </c>
      <c r="D18" s="161">
        <v>75000</v>
      </c>
      <c r="E18" s="169" t="s">
        <v>143</v>
      </c>
      <c r="F18" s="147">
        <v>75000</v>
      </c>
      <c r="G18" s="161"/>
      <c r="H18" s="145">
        <f t="shared" si="0"/>
        <v>75000</v>
      </c>
      <c r="I18" s="150">
        <f t="shared" si="1"/>
        <v>46875</v>
      </c>
      <c r="J18" s="151">
        <f t="shared" si="2"/>
        <v>0</v>
      </c>
      <c r="K18" s="151">
        <f t="shared" si="3"/>
        <v>28125</v>
      </c>
      <c r="L18" s="152">
        <f t="shared" si="4"/>
        <v>0</v>
      </c>
      <c r="M18" s="12"/>
      <c r="N18" s="12"/>
    </row>
    <row r="19" spans="1:14" ht="18">
      <c r="A19" s="148">
        <v>7</v>
      </c>
      <c r="B19" s="173" t="s">
        <v>90</v>
      </c>
      <c r="C19" s="173" t="s">
        <v>126</v>
      </c>
      <c r="D19" s="161">
        <v>75000</v>
      </c>
      <c r="E19" s="169" t="s">
        <v>145</v>
      </c>
      <c r="F19" s="147">
        <v>75000</v>
      </c>
      <c r="G19" s="161"/>
      <c r="H19" s="145">
        <f t="shared" si="0"/>
        <v>75000</v>
      </c>
      <c r="I19" s="150">
        <f t="shared" si="1"/>
        <v>46875</v>
      </c>
      <c r="J19" s="151">
        <f t="shared" si="2"/>
        <v>0</v>
      </c>
      <c r="K19" s="151">
        <f t="shared" si="3"/>
        <v>28125</v>
      </c>
      <c r="L19" s="152">
        <f t="shared" si="4"/>
        <v>0</v>
      </c>
      <c r="M19" s="12"/>
      <c r="N19" s="12"/>
    </row>
    <row r="20" spans="1:14" ht="18">
      <c r="A20" s="148">
        <v>8</v>
      </c>
      <c r="B20" s="171" t="s">
        <v>91</v>
      </c>
      <c r="C20" s="173" t="s">
        <v>95</v>
      </c>
      <c r="D20" s="161">
        <v>75000</v>
      </c>
      <c r="E20" s="169" t="s">
        <v>144</v>
      </c>
      <c r="F20" s="147">
        <v>75000</v>
      </c>
      <c r="G20" s="161"/>
      <c r="H20" s="145">
        <f t="shared" si="0"/>
        <v>75000</v>
      </c>
      <c r="I20" s="150">
        <f t="shared" si="1"/>
        <v>46875</v>
      </c>
      <c r="J20" s="151">
        <f t="shared" si="2"/>
        <v>0</v>
      </c>
      <c r="K20" s="151">
        <f t="shared" si="3"/>
        <v>28125</v>
      </c>
      <c r="L20" s="152">
        <f t="shared" si="4"/>
        <v>0</v>
      </c>
      <c r="M20" s="12"/>
      <c r="N20" s="12"/>
    </row>
    <row r="21" spans="1:14" ht="18">
      <c r="A21" s="148">
        <v>9</v>
      </c>
      <c r="B21" s="173" t="s">
        <v>92</v>
      </c>
      <c r="C21" s="173" t="s">
        <v>126</v>
      </c>
      <c r="D21" s="161">
        <v>75000</v>
      </c>
      <c r="E21" s="169" t="s">
        <v>143</v>
      </c>
      <c r="F21" s="147">
        <v>75000</v>
      </c>
      <c r="G21" s="161"/>
      <c r="H21" s="145">
        <f t="shared" si="0"/>
        <v>75000</v>
      </c>
      <c r="I21" s="150">
        <f t="shared" si="1"/>
        <v>46875</v>
      </c>
      <c r="J21" s="151">
        <f t="shared" si="2"/>
        <v>0</v>
      </c>
      <c r="K21" s="151">
        <f t="shared" si="3"/>
        <v>28125</v>
      </c>
      <c r="L21" s="152">
        <f t="shared" si="4"/>
        <v>0</v>
      </c>
      <c r="M21" s="12"/>
      <c r="N21" s="12"/>
    </row>
    <row r="22" spans="1:14" ht="18">
      <c r="A22" s="148">
        <v>10</v>
      </c>
      <c r="B22" s="170" t="s">
        <v>93</v>
      </c>
      <c r="C22" s="170" t="s">
        <v>95</v>
      </c>
      <c r="D22" s="161">
        <v>75000</v>
      </c>
      <c r="E22" s="169" t="s">
        <v>146</v>
      </c>
      <c r="F22" s="147">
        <v>75000</v>
      </c>
      <c r="G22" s="161"/>
      <c r="H22" s="145">
        <f t="shared" si="0"/>
        <v>75000</v>
      </c>
      <c r="I22" s="150">
        <f t="shared" si="1"/>
        <v>46875</v>
      </c>
      <c r="J22" s="151">
        <f t="shared" si="2"/>
        <v>0</v>
      </c>
      <c r="K22" s="151">
        <f t="shared" si="3"/>
        <v>28125</v>
      </c>
      <c r="L22" s="152">
        <f t="shared" si="4"/>
        <v>0</v>
      </c>
      <c r="M22" s="12"/>
      <c r="N22" s="12"/>
    </row>
    <row r="23" spans="1:14" ht="18">
      <c r="A23" s="148">
        <v>11</v>
      </c>
      <c r="B23" s="170" t="s">
        <v>94</v>
      </c>
      <c r="C23" s="171" t="s">
        <v>126</v>
      </c>
      <c r="D23" s="147">
        <v>75000</v>
      </c>
      <c r="E23" s="168" t="s">
        <v>147</v>
      </c>
      <c r="F23" s="147">
        <v>75000</v>
      </c>
      <c r="G23" s="145"/>
      <c r="H23" s="145">
        <f t="shared" si="0"/>
        <v>75000</v>
      </c>
      <c r="I23" s="150">
        <f t="shared" si="1"/>
        <v>46875</v>
      </c>
      <c r="J23" s="151">
        <f t="shared" si="2"/>
        <v>0</v>
      </c>
      <c r="K23" s="151">
        <f t="shared" si="3"/>
        <v>28125</v>
      </c>
      <c r="L23" s="152">
        <f t="shared" si="4"/>
        <v>0</v>
      </c>
      <c r="M23" s="12"/>
      <c r="N23" s="12"/>
    </row>
    <row r="24" spans="1:14" s="179" customFormat="1" ht="36.75" thickBot="1">
      <c r="A24" s="148">
        <v>12</v>
      </c>
      <c r="B24" s="174" t="s">
        <v>140</v>
      </c>
      <c r="C24" s="175" t="s">
        <v>141</v>
      </c>
      <c r="D24" s="154">
        <v>250000</v>
      </c>
      <c r="E24" s="176" t="s">
        <v>148</v>
      </c>
      <c r="F24" s="154">
        <f>250000/28*9</f>
        <v>80357.14285714287</v>
      </c>
      <c r="G24" s="154">
        <f>12009/5</f>
        <v>2401.8000000000002</v>
      </c>
      <c r="H24" s="150">
        <f t="shared" si="0"/>
        <v>77955.342857142867</v>
      </c>
      <c r="I24" s="150">
        <f t="shared" si="1"/>
        <v>48722.08928571429</v>
      </c>
      <c r="J24" s="177">
        <f t="shared" si="2"/>
        <v>1501.125</v>
      </c>
      <c r="K24" s="177">
        <f t="shared" si="3"/>
        <v>29233.253571428577</v>
      </c>
      <c r="L24" s="178">
        <f t="shared" si="4"/>
        <v>900.67500000000018</v>
      </c>
      <c r="M24" s="3"/>
      <c r="N24" s="3"/>
    </row>
    <row r="25" spans="1:14" ht="21" thickBot="1">
      <c r="A25" s="196" t="s">
        <v>21</v>
      </c>
      <c r="B25" s="197"/>
      <c r="C25" s="197"/>
      <c r="D25" s="34">
        <f>SUM(D13:D24)</f>
        <v>1390000</v>
      </c>
      <c r="E25" s="34"/>
      <c r="F25" s="159">
        <f>SUM(F13:F24)</f>
        <v>1220357.142857143</v>
      </c>
      <c r="G25" s="160">
        <f>SUM(G13:G24)</f>
        <v>36151.800000000003</v>
      </c>
      <c r="H25" s="160">
        <f t="shared" ref="H25:L25" si="5">SUM(H13:H24)</f>
        <v>1184205.3428571429</v>
      </c>
      <c r="I25" s="160">
        <f t="shared" si="5"/>
        <v>740128.33928571432</v>
      </c>
      <c r="J25" s="160">
        <f t="shared" si="5"/>
        <v>22594.875</v>
      </c>
      <c r="K25" s="160">
        <f t="shared" si="5"/>
        <v>444077.00357142859</v>
      </c>
      <c r="L25" s="160">
        <f t="shared" si="5"/>
        <v>13556.924999999999</v>
      </c>
      <c r="M25" s="5"/>
      <c r="N25" s="5"/>
    </row>
    <row r="26" spans="1:14" ht="18" customHeight="1">
      <c r="A26" s="76"/>
      <c r="B26" s="212" t="s">
        <v>10</v>
      </c>
      <c r="C26" s="212"/>
      <c r="D26" s="78"/>
      <c r="E26" s="200" t="s">
        <v>11</v>
      </c>
      <c r="F26" s="200"/>
      <c r="G26" s="78"/>
      <c r="H26" s="78"/>
      <c r="I26" s="78"/>
      <c r="J26" s="200" t="s">
        <v>12</v>
      </c>
      <c r="K26" s="200"/>
      <c r="L26" s="201"/>
      <c r="M26" s="5"/>
      <c r="N26" s="5"/>
    </row>
    <row r="27" spans="1:14" ht="18">
      <c r="A27" s="80"/>
      <c r="B27" s="24"/>
      <c r="C27" s="24"/>
      <c r="D27" s="16"/>
      <c r="E27" s="16"/>
      <c r="F27" s="16"/>
      <c r="G27" s="16"/>
      <c r="H27" s="16"/>
      <c r="I27" s="16"/>
      <c r="J27" s="16"/>
      <c r="K27" s="16"/>
      <c r="L27" s="81"/>
      <c r="M27" s="5"/>
      <c r="N27" s="5"/>
    </row>
    <row r="28" spans="1:14" ht="18">
      <c r="C28" s="25"/>
      <c r="D28" s="70"/>
      <c r="G28" s="3"/>
      <c r="H28" s="3"/>
      <c r="I28" s="3"/>
      <c r="J28" s="127"/>
      <c r="K28" s="127"/>
      <c r="L28" s="128"/>
      <c r="M28" s="3"/>
      <c r="N28" s="3"/>
    </row>
    <row r="29" spans="1:14" ht="18">
      <c r="C29" s="24"/>
      <c r="D29" s="24"/>
      <c r="E29" s="25"/>
      <c r="F29" s="25"/>
      <c r="G29" s="24"/>
      <c r="H29" s="24"/>
      <c r="I29" s="24"/>
      <c r="J29" s="24"/>
      <c r="K29" s="24"/>
      <c r="L29" s="17"/>
      <c r="M29" s="3"/>
      <c r="N29" s="3"/>
    </row>
    <row r="30" spans="1:14" ht="18">
      <c r="A30" s="23"/>
      <c r="B30" s="24"/>
      <c r="C30" s="24"/>
      <c r="D30" s="24"/>
      <c r="E30" s="25"/>
      <c r="F30" s="25"/>
      <c r="G30" s="24"/>
      <c r="H30" s="24"/>
      <c r="I30" s="24"/>
      <c r="J30" s="24"/>
      <c r="K30" s="24"/>
      <c r="L30" s="17"/>
      <c r="M30" s="3"/>
      <c r="N30" s="3"/>
    </row>
    <row r="31" spans="1:14" ht="18">
      <c r="A31" s="23"/>
      <c r="B31" s="24"/>
      <c r="C31" s="24"/>
      <c r="D31" s="24"/>
      <c r="E31" s="25"/>
      <c r="F31" s="25"/>
      <c r="G31" s="24"/>
      <c r="H31" s="24"/>
      <c r="I31" s="24"/>
      <c r="J31" s="24"/>
      <c r="K31" s="24"/>
      <c r="L31" s="17"/>
      <c r="M31" s="3"/>
      <c r="N31" s="3"/>
    </row>
    <row r="32" spans="1:14" ht="18">
      <c r="A32" s="23"/>
      <c r="B32" s="24"/>
      <c r="C32" s="24"/>
      <c r="D32" s="24"/>
      <c r="E32" s="25"/>
      <c r="F32" s="25"/>
      <c r="G32" s="24"/>
      <c r="H32" s="24"/>
      <c r="I32" s="24"/>
      <c r="J32" s="24"/>
      <c r="K32" s="24"/>
      <c r="L32" s="17"/>
      <c r="M32" s="3"/>
      <c r="N32" s="3"/>
    </row>
    <row r="33" spans="1:14" ht="18">
      <c r="A33" s="23"/>
      <c r="B33" s="24"/>
      <c r="C33" s="24"/>
      <c r="D33" s="24"/>
      <c r="E33" s="25"/>
      <c r="F33" s="25"/>
      <c r="G33" s="24"/>
      <c r="H33" s="24"/>
      <c r="I33" s="24"/>
      <c r="J33" s="24"/>
      <c r="K33" s="24"/>
      <c r="L33" s="17"/>
      <c r="M33" s="3"/>
      <c r="N33" s="3"/>
    </row>
    <row r="34" spans="1:14" ht="21" thickBot="1">
      <c r="A34" s="182"/>
      <c r="B34" s="183"/>
      <c r="C34" s="37"/>
      <c r="D34" s="38"/>
      <c r="E34" s="37"/>
      <c r="F34" s="37"/>
      <c r="G34" s="184"/>
      <c r="H34" s="184"/>
      <c r="I34" s="184"/>
      <c r="J34" s="184" t="s">
        <v>46</v>
      </c>
      <c r="K34" s="184"/>
      <c r="L34" s="185"/>
      <c r="M34" s="5"/>
      <c r="N34" s="5"/>
    </row>
  </sheetData>
  <mergeCells count="22">
    <mergeCell ref="A6:L6"/>
    <mergeCell ref="A1:L1"/>
    <mergeCell ref="A2:L2"/>
    <mergeCell ref="A3:L3"/>
    <mergeCell ref="A4:L4"/>
    <mergeCell ref="A5:L5"/>
    <mergeCell ref="A34:B34"/>
    <mergeCell ref="G34:I34"/>
    <mergeCell ref="J34:L34"/>
    <mergeCell ref="H10:H11"/>
    <mergeCell ref="I10:J11"/>
    <mergeCell ref="K10:L11"/>
    <mergeCell ref="A25:C25"/>
    <mergeCell ref="B26:C26"/>
    <mergeCell ref="E26:F26"/>
    <mergeCell ref="J26:L26"/>
    <mergeCell ref="A10:A12"/>
    <mergeCell ref="B10:B12"/>
    <mergeCell ref="C10:C12"/>
    <mergeCell ref="D10:D12"/>
    <mergeCell ref="E10:E12"/>
    <mergeCell ref="F10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4"/>
  <sheetViews>
    <sheetView topLeftCell="A12" zoomScale="79" zoomScaleNormal="85" workbookViewId="0">
      <selection activeCell="C20" sqref="C20"/>
    </sheetView>
  </sheetViews>
  <sheetFormatPr defaultRowHeight="12.75"/>
  <cols>
    <col min="1" max="1" width="14.7109375" customWidth="1"/>
    <col min="2" max="2" width="33.28515625" customWidth="1"/>
    <col min="3" max="3" width="23.42578125" customWidth="1"/>
    <col min="4" max="4" width="18.28515625" customWidth="1"/>
    <col min="5" max="5" width="17.42578125" customWidth="1"/>
    <col min="6" max="14" width="14.7109375" customWidth="1"/>
  </cols>
  <sheetData>
    <row r="1" spans="1:14" ht="22.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"/>
      <c r="N1" s="1"/>
    </row>
    <row r="2" spans="1:14" ht="22.5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1"/>
      <c r="N2" s="1"/>
    </row>
    <row r="3" spans="1:14" ht="18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"/>
      <c r="N3" s="1"/>
    </row>
    <row r="4" spans="1:14" ht="18.75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1"/>
      <c r="N4" s="1"/>
    </row>
    <row r="5" spans="1:14" ht="18.75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</row>
    <row r="6" spans="1:14" ht="19.5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</row>
    <row r="7" spans="1:14" ht="16.5">
      <c r="A7" s="5"/>
      <c r="B7" s="5"/>
      <c r="C7" s="5"/>
      <c r="D7" s="5"/>
      <c r="E7" s="5"/>
      <c r="F7" s="5"/>
      <c r="G7" s="5"/>
      <c r="H7" s="6"/>
      <c r="I7" s="2"/>
      <c r="J7" s="5"/>
      <c r="K7" s="5"/>
      <c r="L7" s="5"/>
      <c r="M7" s="5"/>
      <c r="N7" s="5"/>
    </row>
    <row r="8" spans="1:14" ht="18">
      <c r="A8" s="39" t="s">
        <v>22</v>
      </c>
      <c r="B8" s="39"/>
      <c r="C8" s="82" t="s">
        <v>65</v>
      </c>
      <c r="D8" s="39"/>
      <c r="E8" s="39"/>
      <c r="F8" s="39"/>
      <c r="G8" s="39"/>
      <c r="H8" s="6"/>
      <c r="I8" s="2"/>
      <c r="J8" s="5"/>
      <c r="K8" s="5"/>
      <c r="L8" s="5"/>
      <c r="M8" s="5"/>
      <c r="N8" s="5"/>
    </row>
    <row r="9" spans="1:14" ht="18.75" thickBot="1">
      <c r="A9" s="39" t="s">
        <v>44</v>
      </c>
      <c r="B9" s="39"/>
      <c r="C9" s="39"/>
      <c r="D9" s="180">
        <v>45008</v>
      </c>
      <c r="E9" s="39"/>
      <c r="F9" s="39"/>
      <c r="G9" s="39"/>
      <c r="H9" s="6"/>
      <c r="I9" s="2"/>
      <c r="J9" s="5"/>
      <c r="K9" s="5"/>
      <c r="L9" s="5"/>
      <c r="M9" s="5"/>
      <c r="N9" s="5"/>
    </row>
    <row r="10" spans="1:14" ht="18">
      <c r="A10" s="202" t="s">
        <v>2</v>
      </c>
      <c r="B10" s="205" t="s">
        <v>3</v>
      </c>
      <c r="C10" s="205" t="s">
        <v>4</v>
      </c>
      <c r="D10" s="205" t="s">
        <v>5</v>
      </c>
      <c r="E10" s="186" t="s">
        <v>24</v>
      </c>
      <c r="F10" s="186" t="s">
        <v>85</v>
      </c>
      <c r="G10" s="41" t="s">
        <v>7</v>
      </c>
      <c r="H10" s="186" t="s">
        <v>23</v>
      </c>
      <c r="I10" s="188" t="s">
        <v>13</v>
      </c>
      <c r="J10" s="189"/>
      <c r="K10" s="192" t="s">
        <v>14</v>
      </c>
      <c r="L10" s="193"/>
      <c r="M10" s="5"/>
      <c r="N10" s="5"/>
    </row>
    <row r="11" spans="1:14" ht="18">
      <c r="A11" s="203"/>
      <c r="B11" s="206"/>
      <c r="C11" s="206"/>
      <c r="D11" s="206"/>
      <c r="E11" s="187"/>
      <c r="F11" s="187"/>
      <c r="G11" s="42" t="s">
        <v>8</v>
      </c>
      <c r="H11" s="187"/>
      <c r="I11" s="190"/>
      <c r="J11" s="191"/>
      <c r="K11" s="194"/>
      <c r="L11" s="195"/>
      <c r="M11" s="5"/>
      <c r="N11" s="5"/>
    </row>
    <row r="12" spans="1:14" ht="36.75" thickBot="1">
      <c r="A12" s="204"/>
      <c r="B12" s="207"/>
      <c r="C12" s="207"/>
      <c r="D12" s="207"/>
      <c r="E12" s="208"/>
      <c r="F12" s="40">
        <v>1</v>
      </c>
      <c r="G12" s="40">
        <v>2</v>
      </c>
      <c r="H12" s="40" t="s">
        <v>9</v>
      </c>
      <c r="I12" s="28" t="s">
        <v>17</v>
      </c>
      <c r="J12" s="28" t="s">
        <v>18</v>
      </c>
      <c r="K12" s="28" t="s">
        <v>19</v>
      </c>
      <c r="L12" s="29" t="s">
        <v>20</v>
      </c>
      <c r="M12" s="12"/>
      <c r="N12" s="12"/>
    </row>
    <row r="13" spans="1:14" ht="18">
      <c r="A13" s="148">
        <v>1</v>
      </c>
      <c r="B13" s="170" t="s">
        <v>59</v>
      </c>
      <c r="C13" s="170" t="s">
        <v>64</v>
      </c>
      <c r="D13" s="145">
        <v>200000</v>
      </c>
      <c r="E13" s="167">
        <v>44812</v>
      </c>
      <c r="F13" s="145">
        <v>200000</v>
      </c>
      <c r="G13" s="145">
        <v>13750</v>
      </c>
      <c r="H13" s="145">
        <f>F13-G13</f>
        <v>186250</v>
      </c>
      <c r="I13" s="150">
        <f>H13*62.5%</f>
        <v>116406.25</v>
      </c>
      <c r="J13" s="151">
        <f>G13*62.5%</f>
        <v>8593.75</v>
      </c>
      <c r="K13" s="151">
        <f>H13-I13</f>
        <v>69843.75</v>
      </c>
      <c r="L13" s="152">
        <f>G13-J13</f>
        <v>5156.25</v>
      </c>
      <c r="M13" s="12"/>
      <c r="N13" s="12"/>
    </row>
    <row r="14" spans="1:14" ht="18">
      <c r="A14" s="148">
        <v>2</v>
      </c>
      <c r="B14" s="170" t="s">
        <v>60</v>
      </c>
      <c r="C14" s="170" t="s">
        <v>61</v>
      </c>
      <c r="D14" s="145">
        <v>200000</v>
      </c>
      <c r="E14" s="167">
        <v>44832</v>
      </c>
      <c r="F14" s="145">
        <v>200000</v>
      </c>
      <c r="G14" s="145">
        <v>13750</v>
      </c>
      <c r="H14" s="145">
        <f>F14-G14</f>
        <v>186250</v>
      </c>
      <c r="I14" s="150">
        <f>H14*62.5%</f>
        <v>116406.25</v>
      </c>
      <c r="J14" s="151">
        <f>G14*62.5%</f>
        <v>8593.75</v>
      </c>
      <c r="K14" s="151">
        <f>H14-I14</f>
        <v>69843.75</v>
      </c>
      <c r="L14" s="152">
        <f>G14-J14</f>
        <v>5156.25</v>
      </c>
      <c r="M14" s="12"/>
      <c r="N14" s="12"/>
    </row>
    <row r="15" spans="1:14" ht="18">
      <c r="A15" s="148">
        <v>3</v>
      </c>
      <c r="B15" s="170" t="s">
        <v>62</v>
      </c>
      <c r="C15" s="170" t="s">
        <v>63</v>
      </c>
      <c r="D15" s="145">
        <v>140000</v>
      </c>
      <c r="E15" s="167">
        <v>44837</v>
      </c>
      <c r="F15" s="145">
        <v>140000</v>
      </c>
      <c r="G15" s="145">
        <v>6250</v>
      </c>
      <c r="H15" s="145">
        <f>F15-G15</f>
        <v>133750</v>
      </c>
      <c r="I15" s="150">
        <f>H15*62.5%</f>
        <v>83593.75</v>
      </c>
      <c r="J15" s="151">
        <f>G15*62.5%</f>
        <v>3906.25</v>
      </c>
      <c r="K15" s="151">
        <f>H15-I15</f>
        <v>50156.25</v>
      </c>
      <c r="L15" s="152">
        <f>G15-J15</f>
        <v>2343.75</v>
      </c>
      <c r="M15" s="12"/>
      <c r="N15" s="12"/>
    </row>
    <row r="16" spans="1:14" ht="18">
      <c r="A16" s="148">
        <v>4</v>
      </c>
      <c r="B16" s="171" t="s">
        <v>87</v>
      </c>
      <c r="C16" s="171" t="s">
        <v>95</v>
      </c>
      <c r="D16" s="147">
        <v>75000</v>
      </c>
      <c r="E16" s="168" t="s">
        <v>143</v>
      </c>
      <c r="F16" s="147">
        <v>75000</v>
      </c>
      <c r="G16" s="147"/>
      <c r="H16" s="145">
        <f t="shared" ref="H16:H24" si="0">F16-G16</f>
        <v>75000</v>
      </c>
      <c r="I16" s="150">
        <f t="shared" ref="I16:I24" si="1">H16*62.5%</f>
        <v>46875</v>
      </c>
      <c r="J16" s="151">
        <f t="shared" ref="J16:J24" si="2">G16*62.5%</f>
        <v>0</v>
      </c>
      <c r="K16" s="151">
        <f t="shared" ref="K16:K24" si="3">H16-I16</f>
        <v>28125</v>
      </c>
      <c r="L16" s="152">
        <f t="shared" ref="L16:L24" si="4">G16-J16</f>
        <v>0</v>
      </c>
      <c r="M16" s="12"/>
      <c r="N16" s="12"/>
    </row>
    <row r="17" spans="1:14" ht="18">
      <c r="A17" s="148">
        <v>5</v>
      </c>
      <c r="B17" s="172" t="s">
        <v>88</v>
      </c>
      <c r="C17" s="173" t="s">
        <v>95</v>
      </c>
      <c r="D17" s="161">
        <v>75000</v>
      </c>
      <c r="E17" s="169" t="s">
        <v>144</v>
      </c>
      <c r="F17" s="147">
        <v>75000</v>
      </c>
      <c r="G17" s="161"/>
      <c r="H17" s="145">
        <f t="shared" si="0"/>
        <v>75000</v>
      </c>
      <c r="I17" s="150">
        <f t="shared" si="1"/>
        <v>46875</v>
      </c>
      <c r="J17" s="151">
        <f t="shared" si="2"/>
        <v>0</v>
      </c>
      <c r="K17" s="151">
        <f t="shared" si="3"/>
        <v>28125</v>
      </c>
      <c r="L17" s="152">
        <f t="shared" si="4"/>
        <v>0</v>
      </c>
      <c r="M17" s="12"/>
      <c r="N17" s="12"/>
    </row>
    <row r="18" spans="1:14" ht="18">
      <c r="A18" s="148">
        <v>6</v>
      </c>
      <c r="B18" s="172" t="s">
        <v>89</v>
      </c>
      <c r="C18" s="173" t="s">
        <v>126</v>
      </c>
      <c r="D18" s="161">
        <v>75000</v>
      </c>
      <c r="E18" s="169" t="s">
        <v>143</v>
      </c>
      <c r="F18" s="147">
        <v>75000</v>
      </c>
      <c r="G18" s="161"/>
      <c r="H18" s="145">
        <f t="shared" si="0"/>
        <v>75000</v>
      </c>
      <c r="I18" s="150">
        <f t="shared" si="1"/>
        <v>46875</v>
      </c>
      <c r="J18" s="151">
        <f t="shared" si="2"/>
        <v>0</v>
      </c>
      <c r="K18" s="151">
        <f t="shared" si="3"/>
        <v>28125</v>
      </c>
      <c r="L18" s="152">
        <f t="shared" si="4"/>
        <v>0</v>
      </c>
      <c r="M18" s="12"/>
      <c r="N18" s="12"/>
    </row>
    <row r="19" spans="1:14" ht="18">
      <c r="A19" s="148">
        <v>7</v>
      </c>
      <c r="B19" s="173" t="s">
        <v>90</v>
      </c>
      <c r="C19" s="173" t="s">
        <v>126</v>
      </c>
      <c r="D19" s="161">
        <v>75000</v>
      </c>
      <c r="E19" s="169" t="s">
        <v>145</v>
      </c>
      <c r="F19" s="147">
        <v>75000</v>
      </c>
      <c r="G19" s="161"/>
      <c r="H19" s="145">
        <f t="shared" si="0"/>
        <v>75000</v>
      </c>
      <c r="I19" s="150">
        <f t="shared" si="1"/>
        <v>46875</v>
      </c>
      <c r="J19" s="151">
        <f t="shared" si="2"/>
        <v>0</v>
      </c>
      <c r="K19" s="151">
        <f t="shared" si="3"/>
        <v>28125</v>
      </c>
      <c r="L19" s="152">
        <f t="shared" si="4"/>
        <v>0</v>
      </c>
      <c r="M19" s="12"/>
      <c r="N19" s="12"/>
    </row>
    <row r="20" spans="1:14" ht="18">
      <c r="A20" s="148">
        <v>8</v>
      </c>
      <c r="B20" s="171" t="s">
        <v>91</v>
      </c>
      <c r="C20" s="173" t="s">
        <v>95</v>
      </c>
      <c r="D20" s="161">
        <v>75000</v>
      </c>
      <c r="E20" s="169" t="s">
        <v>144</v>
      </c>
      <c r="F20" s="147">
        <v>75000</v>
      </c>
      <c r="G20" s="161"/>
      <c r="H20" s="145">
        <f t="shared" si="0"/>
        <v>75000</v>
      </c>
      <c r="I20" s="150">
        <f t="shared" si="1"/>
        <v>46875</v>
      </c>
      <c r="J20" s="151">
        <f t="shared" si="2"/>
        <v>0</v>
      </c>
      <c r="K20" s="151">
        <f t="shared" si="3"/>
        <v>28125</v>
      </c>
      <c r="L20" s="152">
        <f t="shared" si="4"/>
        <v>0</v>
      </c>
      <c r="M20" s="12"/>
      <c r="N20" s="12"/>
    </row>
    <row r="21" spans="1:14" ht="18">
      <c r="A21" s="148">
        <v>9</v>
      </c>
      <c r="B21" s="173" t="s">
        <v>92</v>
      </c>
      <c r="C21" s="173" t="s">
        <v>126</v>
      </c>
      <c r="D21" s="161">
        <v>75000</v>
      </c>
      <c r="E21" s="169" t="s">
        <v>143</v>
      </c>
      <c r="F21" s="147">
        <v>75000</v>
      </c>
      <c r="G21" s="161"/>
      <c r="H21" s="145">
        <f t="shared" si="0"/>
        <v>75000</v>
      </c>
      <c r="I21" s="150">
        <f t="shared" si="1"/>
        <v>46875</v>
      </c>
      <c r="J21" s="151">
        <f t="shared" si="2"/>
        <v>0</v>
      </c>
      <c r="K21" s="151">
        <f t="shared" si="3"/>
        <v>28125</v>
      </c>
      <c r="L21" s="152">
        <f t="shared" si="4"/>
        <v>0</v>
      </c>
      <c r="M21" s="12"/>
      <c r="N21" s="12"/>
    </row>
    <row r="22" spans="1:14" ht="18">
      <c r="A22" s="148">
        <v>10</v>
      </c>
      <c r="B22" s="170" t="s">
        <v>93</v>
      </c>
      <c r="C22" s="170" t="s">
        <v>95</v>
      </c>
      <c r="D22" s="161">
        <v>75000</v>
      </c>
      <c r="E22" s="169" t="s">
        <v>146</v>
      </c>
      <c r="F22" s="147">
        <v>75000</v>
      </c>
      <c r="G22" s="161"/>
      <c r="H22" s="145">
        <f t="shared" si="0"/>
        <v>75000</v>
      </c>
      <c r="I22" s="150">
        <f t="shared" si="1"/>
        <v>46875</v>
      </c>
      <c r="J22" s="151">
        <f t="shared" si="2"/>
        <v>0</v>
      </c>
      <c r="K22" s="151">
        <f t="shared" si="3"/>
        <v>28125</v>
      </c>
      <c r="L22" s="152">
        <f t="shared" si="4"/>
        <v>0</v>
      </c>
      <c r="M22" s="12"/>
      <c r="N22" s="12"/>
    </row>
    <row r="23" spans="1:14" ht="18">
      <c r="A23" s="148">
        <v>11</v>
      </c>
      <c r="B23" s="170" t="s">
        <v>94</v>
      </c>
      <c r="C23" s="171" t="s">
        <v>126</v>
      </c>
      <c r="D23" s="147">
        <v>75000</v>
      </c>
      <c r="E23" s="168" t="s">
        <v>147</v>
      </c>
      <c r="F23" s="147">
        <v>75000</v>
      </c>
      <c r="G23" s="145"/>
      <c r="H23" s="145">
        <f t="shared" si="0"/>
        <v>75000</v>
      </c>
      <c r="I23" s="150">
        <f t="shared" si="1"/>
        <v>46875</v>
      </c>
      <c r="J23" s="151">
        <f t="shared" si="2"/>
        <v>0</v>
      </c>
      <c r="K23" s="151">
        <f t="shared" si="3"/>
        <v>28125</v>
      </c>
      <c r="L23" s="152">
        <f t="shared" si="4"/>
        <v>0</v>
      </c>
      <c r="M23" s="12"/>
      <c r="N23" s="12"/>
    </row>
    <row r="24" spans="1:14" s="179" customFormat="1" ht="36.75" thickBot="1">
      <c r="A24" s="148">
        <v>12</v>
      </c>
      <c r="B24" s="174" t="s">
        <v>140</v>
      </c>
      <c r="C24" s="175" t="s">
        <v>141</v>
      </c>
      <c r="D24" s="154">
        <v>250000</v>
      </c>
      <c r="E24" s="176" t="s">
        <v>148</v>
      </c>
      <c r="F24" s="154">
        <v>250000</v>
      </c>
      <c r="G24" s="154">
        <f>12009/5</f>
        <v>2401.8000000000002</v>
      </c>
      <c r="H24" s="150">
        <f t="shared" si="0"/>
        <v>247598.2</v>
      </c>
      <c r="I24" s="150">
        <f t="shared" si="1"/>
        <v>154748.875</v>
      </c>
      <c r="J24" s="177">
        <f t="shared" si="2"/>
        <v>1501.125</v>
      </c>
      <c r="K24" s="177">
        <f t="shared" si="3"/>
        <v>92849.325000000012</v>
      </c>
      <c r="L24" s="178">
        <f t="shared" si="4"/>
        <v>900.67500000000018</v>
      </c>
      <c r="M24" s="3"/>
      <c r="N24" s="3"/>
    </row>
    <row r="25" spans="1:14" ht="21" thickBot="1">
      <c r="A25" s="196" t="s">
        <v>21</v>
      </c>
      <c r="B25" s="197"/>
      <c r="C25" s="197"/>
      <c r="D25" s="34">
        <f>SUM(D13:D24)</f>
        <v>1390000</v>
      </c>
      <c r="E25" s="34"/>
      <c r="F25" s="159">
        <f>SUM(F13:F24)</f>
        <v>1390000</v>
      </c>
      <c r="G25" s="160">
        <f>SUM(G13:G24)</f>
        <v>36151.800000000003</v>
      </c>
      <c r="H25" s="160">
        <f t="shared" ref="H25:L25" si="5">SUM(H13:H24)</f>
        <v>1353848.2</v>
      </c>
      <c r="I25" s="160">
        <f t="shared" si="5"/>
        <v>846155.125</v>
      </c>
      <c r="J25" s="160">
        <f t="shared" si="5"/>
        <v>22594.875</v>
      </c>
      <c r="K25" s="160">
        <f t="shared" si="5"/>
        <v>507693.07500000001</v>
      </c>
      <c r="L25" s="160">
        <f t="shared" si="5"/>
        <v>13556.924999999999</v>
      </c>
      <c r="M25" s="5"/>
      <c r="N25" s="5"/>
    </row>
    <row r="26" spans="1:14" ht="18" customHeight="1">
      <c r="A26" s="76"/>
      <c r="B26" s="212" t="s">
        <v>10</v>
      </c>
      <c r="C26" s="212"/>
      <c r="D26" s="78"/>
      <c r="E26" s="200" t="s">
        <v>11</v>
      </c>
      <c r="F26" s="200"/>
      <c r="G26" s="78"/>
      <c r="H26" s="78"/>
      <c r="I26" s="78"/>
      <c r="J26" s="200" t="s">
        <v>12</v>
      </c>
      <c r="K26" s="200"/>
      <c r="L26" s="201"/>
      <c r="M26" s="5"/>
      <c r="N26" s="5"/>
    </row>
    <row r="27" spans="1:14" ht="18">
      <c r="A27" s="80"/>
      <c r="B27" s="24"/>
      <c r="C27" s="24"/>
      <c r="D27" s="16"/>
      <c r="E27" s="16"/>
      <c r="F27" s="16"/>
      <c r="G27" s="16"/>
      <c r="H27" s="16"/>
      <c r="I27" s="16"/>
      <c r="J27" s="16"/>
      <c r="K27" s="16"/>
      <c r="L27" s="81"/>
      <c r="M27" s="5"/>
      <c r="N27" s="5"/>
    </row>
    <row r="28" spans="1:14" ht="18">
      <c r="C28" s="25"/>
      <c r="D28" s="70"/>
      <c r="G28" s="3"/>
      <c r="H28" s="3"/>
      <c r="I28" s="3"/>
      <c r="J28" s="127"/>
      <c r="K28" s="127"/>
      <c r="L28" s="128"/>
      <c r="M28" s="3"/>
      <c r="N28" s="3"/>
    </row>
    <row r="29" spans="1:14" ht="18">
      <c r="C29" s="24"/>
      <c r="D29" s="24"/>
      <c r="E29" s="25"/>
      <c r="F29" s="25"/>
      <c r="G29" s="24"/>
      <c r="H29" s="24"/>
      <c r="I29" s="24"/>
      <c r="J29" s="24"/>
      <c r="K29" s="24"/>
      <c r="L29" s="17"/>
      <c r="M29" s="3"/>
      <c r="N29" s="3"/>
    </row>
    <row r="30" spans="1:14" ht="18">
      <c r="A30" s="23"/>
      <c r="B30" s="24"/>
      <c r="C30" s="24"/>
      <c r="D30" s="24"/>
      <c r="E30" s="25"/>
      <c r="F30" s="25"/>
      <c r="G30" s="24"/>
      <c r="H30" s="24"/>
      <c r="I30" s="24"/>
      <c r="J30" s="24"/>
      <c r="K30" s="24"/>
      <c r="L30" s="17"/>
      <c r="M30" s="3"/>
      <c r="N30" s="3"/>
    </row>
    <row r="31" spans="1:14" ht="18">
      <c r="A31" s="23"/>
      <c r="B31" s="24"/>
      <c r="C31" s="24"/>
      <c r="D31" s="24"/>
      <c r="E31" s="25"/>
      <c r="F31" s="25"/>
      <c r="G31" s="24"/>
      <c r="H31" s="24"/>
      <c r="I31" s="24"/>
      <c r="J31" s="24"/>
      <c r="K31" s="24"/>
      <c r="L31" s="17"/>
      <c r="M31" s="3"/>
      <c r="N31" s="3"/>
    </row>
    <row r="32" spans="1:14" ht="18">
      <c r="A32" s="23"/>
      <c r="B32" s="24"/>
      <c r="C32" s="24"/>
      <c r="D32" s="24"/>
      <c r="E32" s="25"/>
      <c r="F32" s="25"/>
      <c r="G32" s="24"/>
      <c r="H32" s="24"/>
      <c r="I32" s="24"/>
      <c r="J32" s="24"/>
      <c r="K32" s="24"/>
      <c r="L32" s="17"/>
      <c r="M32" s="3"/>
      <c r="N32" s="3"/>
    </row>
    <row r="33" spans="1:14" ht="18">
      <c r="A33" s="23"/>
      <c r="B33" s="24"/>
      <c r="C33" s="24"/>
      <c r="D33" s="24"/>
      <c r="E33" s="25"/>
      <c r="F33" s="25"/>
      <c r="G33" s="24"/>
      <c r="H33" s="24"/>
      <c r="I33" s="24"/>
      <c r="J33" s="24"/>
      <c r="K33" s="24"/>
      <c r="L33" s="17"/>
      <c r="M33" s="3"/>
      <c r="N33" s="3"/>
    </row>
    <row r="34" spans="1:14" ht="21" thickBot="1">
      <c r="A34" s="182"/>
      <c r="B34" s="183"/>
      <c r="C34" s="37"/>
      <c r="D34" s="38"/>
      <c r="E34" s="37"/>
      <c r="F34" s="37"/>
      <c r="G34" s="184"/>
      <c r="H34" s="184"/>
      <c r="I34" s="184"/>
      <c r="J34" s="184" t="s">
        <v>46</v>
      </c>
      <c r="K34" s="184"/>
      <c r="L34" s="185"/>
      <c r="M34" s="5"/>
      <c r="N34" s="5"/>
    </row>
  </sheetData>
  <mergeCells count="22">
    <mergeCell ref="A6:L6"/>
    <mergeCell ref="A1:L1"/>
    <mergeCell ref="A2:L2"/>
    <mergeCell ref="A3:L3"/>
    <mergeCell ref="A4:L4"/>
    <mergeCell ref="A5:L5"/>
    <mergeCell ref="A34:B34"/>
    <mergeCell ref="G34:I34"/>
    <mergeCell ref="J34:L34"/>
    <mergeCell ref="H10:H11"/>
    <mergeCell ref="I10:J11"/>
    <mergeCell ref="K10:L11"/>
    <mergeCell ref="A25:C25"/>
    <mergeCell ref="B26:C26"/>
    <mergeCell ref="E26:F26"/>
    <mergeCell ref="J26:L26"/>
    <mergeCell ref="A10:A12"/>
    <mergeCell ref="B10:B12"/>
    <mergeCell ref="C10:C12"/>
    <mergeCell ref="D10:D12"/>
    <mergeCell ref="E10:E12"/>
    <mergeCell ref="F10:F11"/>
  </mergeCells>
  <pageMargins left="0.7" right="0.7" top="0.75" bottom="0.75" header="0.3" footer="0.3"/>
  <pageSetup paperSize="9" scale="63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7"/>
  <sheetViews>
    <sheetView zoomScale="79" zoomScaleNormal="85" workbookViewId="0">
      <selection sqref="A1:XFD1048576"/>
    </sheetView>
  </sheetViews>
  <sheetFormatPr defaultRowHeight="12.75"/>
  <cols>
    <col min="1" max="1" width="14.7109375" customWidth="1"/>
    <col min="2" max="2" width="33.28515625" customWidth="1"/>
    <col min="3" max="3" width="23.42578125" customWidth="1"/>
    <col min="4" max="4" width="18.28515625" customWidth="1"/>
    <col min="5" max="5" width="17.42578125" customWidth="1"/>
    <col min="6" max="14" width="14.7109375" customWidth="1"/>
  </cols>
  <sheetData>
    <row r="1" spans="1:14" ht="22.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"/>
      <c r="N1" s="1"/>
    </row>
    <row r="2" spans="1:14" ht="22.5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1"/>
      <c r="N2" s="1"/>
    </row>
    <row r="3" spans="1:14" ht="18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"/>
      <c r="N3" s="1"/>
    </row>
    <row r="4" spans="1:14" ht="18.75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1"/>
      <c r="N4" s="1"/>
    </row>
    <row r="5" spans="1:14" ht="18.75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</row>
    <row r="6" spans="1:14" ht="19.5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</row>
    <row r="7" spans="1:14" ht="16.5">
      <c r="A7" s="5"/>
      <c r="B7" s="5"/>
      <c r="C7" s="5"/>
      <c r="D7" s="5"/>
      <c r="E7" s="5"/>
      <c r="F7" s="5"/>
      <c r="G7" s="5"/>
      <c r="H7" s="6"/>
      <c r="I7" s="2"/>
      <c r="J7" s="5"/>
      <c r="K7" s="5"/>
      <c r="L7" s="5"/>
      <c r="M7" s="5"/>
      <c r="N7" s="5"/>
    </row>
    <row r="8" spans="1:14" ht="18">
      <c r="A8" s="39" t="s">
        <v>22</v>
      </c>
      <c r="B8" s="39"/>
      <c r="C8" s="82" t="s">
        <v>65</v>
      </c>
      <c r="D8" s="39"/>
      <c r="E8" s="39"/>
      <c r="F8" s="39"/>
      <c r="G8" s="39"/>
      <c r="H8" s="6"/>
      <c r="I8" s="2"/>
      <c r="J8" s="5"/>
      <c r="K8" s="5"/>
      <c r="L8" s="5"/>
      <c r="M8" s="5"/>
      <c r="N8" s="5"/>
    </row>
    <row r="9" spans="1:14" ht="18.75" thickBot="1">
      <c r="A9" s="39" t="s">
        <v>44</v>
      </c>
      <c r="B9" s="39"/>
      <c r="C9" s="39"/>
      <c r="D9" s="180">
        <v>45069</v>
      </c>
      <c r="E9" s="39"/>
      <c r="F9" s="39"/>
      <c r="G9" s="39"/>
      <c r="H9" s="6"/>
      <c r="I9" s="2"/>
      <c r="J9" s="5"/>
      <c r="K9" s="5"/>
      <c r="L9" s="5"/>
      <c r="M9" s="5"/>
      <c r="N9" s="5"/>
    </row>
    <row r="10" spans="1:14" ht="18">
      <c r="A10" s="202" t="s">
        <v>2</v>
      </c>
      <c r="B10" s="205" t="s">
        <v>3</v>
      </c>
      <c r="C10" s="205" t="s">
        <v>4</v>
      </c>
      <c r="D10" s="205" t="s">
        <v>5</v>
      </c>
      <c r="E10" s="186" t="s">
        <v>24</v>
      </c>
      <c r="F10" s="186" t="s">
        <v>85</v>
      </c>
      <c r="G10" s="41" t="s">
        <v>7</v>
      </c>
      <c r="H10" s="186" t="s">
        <v>23</v>
      </c>
      <c r="I10" s="188" t="s">
        <v>13</v>
      </c>
      <c r="J10" s="189"/>
      <c r="K10" s="192" t="s">
        <v>14</v>
      </c>
      <c r="L10" s="193"/>
      <c r="M10" s="5"/>
      <c r="N10" s="5"/>
    </row>
    <row r="11" spans="1:14" ht="18">
      <c r="A11" s="203"/>
      <c r="B11" s="206"/>
      <c r="C11" s="206"/>
      <c r="D11" s="206"/>
      <c r="E11" s="187"/>
      <c r="F11" s="187"/>
      <c r="G11" s="42" t="s">
        <v>8</v>
      </c>
      <c r="H11" s="187"/>
      <c r="I11" s="190"/>
      <c r="J11" s="191"/>
      <c r="K11" s="194"/>
      <c r="L11" s="195"/>
      <c r="M11" s="5"/>
      <c r="N11" s="5"/>
    </row>
    <row r="12" spans="1:14" ht="36.75" thickBot="1">
      <c r="A12" s="204"/>
      <c r="B12" s="207"/>
      <c r="C12" s="207"/>
      <c r="D12" s="207"/>
      <c r="E12" s="208"/>
      <c r="F12" s="40">
        <v>1</v>
      </c>
      <c r="G12" s="40">
        <v>2</v>
      </c>
      <c r="H12" s="40" t="s">
        <v>9</v>
      </c>
      <c r="I12" s="28" t="s">
        <v>17</v>
      </c>
      <c r="J12" s="28" t="s">
        <v>18</v>
      </c>
      <c r="K12" s="28" t="s">
        <v>19</v>
      </c>
      <c r="L12" s="29" t="s">
        <v>20</v>
      </c>
      <c r="M12" s="12"/>
      <c r="N12" s="12"/>
    </row>
    <row r="13" spans="1:14" ht="18">
      <c r="A13" s="148">
        <v>1</v>
      </c>
      <c r="B13" s="170" t="s">
        <v>59</v>
      </c>
      <c r="C13" s="170" t="s">
        <v>64</v>
      </c>
      <c r="D13" s="145">
        <v>200000</v>
      </c>
      <c r="E13" s="167">
        <v>44812</v>
      </c>
      <c r="F13" s="145">
        <v>200000</v>
      </c>
      <c r="G13" s="145">
        <v>13750</v>
      </c>
      <c r="H13" s="145">
        <f>F13-G13</f>
        <v>186250</v>
      </c>
      <c r="I13" s="150">
        <f>H13*62.5%</f>
        <v>116406.25</v>
      </c>
      <c r="J13" s="151">
        <f>G13*62.5%</f>
        <v>8593.75</v>
      </c>
      <c r="K13" s="151">
        <f>H13-I13</f>
        <v>69843.75</v>
      </c>
      <c r="L13" s="152">
        <f>G13-J13</f>
        <v>5156.25</v>
      </c>
      <c r="M13" s="12"/>
      <c r="N13" s="12"/>
    </row>
    <row r="14" spans="1:14" ht="18">
      <c r="A14" s="148">
        <v>2</v>
      </c>
      <c r="B14" s="170" t="s">
        <v>60</v>
      </c>
      <c r="C14" s="170" t="s">
        <v>61</v>
      </c>
      <c r="D14" s="145">
        <v>200000</v>
      </c>
      <c r="E14" s="167">
        <v>44832</v>
      </c>
      <c r="F14" s="145">
        <v>200000</v>
      </c>
      <c r="G14" s="145">
        <v>13750</v>
      </c>
      <c r="H14" s="145">
        <f>F14-G14</f>
        <v>186250</v>
      </c>
      <c r="I14" s="150">
        <f>H14*62.5%</f>
        <v>116406.25</v>
      </c>
      <c r="J14" s="151">
        <f>G14*62.5%</f>
        <v>8593.75</v>
      </c>
      <c r="K14" s="151">
        <f>H14-I14</f>
        <v>69843.75</v>
      </c>
      <c r="L14" s="152">
        <f>G14-J14</f>
        <v>5156.25</v>
      </c>
      <c r="M14" s="12"/>
      <c r="N14" s="12"/>
    </row>
    <row r="15" spans="1:14" ht="18">
      <c r="A15" s="148">
        <v>3</v>
      </c>
      <c r="B15" s="170" t="s">
        <v>62</v>
      </c>
      <c r="C15" s="170" t="s">
        <v>63</v>
      </c>
      <c r="D15" s="145">
        <v>140000</v>
      </c>
      <c r="E15" s="167">
        <v>44837</v>
      </c>
      <c r="F15" s="145">
        <v>140000</v>
      </c>
      <c r="G15" s="145">
        <v>6250</v>
      </c>
      <c r="H15" s="145">
        <f>F15-G15</f>
        <v>133750</v>
      </c>
      <c r="I15" s="150">
        <f>H15*62.5%</f>
        <v>83593.75</v>
      </c>
      <c r="J15" s="151">
        <f>G15*62.5%</f>
        <v>3906.25</v>
      </c>
      <c r="K15" s="151">
        <f>H15-I15</f>
        <v>50156.25</v>
      </c>
      <c r="L15" s="152">
        <f>G15-J15</f>
        <v>2343.75</v>
      </c>
      <c r="M15" s="12"/>
      <c r="N15" s="12"/>
    </row>
    <row r="16" spans="1:14" ht="18">
      <c r="A16" s="148">
        <v>4</v>
      </c>
      <c r="B16" s="171" t="s">
        <v>87</v>
      </c>
      <c r="C16" s="171" t="s">
        <v>95</v>
      </c>
      <c r="D16" s="147">
        <v>75000</v>
      </c>
      <c r="E16" s="168" t="s">
        <v>143</v>
      </c>
      <c r="F16" s="145">
        <v>75000</v>
      </c>
      <c r="G16" s="147"/>
      <c r="H16" s="145">
        <f t="shared" ref="H16:H27" si="0">F16-G16</f>
        <v>75000</v>
      </c>
      <c r="I16" s="150">
        <f t="shared" ref="I16:I27" si="1">H16*62.5%</f>
        <v>46875</v>
      </c>
      <c r="J16" s="151">
        <f t="shared" ref="J16:J27" si="2">G16*62.5%</f>
        <v>0</v>
      </c>
      <c r="K16" s="151">
        <f t="shared" ref="K16:K27" si="3">H16-I16</f>
        <v>28125</v>
      </c>
      <c r="L16" s="152">
        <f t="shared" ref="L16:L26" si="4">G16-J16</f>
        <v>0</v>
      </c>
      <c r="M16" s="12"/>
      <c r="N16" s="12"/>
    </row>
    <row r="17" spans="1:14" ht="18">
      <c r="A17" s="148">
        <v>5</v>
      </c>
      <c r="B17" s="172" t="s">
        <v>88</v>
      </c>
      <c r="C17" s="173" t="s">
        <v>95</v>
      </c>
      <c r="D17" s="161">
        <v>75000</v>
      </c>
      <c r="E17" s="169" t="s">
        <v>144</v>
      </c>
      <c r="F17" s="145">
        <v>75000</v>
      </c>
      <c r="G17" s="161"/>
      <c r="H17" s="145">
        <f t="shared" si="0"/>
        <v>75000</v>
      </c>
      <c r="I17" s="150">
        <f t="shared" si="1"/>
        <v>46875</v>
      </c>
      <c r="J17" s="151">
        <f t="shared" si="2"/>
        <v>0</v>
      </c>
      <c r="K17" s="151">
        <f t="shared" si="3"/>
        <v>28125</v>
      </c>
      <c r="L17" s="152">
        <f t="shared" si="4"/>
        <v>0</v>
      </c>
      <c r="M17" s="12"/>
      <c r="N17" s="12"/>
    </row>
    <row r="18" spans="1:14" ht="18">
      <c r="A18" s="148">
        <v>6</v>
      </c>
      <c r="B18" s="172" t="s">
        <v>89</v>
      </c>
      <c r="C18" s="173" t="s">
        <v>126</v>
      </c>
      <c r="D18" s="161">
        <v>75000</v>
      </c>
      <c r="E18" s="169" t="s">
        <v>143</v>
      </c>
      <c r="F18" s="145">
        <v>75000</v>
      </c>
      <c r="G18" s="161"/>
      <c r="H18" s="145">
        <f t="shared" si="0"/>
        <v>75000</v>
      </c>
      <c r="I18" s="150">
        <f t="shared" si="1"/>
        <v>46875</v>
      </c>
      <c r="J18" s="151">
        <f t="shared" si="2"/>
        <v>0</v>
      </c>
      <c r="K18" s="151">
        <f t="shared" si="3"/>
        <v>28125</v>
      </c>
      <c r="L18" s="152">
        <f t="shared" si="4"/>
        <v>0</v>
      </c>
      <c r="M18" s="12"/>
      <c r="N18" s="12"/>
    </row>
    <row r="19" spans="1:14" ht="18">
      <c r="A19" s="148">
        <v>7</v>
      </c>
      <c r="B19" s="173" t="s">
        <v>90</v>
      </c>
      <c r="C19" s="173" t="s">
        <v>126</v>
      </c>
      <c r="D19" s="161">
        <v>75000</v>
      </c>
      <c r="E19" s="169" t="s">
        <v>145</v>
      </c>
      <c r="F19" s="145">
        <v>75000</v>
      </c>
      <c r="G19" s="161"/>
      <c r="H19" s="145">
        <f t="shared" si="0"/>
        <v>75000</v>
      </c>
      <c r="I19" s="150">
        <f t="shared" si="1"/>
        <v>46875</v>
      </c>
      <c r="J19" s="151">
        <f t="shared" si="2"/>
        <v>0</v>
      </c>
      <c r="K19" s="151">
        <f t="shared" si="3"/>
        <v>28125</v>
      </c>
      <c r="L19" s="152">
        <f t="shared" si="4"/>
        <v>0</v>
      </c>
      <c r="M19" s="12"/>
      <c r="N19" s="12"/>
    </row>
    <row r="20" spans="1:14" ht="18">
      <c r="A20" s="148">
        <v>8</v>
      </c>
      <c r="B20" s="171" t="s">
        <v>91</v>
      </c>
      <c r="C20" s="173" t="s">
        <v>95</v>
      </c>
      <c r="D20" s="161">
        <v>75000</v>
      </c>
      <c r="E20" s="169" t="s">
        <v>144</v>
      </c>
      <c r="F20" s="145">
        <v>75000</v>
      </c>
      <c r="G20" s="161"/>
      <c r="H20" s="145">
        <f t="shared" si="0"/>
        <v>75000</v>
      </c>
      <c r="I20" s="150">
        <f t="shared" si="1"/>
        <v>46875</v>
      </c>
      <c r="J20" s="151">
        <f t="shared" si="2"/>
        <v>0</v>
      </c>
      <c r="K20" s="151">
        <f t="shared" si="3"/>
        <v>28125</v>
      </c>
      <c r="L20" s="152">
        <f t="shared" si="4"/>
        <v>0</v>
      </c>
      <c r="M20" s="12"/>
      <c r="N20" s="12"/>
    </row>
    <row r="21" spans="1:14" ht="18">
      <c r="A21" s="148">
        <v>9</v>
      </c>
      <c r="B21" s="173" t="s">
        <v>92</v>
      </c>
      <c r="C21" s="173" t="s">
        <v>126</v>
      </c>
      <c r="D21" s="161">
        <v>75000</v>
      </c>
      <c r="E21" s="169" t="s">
        <v>143</v>
      </c>
      <c r="F21" s="145">
        <v>75000</v>
      </c>
      <c r="G21" s="161"/>
      <c r="H21" s="145">
        <f t="shared" si="0"/>
        <v>75000</v>
      </c>
      <c r="I21" s="150">
        <f t="shared" si="1"/>
        <v>46875</v>
      </c>
      <c r="J21" s="151">
        <f t="shared" si="2"/>
        <v>0</v>
      </c>
      <c r="K21" s="151">
        <f t="shared" si="3"/>
        <v>28125</v>
      </c>
      <c r="L21" s="152">
        <f t="shared" si="4"/>
        <v>0</v>
      </c>
      <c r="M21" s="12"/>
      <c r="N21" s="12"/>
    </row>
    <row r="22" spans="1:14" ht="18">
      <c r="A22" s="148">
        <v>10</v>
      </c>
      <c r="B22" s="170" t="s">
        <v>93</v>
      </c>
      <c r="C22" s="170" t="s">
        <v>95</v>
      </c>
      <c r="D22" s="161">
        <v>75000</v>
      </c>
      <c r="E22" s="169" t="s">
        <v>146</v>
      </c>
      <c r="F22" s="145">
        <v>75000</v>
      </c>
      <c r="G22" s="161"/>
      <c r="H22" s="145">
        <f t="shared" si="0"/>
        <v>75000</v>
      </c>
      <c r="I22" s="150">
        <f t="shared" si="1"/>
        <v>46875</v>
      </c>
      <c r="J22" s="151">
        <f t="shared" si="2"/>
        <v>0</v>
      </c>
      <c r="K22" s="151">
        <f t="shared" si="3"/>
        <v>28125</v>
      </c>
      <c r="L22" s="152">
        <f t="shared" si="4"/>
        <v>0</v>
      </c>
      <c r="M22" s="12"/>
      <c r="N22" s="12"/>
    </row>
    <row r="23" spans="1:14" ht="18">
      <c r="A23" s="148">
        <v>11</v>
      </c>
      <c r="B23" s="170" t="s">
        <v>94</v>
      </c>
      <c r="C23" s="171" t="s">
        <v>126</v>
      </c>
      <c r="D23" s="147">
        <v>75000</v>
      </c>
      <c r="E23" s="168" t="s">
        <v>147</v>
      </c>
      <c r="F23" s="145">
        <v>75000</v>
      </c>
      <c r="G23" s="145"/>
      <c r="H23" s="145">
        <f t="shared" si="0"/>
        <v>75000</v>
      </c>
      <c r="I23" s="150">
        <f t="shared" si="1"/>
        <v>46875</v>
      </c>
      <c r="J23" s="151">
        <f t="shared" si="2"/>
        <v>0</v>
      </c>
      <c r="K23" s="151">
        <f t="shared" si="3"/>
        <v>28125</v>
      </c>
      <c r="L23" s="152">
        <f t="shared" si="4"/>
        <v>0</v>
      </c>
      <c r="M23" s="12"/>
      <c r="N23" s="12"/>
    </row>
    <row r="24" spans="1:14" s="179" customFormat="1" ht="36">
      <c r="A24" s="148">
        <v>12</v>
      </c>
      <c r="B24" s="174" t="s">
        <v>140</v>
      </c>
      <c r="C24" s="175" t="s">
        <v>141</v>
      </c>
      <c r="D24" s="154">
        <v>250000</v>
      </c>
      <c r="E24" s="176" t="s">
        <v>148</v>
      </c>
      <c r="F24" s="145">
        <v>250000</v>
      </c>
      <c r="G24" s="145">
        <f>12009/5</f>
        <v>2401.8000000000002</v>
      </c>
      <c r="H24" s="150">
        <f t="shared" si="0"/>
        <v>247598.2</v>
      </c>
      <c r="I24" s="150">
        <f t="shared" si="1"/>
        <v>154748.875</v>
      </c>
      <c r="J24" s="177">
        <f t="shared" si="2"/>
        <v>1501.125</v>
      </c>
      <c r="K24" s="177">
        <f t="shared" si="3"/>
        <v>92849.325000000012</v>
      </c>
      <c r="L24" s="178">
        <f t="shared" si="4"/>
        <v>900.67500000000018</v>
      </c>
      <c r="M24" s="3"/>
      <c r="N24" s="3"/>
    </row>
    <row r="25" spans="1:14" s="179" customFormat="1" ht="36">
      <c r="A25" s="148">
        <v>13</v>
      </c>
      <c r="B25" s="174" t="s">
        <v>152</v>
      </c>
      <c r="C25" s="175" t="s">
        <v>141</v>
      </c>
      <c r="D25" s="154">
        <v>250000</v>
      </c>
      <c r="E25" s="176">
        <v>45033</v>
      </c>
      <c r="F25" s="145">
        <f>D25/30*14</f>
        <v>116666.66666666667</v>
      </c>
      <c r="G25" s="145">
        <v>139</v>
      </c>
      <c r="H25" s="150">
        <f t="shared" si="0"/>
        <v>116527.66666666667</v>
      </c>
      <c r="I25" s="150">
        <f t="shared" si="1"/>
        <v>72829.791666666672</v>
      </c>
      <c r="J25" s="177">
        <f t="shared" si="2"/>
        <v>86.875</v>
      </c>
      <c r="K25" s="177">
        <f t="shared" si="3"/>
        <v>43697.875</v>
      </c>
      <c r="L25" s="178">
        <f t="shared" si="4"/>
        <v>52.125</v>
      </c>
      <c r="M25" s="3"/>
      <c r="N25" s="3"/>
    </row>
    <row r="26" spans="1:14" s="179" customFormat="1" ht="18">
      <c r="A26" s="148">
        <v>14</v>
      </c>
      <c r="B26" s="174" t="s">
        <v>149</v>
      </c>
      <c r="C26" s="175" t="s">
        <v>150</v>
      </c>
      <c r="D26" s="154">
        <v>35000</v>
      </c>
      <c r="E26" s="176">
        <v>45051</v>
      </c>
      <c r="F26" s="145">
        <f>D26/31*27</f>
        <v>30483.870967741936</v>
      </c>
      <c r="G26" s="145"/>
      <c r="H26" s="150">
        <f t="shared" si="0"/>
        <v>30483.870967741936</v>
      </c>
      <c r="I26" s="150">
        <f t="shared" si="1"/>
        <v>19052.419354838708</v>
      </c>
      <c r="J26" s="177">
        <f t="shared" si="2"/>
        <v>0</v>
      </c>
      <c r="K26" s="177">
        <f t="shared" si="3"/>
        <v>11431.451612903227</v>
      </c>
      <c r="L26" s="178">
        <f t="shared" si="4"/>
        <v>0</v>
      </c>
      <c r="M26" s="3"/>
      <c r="N26" s="3"/>
    </row>
    <row r="27" spans="1:14" s="179" customFormat="1" ht="18.75" thickBot="1">
      <c r="A27" s="148">
        <v>15</v>
      </c>
      <c r="B27" s="174" t="s">
        <v>151</v>
      </c>
      <c r="C27" s="175" t="s">
        <v>150</v>
      </c>
      <c r="D27" s="154">
        <v>35000</v>
      </c>
      <c r="E27" s="176">
        <v>45051</v>
      </c>
      <c r="F27" s="145">
        <f>D27/31*27</f>
        <v>30483.870967741936</v>
      </c>
      <c r="G27" s="145"/>
      <c r="H27" s="150">
        <f t="shared" si="0"/>
        <v>30483.870967741936</v>
      </c>
      <c r="I27" s="150">
        <f t="shared" si="1"/>
        <v>19052.419354838708</v>
      </c>
      <c r="J27" s="177">
        <f t="shared" si="2"/>
        <v>0</v>
      </c>
      <c r="K27" s="177">
        <f t="shared" si="3"/>
        <v>11431.451612903227</v>
      </c>
      <c r="L27" s="178">
        <f t="shared" ref="L27" si="5">G27-J27</f>
        <v>0</v>
      </c>
      <c r="M27" s="3"/>
      <c r="N27" s="3"/>
    </row>
    <row r="28" spans="1:14" ht="21" thickBot="1">
      <c r="A28" s="196" t="s">
        <v>21</v>
      </c>
      <c r="B28" s="197"/>
      <c r="C28" s="197"/>
      <c r="D28" s="34">
        <f>SUM(D13:D24)</f>
        <v>1390000</v>
      </c>
      <c r="E28" s="34"/>
      <c r="F28" s="159">
        <f>SUM(F13:F24)</f>
        <v>1390000</v>
      </c>
      <c r="G28" s="160">
        <f>SUM(G13:G24)</f>
        <v>36151.800000000003</v>
      </c>
      <c r="H28" s="160">
        <f t="shared" ref="H28:L28" si="6">SUM(H13:H24)</f>
        <v>1353848.2</v>
      </c>
      <c r="I28" s="160">
        <f t="shared" si="6"/>
        <v>846155.125</v>
      </c>
      <c r="J28" s="160">
        <f t="shared" si="6"/>
        <v>22594.875</v>
      </c>
      <c r="K28" s="160">
        <f t="shared" si="6"/>
        <v>507693.07500000001</v>
      </c>
      <c r="L28" s="160">
        <f t="shared" si="6"/>
        <v>13556.924999999999</v>
      </c>
      <c r="M28" s="5"/>
      <c r="N28" s="5"/>
    </row>
    <row r="29" spans="1:14" ht="18" customHeight="1">
      <c r="A29" s="76"/>
      <c r="B29" s="212" t="s">
        <v>10</v>
      </c>
      <c r="C29" s="212"/>
      <c r="D29" s="78"/>
      <c r="E29" s="200" t="s">
        <v>11</v>
      </c>
      <c r="F29" s="200"/>
      <c r="G29" s="78"/>
      <c r="H29" s="78"/>
      <c r="I29" s="78"/>
      <c r="J29" s="200" t="s">
        <v>12</v>
      </c>
      <c r="K29" s="200"/>
      <c r="L29" s="201"/>
      <c r="M29" s="5"/>
      <c r="N29" s="5"/>
    </row>
    <row r="30" spans="1:14" ht="18">
      <c r="A30" s="80"/>
      <c r="B30" s="24"/>
      <c r="C30" s="24"/>
      <c r="D30" s="16"/>
      <c r="E30" s="16"/>
      <c r="F30" s="16"/>
      <c r="G30" s="16"/>
      <c r="H30" s="16"/>
      <c r="I30" s="16"/>
      <c r="J30" s="16"/>
      <c r="K30" s="16"/>
      <c r="L30" s="81"/>
      <c r="M30" s="5"/>
      <c r="N30" s="5"/>
    </row>
    <row r="31" spans="1:14" ht="18">
      <c r="C31" s="25"/>
      <c r="D31" s="70"/>
      <c r="G31" s="3"/>
      <c r="H31" s="3"/>
      <c r="I31" s="3"/>
      <c r="J31" s="127"/>
      <c r="K31" s="127"/>
      <c r="L31" s="128"/>
      <c r="M31" s="3"/>
      <c r="N31" s="3"/>
    </row>
    <row r="32" spans="1:14" ht="18">
      <c r="C32" s="24"/>
      <c r="D32" s="24"/>
      <c r="E32" s="25"/>
      <c r="F32" s="25"/>
      <c r="G32" s="24"/>
      <c r="H32" s="24"/>
      <c r="I32" s="24"/>
      <c r="J32" s="24"/>
      <c r="K32" s="24"/>
      <c r="L32" s="17"/>
      <c r="M32" s="3"/>
      <c r="N32" s="3"/>
    </row>
    <row r="33" spans="1:14" ht="18">
      <c r="A33" s="23"/>
      <c r="B33" s="24"/>
      <c r="C33" s="24"/>
      <c r="D33" s="24"/>
      <c r="E33" s="25"/>
      <c r="F33" s="25"/>
      <c r="G33" s="24"/>
      <c r="H33" s="24"/>
      <c r="I33" s="24"/>
      <c r="J33" s="24"/>
      <c r="K33" s="24"/>
      <c r="L33" s="17"/>
      <c r="M33" s="3"/>
      <c r="N33" s="3"/>
    </row>
    <row r="34" spans="1:14" ht="18">
      <c r="A34" s="23"/>
      <c r="B34" s="24"/>
      <c r="C34" s="24"/>
      <c r="D34" s="24"/>
      <c r="E34" s="25"/>
      <c r="F34" s="25"/>
      <c r="G34" s="24"/>
      <c r="H34" s="24"/>
      <c r="I34" s="24"/>
      <c r="J34" s="24"/>
      <c r="K34" s="24"/>
      <c r="L34" s="17"/>
      <c r="M34" s="3"/>
      <c r="N34" s="3"/>
    </row>
    <row r="35" spans="1:14" ht="18">
      <c r="A35" s="23"/>
      <c r="B35" s="24"/>
      <c r="C35" s="24"/>
      <c r="D35" s="24"/>
      <c r="E35" s="25"/>
      <c r="F35" s="25"/>
      <c r="G35" s="24"/>
      <c r="H35" s="24"/>
      <c r="I35" s="24"/>
      <c r="J35" s="24"/>
      <c r="K35" s="24"/>
      <c r="L35" s="17"/>
      <c r="M35" s="3"/>
      <c r="N35" s="3"/>
    </row>
    <row r="36" spans="1:14" ht="18">
      <c r="A36" s="23"/>
      <c r="B36" s="24"/>
      <c r="C36" s="24"/>
      <c r="D36" s="24"/>
      <c r="E36" s="25"/>
      <c r="F36" s="25"/>
      <c r="G36" s="24"/>
      <c r="H36" s="24"/>
      <c r="I36" s="24"/>
      <c r="J36" s="24"/>
      <c r="K36" s="24"/>
      <c r="L36" s="17"/>
      <c r="M36" s="3"/>
      <c r="N36" s="3"/>
    </row>
    <row r="37" spans="1:14" ht="21" thickBot="1">
      <c r="A37" s="182"/>
      <c r="B37" s="183"/>
      <c r="C37" s="37"/>
      <c r="D37" s="38"/>
      <c r="E37" s="37"/>
      <c r="F37" s="37"/>
      <c r="G37" s="184"/>
      <c r="H37" s="184"/>
      <c r="I37" s="184"/>
      <c r="J37" s="184" t="s">
        <v>46</v>
      </c>
      <c r="K37" s="184"/>
      <c r="L37" s="185"/>
      <c r="M37" s="5"/>
      <c r="N37" s="5"/>
    </row>
  </sheetData>
  <mergeCells count="22">
    <mergeCell ref="A6:L6"/>
    <mergeCell ref="A1:L1"/>
    <mergeCell ref="A2:L2"/>
    <mergeCell ref="A3:L3"/>
    <mergeCell ref="A4:L4"/>
    <mergeCell ref="A5:L5"/>
    <mergeCell ref="A37:B37"/>
    <mergeCell ref="G37:I37"/>
    <mergeCell ref="J37:L37"/>
    <mergeCell ref="H10:H11"/>
    <mergeCell ref="I10:J11"/>
    <mergeCell ref="K10:L11"/>
    <mergeCell ref="A28:C28"/>
    <mergeCell ref="B29:C29"/>
    <mergeCell ref="E29:F29"/>
    <mergeCell ref="J29:L29"/>
    <mergeCell ref="A10:A12"/>
    <mergeCell ref="B10:B12"/>
    <mergeCell ref="C10:C12"/>
    <mergeCell ref="D10:D12"/>
    <mergeCell ref="E10:E12"/>
    <mergeCell ref="F10:F11"/>
  </mergeCells>
  <phoneticPr fontId="33" type="noConversion"/>
  <pageMargins left="0.7" right="0.7" top="0.75" bottom="0.75" header="0.3" footer="0.3"/>
  <pageSetup paperSize="9" scale="63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7"/>
  <sheetViews>
    <sheetView zoomScale="86" workbookViewId="0">
      <selection sqref="A1:XFD1048576"/>
    </sheetView>
  </sheetViews>
  <sheetFormatPr defaultRowHeight="12.75"/>
  <cols>
    <col min="1" max="1" width="14.7109375" customWidth="1"/>
    <col min="2" max="2" width="33.28515625" customWidth="1"/>
    <col min="3" max="3" width="23.42578125" customWidth="1"/>
    <col min="4" max="4" width="18.28515625" customWidth="1"/>
    <col min="5" max="5" width="17.42578125" customWidth="1"/>
    <col min="6" max="14" width="14.7109375" customWidth="1"/>
  </cols>
  <sheetData>
    <row r="1" spans="1:14" ht="22.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1"/>
      <c r="N1" s="1"/>
    </row>
    <row r="2" spans="1:14" ht="22.5">
      <c r="A2" s="209" t="s">
        <v>47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1"/>
      <c r="N2" s="1"/>
    </row>
    <row r="3" spans="1:14" ht="18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"/>
      <c r="N3" s="1"/>
    </row>
    <row r="4" spans="1:14" ht="18.75">
      <c r="A4" s="210" t="s">
        <v>16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1"/>
      <c r="N4" s="1"/>
    </row>
    <row r="5" spans="1:14" ht="18.75">
      <c r="A5" s="210" t="s">
        <v>15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1"/>
      <c r="N5" s="1"/>
    </row>
    <row r="6" spans="1:14" ht="19.5">
      <c r="A6" s="211" t="s">
        <v>81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1"/>
      <c r="N6" s="1"/>
    </row>
    <row r="7" spans="1:14" ht="16.5">
      <c r="A7" s="5"/>
      <c r="B7" s="5"/>
      <c r="C7" s="5"/>
      <c r="D7" s="5"/>
      <c r="E7" s="5"/>
      <c r="F7" s="5"/>
      <c r="G7" s="5"/>
      <c r="H7" s="6"/>
      <c r="I7" s="2"/>
      <c r="J7" s="5"/>
      <c r="K7" s="5"/>
      <c r="L7" s="5"/>
      <c r="M7" s="5"/>
      <c r="N7" s="5"/>
    </row>
    <row r="8" spans="1:14" ht="18">
      <c r="A8" s="39" t="s">
        <v>22</v>
      </c>
      <c r="B8" s="39"/>
      <c r="C8" s="82" t="s">
        <v>65</v>
      </c>
      <c r="D8" s="39"/>
      <c r="E8" s="39"/>
      <c r="F8" s="39"/>
      <c r="G8" s="39"/>
      <c r="H8" s="6"/>
      <c r="I8" s="2"/>
      <c r="J8" s="5"/>
      <c r="K8" s="5"/>
      <c r="L8" s="5"/>
      <c r="M8" s="5"/>
      <c r="N8" s="5"/>
    </row>
    <row r="9" spans="1:14" ht="18.75" thickBot="1">
      <c r="A9" s="39" t="s">
        <v>44</v>
      </c>
      <c r="B9" s="39"/>
      <c r="C9" s="39"/>
      <c r="D9" s="180" t="s">
        <v>153</v>
      </c>
      <c r="E9" s="39"/>
      <c r="F9" s="39"/>
      <c r="G9" s="39"/>
      <c r="H9" s="6"/>
      <c r="I9" s="2"/>
      <c r="J9" s="5"/>
      <c r="K9" s="5"/>
      <c r="L9" s="5"/>
      <c r="M9" s="5"/>
      <c r="N9" s="5"/>
    </row>
    <row r="10" spans="1:14" ht="18">
      <c r="A10" s="202" t="s">
        <v>2</v>
      </c>
      <c r="B10" s="205" t="s">
        <v>3</v>
      </c>
      <c r="C10" s="205" t="s">
        <v>4</v>
      </c>
      <c r="D10" s="205" t="s">
        <v>5</v>
      </c>
      <c r="E10" s="186" t="s">
        <v>24</v>
      </c>
      <c r="F10" s="186" t="s">
        <v>85</v>
      </c>
      <c r="G10" s="41" t="s">
        <v>7</v>
      </c>
      <c r="H10" s="186" t="s">
        <v>23</v>
      </c>
      <c r="I10" s="188" t="s">
        <v>13</v>
      </c>
      <c r="J10" s="189"/>
      <c r="K10" s="192" t="s">
        <v>14</v>
      </c>
      <c r="L10" s="193"/>
      <c r="M10" s="5"/>
      <c r="N10" s="5"/>
    </row>
    <row r="11" spans="1:14" ht="18">
      <c r="A11" s="203"/>
      <c r="B11" s="206"/>
      <c r="C11" s="206"/>
      <c r="D11" s="206"/>
      <c r="E11" s="187"/>
      <c r="F11" s="187"/>
      <c r="G11" s="42" t="s">
        <v>8</v>
      </c>
      <c r="H11" s="187"/>
      <c r="I11" s="190"/>
      <c r="J11" s="191"/>
      <c r="K11" s="194"/>
      <c r="L11" s="195"/>
      <c r="M11" s="5"/>
      <c r="N11" s="5"/>
    </row>
    <row r="12" spans="1:14" ht="36.75" thickBot="1">
      <c r="A12" s="204"/>
      <c r="B12" s="207"/>
      <c r="C12" s="207"/>
      <c r="D12" s="207"/>
      <c r="E12" s="208"/>
      <c r="F12" s="40">
        <v>1</v>
      </c>
      <c r="G12" s="40">
        <v>2</v>
      </c>
      <c r="H12" s="40" t="s">
        <v>9</v>
      </c>
      <c r="I12" s="28" t="s">
        <v>17</v>
      </c>
      <c r="J12" s="28" t="s">
        <v>18</v>
      </c>
      <c r="K12" s="28" t="s">
        <v>19</v>
      </c>
      <c r="L12" s="29" t="s">
        <v>20</v>
      </c>
      <c r="M12" s="12"/>
      <c r="N12" s="12"/>
    </row>
    <row r="13" spans="1:14" ht="18">
      <c r="A13" s="148">
        <v>1</v>
      </c>
      <c r="B13" s="170" t="s">
        <v>59</v>
      </c>
      <c r="C13" s="170" t="s">
        <v>64</v>
      </c>
      <c r="D13" s="145">
        <v>200000</v>
      </c>
      <c r="E13" s="167">
        <v>44812</v>
      </c>
      <c r="F13" s="145">
        <v>200000</v>
      </c>
      <c r="G13" s="145">
        <v>13750</v>
      </c>
      <c r="H13" s="145">
        <f>F13-G13</f>
        <v>186250</v>
      </c>
      <c r="I13" s="150">
        <f>H13*62.5%</f>
        <v>116406.25</v>
      </c>
      <c r="J13" s="151">
        <f>G13*62.5%</f>
        <v>8593.75</v>
      </c>
      <c r="K13" s="151">
        <f>H13-I13</f>
        <v>69843.75</v>
      </c>
      <c r="L13" s="152">
        <f>G13-J13</f>
        <v>5156.25</v>
      </c>
      <c r="M13" s="12"/>
      <c r="N13" s="12"/>
    </row>
    <row r="14" spans="1:14" ht="18">
      <c r="A14" s="148">
        <v>2</v>
      </c>
      <c r="B14" s="170" t="s">
        <v>60</v>
      </c>
      <c r="C14" s="170" t="s">
        <v>61</v>
      </c>
      <c r="D14" s="145">
        <v>200000</v>
      </c>
      <c r="E14" s="167">
        <v>44832</v>
      </c>
      <c r="F14" s="145">
        <v>200000</v>
      </c>
      <c r="G14" s="145">
        <v>13750</v>
      </c>
      <c r="H14" s="145">
        <f>F14-G14</f>
        <v>186250</v>
      </c>
      <c r="I14" s="150">
        <f>H14*62.5%</f>
        <v>116406.25</v>
      </c>
      <c r="J14" s="151">
        <f>G14*62.5%</f>
        <v>8593.75</v>
      </c>
      <c r="K14" s="151">
        <f>H14-I14</f>
        <v>69843.75</v>
      </c>
      <c r="L14" s="152">
        <f>G14-J14</f>
        <v>5156.25</v>
      </c>
      <c r="M14" s="12"/>
      <c r="N14" s="12"/>
    </row>
    <row r="15" spans="1:14" ht="18">
      <c r="A15" s="148">
        <v>3</v>
      </c>
      <c r="B15" s="170" t="s">
        <v>62</v>
      </c>
      <c r="C15" s="170" t="s">
        <v>63</v>
      </c>
      <c r="D15" s="145">
        <v>140000</v>
      </c>
      <c r="E15" s="167">
        <v>44837</v>
      </c>
      <c r="F15" s="145">
        <v>140000</v>
      </c>
      <c r="G15" s="145">
        <v>6250</v>
      </c>
      <c r="H15" s="145">
        <f>F15-G15</f>
        <v>133750</v>
      </c>
      <c r="I15" s="150">
        <f>H15*62.5%</f>
        <v>83593.75</v>
      </c>
      <c r="J15" s="151">
        <f>G15*62.5%</f>
        <v>3906.25</v>
      </c>
      <c r="K15" s="151">
        <f>H15-I15</f>
        <v>50156.25</v>
      </c>
      <c r="L15" s="152">
        <f>G15-J15</f>
        <v>2343.75</v>
      </c>
      <c r="M15" s="12"/>
      <c r="N15" s="12"/>
    </row>
    <row r="16" spans="1:14" ht="18">
      <c r="A16" s="148">
        <v>4</v>
      </c>
      <c r="B16" s="171" t="s">
        <v>87</v>
      </c>
      <c r="C16" s="171" t="s">
        <v>95</v>
      </c>
      <c r="D16" s="147">
        <v>75000</v>
      </c>
      <c r="E16" s="168" t="s">
        <v>143</v>
      </c>
      <c r="F16" s="145">
        <v>75000</v>
      </c>
      <c r="G16" s="147"/>
      <c r="H16" s="145">
        <f t="shared" ref="H16:H27" si="0">F16-G16</f>
        <v>75000</v>
      </c>
      <c r="I16" s="150">
        <f t="shared" ref="I16:I27" si="1">H16*62.5%</f>
        <v>46875</v>
      </c>
      <c r="J16" s="151">
        <f t="shared" ref="J16:J27" si="2">G16*62.5%</f>
        <v>0</v>
      </c>
      <c r="K16" s="151">
        <f t="shared" ref="K16:K27" si="3">H16-I16</f>
        <v>28125</v>
      </c>
      <c r="L16" s="152">
        <f t="shared" ref="L16:L27" si="4">G16-J16</f>
        <v>0</v>
      </c>
      <c r="M16" s="12"/>
      <c r="N16" s="12"/>
    </row>
    <row r="17" spans="1:14" ht="18">
      <c r="A17" s="148">
        <v>5</v>
      </c>
      <c r="B17" s="172" t="s">
        <v>88</v>
      </c>
      <c r="C17" s="173" t="s">
        <v>95</v>
      </c>
      <c r="D17" s="161">
        <v>75000</v>
      </c>
      <c r="E17" s="169" t="s">
        <v>144</v>
      </c>
      <c r="F17" s="145">
        <v>75000</v>
      </c>
      <c r="G17" s="161"/>
      <c r="H17" s="145">
        <f t="shared" si="0"/>
        <v>75000</v>
      </c>
      <c r="I17" s="150">
        <f t="shared" si="1"/>
        <v>46875</v>
      </c>
      <c r="J17" s="151">
        <f t="shared" si="2"/>
        <v>0</v>
      </c>
      <c r="K17" s="151">
        <f t="shared" si="3"/>
        <v>28125</v>
      </c>
      <c r="L17" s="152">
        <f t="shared" si="4"/>
        <v>0</v>
      </c>
      <c r="M17" s="12"/>
      <c r="N17" s="12"/>
    </row>
    <row r="18" spans="1:14" ht="18">
      <c r="A18" s="148">
        <v>6</v>
      </c>
      <c r="B18" s="172" t="s">
        <v>89</v>
      </c>
      <c r="C18" s="173" t="s">
        <v>126</v>
      </c>
      <c r="D18" s="161">
        <v>75000</v>
      </c>
      <c r="E18" s="169" t="s">
        <v>143</v>
      </c>
      <c r="F18" s="145">
        <v>75000</v>
      </c>
      <c r="G18" s="161"/>
      <c r="H18" s="145">
        <f t="shared" si="0"/>
        <v>75000</v>
      </c>
      <c r="I18" s="150">
        <f t="shared" si="1"/>
        <v>46875</v>
      </c>
      <c r="J18" s="151">
        <f t="shared" si="2"/>
        <v>0</v>
      </c>
      <c r="K18" s="151">
        <f t="shared" si="3"/>
        <v>28125</v>
      </c>
      <c r="L18" s="152">
        <f t="shared" si="4"/>
        <v>0</v>
      </c>
      <c r="M18" s="12"/>
      <c r="N18" s="12"/>
    </row>
    <row r="19" spans="1:14" ht="18">
      <c r="A19" s="148">
        <v>7</v>
      </c>
      <c r="B19" s="173" t="s">
        <v>90</v>
      </c>
      <c r="C19" s="173" t="s">
        <v>126</v>
      </c>
      <c r="D19" s="161">
        <v>75000</v>
      </c>
      <c r="E19" s="169" t="s">
        <v>145</v>
      </c>
      <c r="F19" s="145">
        <v>75000</v>
      </c>
      <c r="G19" s="161"/>
      <c r="H19" s="145">
        <f t="shared" si="0"/>
        <v>75000</v>
      </c>
      <c r="I19" s="150">
        <f t="shared" si="1"/>
        <v>46875</v>
      </c>
      <c r="J19" s="151">
        <f t="shared" si="2"/>
        <v>0</v>
      </c>
      <c r="K19" s="151">
        <f t="shared" si="3"/>
        <v>28125</v>
      </c>
      <c r="L19" s="152">
        <f t="shared" si="4"/>
        <v>0</v>
      </c>
      <c r="M19" s="12"/>
      <c r="N19" s="12"/>
    </row>
    <row r="20" spans="1:14" ht="18">
      <c r="A20" s="148">
        <v>8</v>
      </c>
      <c r="B20" s="171" t="s">
        <v>91</v>
      </c>
      <c r="C20" s="173" t="s">
        <v>95</v>
      </c>
      <c r="D20" s="161">
        <v>75000</v>
      </c>
      <c r="E20" s="169" t="s">
        <v>144</v>
      </c>
      <c r="F20" s="145">
        <v>75000</v>
      </c>
      <c r="G20" s="161"/>
      <c r="H20" s="145">
        <f t="shared" si="0"/>
        <v>75000</v>
      </c>
      <c r="I20" s="150">
        <f t="shared" si="1"/>
        <v>46875</v>
      </c>
      <c r="J20" s="151">
        <f t="shared" si="2"/>
        <v>0</v>
      </c>
      <c r="K20" s="151">
        <f t="shared" si="3"/>
        <v>28125</v>
      </c>
      <c r="L20" s="152">
        <f t="shared" si="4"/>
        <v>0</v>
      </c>
      <c r="M20" s="12"/>
      <c r="N20" s="12"/>
    </row>
    <row r="21" spans="1:14" ht="18">
      <c r="A21" s="148">
        <v>9</v>
      </c>
      <c r="B21" s="173" t="s">
        <v>92</v>
      </c>
      <c r="C21" s="173" t="s">
        <v>126</v>
      </c>
      <c r="D21" s="161">
        <v>75000</v>
      </c>
      <c r="E21" s="169" t="s">
        <v>143</v>
      </c>
      <c r="F21" s="145">
        <v>75000</v>
      </c>
      <c r="G21" s="161"/>
      <c r="H21" s="145">
        <f t="shared" si="0"/>
        <v>75000</v>
      </c>
      <c r="I21" s="150">
        <f t="shared" si="1"/>
        <v>46875</v>
      </c>
      <c r="J21" s="151">
        <f t="shared" si="2"/>
        <v>0</v>
      </c>
      <c r="K21" s="151">
        <f t="shared" si="3"/>
        <v>28125</v>
      </c>
      <c r="L21" s="152">
        <f t="shared" si="4"/>
        <v>0</v>
      </c>
      <c r="M21" s="12"/>
      <c r="N21" s="12"/>
    </row>
    <row r="22" spans="1:14" ht="18">
      <c r="A22" s="148">
        <v>10</v>
      </c>
      <c r="B22" s="170" t="s">
        <v>93</v>
      </c>
      <c r="C22" s="170" t="s">
        <v>95</v>
      </c>
      <c r="D22" s="161">
        <v>75000</v>
      </c>
      <c r="E22" s="169" t="s">
        <v>146</v>
      </c>
      <c r="F22" s="145">
        <v>75000</v>
      </c>
      <c r="G22" s="161"/>
      <c r="H22" s="145">
        <f t="shared" si="0"/>
        <v>75000</v>
      </c>
      <c r="I22" s="150">
        <f t="shared" si="1"/>
        <v>46875</v>
      </c>
      <c r="J22" s="151">
        <f t="shared" si="2"/>
        <v>0</v>
      </c>
      <c r="K22" s="151">
        <f t="shared" si="3"/>
        <v>28125</v>
      </c>
      <c r="L22" s="152">
        <f t="shared" si="4"/>
        <v>0</v>
      </c>
      <c r="M22" s="12"/>
      <c r="N22" s="12"/>
    </row>
    <row r="23" spans="1:14" ht="18">
      <c r="A23" s="148">
        <v>11</v>
      </c>
      <c r="B23" s="170" t="s">
        <v>94</v>
      </c>
      <c r="C23" s="171" t="s">
        <v>126</v>
      </c>
      <c r="D23" s="147">
        <v>75000</v>
      </c>
      <c r="E23" s="168" t="s">
        <v>147</v>
      </c>
      <c r="F23" s="145">
        <v>75000</v>
      </c>
      <c r="G23" s="145"/>
      <c r="H23" s="145">
        <f t="shared" si="0"/>
        <v>75000</v>
      </c>
      <c r="I23" s="150">
        <f t="shared" si="1"/>
        <v>46875</v>
      </c>
      <c r="J23" s="151">
        <f t="shared" si="2"/>
        <v>0</v>
      </c>
      <c r="K23" s="151">
        <f t="shared" si="3"/>
        <v>28125</v>
      </c>
      <c r="L23" s="152">
        <f t="shared" si="4"/>
        <v>0</v>
      </c>
      <c r="M23" s="12"/>
      <c r="N23" s="12"/>
    </row>
    <row r="24" spans="1:14" s="179" customFormat="1" ht="36">
      <c r="A24" s="148">
        <v>12</v>
      </c>
      <c r="B24" s="174" t="s">
        <v>140</v>
      </c>
      <c r="C24" s="175" t="s">
        <v>141</v>
      </c>
      <c r="D24" s="154">
        <v>250000</v>
      </c>
      <c r="E24" s="176" t="s">
        <v>148</v>
      </c>
      <c r="F24" s="145">
        <v>250000</v>
      </c>
      <c r="G24" s="145">
        <f>12009/5</f>
        <v>2401.8000000000002</v>
      </c>
      <c r="H24" s="150">
        <f t="shared" si="0"/>
        <v>247598.2</v>
      </c>
      <c r="I24" s="150">
        <f t="shared" si="1"/>
        <v>154748.875</v>
      </c>
      <c r="J24" s="177">
        <f t="shared" si="2"/>
        <v>1501.125</v>
      </c>
      <c r="K24" s="177">
        <f t="shared" si="3"/>
        <v>92849.325000000012</v>
      </c>
      <c r="L24" s="178">
        <f t="shared" si="4"/>
        <v>900.67500000000018</v>
      </c>
      <c r="M24" s="3"/>
      <c r="N24" s="3"/>
    </row>
    <row r="25" spans="1:14" s="179" customFormat="1" ht="36">
      <c r="A25" s="148">
        <v>13</v>
      </c>
      <c r="B25" s="174" t="s">
        <v>152</v>
      </c>
      <c r="C25" s="175" t="s">
        <v>141</v>
      </c>
      <c r="D25" s="154">
        <v>250000</v>
      </c>
      <c r="E25" s="176">
        <v>45033</v>
      </c>
      <c r="F25" s="145">
        <f>D25/30*14</f>
        <v>116666.66666666667</v>
      </c>
      <c r="G25" s="145">
        <v>139</v>
      </c>
      <c r="H25" s="150">
        <f t="shared" si="0"/>
        <v>116527.66666666667</v>
      </c>
      <c r="I25" s="150">
        <f t="shared" si="1"/>
        <v>72829.791666666672</v>
      </c>
      <c r="J25" s="177">
        <f t="shared" si="2"/>
        <v>86.875</v>
      </c>
      <c r="K25" s="177">
        <f t="shared" si="3"/>
        <v>43697.875</v>
      </c>
      <c r="L25" s="178">
        <f t="shared" si="4"/>
        <v>52.125</v>
      </c>
      <c r="M25" s="3"/>
      <c r="N25" s="3"/>
    </row>
    <row r="26" spans="1:14" s="179" customFormat="1" ht="18">
      <c r="A26" s="148">
        <v>14</v>
      </c>
      <c r="B26" s="174" t="s">
        <v>149</v>
      </c>
      <c r="C26" s="175" t="s">
        <v>150</v>
      </c>
      <c r="D26" s="154">
        <v>35000</v>
      </c>
      <c r="E26" s="176">
        <v>45051</v>
      </c>
      <c r="F26" s="145">
        <f>D26/31*27</f>
        <v>30483.870967741936</v>
      </c>
      <c r="G26" s="145"/>
      <c r="H26" s="150">
        <f t="shared" si="0"/>
        <v>30483.870967741936</v>
      </c>
      <c r="I26" s="150">
        <f t="shared" si="1"/>
        <v>19052.419354838708</v>
      </c>
      <c r="J26" s="177">
        <f t="shared" si="2"/>
        <v>0</v>
      </c>
      <c r="K26" s="177">
        <f t="shared" si="3"/>
        <v>11431.451612903227</v>
      </c>
      <c r="L26" s="178">
        <f t="shared" si="4"/>
        <v>0</v>
      </c>
      <c r="M26" s="3"/>
      <c r="N26" s="3"/>
    </row>
    <row r="27" spans="1:14" s="179" customFormat="1" ht="18.75" thickBot="1">
      <c r="A27" s="148">
        <v>15</v>
      </c>
      <c r="B27" s="174" t="s">
        <v>151</v>
      </c>
      <c r="C27" s="175" t="s">
        <v>150</v>
      </c>
      <c r="D27" s="154">
        <v>35000</v>
      </c>
      <c r="E27" s="176">
        <v>45051</v>
      </c>
      <c r="F27" s="145">
        <f>D27/31*27</f>
        <v>30483.870967741936</v>
      </c>
      <c r="G27" s="145"/>
      <c r="H27" s="150">
        <f t="shared" si="0"/>
        <v>30483.870967741936</v>
      </c>
      <c r="I27" s="150">
        <f t="shared" si="1"/>
        <v>19052.419354838708</v>
      </c>
      <c r="J27" s="177">
        <f t="shared" si="2"/>
        <v>0</v>
      </c>
      <c r="K27" s="177">
        <f t="shared" si="3"/>
        <v>11431.451612903227</v>
      </c>
      <c r="L27" s="178">
        <f t="shared" si="4"/>
        <v>0</v>
      </c>
      <c r="M27" s="3"/>
      <c r="N27" s="3"/>
    </row>
    <row r="28" spans="1:14" ht="21" thickBot="1">
      <c r="A28" s="196" t="s">
        <v>21</v>
      </c>
      <c r="B28" s="197"/>
      <c r="C28" s="197"/>
      <c r="D28" s="34">
        <f>SUM(D13:D24)</f>
        <v>1390000</v>
      </c>
      <c r="E28" s="34"/>
      <c r="F28" s="159">
        <f>SUM(F13:F24)</f>
        <v>1390000</v>
      </c>
      <c r="G28" s="160">
        <f>SUM(G13:G24)</f>
        <v>36151.800000000003</v>
      </c>
      <c r="H28" s="160">
        <f t="shared" ref="H28:L28" si="5">SUM(H13:H24)</f>
        <v>1353848.2</v>
      </c>
      <c r="I28" s="160">
        <f t="shared" si="5"/>
        <v>846155.125</v>
      </c>
      <c r="J28" s="160">
        <f t="shared" si="5"/>
        <v>22594.875</v>
      </c>
      <c r="K28" s="160">
        <f t="shared" si="5"/>
        <v>507693.07500000001</v>
      </c>
      <c r="L28" s="160">
        <f t="shared" si="5"/>
        <v>13556.924999999999</v>
      </c>
      <c r="M28" s="5"/>
      <c r="N28" s="5"/>
    </row>
    <row r="29" spans="1:14" ht="18" customHeight="1">
      <c r="A29" s="76"/>
      <c r="B29" s="212" t="s">
        <v>10</v>
      </c>
      <c r="C29" s="212"/>
      <c r="D29" s="78"/>
      <c r="E29" s="200" t="s">
        <v>11</v>
      </c>
      <c r="F29" s="200"/>
      <c r="G29" s="78"/>
      <c r="H29" s="78"/>
      <c r="I29" s="78"/>
      <c r="J29" s="200" t="s">
        <v>12</v>
      </c>
      <c r="K29" s="200"/>
      <c r="L29" s="201"/>
      <c r="M29" s="5"/>
      <c r="N29" s="5"/>
    </row>
    <row r="30" spans="1:14" ht="18">
      <c r="A30" s="80"/>
      <c r="B30" s="24"/>
      <c r="C30" s="24"/>
      <c r="D30" s="16"/>
      <c r="E30" s="16"/>
      <c r="F30" s="16"/>
      <c r="G30" s="16"/>
      <c r="H30" s="16"/>
      <c r="I30" s="16"/>
      <c r="J30" s="16"/>
      <c r="K30" s="16"/>
      <c r="L30" s="81"/>
      <c r="M30" s="5"/>
      <c r="N30" s="5"/>
    </row>
    <row r="31" spans="1:14" ht="18">
      <c r="C31" s="25"/>
      <c r="D31" s="70"/>
      <c r="G31" s="3"/>
      <c r="H31" s="3"/>
      <c r="I31" s="3"/>
      <c r="J31" s="127"/>
      <c r="K31" s="127"/>
      <c r="L31" s="128"/>
      <c r="M31" s="3"/>
      <c r="N31" s="3"/>
    </row>
    <row r="32" spans="1:14" ht="18">
      <c r="C32" s="24"/>
      <c r="D32" s="24"/>
      <c r="E32" s="25"/>
      <c r="F32" s="25"/>
      <c r="G32" s="24"/>
      <c r="H32" s="24"/>
      <c r="I32" s="24"/>
      <c r="J32" s="24"/>
      <c r="K32" s="24"/>
      <c r="L32" s="17"/>
      <c r="M32" s="3"/>
      <c r="N32" s="3"/>
    </row>
    <row r="33" spans="1:14" ht="18">
      <c r="A33" s="23"/>
      <c r="B33" s="24"/>
      <c r="C33" s="24"/>
      <c r="D33" s="24"/>
      <c r="E33" s="25"/>
      <c r="F33" s="25"/>
      <c r="G33" s="24"/>
      <c r="H33" s="24"/>
      <c r="I33" s="24"/>
      <c r="J33" s="24"/>
      <c r="K33" s="24"/>
      <c r="L33" s="17"/>
      <c r="M33" s="3"/>
      <c r="N33" s="3"/>
    </row>
    <row r="34" spans="1:14" ht="18">
      <c r="A34" s="23"/>
      <c r="B34" s="24"/>
      <c r="C34" s="24"/>
      <c r="D34" s="24"/>
      <c r="E34" s="25"/>
      <c r="F34" s="25"/>
      <c r="G34" s="24"/>
      <c r="H34" s="24"/>
      <c r="I34" s="24"/>
      <c r="J34" s="24"/>
      <c r="K34" s="24"/>
      <c r="L34" s="17"/>
      <c r="M34" s="3"/>
      <c r="N34" s="3"/>
    </row>
    <row r="35" spans="1:14" ht="18">
      <c r="A35" s="23"/>
      <c r="B35" s="24"/>
      <c r="C35" s="24"/>
      <c r="D35" s="24"/>
      <c r="E35" s="25"/>
      <c r="F35" s="25"/>
      <c r="G35" s="24"/>
      <c r="H35" s="24"/>
      <c r="I35" s="24"/>
      <c r="J35" s="24"/>
      <c r="K35" s="24"/>
      <c r="L35" s="17"/>
      <c r="M35" s="3"/>
      <c r="N35" s="3"/>
    </row>
    <row r="36" spans="1:14" ht="18">
      <c r="A36" s="23"/>
      <c r="B36" s="24"/>
      <c r="C36" s="24"/>
      <c r="D36" s="24"/>
      <c r="E36" s="25"/>
      <c r="F36" s="25"/>
      <c r="G36" s="24"/>
      <c r="H36" s="24"/>
      <c r="I36" s="24"/>
      <c r="J36" s="24"/>
      <c r="K36" s="24"/>
      <c r="L36" s="17"/>
      <c r="M36" s="3"/>
      <c r="N36" s="3"/>
    </row>
    <row r="37" spans="1:14" ht="21" thickBot="1">
      <c r="A37" s="182"/>
      <c r="B37" s="183"/>
      <c r="C37" s="37"/>
      <c r="D37" s="38"/>
      <c r="E37" s="37"/>
      <c r="F37" s="37"/>
      <c r="G37" s="184"/>
      <c r="H37" s="184"/>
      <c r="I37" s="184"/>
      <c r="J37" s="184" t="s">
        <v>46</v>
      </c>
      <c r="K37" s="184"/>
      <c r="L37" s="185"/>
      <c r="M37" s="5"/>
      <c r="N37" s="5"/>
    </row>
  </sheetData>
  <mergeCells count="22">
    <mergeCell ref="A37:B37"/>
    <mergeCell ref="G37:I37"/>
    <mergeCell ref="J37:L37"/>
    <mergeCell ref="H10:H11"/>
    <mergeCell ref="I10:J11"/>
    <mergeCell ref="K10:L11"/>
    <mergeCell ref="A28:C28"/>
    <mergeCell ref="B29:C29"/>
    <mergeCell ref="E29:F29"/>
    <mergeCell ref="J29:L29"/>
    <mergeCell ref="A10:A12"/>
    <mergeCell ref="B10:B12"/>
    <mergeCell ref="C10:C12"/>
    <mergeCell ref="D10:D12"/>
    <mergeCell ref="E10:E12"/>
    <mergeCell ref="F10:F11"/>
    <mergeCell ref="A6:L6"/>
    <mergeCell ref="A1:L1"/>
    <mergeCell ref="A2:L2"/>
    <mergeCell ref="A3:L3"/>
    <mergeCell ref="A4:L4"/>
    <mergeCell ref="A5:L5"/>
  </mergeCells>
  <pageMargins left="0.7" right="0.7" top="0.75" bottom="0.75" header="0.3" footer="0.3"/>
  <pageSetup paperSize="9" scale="63" fitToHeight="0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7"/>
  <sheetViews>
    <sheetView tabSelected="1" zoomScale="70" zoomScaleNormal="70" workbookViewId="0">
      <selection activeCell="U26" sqref="U26"/>
    </sheetView>
  </sheetViews>
  <sheetFormatPr defaultRowHeight="12.75"/>
  <cols>
    <col min="1" max="1" width="6.7109375" customWidth="1"/>
    <col min="2" max="2" width="24.140625" customWidth="1"/>
    <col min="3" max="3" width="22" customWidth="1"/>
    <col min="4" max="4" width="14.7109375" customWidth="1"/>
    <col min="5" max="5" width="14.85546875" customWidth="1"/>
    <col min="6" max="6" width="15.28515625" customWidth="1"/>
    <col min="7" max="7" width="13.5703125" customWidth="1"/>
    <col min="8" max="8" width="13.42578125" customWidth="1"/>
    <col min="9" max="9" width="14" customWidth="1"/>
    <col min="10" max="10" width="11.85546875" customWidth="1"/>
    <col min="11" max="11" width="12.7109375" customWidth="1"/>
    <col min="12" max="12" width="10.7109375" customWidth="1"/>
    <col min="13" max="14" width="14.7109375" customWidth="1"/>
  </cols>
  <sheetData>
    <row r="1" spans="1:14" ht="22.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1"/>
      <c r="N1" s="1"/>
    </row>
    <row r="2" spans="1:14" ht="22.5">
      <c r="A2" s="249" t="s">
        <v>47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1"/>
      <c r="N2" s="1"/>
    </row>
    <row r="3" spans="1:14" ht="18.75">
      <c r="A3" s="250" t="s">
        <v>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1"/>
      <c r="N3" s="1"/>
    </row>
    <row r="4" spans="1:14" ht="18.75">
      <c r="A4" s="250" t="s">
        <v>16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1"/>
      <c r="N4" s="1"/>
    </row>
    <row r="5" spans="1:14" ht="18.75">
      <c r="A5" s="250" t="s">
        <v>15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1"/>
      <c r="N5" s="1"/>
    </row>
    <row r="6" spans="1:14" ht="19.5">
      <c r="A6" s="266" t="s">
        <v>81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1"/>
      <c r="N6" s="1"/>
    </row>
    <row r="7" spans="1:14" ht="16.5">
      <c r="A7" s="272"/>
      <c r="B7" s="272"/>
      <c r="C7" s="272"/>
      <c r="D7" s="272"/>
      <c r="E7" s="272"/>
      <c r="F7" s="272"/>
      <c r="G7" s="272"/>
      <c r="H7" s="273"/>
      <c r="I7" s="274"/>
      <c r="J7" s="272"/>
      <c r="K7" s="272"/>
      <c r="L7" s="272"/>
      <c r="M7" s="5"/>
      <c r="N7" s="5"/>
    </row>
    <row r="8" spans="1:14" ht="18">
      <c r="A8" s="267" t="s">
        <v>22</v>
      </c>
      <c r="B8" s="267"/>
      <c r="C8" s="268" t="s">
        <v>65</v>
      </c>
      <c r="D8" s="267"/>
      <c r="E8" s="267"/>
      <c r="F8" s="267"/>
      <c r="G8" s="267"/>
      <c r="H8" s="269"/>
      <c r="I8" s="270"/>
      <c r="J8" s="271"/>
      <c r="K8" s="271"/>
      <c r="L8" s="271"/>
      <c r="M8" s="5"/>
      <c r="N8" s="5"/>
    </row>
    <row r="9" spans="1:14" ht="18">
      <c r="A9" s="238" t="s">
        <v>44</v>
      </c>
      <c r="B9" s="238"/>
      <c r="C9" s="238"/>
      <c r="D9" s="239" t="s">
        <v>154</v>
      </c>
      <c r="E9" s="238"/>
      <c r="F9" s="238"/>
      <c r="G9" s="238"/>
      <c r="H9" s="236"/>
      <c r="I9" s="237"/>
      <c r="J9" s="235"/>
      <c r="K9" s="235"/>
      <c r="L9" s="235"/>
      <c r="M9" s="5"/>
      <c r="N9" s="5"/>
    </row>
    <row r="10" spans="1:14" ht="18">
      <c r="A10" s="240" t="s">
        <v>2</v>
      </c>
      <c r="B10" s="206" t="s">
        <v>3</v>
      </c>
      <c r="C10" s="206" t="s">
        <v>4</v>
      </c>
      <c r="D10" s="206" t="s">
        <v>5</v>
      </c>
      <c r="E10" s="187" t="s">
        <v>24</v>
      </c>
      <c r="F10" s="187" t="s">
        <v>85</v>
      </c>
      <c r="G10" s="181" t="s">
        <v>7</v>
      </c>
      <c r="H10" s="187" t="s">
        <v>23</v>
      </c>
      <c r="I10" s="187" t="s">
        <v>13</v>
      </c>
      <c r="J10" s="187"/>
      <c r="K10" s="241" t="s">
        <v>14</v>
      </c>
      <c r="L10" s="241"/>
      <c r="M10" s="5"/>
      <c r="N10" s="5"/>
    </row>
    <row r="11" spans="1:14" ht="18">
      <c r="A11" s="240"/>
      <c r="B11" s="206"/>
      <c r="C11" s="206"/>
      <c r="D11" s="206"/>
      <c r="E11" s="187"/>
      <c r="F11" s="187"/>
      <c r="G11" s="181" t="s">
        <v>8</v>
      </c>
      <c r="H11" s="187"/>
      <c r="I11" s="187"/>
      <c r="J11" s="187"/>
      <c r="K11" s="241"/>
      <c r="L11" s="241"/>
      <c r="M11" s="5"/>
      <c r="N11" s="5"/>
    </row>
    <row r="12" spans="1:14" ht="36">
      <c r="A12" s="240"/>
      <c r="B12" s="206"/>
      <c r="C12" s="206"/>
      <c r="D12" s="206"/>
      <c r="E12" s="187"/>
      <c r="F12" s="181">
        <v>1</v>
      </c>
      <c r="G12" s="181">
        <v>2</v>
      </c>
      <c r="H12" s="181" t="s">
        <v>9</v>
      </c>
      <c r="I12" s="242" t="s">
        <v>17</v>
      </c>
      <c r="J12" s="242" t="s">
        <v>18</v>
      </c>
      <c r="K12" s="242" t="s">
        <v>19</v>
      </c>
      <c r="L12" s="242" t="s">
        <v>20</v>
      </c>
      <c r="M12" s="12"/>
      <c r="N12" s="12"/>
    </row>
    <row r="13" spans="1:14" ht="18">
      <c r="A13" s="243">
        <v>1</v>
      </c>
      <c r="B13" s="173" t="s">
        <v>59</v>
      </c>
      <c r="C13" s="173" t="s">
        <v>64</v>
      </c>
      <c r="D13" s="161">
        <v>200000</v>
      </c>
      <c r="E13" s="169">
        <v>44812</v>
      </c>
      <c r="F13" s="161">
        <v>200000</v>
      </c>
      <c r="G13" s="161">
        <v>13750</v>
      </c>
      <c r="H13" s="161">
        <f>F13-G13</f>
        <v>186250</v>
      </c>
      <c r="I13" s="162">
        <f>H13*62.5%</f>
        <v>116406.25</v>
      </c>
      <c r="J13" s="163">
        <f>G13*62.5%</f>
        <v>8593.75</v>
      </c>
      <c r="K13" s="163">
        <f>H13-I13</f>
        <v>69843.75</v>
      </c>
      <c r="L13" s="163">
        <f>G13-J13</f>
        <v>5156.25</v>
      </c>
      <c r="M13" s="12"/>
      <c r="N13" s="12"/>
    </row>
    <row r="14" spans="1:14" ht="18">
      <c r="A14" s="243">
        <v>2</v>
      </c>
      <c r="B14" s="173" t="s">
        <v>60</v>
      </c>
      <c r="C14" s="173" t="s">
        <v>61</v>
      </c>
      <c r="D14" s="161">
        <v>200000</v>
      </c>
      <c r="E14" s="169">
        <v>44832</v>
      </c>
      <c r="F14" s="161">
        <v>200000</v>
      </c>
      <c r="G14" s="161">
        <v>13750</v>
      </c>
      <c r="H14" s="161">
        <f>F14-G14</f>
        <v>186250</v>
      </c>
      <c r="I14" s="162">
        <f>H14*62.5%</f>
        <v>116406.25</v>
      </c>
      <c r="J14" s="163">
        <f>G14*62.5%</f>
        <v>8593.75</v>
      </c>
      <c r="K14" s="163">
        <f>H14-I14</f>
        <v>69843.75</v>
      </c>
      <c r="L14" s="163">
        <f>G14-J14</f>
        <v>5156.25</v>
      </c>
      <c r="M14" s="12"/>
      <c r="N14" s="12"/>
    </row>
    <row r="15" spans="1:14" ht="18">
      <c r="A15" s="243">
        <v>3</v>
      </c>
      <c r="B15" s="173" t="s">
        <v>62</v>
      </c>
      <c r="C15" s="173" t="s">
        <v>63</v>
      </c>
      <c r="D15" s="161">
        <v>140000</v>
      </c>
      <c r="E15" s="169">
        <v>44837</v>
      </c>
      <c r="F15" s="161">
        <v>140000</v>
      </c>
      <c r="G15" s="161">
        <v>6250</v>
      </c>
      <c r="H15" s="161">
        <f>F15-G15</f>
        <v>133750</v>
      </c>
      <c r="I15" s="162">
        <f>H15*62.5%</f>
        <v>83593.75</v>
      </c>
      <c r="J15" s="163">
        <f>G15*62.5%</f>
        <v>3906.25</v>
      </c>
      <c r="K15" s="163">
        <f>H15-I15</f>
        <v>50156.25</v>
      </c>
      <c r="L15" s="163">
        <f>G15-J15</f>
        <v>2343.75</v>
      </c>
      <c r="M15" s="12"/>
      <c r="N15" s="12"/>
    </row>
    <row r="16" spans="1:14" ht="18">
      <c r="A16" s="243">
        <v>4</v>
      </c>
      <c r="B16" s="173" t="s">
        <v>87</v>
      </c>
      <c r="C16" s="173" t="s">
        <v>95</v>
      </c>
      <c r="D16" s="161">
        <v>75000</v>
      </c>
      <c r="E16" s="169" t="s">
        <v>143</v>
      </c>
      <c r="F16" s="161">
        <v>75000</v>
      </c>
      <c r="G16" s="161"/>
      <c r="H16" s="161">
        <f t="shared" ref="H16:H27" si="0">F16-G16</f>
        <v>75000</v>
      </c>
      <c r="I16" s="162">
        <f t="shared" ref="I16:I27" si="1">H16*62.5%</f>
        <v>46875</v>
      </c>
      <c r="J16" s="163">
        <f t="shared" ref="J16:J27" si="2">G16*62.5%</f>
        <v>0</v>
      </c>
      <c r="K16" s="163">
        <f t="shared" ref="K16:K27" si="3">H16-I16</f>
        <v>28125</v>
      </c>
      <c r="L16" s="163">
        <f t="shared" ref="L16:L27" si="4">G16-J16</f>
        <v>0</v>
      </c>
      <c r="M16" s="12"/>
      <c r="N16" s="12"/>
    </row>
    <row r="17" spans="1:14" ht="18">
      <c r="A17" s="243">
        <v>5</v>
      </c>
      <c r="B17" s="173" t="s">
        <v>88</v>
      </c>
      <c r="C17" s="173" t="s">
        <v>95</v>
      </c>
      <c r="D17" s="161">
        <v>75000</v>
      </c>
      <c r="E17" s="169" t="s">
        <v>144</v>
      </c>
      <c r="F17" s="161">
        <v>75000</v>
      </c>
      <c r="G17" s="161"/>
      <c r="H17" s="161">
        <f t="shared" si="0"/>
        <v>75000</v>
      </c>
      <c r="I17" s="162">
        <f t="shared" si="1"/>
        <v>46875</v>
      </c>
      <c r="J17" s="163">
        <f t="shared" si="2"/>
        <v>0</v>
      </c>
      <c r="K17" s="163">
        <f t="shared" si="3"/>
        <v>28125</v>
      </c>
      <c r="L17" s="163">
        <f t="shared" si="4"/>
        <v>0</v>
      </c>
      <c r="M17" s="12"/>
      <c r="N17" s="12"/>
    </row>
    <row r="18" spans="1:14" ht="18">
      <c r="A18" s="243">
        <v>6</v>
      </c>
      <c r="B18" s="173" t="s">
        <v>89</v>
      </c>
      <c r="C18" s="173" t="s">
        <v>126</v>
      </c>
      <c r="D18" s="161">
        <v>75000</v>
      </c>
      <c r="E18" s="169" t="s">
        <v>143</v>
      </c>
      <c r="F18" s="161">
        <v>75000</v>
      </c>
      <c r="G18" s="161"/>
      <c r="H18" s="161">
        <f t="shared" si="0"/>
        <v>75000</v>
      </c>
      <c r="I18" s="162">
        <f t="shared" si="1"/>
        <v>46875</v>
      </c>
      <c r="J18" s="163">
        <f t="shared" si="2"/>
        <v>0</v>
      </c>
      <c r="K18" s="163">
        <f t="shared" si="3"/>
        <v>28125</v>
      </c>
      <c r="L18" s="163">
        <f t="shared" si="4"/>
        <v>0</v>
      </c>
      <c r="M18" s="12"/>
      <c r="N18" s="12"/>
    </row>
    <row r="19" spans="1:14" ht="18">
      <c r="A19" s="243">
        <v>7</v>
      </c>
      <c r="B19" s="173" t="s">
        <v>90</v>
      </c>
      <c r="C19" s="173" t="s">
        <v>126</v>
      </c>
      <c r="D19" s="161">
        <v>75000</v>
      </c>
      <c r="E19" s="169" t="s">
        <v>145</v>
      </c>
      <c r="F19" s="161">
        <v>75000</v>
      </c>
      <c r="G19" s="161"/>
      <c r="H19" s="161">
        <f t="shared" si="0"/>
        <v>75000</v>
      </c>
      <c r="I19" s="162">
        <f t="shared" si="1"/>
        <v>46875</v>
      </c>
      <c r="J19" s="163">
        <f t="shared" si="2"/>
        <v>0</v>
      </c>
      <c r="K19" s="163">
        <f t="shared" si="3"/>
        <v>28125</v>
      </c>
      <c r="L19" s="163">
        <f t="shared" si="4"/>
        <v>0</v>
      </c>
      <c r="M19" s="12"/>
      <c r="N19" s="12"/>
    </row>
    <row r="20" spans="1:14" ht="18">
      <c r="A20" s="243">
        <v>8</v>
      </c>
      <c r="B20" s="173" t="s">
        <v>91</v>
      </c>
      <c r="C20" s="173" t="s">
        <v>95</v>
      </c>
      <c r="D20" s="161">
        <v>75000</v>
      </c>
      <c r="E20" s="169" t="s">
        <v>144</v>
      </c>
      <c r="F20" s="161">
        <v>75000</v>
      </c>
      <c r="G20" s="161"/>
      <c r="H20" s="161">
        <f t="shared" si="0"/>
        <v>75000</v>
      </c>
      <c r="I20" s="162">
        <f t="shared" si="1"/>
        <v>46875</v>
      </c>
      <c r="J20" s="163">
        <f t="shared" si="2"/>
        <v>0</v>
      </c>
      <c r="K20" s="163">
        <f t="shared" si="3"/>
        <v>28125</v>
      </c>
      <c r="L20" s="163">
        <f t="shared" si="4"/>
        <v>0</v>
      </c>
      <c r="M20" s="12"/>
      <c r="N20" s="12"/>
    </row>
    <row r="21" spans="1:14" ht="18">
      <c r="A21" s="243">
        <v>9</v>
      </c>
      <c r="B21" s="173" t="s">
        <v>92</v>
      </c>
      <c r="C21" s="173" t="s">
        <v>126</v>
      </c>
      <c r="D21" s="161">
        <v>75000</v>
      </c>
      <c r="E21" s="169" t="s">
        <v>143</v>
      </c>
      <c r="F21" s="161">
        <v>75000</v>
      </c>
      <c r="G21" s="161"/>
      <c r="H21" s="161">
        <f t="shared" si="0"/>
        <v>75000</v>
      </c>
      <c r="I21" s="162">
        <f t="shared" si="1"/>
        <v>46875</v>
      </c>
      <c r="J21" s="163">
        <f t="shared" si="2"/>
        <v>0</v>
      </c>
      <c r="K21" s="163">
        <f t="shared" si="3"/>
        <v>28125</v>
      </c>
      <c r="L21" s="163">
        <f t="shared" si="4"/>
        <v>0</v>
      </c>
      <c r="M21" s="12"/>
      <c r="N21" s="12"/>
    </row>
    <row r="22" spans="1:14" ht="18">
      <c r="A22" s="243">
        <v>10</v>
      </c>
      <c r="B22" s="173" t="s">
        <v>93</v>
      </c>
      <c r="C22" s="173" t="s">
        <v>95</v>
      </c>
      <c r="D22" s="161">
        <v>75000</v>
      </c>
      <c r="E22" s="169" t="s">
        <v>146</v>
      </c>
      <c r="F22" s="161">
        <v>75000</v>
      </c>
      <c r="G22" s="161"/>
      <c r="H22" s="161">
        <f t="shared" si="0"/>
        <v>75000</v>
      </c>
      <c r="I22" s="162">
        <f t="shared" si="1"/>
        <v>46875</v>
      </c>
      <c r="J22" s="163">
        <f t="shared" si="2"/>
        <v>0</v>
      </c>
      <c r="K22" s="163">
        <f t="shared" si="3"/>
        <v>28125</v>
      </c>
      <c r="L22" s="163">
        <f t="shared" si="4"/>
        <v>0</v>
      </c>
      <c r="M22" s="12"/>
      <c r="N22" s="12"/>
    </row>
    <row r="23" spans="1:14" ht="18">
      <c r="A23" s="243">
        <v>11</v>
      </c>
      <c r="B23" s="173" t="s">
        <v>94</v>
      </c>
      <c r="C23" s="173" t="s">
        <v>126</v>
      </c>
      <c r="D23" s="161">
        <v>75000</v>
      </c>
      <c r="E23" s="169" t="s">
        <v>147</v>
      </c>
      <c r="F23" s="161">
        <v>75000</v>
      </c>
      <c r="G23" s="161"/>
      <c r="H23" s="161">
        <f t="shared" si="0"/>
        <v>75000</v>
      </c>
      <c r="I23" s="162">
        <f t="shared" si="1"/>
        <v>46875</v>
      </c>
      <c r="J23" s="163">
        <f t="shared" si="2"/>
        <v>0</v>
      </c>
      <c r="K23" s="163">
        <f t="shared" si="3"/>
        <v>28125</v>
      </c>
      <c r="L23" s="163">
        <f t="shared" si="4"/>
        <v>0</v>
      </c>
      <c r="M23" s="12"/>
      <c r="N23" s="12"/>
    </row>
    <row r="24" spans="1:14" s="179" customFormat="1" ht="18">
      <c r="A24" s="243">
        <v>12</v>
      </c>
      <c r="B24" s="133" t="s">
        <v>140</v>
      </c>
      <c r="C24" s="133" t="s">
        <v>155</v>
      </c>
      <c r="D24" s="162">
        <v>250000</v>
      </c>
      <c r="E24" s="244" t="s">
        <v>148</v>
      </c>
      <c r="F24" s="161">
        <v>250000</v>
      </c>
      <c r="G24" s="161">
        <f>12009/5</f>
        <v>2401.8000000000002</v>
      </c>
      <c r="H24" s="162">
        <f t="shared" si="0"/>
        <v>247598.2</v>
      </c>
      <c r="I24" s="162">
        <f t="shared" si="1"/>
        <v>154748.875</v>
      </c>
      <c r="J24" s="245">
        <f t="shared" si="2"/>
        <v>1501.125</v>
      </c>
      <c r="K24" s="245">
        <f t="shared" si="3"/>
        <v>92849.325000000012</v>
      </c>
      <c r="L24" s="245">
        <f t="shared" si="4"/>
        <v>900.67500000000018</v>
      </c>
      <c r="M24" s="3"/>
      <c r="N24" s="3"/>
    </row>
    <row r="25" spans="1:14" s="179" customFormat="1" ht="18">
      <c r="A25" s="243">
        <v>13</v>
      </c>
      <c r="B25" s="133" t="s">
        <v>152</v>
      </c>
      <c r="C25" s="133" t="s">
        <v>156</v>
      </c>
      <c r="D25" s="162">
        <v>250000</v>
      </c>
      <c r="E25" s="244">
        <v>45033</v>
      </c>
      <c r="F25" s="161">
        <f>D25/30*14</f>
        <v>116666.66666666667</v>
      </c>
      <c r="G25" s="161">
        <v>139</v>
      </c>
      <c r="H25" s="162">
        <f t="shared" si="0"/>
        <v>116527.66666666667</v>
      </c>
      <c r="I25" s="162">
        <f t="shared" si="1"/>
        <v>72829.791666666672</v>
      </c>
      <c r="J25" s="245">
        <f t="shared" si="2"/>
        <v>86.875</v>
      </c>
      <c r="K25" s="245">
        <f t="shared" si="3"/>
        <v>43697.875</v>
      </c>
      <c r="L25" s="245">
        <f t="shared" si="4"/>
        <v>52.125</v>
      </c>
      <c r="M25" s="3"/>
      <c r="N25" s="3"/>
    </row>
    <row r="26" spans="1:14" s="179" customFormat="1" ht="18">
      <c r="A26" s="243">
        <v>14</v>
      </c>
      <c r="B26" s="133" t="s">
        <v>149</v>
      </c>
      <c r="C26" s="133" t="s">
        <v>150</v>
      </c>
      <c r="D26" s="162">
        <v>35000</v>
      </c>
      <c r="E26" s="244">
        <v>45051</v>
      </c>
      <c r="F26" s="161">
        <f>D26/31*27</f>
        <v>30483.870967741936</v>
      </c>
      <c r="G26" s="161"/>
      <c r="H26" s="162">
        <f t="shared" si="0"/>
        <v>30483.870967741936</v>
      </c>
      <c r="I26" s="162">
        <f t="shared" si="1"/>
        <v>19052.419354838708</v>
      </c>
      <c r="J26" s="245">
        <f t="shared" si="2"/>
        <v>0</v>
      </c>
      <c r="K26" s="245">
        <f t="shared" si="3"/>
        <v>11431.451612903227</v>
      </c>
      <c r="L26" s="245">
        <f t="shared" si="4"/>
        <v>0</v>
      </c>
      <c r="M26" s="3"/>
      <c r="N26" s="3"/>
    </row>
    <row r="27" spans="1:14" s="179" customFormat="1" ht="18">
      <c r="A27" s="243">
        <v>15</v>
      </c>
      <c r="B27" s="133" t="s">
        <v>151</v>
      </c>
      <c r="C27" s="133" t="s">
        <v>150</v>
      </c>
      <c r="D27" s="162">
        <v>35000</v>
      </c>
      <c r="E27" s="244">
        <v>45051</v>
      </c>
      <c r="F27" s="161">
        <f>D27/31*27</f>
        <v>30483.870967741936</v>
      </c>
      <c r="G27" s="161"/>
      <c r="H27" s="162">
        <f t="shared" si="0"/>
        <v>30483.870967741936</v>
      </c>
      <c r="I27" s="162">
        <f t="shared" si="1"/>
        <v>19052.419354838708</v>
      </c>
      <c r="J27" s="245">
        <f t="shared" si="2"/>
        <v>0</v>
      </c>
      <c r="K27" s="245">
        <f t="shared" si="3"/>
        <v>11431.451612903227</v>
      </c>
      <c r="L27" s="245">
        <f t="shared" si="4"/>
        <v>0</v>
      </c>
      <c r="M27" s="3"/>
      <c r="N27" s="3"/>
    </row>
    <row r="28" spans="1:14" ht="20.25">
      <c r="A28" s="246" t="s">
        <v>21</v>
      </c>
      <c r="B28" s="246"/>
      <c r="C28" s="246"/>
      <c r="D28" s="247">
        <f>SUM(D13:D24)</f>
        <v>1390000</v>
      </c>
      <c r="E28" s="247"/>
      <c r="F28" s="248">
        <f>SUM(F13:F24)</f>
        <v>1390000</v>
      </c>
      <c r="G28" s="247">
        <f>SUM(G13:G24)</f>
        <v>36151.800000000003</v>
      </c>
      <c r="H28" s="247">
        <f t="shared" ref="H28:L28" si="5">SUM(H13:H24)</f>
        <v>1353848.2</v>
      </c>
      <c r="I28" s="247">
        <f t="shared" si="5"/>
        <v>846155.125</v>
      </c>
      <c r="J28" s="247">
        <f t="shared" si="5"/>
        <v>22594.875</v>
      </c>
      <c r="K28" s="247">
        <f t="shared" si="5"/>
        <v>507693.07500000001</v>
      </c>
      <c r="L28" s="247">
        <f t="shared" si="5"/>
        <v>13556.924999999999</v>
      </c>
      <c r="M28" s="5"/>
      <c r="N28" s="5"/>
    </row>
    <row r="29" spans="1:14" ht="18" customHeight="1">
      <c r="A29" s="251"/>
      <c r="B29" s="252" t="s">
        <v>10</v>
      </c>
      <c r="C29" s="252"/>
      <c r="D29" s="253"/>
      <c r="E29" s="254" t="s">
        <v>11</v>
      </c>
      <c r="F29" s="254"/>
      <c r="G29" s="253"/>
      <c r="H29" s="253"/>
      <c r="I29" s="253"/>
      <c r="J29" s="254" t="s">
        <v>12</v>
      </c>
      <c r="K29" s="254"/>
      <c r="L29" s="254"/>
      <c r="M29" s="5"/>
      <c r="N29" s="5"/>
    </row>
    <row r="30" spans="1:14" ht="18">
      <c r="A30" s="255"/>
      <c r="B30" s="256"/>
      <c r="C30" s="256"/>
      <c r="D30" s="257"/>
      <c r="E30" s="257"/>
      <c r="F30" s="257"/>
      <c r="G30" s="257"/>
      <c r="H30" s="257"/>
      <c r="I30" s="257"/>
      <c r="J30" s="257"/>
      <c r="K30" s="257"/>
      <c r="L30" s="257"/>
      <c r="M30" s="5"/>
      <c r="N30" s="5"/>
    </row>
    <row r="31" spans="1:14" ht="18" customHeight="1">
      <c r="A31" s="258"/>
      <c r="B31" s="258"/>
      <c r="C31" s="259"/>
      <c r="D31" s="260"/>
      <c r="E31" s="258"/>
      <c r="F31" s="258"/>
      <c r="G31" s="261"/>
      <c r="H31" s="261"/>
      <c r="I31" s="261"/>
      <c r="J31" s="262" t="s">
        <v>157</v>
      </c>
      <c r="K31" s="262"/>
      <c r="L31" s="262"/>
      <c r="M31" s="3"/>
      <c r="N31" s="3"/>
    </row>
    <row r="32" spans="1:14" ht="18" customHeight="1">
      <c r="A32" s="258"/>
      <c r="B32" s="258"/>
      <c r="C32" s="256"/>
      <c r="D32" s="256"/>
      <c r="E32" s="259"/>
      <c r="F32" s="259"/>
      <c r="G32" s="256"/>
      <c r="H32" s="256"/>
      <c r="I32" s="256"/>
      <c r="J32" s="262"/>
      <c r="K32" s="262"/>
      <c r="L32" s="262"/>
      <c r="M32" s="3"/>
      <c r="N32" s="3"/>
    </row>
    <row r="33" spans="1:14" ht="18" customHeight="1">
      <c r="A33" s="256"/>
      <c r="B33" s="256"/>
      <c r="C33" s="256"/>
      <c r="D33" s="256"/>
      <c r="E33" s="259"/>
      <c r="F33" s="259"/>
      <c r="G33" s="256"/>
      <c r="H33" s="256"/>
      <c r="I33" s="256"/>
      <c r="J33" s="262"/>
      <c r="K33" s="262"/>
      <c r="L33" s="262"/>
      <c r="M33" s="3"/>
      <c r="N33" s="3"/>
    </row>
    <row r="34" spans="1:14" ht="18">
      <c r="A34" s="256"/>
      <c r="B34" s="256"/>
      <c r="C34" s="256"/>
      <c r="D34" s="256"/>
      <c r="E34" s="259"/>
      <c r="F34" s="259"/>
      <c r="G34" s="256"/>
      <c r="H34" s="256"/>
      <c r="I34" s="256"/>
      <c r="J34" s="262"/>
      <c r="K34" s="262"/>
      <c r="L34" s="262"/>
      <c r="M34" s="3"/>
      <c r="N34" s="3"/>
    </row>
    <row r="35" spans="1:14" ht="18">
      <c r="A35" s="256"/>
      <c r="B35" s="256"/>
      <c r="C35" s="256"/>
      <c r="D35" s="256"/>
      <c r="E35" s="259"/>
      <c r="F35" s="259"/>
      <c r="G35" s="256"/>
      <c r="H35" s="256"/>
      <c r="I35" s="256"/>
      <c r="J35" s="262"/>
      <c r="K35" s="262"/>
      <c r="L35" s="262"/>
      <c r="M35" s="3"/>
      <c r="N35" s="3"/>
    </row>
    <row r="36" spans="1:14" ht="18">
      <c r="A36" s="256"/>
      <c r="B36" s="256"/>
      <c r="C36" s="256"/>
      <c r="D36" s="256"/>
      <c r="E36" s="259"/>
      <c r="F36" s="259"/>
      <c r="G36" s="256"/>
      <c r="H36" s="256"/>
      <c r="I36" s="256"/>
      <c r="J36" s="262"/>
      <c r="K36" s="262"/>
      <c r="L36" s="262"/>
      <c r="M36" s="3"/>
      <c r="N36" s="3"/>
    </row>
    <row r="37" spans="1:14" ht="20.25" customHeight="1">
      <c r="A37" s="262"/>
      <c r="B37" s="262"/>
      <c r="C37" s="263"/>
      <c r="D37" s="264"/>
      <c r="E37" s="263"/>
      <c r="F37" s="263"/>
      <c r="G37" s="265"/>
      <c r="H37" s="265"/>
      <c r="I37" s="265"/>
      <c r="J37" s="262"/>
      <c r="K37" s="262"/>
      <c r="L37" s="262"/>
      <c r="M37" s="5"/>
      <c r="N37" s="5"/>
    </row>
  </sheetData>
  <mergeCells count="22">
    <mergeCell ref="A6:L6"/>
    <mergeCell ref="J31:L37"/>
    <mergeCell ref="A1:L1"/>
    <mergeCell ref="A2:L2"/>
    <mergeCell ref="A3:L3"/>
    <mergeCell ref="A4:L4"/>
    <mergeCell ref="A5:L5"/>
    <mergeCell ref="A37:B37"/>
    <mergeCell ref="G37:I37"/>
    <mergeCell ref="H10:H11"/>
    <mergeCell ref="I10:J11"/>
    <mergeCell ref="K10:L11"/>
    <mergeCell ref="A28:C28"/>
    <mergeCell ref="B29:C29"/>
    <mergeCell ref="E29:F29"/>
    <mergeCell ref="J29:L29"/>
    <mergeCell ref="A10:A12"/>
    <mergeCell ref="B10:B12"/>
    <mergeCell ref="C10:C12"/>
    <mergeCell ref="D10:D12"/>
    <mergeCell ref="E10:E12"/>
    <mergeCell ref="F10:F11"/>
  </mergeCells>
  <pageMargins left="0.7" right="0.7" top="0.75" bottom="0.75" header="0.3" footer="0.3"/>
  <pageSetup paperSize="5" scale="74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Sep-22</vt:lpstr>
      <vt:lpstr>Nov-22</vt:lpstr>
      <vt:lpstr>Dec-22</vt:lpstr>
      <vt:lpstr>Jan-23</vt:lpstr>
      <vt:lpstr>Feb-23</vt:lpstr>
      <vt:lpstr>Mar-23</vt:lpstr>
      <vt:lpstr>May-23</vt:lpstr>
      <vt:lpstr>July-23</vt:lpstr>
      <vt:lpstr>Aug-23</vt:lpstr>
      <vt:lpstr>Qasim</vt:lpstr>
      <vt:lpstr>CIU List Employees</vt:lpstr>
      <vt:lpstr>Tax Calculator 2022-23</vt:lpstr>
      <vt:lpstr>Sheet1</vt:lpstr>
      <vt:lpstr>'CIU List Employees'!Print_Area</vt:lpstr>
      <vt:lpstr>'Dec-22'!Print_Area</vt:lpstr>
      <vt:lpstr>'Nov-22'!Print_Area</vt:lpstr>
      <vt:lpstr>'Sep-22'!Print_Area</vt:lpstr>
      <vt:lpstr>'Tax Calculator 2022-23'!Print_Area</vt:lpstr>
      <vt:lpstr>'Dec-22'!Print_Titles</vt:lpstr>
      <vt:lpstr>'Nov-22'!Print_Titles</vt:lpstr>
      <vt:lpstr>'Sep-22'!Print_Titles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Abbas</dc:creator>
  <cp:lastModifiedBy>C&amp;MM</cp:lastModifiedBy>
  <cp:lastPrinted>2023-08-28T09:20:04Z</cp:lastPrinted>
  <dcterms:created xsi:type="dcterms:W3CDTF">2022-08-08T09:26:16Z</dcterms:created>
  <dcterms:modified xsi:type="dcterms:W3CDTF">2023-08-28T09:20:24Z</dcterms:modified>
</cp:coreProperties>
</file>