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8.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9.xml" ContentType="application/vnd.openxmlformats-officedocument.drawingml.chartshapes+xml"/>
  <Override PartName="/xl/drawings/drawing10.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Study Materials\Data Analysis\Assignments\India CPI Inflation\Final Analysis\"/>
    </mc:Choice>
  </mc:AlternateContent>
  <xr:revisionPtr revIDLastSave="0" documentId="13_ncr:1_{A1DB4216-E1FC-488D-98E3-53F8CDE866E0}" xr6:coauthVersionLast="47" xr6:coauthVersionMax="47" xr10:uidLastSave="{00000000-0000-0000-0000-000000000000}"/>
  <bookViews>
    <workbookView xWindow="-108" yWindow="-108" windowWidth="23256" windowHeight="12456" tabRatio="852" activeTab="1" xr2:uid="{00000000-000D-0000-FFFF-FFFF00000000}"/>
  </bookViews>
  <sheets>
    <sheet name="Objective" sheetId="4" r:id="rId1"/>
    <sheet name="Dashboard &amp; Visualization" sheetId="18" r:id="rId2"/>
    <sheet name="Raw Data" sheetId="2" r:id="rId3"/>
    <sheet name="Main Data" sheetId="3" r:id="rId4"/>
    <sheet name="Note" sheetId="1" r:id="rId5"/>
    <sheet name="Sampling" sheetId="8" r:id="rId6"/>
    <sheet name="EDA &amp; Analysis 1 " sheetId="5" r:id="rId7"/>
    <sheet name="EDA &amp; Analysis 2" sheetId="6" r:id="rId8"/>
    <sheet name="EDA &amp; Analysis 3" sheetId="7" r:id="rId9"/>
    <sheet name="EDA &amp; Analysis 4" sheetId="11" r:id="rId10"/>
    <sheet name="EDA &amp; Analysis 5" sheetId="13" r:id="rId11"/>
    <sheet name="Crude Oil imprted Data" sheetId="14" r:id="rId12"/>
  </sheets>
  <definedNames>
    <definedName name="_xlnm._FilterDatabase" localSheetId="6" hidden="1">'EDA &amp; Analysis 1 '!$G$5:$K$31</definedName>
    <definedName name="_xlnm._FilterDatabase" localSheetId="7" hidden="1">'EDA &amp; Analysis 2'!$A$1:$D$373</definedName>
    <definedName name="_xlnm._FilterDatabase" localSheetId="8" hidden="1">'EDA &amp; Analysis 3'!$I$4:$I$375</definedName>
    <definedName name="_xlnm._FilterDatabase" localSheetId="9" hidden="1">'EDA &amp; Analysis 4'!$A$28:$C$105</definedName>
    <definedName name="_xlnm._FilterDatabase" localSheetId="10" hidden="1">'EDA &amp; Analysis 5'!$N$82:$O$108</definedName>
    <definedName name="_xlnm._FilterDatabase" localSheetId="3" hidden="1">'Main Data'!$A$1:$AM$376</definedName>
    <definedName name="_xlnm._FilterDatabase" localSheetId="4" hidden="1">Note!$N$3:$N$32</definedName>
    <definedName name="_xlnm._FilterDatabase" localSheetId="0" hidden="1">Objective!$K$26:$L$52</definedName>
    <definedName name="C_F">'Main Data'!$V$1:$V$376</definedName>
    <definedName name="Cereals">'Main Data'!$F$1:$F$376</definedName>
    <definedName name="Clothing">'Main Data'!$T$1:$T$376</definedName>
    <definedName name="Clothing_footware">'Main Data'!$V$1</definedName>
    <definedName name="Date">'Main Data'!$E$1:$E$376</definedName>
    <definedName name="Education">'Main Data'!$AC$1:$AC$376</definedName>
    <definedName name="Egg">'Main Data'!$H$1:$H$376</definedName>
    <definedName name="Essentials">'Main Data'!$AI$1:$AI$376</definedName>
    <definedName name="ExternalData_1" localSheetId="2" hidden="1">'Raw Data'!$A$1:$AD$373</definedName>
    <definedName name="F_B">'Main Data'!$AG$1:$AG$376</definedName>
    <definedName name="Food">'Main Data'!$AG$1:$AG$376</definedName>
    <definedName name="Food_Beverage">'Main Data'!$R$1:$R$376</definedName>
    <definedName name="Footware">'Main Data'!$U$1:$U$376</definedName>
    <definedName name="Fruits">'Main Data'!$K$1:$K$376</definedName>
    <definedName name="Fuel_Light">'Main Data'!$X$1:$X$376</definedName>
    <definedName name="H_E">'Main Data'!$AK$1:$AK$376</definedName>
    <definedName name="Health">'Main Data'!$Z$1:$Z$376</definedName>
    <definedName name="Household">'Main Data'!$Y$1:$Y$376</definedName>
    <definedName name="Housing">'Main Data'!$W$1:$W$376</definedName>
    <definedName name="Meat_Fish">'Main Data'!$G$1:$G$376</definedName>
    <definedName name="Milk_Product">'Main Data'!$I$1:$I$376</definedName>
    <definedName name="Mis">'Main Data'!$AE$1:$AE$376</definedName>
    <definedName name="Month">'Main Data'!$C$1:$C$376</definedName>
    <definedName name="Month_Year">'Main Data'!$D$1:$D$376</definedName>
    <definedName name="Non_Alcoholic">'Main Data'!$P$1:$P$376</definedName>
    <definedName name="Oils_fats">'Main Data'!$J$1:$J$376</definedName>
    <definedName name="P_E">'Main Data'!$AD$1:$AD$376</definedName>
    <definedName name="Pan">'Main Data'!$S$1:$S$376</definedName>
    <definedName name="Prepared_meals">'Main Data'!$Q$1:$Q$376</definedName>
    <definedName name="Pulse">'Main Data'!$M$1:$M$376</definedName>
    <definedName name="R_A">'Main Data'!$AB$1:$AB$376</definedName>
    <definedName name="R_M">'Main Data'!$AB$1:$AB$376</definedName>
    <definedName name="R_S">'Main Data'!$AJ$1:$AJ$376</definedName>
    <definedName name="Sector">'Main Data'!$A$1:$A$376</definedName>
    <definedName name="Spices">'Main Data'!$O$1:$O$376</definedName>
    <definedName name="Sugar">'Main Data'!$N$1:$N$376</definedName>
    <definedName name="Transport">'Main Data'!$AA$1:$AA$376</definedName>
    <definedName name="Veg">'Main Data'!$L$1:$L$376</definedName>
    <definedName name="Year">'Main Data'!$B$1:$B$376</definedName>
  </definedNames>
  <calcPr calcId="191029"/>
  <pivotCaches>
    <pivotCache cacheId="0" r:id="rId13"/>
    <pivotCache cacheId="1"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4" i="13" l="1"/>
  <c r="F85" i="13"/>
  <c r="F86" i="13"/>
  <c r="F87" i="13"/>
  <c r="F88" i="13"/>
  <c r="F89" i="13"/>
  <c r="F90" i="13"/>
  <c r="F91" i="13"/>
  <c r="F92" i="13"/>
  <c r="F93" i="13"/>
  <c r="F83" i="13"/>
  <c r="F82" i="13"/>
  <c r="E84" i="13"/>
  <c r="E85" i="13"/>
  <c r="E86" i="13"/>
  <c r="E87" i="13"/>
  <c r="E88" i="13"/>
  <c r="E89" i="13"/>
  <c r="E90" i="13"/>
  <c r="E91" i="13"/>
  <c r="E92" i="13"/>
  <c r="E93" i="13"/>
  <c r="E83" i="13"/>
  <c r="E82" i="13"/>
  <c r="AA24" i="7"/>
  <c r="AA25" i="7"/>
  <c r="AA26" i="7"/>
  <c r="AA27" i="7"/>
  <c r="AA28" i="7"/>
  <c r="AA29" i="7"/>
  <c r="AA30" i="7"/>
  <c r="AA31" i="7"/>
  <c r="AA32" i="7"/>
  <c r="AA33" i="7"/>
  <c r="AA34" i="7"/>
  <c r="AA23" i="7"/>
  <c r="D2" i="3"/>
  <c r="N27" i="13" s="1"/>
  <c r="AM2" i="3"/>
  <c r="AL2" i="3"/>
  <c r="AK2" i="3"/>
  <c r="AJ2" i="3"/>
  <c r="AI2" i="3"/>
  <c r="AH2" i="3"/>
  <c r="AG2" i="3"/>
  <c r="AA35" i="7" l="1"/>
  <c r="C39" i="13"/>
  <c r="D32" i="13"/>
  <c r="E43" i="13"/>
  <c r="AA49" i="13"/>
  <c r="Y47" i="13"/>
  <c r="V45" i="13"/>
  <c r="AA42" i="13"/>
  <c r="AA40" i="13"/>
  <c r="I38" i="13"/>
  <c r="N35" i="13"/>
  <c r="S34" i="13"/>
  <c r="X31" i="13"/>
  <c r="X29" i="13"/>
  <c r="AA27" i="13"/>
  <c r="C46" i="13"/>
  <c r="D48" i="13"/>
  <c r="Z26" i="13"/>
  <c r="S50" i="13"/>
  <c r="H47" i="13"/>
  <c r="U44" i="13"/>
  <c r="U42" i="13"/>
  <c r="M35" i="13"/>
  <c r="C37" i="13"/>
  <c r="D47" i="13"/>
  <c r="D28" i="13"/>
  <c r="AA26" i="13"/>
  <c r="E41" i="13"/>
  <c r="E27" i="13"/>
  <c r="N50" i="13"/>
  <c r="U49" i="13"/>
  <c r="AB48" i="13"/>
  <c r="L48" i="13"/>
  <c r="S47" i="13"/>
  <c r="Z46" i="13"/>
  <c r="J46" i="13"/>
  <c r="O45" i="13"/>
  <c r="O44" i="13"/>
  <c r="T43" i="13"/>
  <c r="T42" i="13"/>
  <c r="T41" i="13"/>
  <c r="Y40" i="13"/>
  <c r="Y39" i="13"/>
  <c r="Y38" i="13"/>
  <c r="G38" i="13"/>
  <c r="G37" i="13"/>
  <c r="G36" i="13"/>
  <c r="L35" i="13"/>
  <c r="L34" i="13"/>
  <c r="L33" i="13"/>
  <c r="Q32" i="13"/>
  <c r="Q31" i="13"/>
  <c r="Q30" i="13"/>
  <c r="V29" i="13"/>
  <c r="V28" i="13"/>
  <c r="Q27" i="13"/>
  <c r="C47" i="13"/>
  <c r="D49" i="13"/>
  <c r="V26" i="13"/>
  <c r="T50" i="13"/>
  <c r="R48" i="13"/>
  <c r="P46" i="13"/>
  <c r="V43" i="13"/>
  <c r="I40" i="13"/>
  <c r="C38" i="13"/>
  <c r="D29" i="13"/>
  <c r="D56" i="13" s="1"/>
  <c r="E42" i="13"/>
  <c r="Z49" i="13"/>
  <c r="Q48" i="13"/>
  <c r="O46" i="13"/>
  <c r="O73" i="13" s="1"/>
  <c r="P45" i="13"/>
  <c r="U43" i="13"/>
  <c r="Z41" i="13"/>
  <c r="Z39" i="13"/>
  <c r="H39" i="13"/>
  <c r="H38" i="13"/>
  <c r="H37" i="13"/>
  <c r="M36" i="13"/>
  <c r="M34" i="13"/>
  <c r="R33" i="13"/>
  <c r="R32" i="13"/>
  <c r="R31" i="13"/>
  <c r="W30" i="13"/>
  <c r="W29" i="13"/>
  <c r="W28" i="13"/>
  <c r="Z27" i="13"/>
  <c r="Z54" i="13" s="1"/>
  <c r="C45" i="13"/>
  <c r="C29" i="13"/>
  <c r="D39" i="13"/>
  <c r="M26" i="13"/>
  <c r="C44" i="13"/>
  <c r="C36" i="13"/>
  <c r="C28" i="13"/>
  <c r="D46" i="13"/>
  <c r="D37" i="13"/>
  <c r="D27" i="13"/>
  <c r="N26" i="13"/>
  <c r="N54" i="13" s="1"/>
  <c r="AB26" i="13"/>
  <c r="E37" i="13"/>
  <c r="AB50" i="13"/>
  <c r="M50" i="13"/>
  <c r="T49" i="13"/>
  <c r="AA48" i="13"/>
  <c r="K48" i="13"/>
  <c r="R47" i="13"/>
  <c r="Y46" i="13"/>
  <c r="I46" i="13"/>
  <c r="N45" i="13"/>
  <c r="N44" i="13"/>
  <c r="N43" i="13"/>
  <c r="S42" i="13"/>
  <c r="S41" i="13"/>
  <c r="S40" i="13"/>
  <c r="X39" i="13"/>
  <c r="X38" i="13"/>
  <c r="X37" i="13"/>
  <c r="F37" i="13"/>
  <c r="F36" i="13"/>
  <c r="F35" i="13"/>
  <c r="K34" i="13"/>
  <c r="K33" i="13"/>
  <c r="K32" i="13"/>
  <c r="P31" i="13"/>
  <c r="P30" i="13"/>
  <c r="P29" i="13"/>
  <c r="U28" i="13"/>
  <c r="E2" i="3"/>
  <c r="AC24" i="11" s="1"/>
  <c r="M27" i="13"/>
  <c r="U27" i="13"/>
  <c r="F28" i="13"/>
  <c r="F27" i="13"/>
  <c r="G27" i="13"/>
  <c r="O27" i="13"/>
  <c r="W27" i="13"/>
  <c r="H28" i="13"/>
  <c r="H27" i="13"/>
  <c r="P27" i="13"/>
  <c r="X27" i="13"/>
  <c r="I27" i="13"/>
  <c r="R27" i="13"/>
  <c r="G28" i="13"/>
  <c r="P28" i="13"/>
  <c r="X28" i="13"/>
  <c r="I29" i="13"/>
  <c r="Q29" i="13"/>
  <c r="Y29" i="13"/>
  <c r="J30" i="13"/>
  <c r="R30" i="13"/>
  <c r="Z30" i="13"/>
  <c r="K31" i="13"/>
  <c r="S31" i="13"/>
  <c r="AA31" i="13"/>
  <c r="L32" i="13"/>
  <c r="T32" i="13"/>
  <c r="AB32" i="13"/>
  <c r="M33" i="13"/>
  <c r="U33" i="13"/>
  <c r="F34" i="13"/>
  <c r="N34" i="13"/>
  <c r="V34" i="13"/>
  <c r="G35" i="13"/>
  <c r="O35" i="13"/>
  <c r="W35" i="13"/>
  <c r="H36" i="13"/>
  <c r="P36" i="13"/>
  <c r="X36" i="13"/>
  <c r="I37" i="13"/>
  <c r="Q37" i="13"/>
  <c r="Y37" i="13"/>
  <c r="J38" i="13"/>
  <c r="R38" i="13"/>
  <c r="Z38" i="13"/>
  <c r="K39" i="13"/>
  <c r="S39" i="13"/>
  <c r="AA39" i="13"/>
  <c r="L40" i="13"/>
  <c r="T40" i="13"/>
  <c r="AB40" i="13"/>
  <c r="M41" i="13"/>
  <c r="U41" i="13"/>
  <c r="F42" i="13"/>
  <c r="N42" i="13"/>
  <c r="V42" i="13"/>
  <c r="G43" i="13"/>
  <c r="O43" i="13"/>
  <c r="W43" i="13"/>
  <c r="H44" i="13"/>
  <c r="P44" i="13"/>
  <c r="X44" i="13"/>
  <c r="I45" i="13"/>
  <c r="Q45" i="13"/>
  <c r="Y45" i="13"/>
  <c r="S27" i="13"/>
  <c r="I28" i="13"/>
  <c r="I55" i="13" s="1"/>
  <c r="Q28" i="13"/>
  <c r="Y28" i="13"/>
  <c r="J29" i="13"/>
  <c r="R29" i="13"/>
  <c r="Z29" i="13"/>
  <c r="K30" i="13"/>
  <c r="S30" i="13"/>
  <c r="AA30" i="13"/>
  <c r="L31" i="13"/>
  <c r="T31" i="13"/>
  <c r="AB31" i="13"/>
  <c r="M32" i="13"/>
  <c r="U32" i="13"/>
  <c r="F33" i="13"/>
  <c r="N33" i="13"/>
  <c r="V33" i="13"/>
  <c r="G34" i="13"/>
  <c r="O34" i="13"/>
  <c r="W34" i="13"/>
  <c r="H35" i="13"/>
  <c r="P35" i="13"/>
  <c r="X35" i="13"/>
  <c r="I36" i="13"/>
  <c r="Q36" i="13"/>
  <c r="Y36" i="13"/>
  <c r="J37" i="13"/>
  <c r="R37" i="13"/>
  <c r="Z37" i="13"/>
  <c r="K38" i="13"/>
  <c r="S38" i="13"/>
  <c r="AA38" i="13"/>
  <c r="L39" i="13"/>
  <c r="T39" i="13"/>
  <c r="AB39" i="13"/>
  <c r="M40" i="13"/>
  <c r="U40" i="13"/>
  <c r="F41" i="13"/>
  <c r="N41" i="13"/>
  <c r="V41" i="13"/>
  <c r="G42" i="13"/>
  <c r="O42" i="13"/>
  <c r="W42" i="13"/>
  <c r="H43" i="13"/>
  <c r="P43" i="13"/>
  <c r="X43" i="13"/>
  <c r="I44" i="13"/>
  <c r="Q44" i="13"/>
  <c r="Y44" i="13"/>
  <c r="J45" i="13"/>
  <c r="R45" i="13"/>
  <c r="Z45" i="13"/>
  <c r="K46" i="13"/>
  <c r="S46" i="13"/>
  <c r="AA46" i="13"/>
  <c r="L47" i="13"/>
  <c r="T47" i="13"/>
  <c r="AB47" i="13"/>
  <c r="M48" i="13"/>
  <c r="U48" i="13"/>
  <c r="F49" i="13"/>
  <c r="N49" i="13"/>
  <c r="V49" i="13"/>
  <c r="G50" i="13"/>
  <c r="O50" i="13"/>
  <c r="T27" i="13"/>
  <c r="J28" i="13"/>
  <c r="R28" i="13"/>
  <c r="Z28" i="13"/>
  <c r="Z55" i="13" s="1"/>
  <c r="K29" i="13"/>
  <c r="S29" i="13"/>
  <c r="AA29" i="13"/>
  <c r="L30" i="13"/>
  <c r="T30" i="13"/>
  <c r="AB30" i="13"/>
  <c r="M31" i="13"/>
  <c r="U31" i="13"/>
  <c r="F32" i="13"/>
  <c r="N32" i="13"/>
  <c r="V32" i="13"/>
  <c r="G33" i="13"/>
  <c r="O33" i="13"/>
  <c r="W33" i="13"/>
  <c r="H34" i="13"/>
  <c r="P34" i="13"/>
  <c r="X34" i="13"/>
  <c r="I35" i="13"/>
  <c r="Q35" i="13"/>
  <c r="Y35" i="13"/>
  <c r="J36" i="13"/>
  <c r="R36" i="13"/>
  <c r="Z36" i="13"/>
  <c r="K37" i="13"/>
  <c r="S37" i="13"/>
  <c r="AA37" i="13"/>
  <c r="L38" i="13"/>
  <c r="T38" i="13"/>
  <c r="AB38" i="13"/>
  <c r="M39" i="13"/>
  <c r="U39" i="13"/>
  <c r="F40" i="13"/>
  <c r="N40" i="13"/>
  <c r="V40" i="13"/>
  <c r="G41" i="13"/>
  <c r="O41" i="13"/>
  <c r="W41" i="13"/>
  <c r="H42" i="13"/>
  <c r="P42" i="13"/>
  <c r="X42" i="13"/>
  <c r="I43" i="13"/>
  <c r="Q43" i="13"/>
  <c r="Y43" i="13"/>
  <c r="J44" i="13"/>
  <c r="R44" i="13"/>
  <c r="Z44" i="13"/>
  <c r="K45" i="13"/>
  <c r="S45" i="13"/>
  <c r="AA45" i="13"/>
  <c r="L46" i="13"/>
  <c r="T46" i="13"/>
  <c r="AB46" i="13"/>
  <c r="M47" i="13"/>
  <c r="U47" i="13"/>
  <c r="F48" i="13"/>
  <c r="N48" i="13"/>
  <c r="V48" i="13"/>
  <c r="G49" i="13"/>
  <c r="O49" i="13"/>
  <c r="W49" i="13"/>
  <c r="H50" i="13"/>
  <c r="P50" i="13"/>
  <c r="X50" i="13"/>
  <c r="E30" i="13"/>
  <c r="E38" i="13"/>
  <c r="E65" i="13" s="1"/>
  <c r="E46" i="13"/>
  <c r="Y26" i="13"/>
  <c r="Q26" i="13"/>
  <c r="I26" i="13"/>
  <c r="D30" i="13"/>
  <c r="D57" i="13" s="1"/>
  <c r="D38" i="13"/>
  <c r="D65" i="13" s="1"/>
  <c r="J27" i="13"/>
  <c r="V27" i="13"/>
  <c r="V54" i="13" s="1"/>
  <c r="K28" i="13"/>
  <c r="S28" i="13"/>
  <c r="S55" i="13" s="1"/>
  <c r="AA28" i="13"/>
  <c r="AA55" i="13" s="1"/>
  <c r="L29" i="13"/>
  <c r="T29" i="13"/>
  <c r="AB29" i="13"/>
  <c r="M30" i="13"/>
  <c r="U30" i="13"/>
  <c r="F31" i="13"/>
  <c r="N31" i="13"/>
  <c r="V31" i="13"/>
  <c r="G32" i="13"/>
  <c r="O32" i="13"/>
  <c r="W32" i="13"/>
  <c r="H33" i="13"/>
  <c r="P33" i="13"/>
  <c r="X33" i="13"/>
  <c r="I34" i="13"/>
  <c r="Q34" i="13"/>
  <c r="Y34" i="13"/>
  <c r="J35" i="13"/>
  <c r="R35" i="13"/>
  <c r="Z35" i="13"/>
  <c r="K36" i="13"/>
  <c r="S36" i="13"/>
  <c r="AA36" i="13"/>
  <c r="L37" i="13"/>
  <c r="T37" i="13"/>
  <c r="AB37" i="13"/>
  <c r="M38" i="13"/>
  <c r="U38" i="13"/>
  <c r="F39" i="13"/>
  <c r="N39" i="13"/>
  <c r="V39" i="13"/>
  <c r="G40" i="13"/>
  <c r="O40" i="13"/>
  <c r="W40" i="13"/>
  <c r="H41" i="13"/>
  <c r="P41" i="13"/>
  <c r="X41" i="13"/>
  <c r="I42" i="13"/>
  <c r="Q42" i="13"/>
  <c r="Y42" i="13"/>
  <c r="J43" i="13"/>
  <c r="R43" i="13"/>
  <c r="Z43" i="13"/>
  <c r="K44" i="13"/>
  <c r="S44" i="13"/>
  <c r="AA44" i="13"/>
  <c r="L45" i="13"/>
  <c r="T45" i="13"/>
  <c r="AB45" i="13"/>
  <c r="M46" i="13"/>
  <c r="U46" i="13"/>
  <c r="F47" i="13"/>
  <c r="N47" i="13"/>
  <c r="V47" i="13"/>
  <c r="G48" i="13"/>
  <c r="O48" i="13"/>
  <c r="W48" i="13"/>
  <c r="H49" i="13"/>
  <c r="P49" i="13"/>
  <c r="X49" i="13"/>
  <c r="I50" i="13"/>
  <c r="Q50" i="13"/>
  <c r="Y50" i="13"/>
  <c r="E31" i="13"/>
  <c r="E39" i="13"/>
  <c r="E47" i="13"/>
  <c r="X26" i="13"/>
  <c r="P26" i="13"/>
  <c r="H26" i="13"/>
  <c r="D31" i="13"/>
  <c r="K27" i="13"/>
  <c r="Y27" i="13"/>
  <c r="L28" i="13"/>
  <c r="T28" i="13"/>
  <c r="T55" i="13" s="1"/>
  <c r="AB28" i="13"/>
  <c r="M29" i="13"/>
  <c r="U29" i="13"/>
  <c r="F30" i="13"/>
  <c r="N30" i="13"/>
  <c r="V30" i="13"/>
  <c r="G31" i="13"/>
  <c r="O31" i="13"/>
  <c r="W31" i="13"/>
  <c r="W58" i="13" s="1"/>
  <c r="H32" i="13"/>
  <c r="P32" i="13"/>
  <c r="P59" i="13" s="1"/>
  <c r="X32" i="13"/>
  <c r="X59" i="13" s="1"/>
  <c r="I33" i="13"/>
  <c r="Q33" i="13"/>
  <c r="Q60" i="13" s="1"/>
  <c r="Y33" i="13"/>
  <c r="J34" i="13"/>
  <c r="R34" i="13"/>
  <c r="Z34" i="13"/>
  <c r="K35" i="13"/>
  <c r="S35" i="13"/>
  <c r="S62" i="13" s="1"/>
  <c r="AA35" i="13"/>
  <c r="L36" i="13"/>
  <c r="T36" i="13"/>
  <c r="AB36" i="13"/>
  <c r="M37" i="13"/>
  <c r="U37" i="13"/>
  <c r="F38" i="13"/>
  <c r="F65" i="13" s="1"/>
  <c r="N38" i="13"/>
  <c r="V38" i="13"/>
  <c r="G39" i="13"/>
  <c r="G66" i="13" s="1"/>
  <c r="O39" i="13"/>
  <c r="W39" i="13"/>
  <c r="H40" i="13"/>
  <c r="H67" i="13" s="1"/>
  <c r="P40" i="13"/>
  <c r="X40" i="13"/>
  <c r="X67" i="13" s="1"/>
  <c r="I41" i="13"/>
  <c r="I68" i="13" s="1"/>
  <c r="Q41" i="13"/>
  <c r="Y41" i="13"/>
  <c r="Y68" i="13" s="1"/>
  <c r="J42" i="13"/>
  <c r="R42" i="13"/>
  <c r="Z42" i="13"/>
  <c r="Z69" i="13" s="1"/>
  <c r="K43" i="13"/>
  <c r="S43" i="13"/>
  <c r="S70" i="13" s="1"/>
  <c r="AA43" i="13"/>
  <c r="AA70" i="13" s="1"/>
  <c r="L44" i="13"/>
  <c r="T44" i="13"/>
  <c r="T71" i="13" s="1"/>
  <c r="AB44" i="13"/>
  <c r="M45" i="13"/>
  <c r="U45" i="13"/>
  <c r="U72" i="13" s="1"/>
  <c r="F46" i="13"/>
  <c r="N46" i="13"/>
  <c r="N73" i="13" s="1"/>
  <c r="V46" i="13"/>
  <c r="V73" i="13" s="1"/>
  <c r="G47" i="13"/>
  <c r="O47" i="13"/>
  <c r="W47" i="13"/>
  <c r="H48" i="13"/>
  <c r="H75" i="13" s="1"/>
  <c r="P48" i="13"/>
  <c r="X48" i="13"/>
  <c r="I49" i="13"/>
  <c r="Q49" i="13"/>
  <c r="Q76" i="13" s="1"/>
  <c r="Y49" i="13"/>
  <c r="J50" i="13"/>
  <c r="R50" i="13"/>
  <c r="Z50" i="13"/>
  <c r="Z77" i="13" s="1"/>
  <c r="E32" i="13"/>
  <c r="E40" i="13"/>
  <c r="E48" i="13"/>
  <c r="W26" i="13"/>
  <c r="O26" i="13"/>
  <c r="C31" i="13"/>
  <c r="C30" i="13"/>
  <c r="L26" i="13"/>
  <c r="E28" i="13"/>
  <c r="E55" i="13" s="1"/>
  <c r="J49" i="13"/>
  <c r="X47" i="13"/>
  <c r="Z40" i="13"/>
  <c r="Z67" i="13" s="1"/>
  <c r="C43" i="13"/>
  <c r="C35" i="13"/>
  <c r="C27" i="13"/>
  <c r="D45" i="13"/>
  <c r="D36" i="13"/>
  <c r="E26" i="13"/>
  <c r="R26" i="13"/>
  <c r="E50" i="13"/>
  <c r="E36" i="13"/>
  <c r="AA50" i="13"/>
  <c r="AA77" i="13" s="1"/>
  <c r="L50" i="13"/>
  <c r="S49" i="13"/>
  <c r="Z48" i="13"/>
  <c r="J48" i="13"/>
  <c r="Q47" i="13"/>
  <c r="X46" i="13"/>
  <c r="H46" i="13"/>
  <c r="H45" i="13"/>
  <c r="H72" i="13" s="1"/>
  <c r="M44" i="13"/>
  <c r="M43" i="13"/>
  <c r="M42" i="13"/>
  <c r="M69" i="13" s="1"/>
  <c r="R41" i="13"/>
  <c r="R40" i="13"/>
  <c r="R39" i="13"/>
  <c r="R66" i="13" s="1"/>
  <c r="W38" i="13"/>
  <c r="W37" i="13"/>
  <c r="W36" i="13"/>
  <c r="W63" i="13" s="1"/>
  <c r="AB35" i="13"/>
  <c r="AB34" i="13"/>
  <c r="AB33" i="13"/>
  <c r="AB60" i="13" s="1"/>
  <c r="J33" i="13"/>
  <c r="J32" i="13"/>
  <c r="J31" i="13"/>
  <c r="J58" i="13" s="1"/>
  <c r="O30" i="13"/>
  <c r="O29" i="13"/>
  <c r="O28" i="13"/>
  <c r="O55" i="13" s="1"/>
  <c r="L27" i="13"/>
  <c r="C50" i="13"/>
  <c r="C42" i="13"/>
  <c r="C34" i="13"/>
  <c r="C26" i="13"/>
  <c r="D44" i="13"/>
  <c r="D35" i="13"/>
  <c r="F26" i="13"/>
  <c r="S26" i="13"/>
  <c r="E49" i="13"/>
  <c r="E35" i="13"/>
  <c r="W50" i="13"/>
  <c r="W77" i="13" s="1"/>
  <c r="K50" i="13"/>
  <c r="R49" i="13"/>
  <c r="R76" i="13" s="1"/>
  <c r="Y48" i="13"/>
  <c r="I48" i="13"/>
  <c r="P47" i="13"/>
  <c r="W46" i="13"/>
  <c r="G46" i="13"/>
  <c r="G45" i="13"/>
  <c r="G44" i="13"/>
  <c r="L43" i="13"/>
  <c r="L42" i="13"/>
  <c r="L41" i="13"/>
  <c r="Q40" i="13"/>
  <c r="Q39" i="13"/>
  <c r="Q38" i="13"/>
  <c r="V37" i="13"/>
  <c r="V36" i="13"/>
  <c r="V35" i="13"/>
  <c r="AA34" i="13"/>
  <c r="AA33" i="13"/>
  <c r="AA32" i="13"/>
  <c r="I32" i="13"/>
  <c r="I31" i="13"/>
  <c r="I30" i="13"/>
  <c r="I57" i="13" s="1"/>
  <c r="N29" i="13"/>
  <c r="N28" i="13"/>
  <c r="N55" i="13" s="1"/>
  <c r="D41" i="13"/>
  <c r="K26" i="13"/>
  <c r="E29" i="13"/>
  <c r="E56" i="13" s="1"/>
  <c r="K49" i="13"/>
  <c r="I47" i="13"/>
  <c r="I74" i="13" s="1"/>
  <c r="V44" i="13"/>
  <c r="V71" i="13" s="1"/>
  <c r="AA41" i="13"/>
  <c r="AA68" i="13" s="1"/>
  <c r="I39" i="13"/>
  <c r="I66" i="13" s="1"/>
  <c r="N37" i="13"/>
  <c r="N36" i="13"/>
  <c r="N63" i="13" s="1"/>
  <c r="S33" i="13"/>
  <c r="S32" i="13"/>
  <c r="S59" i="13" s="1"/>
  <c r="X30" i="13"/>
  <c r="F29" i="13"/>
  <c r="F56" i="13" s="1"/>
  <c r="D40" i="13"/>
  <c r="D67" i="13" s="1"/>
  <c r="C49" i="13"/>
  <c r="C41" i="13"/>
  <c r="C33" i="13"/>
  <c r="D26" i="13"/>
  <c r="D43" i="13"/>
  <c r="D34" i="13"/>
  <c r="G26" i="13"/>
  <c r="T26" i="13"/>
  <c r="E45" i="13"/>
  <c r="E34" i="13"/>
  <c r="V50" i="13"/>
  <c r="F50" i="13"/>
  <c r="M49" i="13"/>
  <c r="T48" i="13"/>
  <c r="T75" i="13" s="1"/>
  <c r="AA47" i="13"/>
  <c r="AA74" i="13" s="1"/>
  <c r="K47" i="13"/>
  <c r="R46" i="13"/>
  <c r="X45" i="13"/>
  <c r="X72" i="13" s="1"/>
  <c r="F45" i="13"/>
  <c r="F44" i="13"/>
  <c r="F43" i="13"/>
  <c r="F70" i="13" s="1"/>
  <c r="K42" i="13"/>
  <c r="K41" i="13"/>
  <c r="K40" i="13"/>
  <c r="K67" i="13" s="1"/>
  <c r="P39" i="13"/>
  <c r="P38" i="13"/>
  <c r="P37" i="13"/>
  <c r="P64" i="13" s="1"/>
  <c r="U36" i="13"/>
  <c r="U35" i="13"/>
  <c r="U34" i="13"/>
  <c r="U61" i="13" s="1"/>
  <c r="Z33" i="13"/>
  <c r="Z32" i="13"/>
  <c r="Z31" i="13"/>
  <c r="Z58" i="13" s="1"/>
  <c r="H31" i="13"/>
  <c r="H30" i="13"/>
  <c r="H29" i="13"/>
  <c r="H56" i="13" s="1"/>
  <c r="M28" i="13"/>
  <c r="C48" i="13"/>
  <c r="C75" i="13" s="1"/>
  <c r="C40" i="13"/>
  <c r="C67" i="13" s="1"/>
  <c r="C32" i="13"/>
  <c r="D50" i="13"/>
  <c r="D77" i="13" s="1"/>
  <c r="D42" i="13"/>
  <c r="D69" i="13" s="1"/>
  <c r="D33" i="13"/>
  <c r="D60" i="13" s="1"/>
  <c r="J26" i="13"/>
  <c r="U26" i="13"/>
  <c r="E44" i="13"/>
  <c r="E71" i="13" s="1"/>
  <c r="E33" i="13"/>
  <c r="U50" i="13"/>
  <c r="U77" i="13" s="1"/>
  <c r="AB49" i="13"/>
  <c r="L49" i="13"/>
  <c r="L76" i="13" s="1"/>
  <c r="S48" i="13"/>
  <c r="S75" i="13" s="1"/>
  <c r="Z47" i="13"/>
  <c r="Z74" i="13" s="1"/>
  <c r="J47" i="13"/>
  <c r="J74" i="13" s="1"/>
  <c r="Q46" i="13"/>
  <c r="Q73" i="13" s="1"/>
  <c r="W45" i="13"/>
  <c r="W44" i="13"/>
  <c r="W71" i="13" s="1"/>
  <c r="AB43" i="13"/>
  <c r="AB42" i="13"/>
  <c r="AB41" i="13"/>
  <c r="AB68" i="13" s="1"/>
  <c r="J41" i="13"/>
  <c r="J40" i="13"/>
  <c r="J39" i="13"/>
  <c r="J66" i="13" s="1"/>
  <c r="O38" i="13"/>
  <c r="O37" i="13"/>
  <c r="O36" i="13"/>
  <c r="O63" i="13" s="1"/>
  <c r="T35" i="13"/>
  <c r="T34" i="13"/>
  <c r="T33" i="13"/>
  <c r="T60" i="13" s="1"/>
  <c r="Y32" i="13"/>
  <c r="Y31" i="13"/>
  <c r="Y30" i="13"/>
  <c r="Y57" i="13" s="1"/>
  <c r="G30" i="13"/>
  <c r="G29" i="13"/>
  <c r="G56" i="13" s="1"/>
  <c r="AB27" i="13"/>
  <c r="AB54" i="13" s="1"/>
  <c r="C24" i="11"/>
  <c r="F16" i="11"/>
  <c r="N69" i="11"/>
  <c r="K25" i="11"/>
  <c r="M22" i="11"/>
  <c r="C18" i="11"/>
  <c r="M10" i="11"/>
  <c r="H45" i="11"/>
  <c r="N40" i="11"/>
  <c r="N32" i="11"/>
  <c r="L67" i="11"/>
  <c r="G57" i="11"/>
  <c r="Z23" i="11"/>
  <c r="D8" i="11"/>
  <c r="L22" i="11"/>
  <c r="G17" i="11"/>
  <c r="L10" i="11"/>
  <c r="D44" i="11"/>
  <c r="D36" i="11"/>
  <c r="I71" i="11"/>
  <c r="AH7" i="11"/>
  <c r="AA23" i="11"/>
  <c r="G7" i="11"/>
  <c r="B15" i="11"/>
  <c r="M24" i="11"/>
  <c r="C22" i="11"/>
  <c r="M19" i="11"/>
  <c r="C17" i="11"/>
  <c r="M13" i="11"/>
  <c r="K10" i="11"/>
  <c r="G48" i="11"/>
  <c r="M43" i="11"/>
  <c r="J39" i="11"/>
  <c r="C36" i="11"/>
  <c r="J31" i="11"/>
  <c r="H71" i="11"/>
  <c r="C66" i="11"/>
  <c r="N60" i="11"/>
  <c r="J56" i="11"/>
  <c r="AG7" i="11"/>
  <c r="AD22" i="11"/>
  <c r="D55" i="11"/>
  <c r="F8" i="11"/>
  <c r="F20" i="11"/>
  <c r="C15" i="11"/>
  <c r="N48" i="11"/>
  <c r="F36" i="11"/>
  <c r="M71" i="11"/>
  <c r="H62" i="11"/>
  <c r="AA9" i="11"/>
  <c r="L7" i="11"/>
  <c r="N24" i="11"/>
  <c r="N19" i="11"/>
  <c r="N14" i="11"/>
  <c r="H48" i="11"/>
  <c r="Q48" i="11" s="1"/>
  <c r="J40" i="11"/>
  <c r="K31" i="11"/>
  <c r="H66" i="11"/>
  <c r="C62" i="11"/>
  <c r="K56" i="11"/>
  <c r="C7" i="11"/>
  <c r="B16" i="11"/>
  <c r="L24" i="11"/>
  <c r="N21" i="11"/>
  <c r="D19" i="11"/>
  <c r="N16" i="11"/>
  <c r="J13" i="11"/>
  <c r="I9" i="11"/>
  <c r="C47" i="11"/>
  <c r="I43" i="11"/>
  <c r="C39" i="11"/>
  <c r="L34" i="11"/>
  <c r="I31" i="11"/>
  <c r="C70" i="11"/>
  <c r="K65" i="11"/>
  <c r="J60" i="11"/>
  <c r="F55" i="11"/>
  <c r="Z7" i="11"/>
  <c r="AC22" i="11"/>
  <c r="B7" i="11"/>
  <c r="M21" i="11"/>
  <c r="I13" i="11"/>
  <c r="N46" i="11"/>
  <c r="N38" i="11"/>
  <c r="F30" i="11"/>
  <c r="F60" i="11"/>
  <c r="AB22" i="11"/>
  <c r="B20" i="11"/>
  <c r="D21" i="11"/>
  <c r="D16" i="11"/>
  <c r="G12" i="11"/>
  <c r="M46" i="11"/>
  <c r="K37" i="11"/>
  <c r="B65" i="11"/>
  <c r="F64" i="11"/>
  <c r="L54" i="11"/>
  <c r="H8" i="11"/>
  <c r="B25" i="11"/>
  <c r="M23" i="11"/>
  <c r="C21" i="11"/>
  <c r="F18" i="11"/>
  <c r="C16" i="11"/>
  <c r="O16" i="11" s="1"/>
  <c r="F12" i="11"/>
  <c r="B37" i="11"/>
  <c r="J45" i="11"/>
  <c r="C42" i="11"/>
  <c r="J37" i="11"/>
  <c r="D33" i="11"/>
  <c r="B66" i="11"/>
  <c r="F68" i="11"/>
  <c r="D64" i="11"/>
  <c r="L58" i="11"/>
  <c r="AC9" i="11"/>
  <c r="AG15" i="11"/>
  <c r="B17" i="11"/>
  <c r="C19" i="11"/>
  <c r="I42" i="11"/>
  <c r="I34" i="11"/>
  <c r="J64" i="11"/>
  <c r="AI15" i="11"/>
  <c r="B8" i="11"/>
  <c r="N23" i="11"/>
  <c r="N18" i="11"/>
  <c r="B33" i="11"/>
  <c r="H42" i="11"/>
  <c r="H34" i="11"/>
  <c r="G69" i="11"/>
  <c r="M58" i="11"/>
  <c r="AH15" i="11"/>
  <c r="G8" i="11"/>
  <c r="L25" i="11"/>
  <c r="D23" i="11"/>
  <c r="N20" i="11"/>
  <c r="D18" i="11"/>
  <c r="D15" i="11"/>
  <c r="D12" i="11"/>
  <c r="B38" i="11"/>
  <c r="I45" i="11"/>
  <c r="C41" i="11"/>
  <c r="I37" i="11"/>
  <c r="C33" i="11"/>
  <c r="B67" i="11"/>
  <c r="M67" i="11"/>
  <c r="I62" i="11"/>
  <c r="H58" i="11"/>
  <c r="AB9" i="11"/>
  <c r="AD16" i="11"/>
  <c r="J25" i="11"/>
  <c r="K24" i="11"/>
  <c r="J23" i="11"/>
  <c r="K22" i="11"/>
  <c r="S22" i="11" s="1"/>
  <c r="L21" i="11"/>
  <c r="K20" i="11"/>
  <c r="L19" i="11"/>
  <c r="M18" i="11"/>
  <c r="L17" i="11"/>
  <c r="M16" i="11"/>
  <c r="N15" i="11"/>
  <c r="I14" i="11"/>
  <c r="F13" i="11"/>
  <c r="L11" i="11"/>
  <c r="D10" i="11"/>
  <c r="B41" i="11"/>
  <c r="F48" i="11"/>
  <c r="L46" i="11"/>
  <c r="M44" i="11"/>
  <c r="H43" i="11"/>
  <c r="N41" i="11"/>
  <c r="G40" i="11"/>
  <c r="M38" i="11"/>
  <c r="H37" i="11"/>
  <c r="I35" i="11"/>
  <c r="C34" i="11"/>
  <c r="J32" i="11"/>
  <c r="N30" i="11"/>
  <c r="M72" i="11"/>
  <c r="G71" i="11"/>
  <c r="F69" i="11"/>
  <c r="K67" i="11"/>
  <c r="J65" i="11"/>
  <c r="I63" i="11"/>
  <c r="N61" i="11"/>
  <c r="M59" i="11"/>
  <c r="G58" i="11"/>
  <c r="F56" i="11"/>
  <c r="H54" i="11"/>
  <c r="AH8" i="11"/>
  <c r="Y7" i="11"/>
  <c r="AC15" i="11"/>
  <c r="AB23" i="11"/>
  <c r="AH24" i="11"/>
  <c r="K7" i="11"/>
  <c r="N8" i="11"/>
  <c r="C8" i="11"/>
  <c r="B21" i="11"/>
  <c r="I25" i="11"/>
  <c r="J24" i="11"/>
  <c r="I23" i="11"/>
  <c r="J22" i="11"/>
  <c r="K21" i="11"/>
  <c r="J20" i="11"/>
  <c r="K19" i="11"/>
  <c r="L18" i="11"/>
  <c r="K17" i="11"/>
  <c r="L16" i="11"/>
  <c r="M15" i="11"/>
  <c r="H14" i="11"/>
  <c r="D13" i="11"/>
  <c r="K11" i="11"/>
  <c r="C10" i="11"/>
  <c r="B45" i="11"/>
  <c r="M47" i="11"/>
  <c r="H46" i="11"/>
  <c r="L44" i="11"/>
  <c r="G43" i="11"/>
  <c r="M41" i="11"/>
  <c r="F40" i="11"/>
  <c r="L38" i="11"/>
  <c r="G37" i="11"/>
  <c r="H35" i="11"/>
  <c r="N33" i="11"/>
  <c r="I32" i="11"/>
  <c r="M30" i="11"/>
  <c r="T30" i="11" s="1"/>
  <c r="L72" i="11"/>
  <c r="F71" i="11"/>
  <c r="D69" i="11"/>
  <c r="C67" i="11"/>
  <c r="I65" i="11"/>
  <c r="H63" i="11"/>
  <c r="M61" i="11"/>
  <c r="L59" i="11"/>
  <c r="K57" i="11"/>
  <c r="D56" i="11"/>
  <c r="C54" i="11"/>
  <c r="AG8" i="11"/>
  <c r="AG14" i="11"/>
  <c r="Y15" i="11"/>
  <c r="AF23" i="11"/>
  <c r="AG24" i="11"/>
  <c r="J7" i="11"/>
  <c r="M8" i="11"/>
  <c r="B12" i="11"/>
  <c r="B22" i="11"/>
  <c r="O22" i="11" s="1"/>
  <c r="H25" i="11"/>
  <c r="G24" i="11"/>
  <c r="H23" i="11"/>
  <c r="I22" i="11"/>
  <c r="H21" i="11"/>
  <c r="I20" i="11"/>
  <c r="J19" i="11"/>
  <c r="I18" i="11"/>
  <c r="J17" i="11"/>
  <c r="K16" i="11"/>
  <c r="H15" i="11"/>
  <c r="G14" i="11"/>
  <c r="C13" i="11"/>
  <c r="H11" i="11"/>
  <c r="B9" i="11"/>
  <c r="B46" i="11"/>
  <c r="L47" i="11"/>
  <c r="D46" i="11"/>
  <c r="K44" i="11"/>
  <c r="S44" i="11" s="1"/>
  <c r="F43" i="11"/>
  <c r="G41" i="11"/>
  <c r="M39" i="11"/>
  <c r="H38" i="11"/>
  <c r="L36" i="11"/>
  <c r="G35" i="11"/>
  <c r="M33" i="11"/>
  <c r="F32" i="11"/>
  <c r="L30" i="11"/>
  <c r="K72" i="11"/>
  <c r="J70" i="11"/>
  <c r="C69" i="11"/>
  <c r="N66" i="11"/>
  <c r="H65" i="11"/>
  <c r="G63" i="11"/>
  <c r="F61" i="11"/>
  <c r="K59" i="11"/>
  <c r="J57" i="11"/>
  <c r="C56" i="11"/>
  <c r="X8" i="11"/>
  <c r="Z8" i="11"/>
  <c r="AF14" i="11"/>
  <c r="AG16" i="11"/>
  <c r="AG23" i="11"/>
  <c r="AN23" i="11" s="1"/>
  <c r="AA43" i="7"/>
  <c r="AD24" i="11"/>
  <c r="Y22" i="11"/>
  <c r="AG22" i="11"/>
  <c r="AE23" i="11"/>
  <c r="Z16" i="11"/>
  <c r="AH16" i="11"/>
  <c r="AD15" i="11"/>
  <c r="Z14" i="11"/>
  <c r="AH14" i="11"/>
  <c r="AD7" i="11"/>
  <c r="AA8" i="11"/>
  <c r="AI8" i="11"/>
  <c r="AO8" i="11" s="1"/>
  <c r="AF9" i="11"/>
  <c r="D54" i="11"/>
  <c r="M54" i="11"/>
  <c r="J55" i="11"/>
  <c r="G56" i="11"/>
  <c r="C57" i="11"/>
  <c r="L57" i="11"/>
  <c r="I58" i="11"/>
  <c r="F59" i="11"/>
  <c r="N59" i="11"/>
  <c r="K60" i="11"/>
  <c r="H61" i="11"/>
  <c r="D62" i="11"/>
  <c r="M62" i="11"/>
  <c r="J63" i="11"/>
  <c r="G64" i="11"/>
  <c r="C65" i="11"/>
  <c r="L65" i="11"/>
  <c r="I66" i="11"/>
  <c r="F67" i="11"/>
  <c r="N67" i="11"/>
  <c r="K68" i="11"/>
  <c r="H69" i="11"/>
  <c r="D70" i="11"/>
  <c r="M70" i="11"/>
  <c r="J71" i="11"/>
  <c r="G72" i="11"/>
  <c r="B72" i="11"/>
  <c r="B64" i="11"/>
  <c r="B56" i="11"/>
  <c r="I30" i="11"/>
  <c r="F31" i="11"/>
  <c r="N31" i="11"/>
  <c r="K32" i="11"/>
  <c r="H33" i="11"/>
  <c r="D34" i="11"/>
  <c r="M34" i="11"/>
  <c r="J35" i="11"/>
  <c r="G36" i="11"/>
  <c r="C37" i="11"/>
  <c r="L37" i="11"/>
  <c r="I38" i="11"/>
  <c r="F39" i="11"/>
  <c r="N39" i="11"/>
  <c r="K40" i="11"/>
  <c r="H41" i="11"/>
  <c r="D42" i="11"/>
  <c r="M42" i="11"/>
  <c r="J43" i="11"/>
  <c r="G44" i="11"/>
  <c r="C45" i="11"/>
  <c r="L45" i="11"/>
  <c r="I46" i="11"/>
  <c r="F47" i="11"/>
  <c r="N47" i="11"/>
  <c r="K48" i="11"/>
  <c r="B44" i="11"/>
  <c r="B36" i="11"/>
  <c r="C9" i="11"/>
  <c r="L9" i="11"/>
  <c r="H10" i="11"/>
  <c r="D11" i="11"/>
  <c r="M11" i="11"/>
  <c r="J12" i="11"/>
  <c r="G13" i="11"/>
  <c r="C14" i="11"/>
  <c r="L14" i="11"/>
  <c r="I15" i="11"/>
  <c r="AE24" i="11"/>
  <c r="AM24" i="11" s="1"/>
  <c r="Z22" i="11"/>
  <c r="AH22" i="11"/>
  <c r="AD23" i="11"/>
  <c r="AA16" i="11"/>
  <c r="AK16" i="11" s="1"/>
  <c r="AI16" i="11"/>
  <c r="AO16" i="11" s="1"/>
  <c r="AE15" i="11"/>
  <c r="AM15" i="11" s="1"/>
  <c r="AA14" i="11"/>
  <c r="AK14" i="11" s="1"/>
  <c r="AI14" i="11"/>
  <c r="AO14" i="11" s="1"/>
  <c r="AE7" i="11"/>
  <c r="AM7" i="11" s="1"/>
  <c r="AB8" i="11"/>
  <c r="Y9" i="11"/>
  <c r="AG9" i="11"/>
  <c r="AN9" i="11" s="1"/>
  <c r="F54" i="11"/>
  <c r="P54" i="11" s="1"/>
  <c r="N54" i="11"/>
  <c r="T54" i="11" s="1"/>
  <c r="K55" i="11"/>
  <c r="H56" i="11"/>
  <c r="Q56" i="11" s="1"/>
  <c r="D57" i="11"/>
  <c r="M57" i="11"/>
  <c r="J58" i="11"/>
  <c r="R58" i="11" s="1"/>
  <c r="G59" i="11"/>
  <c r="C60" i="11"/>
  <c r="L60" i="11"/>
  <c r="I61" i="11"/>
  <c r="F62" i="11"/>
  <c r="P62" i="11" s="1"/>
  <c r="N62" i="11"/>
  <c r="T62" i="11" s="1"/>
  <c r="K63" i="11"/>
  <c r="H64" i="11"/>
  <c r="Q64" i="11" s="1"/>
  <c r="D65" i="11"/>
  <c r="M65" i="11"/>
  <c r="J66" i="11"/>
  <c r="R66" i="11" s="1"/>
  <c r="G67" i="11"/>
  <c r="C68" i="11"/>
  <c r="L68" i="11"/>
  <c r="S68" i="11" s="1"/>
  <c r="I69" i="11"/>
  <c r="F70" i="11"/>
  <c r="P70" i="11" s="1"/>
  <c r="N70" i="11"/>
  <c r="T70" i="11" s="1"/>
  <c r="K71" i="11"/>
  <c r="H72" i="11"/>
  <c r="Q72" i="11" s="1"/>
  <c r="B71" i="11"/>
  <c r="B63" i="11"/>
  <c r="B55" i="11"/>
  <c r="J30" i="11"/>
  <c r="R30" i="11" s="1"/>
  <c r="G31" i="11"/>
  <c r="C32" i="11"/>
  <c r="L32" i="11"/>
  <c r="S32" i="11" s="1"/>
  <c r="I33" i="11"/>
  <c r="F34" i="11"/>
  <c r="P34" i="11" s="1"/>
  <c r="N34" i="11"/>
  <c r="T34" i="11" s="1"/>
  <c r="K35" i="11"/>
  <c r="H36" i="11"/>
  <c r="D37" i="11"/>
  <c r="M37" i="11"/>
  <c r="J38" i="11"/>
  <c r="R38" i="11" s="1"/>
  <c r="G39" i="11"/>
  <c r="C40" i="11"/>
  <c r="L40" i="11"/>
  <c r="S40" i="11" s="1"/>
  <c r="I41" i="11"/>
  <c r="F42" i="11"/>
  <c r="P42" i="11" s="1"/>
  <c r="N42" i="11"/>
  <c r="T42" i="11" s="1"/>
  <c r="K43" i="11"/>
  <c r="H44" i="11"/>
  <c r="Q44" i="11" s="1"/>
  <c r="D45" i="11"/>
  <c r="M45" i="11"/>
  <c r="J46" i="11"/>
  <c r="R46" i="11" s="1"/>
  <c r="G47" i="11"/>
  <c r="C48" i="11"/>
  <c r="L48" i="11"/>
  <c r="S48" i="11" s="1"/>
  <c r="B43" i="11"/>
  <c r="B35" i="11"/>
  <c r="B30" i="11"/>
  <c r="D9" i="11"/>
  <c r="M9" i="11"/>
  <c r="I10" i="11"/>
  <c r="F11" i="11"/>
  <c r="N11" i="11"/>
  <c r="K12" i="11"/>
  <c r="H13" i="11"/>
  <c r="D14" i="11"/>
  <c r="M14" i="11"/>
  <c r="J15" i="11"/>
  <c r="AF24" i="11"/>
  <c r="AA22" i="11"/>
  <c r="AI22" i="11"/>
  <c r="AC23" i="11"/>
  <c r="AB16" i="11"/>
  <c r="X16" i="11"/>
  <c r="AF15" i="11"/>
  <c r="AN15" i="11" s="1"/>
  <c r="AB14" i="11"/>
  <c r="X14" i="11"/>
  <c r="AF7" i="11"/>
  <c r="AC8" i="11"/>
  <c r="Z9" i="11"/>
  <c r="AK9" i="11" s="1"/>
  <c r="AH9" i="11"/>
  <c r="G54" i="11"/>
  <c r="C55" i="11"/>
  <c r="L55" i="11"/>
  <c r="I56" i="11"/>
  <c r="F57" i="11"/>
  <c r="N57" i="11"/>
  <c r="K58" i="11"/>
  <c r="H59" i="11"/>
  <c r="D60" i="11"/>
  <c r="M60" i="11"/>
  <c r="J61" i="11"/>
  <c r="G62" i="11"/>
  <c r="Q62" i="11" s="1"/>
  <c r="C63" i="11"/>
  <c r="L63" i="11"/>
  <c r="I64" i="11"/>
  <c r="F65" i="11"/>
  <c r="N65" i="11"/>
  <c r="K66" i="11"/>
  <c r="H67" i="11"/>
  <c r="D68" i="11"/>
  <c r="M68" i="11"/>
  <c r="J69" i="11"/>
  <c r="G70" i="11"/>
  <c r="C71" i="11"/>
  <c r="L71" i="11"/>
  <c r="I72" i="11"/>
  <c r="B70" i="11"/>
  <c r="B62" i="11"/>
  <c r="B54" i="11"/>
  <c r="O54" i="11" s="1"/>
  <c r="K30" i="11"/>
  <c r="H31" i="11"/>
  <c r="D32" i="11"/>
  <c r="M32" i="11"/>
  <c r="J33" i="11"/>
  <c r="G34" i="11"/>
  <c r="C35" i="11"/>
  <c r="L35" i="11"/>
  <c r="I36" i="11"/>
  <c r="F37" i="11"/>
  <c r="N37" i="11"/>
  <c r="K38" i="11"/>
  <c r="H39" i="11"/>
  <c r="D40" i="11"/>
  <c r="M40" i="11"/>
  <c r="T40" i="11" s="1"/>
  <c r="J41" i="11"/>
  <c r="G42" i="11"/>
  <c r="C43" i="11"/>
  <c r="O43" i="11" s="1"/>
  <c r="L43" i="11"/>
  <c r="I44" i="11"/>
  <c r="F45" i="11"/>
  <c r="N45" i="11"/>
  <c r="K46" i="11"/>
  <c r="H47" i="11"/>
  <c r="D48" i="11"/>
  <c r="M48" i="11"/>
  <c r="B42" i="11"/>
  <c r="B34" i="11"/>
  <c r="F9" i="11"/>
  <c r="P9" i="11" s="1"/>
  <c r="N9" i="11"/>
  <c r="T9" i="11" s="1"/>
  <c r="J10" i="11"/>
  <c r="R10" i="11" s="1"/>
  <c r="G11" i="11"/>
  <c r="C12" i="11"/>
  <c r="O12" i="11" s="1"/>
  <c r="L12" i="11"/>
  <c r="S12" i="11" s="1"/>
  <c r="AI24" i="11"/>
  <c r="X22" i="11"/>
  <c r="Y23" i="11"/>
  <c r="Z15" i="11"/>
  <c r="Y14" i="11"/>
  <c r="AJ14" i="11" s="1"/>
  <c r="AA7" i="11"/>
  <c r="AD8" i="11"/>
  <c r="AD9" i="11"/>
  <c r="I54" i="11"/>
  <c r="I55" i="11"/>
  <c r="L56" i="11"/>
  <c r="C58" i="11"/>
  <c r="C59" i="11"/>
  <c r="G60" i="11"/>
  <c r="G61" i="11"/>
  <c r="J62" i="11"/>
  <c r="M63" i="11"/>
  <c r="M64" i="11"/>
  <c r="D66" i="11"/>
  <c r="D67" i="11"/>
  <c r="H68" i="11"/>
  <c r="K69" i="11"/>
  <c r="K70" i="11"/>
  <c r="N71" i="11"/>
  <c r="N72" i="11"/>
  <c r="B59" i="11"/>
  <c r="C30" i="11"/>
  <c r="C31" i="11"/>
  <c r="G32" i="11"/>
  <c r="G33" i="11"/>
  <c r="J34" i="11"/>
  <c r="M35" i="11"/>
  <c r="M36" i="11"/>
  <c r="D38" i="11"/>
  <c r="D39" i="11"/>
  <c r="H40" i="11"/>
  <c r="K41" i="11"/>
  <c r="K42" i="11"/>
  <c r="N43" i="11"/>
  <c r="N44" i="11"/>
  <c r="F46" i="11"/>
  <c r="I47" i="11"/>
  <c r="I48" i="11"/>
  <c r="B40" i="11"/>
  <c r="G9" i="11"/>
  <c r="F10" i="11"/>
  <c r="P10" i="11" s="1"/>
  <c r="I11" i="11"/>
  <c r="I12" i="11"/>
  <c r="K13" i="11"/>
  <c r="J14" i="11"/>
  <c r="K15" i="11"/>
  <c r="H16" i="11"/>
  <c r="D17" i="11"/>
  <c r="M17" i="11"/>
  <c r="J18" i="11"/>
  <c r="R18" i="11" s="1"/>
  <c r="G19" i="11"/>
  <c r="C20" i="11"/>
  <c r="L20" i="11"/>
  <c r="I21" i="11"/>
  <c r="F22" i="11"/>
  <c r="N22" i="11"/>
  <c r="K23" i="11"/>
  <c r="H24" i="11"/>
  <c r="D25" i="11"/>
  <c r="M25" i="11"/>
  <c r="B19" i="11"/>
  <c r="B11" i="11"/>
  <c r="J8" i="11"/>
  <c r="D7" i="11"/>
  <c r="M7" i="11"/>
  <c r="X23" i="11"/>
  <c r="N55" i="11"/>
  <c r="N56" i="11"/>
  <c r="F58" i="11"/>
  <c r="I59" i="11"/>
  <c r="I60" i="11"/>
  <c r="L61" i="11"/>
  <c r="C64" i="11"/>
  <c r="G66" i="11"/>
  <c r="Q66" i="11" s="1"/>
  <c r="J68" i="11"/>
  <c r="D71" i="11"/>
  <c r="P71" i="11" s="1"/>
  <c r="B68" i="11"/>
  <c r="Y24" i="11"/>
  <c r="X24" i="11"/>
  <c r="AI23" i="11"/>
  <c r="Y16" i="11"/>
  <c r="AA15" i="11"/>
  <c r="AC14" i="11"/>
  <c r="AB7" i="11"/>
  <c r="AE8" i="11"/>
  <c r="AE9" i="11"/>
  <c r="J54" i="11"/>
  <c r="M55" i="11"/>
  <c r="M56" i="11"/>
  <c r="D58" i="11"/>
  <c r="D59" i="11"/>
  <c r="H60" i="11"/>
  <c r="K61" i="11"/>
  <c r="K62" i="11"/>
  <c r="N63" i="11"/>
  <c r="N64" i="11"/>
  <c r="F66" i="11"/>
  <c r="I67" i="11"/>
  <c r="I68" i="11"/>
  <c r="L69" i="11"/>
  <c r="L70" i="11"/>
  <c r="C72" i="11"/>
  <c r="O72" i="11" s="1"/>
  <c r="B69" i="11"/>
  <c r="B58" i="11"/>
  <c r="D30" i="11"/>
  <c r="D31" i="11"/>
  <c r="P31" i="11" s="1"/>
  <c r="H32" i="11"/>
  <c r="K33" i="11"/>
  <c r="K34" i="11"/>
  <c r="N35" i="11"/>
  <c r="N36" i="11"/>
  <c r="F38" i="11"/>
  <c r="I39" i="11"/>
  <c r="I40" i="11"/>
  <c r="L41" i="11"/>
  <c r="L42" i="11"/>
  <c r="C44" i="11"/>
  <c r="G45" i="11"/>
  <c r="G46" i="11"/>
  <c r="J47" i="11"/>
  <c r="J48" i="11"/>
  <c r="B39" i="11"/>
  <c r="H9" i="11"/>
  <c r="G10" i="11"/>
  <c r="J11" i="11"/>
  <c r="M12" i="11"/>
  <c r="L13" i="11"/>
  <c r="K14" i="11"/>
  <c r="L15" i="11"/>
  <c r="I16" i="11"/>
  <c r="F17" i="11"/>
  <c r="N17" i="11"/>
  <c r="K18" i="11"/>
  <c r="H19" i="11"/>
  <c r="D20" i="11"/>
  <c r="M20" i="11"/>
  <c r="J21" i="11"/>
  <c r="G22" i="11"/>
  <c r="C23" i="11"/>
  <c r="L23" i="11"/>
  <c r="I24" i="11"/>
  <c r="F25" i="11"/>
  <c r="N25" i="11"/>
  <c r="B18" i="11"/>
  <c r="B10" i="11"/>
  <c r="O10" i="11" s="1"/>
  <c r="K8" i="11"/>
  <c r="F7" i="11"/>
  <c r="N7" i="11"/>
  <c r="Z24" i="11"/>
  <c r="AH23" i="11"/>
  <c r="AC16" i="11"/>
  <c r="AB15" i="11"/>
  <c r="AD14" i="11"/>
  <c r="AC7" i="11"/>
  <c r="AF8" i="11"/>
  <c r="AI9" i="11"/>
  <c r="AO9" i="11" s="1"/>
  <c r="K54" i="11"/>
  <c r="L62" i="11"/>
  <c r="S62" i="11" s="1"/>
  <c r="G65" i="11"/>
  <c r="J67" i="11"/>
  <c r="M69" i="11"/>
  <c r="D72" i="11"/>
  <c r="B57" i="11"/>
  <c r="I7" i="11"/>
  <c r="L8" i="11"/>
  <c r="B13" i="11"/>
  <c r="B23" i="11"/>
  <c r="G25" i="11"/>
  <c r="F24" i="11"/>
  <c r="G23" i="11"/>
  <c r="H22" i="11"/>
  <c r="G21" i="11"/>
  <c r="H20" i="11"/>
  <c r="I19" i="11"/>
  <c r="R19" i="11" s="1"/>
  <c r="H18" i="11"/>
  <c r="I17" i="11"/>
  <c r="J16" i="11"/>
  <c r="G15" i="11"/>
  <c r="F14" i="11"/>
  <c r="N12" i="11"/>
  <c r="C11" i="11"/>
  <c r="K9" i="11"/>
  <c r="S9" i="11" s="1"/>
  <c r="B31" i="11"/>
  <c r="O31" i="11" s="1"/>
  <c r="B47" i="11"/>
  <c r="K47" i="11"/>
  <c r="C46" i="11"/>
  <c r="O46" i="11" s="1"/>
  <c r="J44" i="11"/>
  <c r="D43" i="11"/>
  <c r="F41" i="11"/>
  <c r="L39" i="11"/>
  <c r="G38" i="11"/>
  <c r="K36" i="11"/>
  <c r="F35" i="11"/>
  <c r="L33" i="11"/>
  <c r="M31" i="11"/>
  <c r="H30" i="11"/>
  <c r="B60" i="11"/>
  <c r="J72" i="11"/>
  <c r="R72" i="11" s="1"/>
  <c r="I70" i="11"/>
  <c r="N68" i="11"/>
  <c r="M66" i="11"/>
  <c r="L64" i="11"/>
  <c r="F63" i="11"/>
  <c r="D61" i="11"/>
  <c r="J59" i="11"/>
  <c r="I57" i="11"/>
  <c r="H55" i="11"/>
  <c r="X9" i="11"/>
  <c r="Y8" i="11"/>
  <c r="AJ8" i="11" s="1"/>
  <c r="AE14" i="11"/>
  <c r="AF16" i="11"/>
  <c r="AF22" i="11"/>
  <c r="AB24" i="11"/>
  <c r="AL24" i="11" s="1"/>
  <c r="H7" i="11"/>
  <c r="I8" i="11"/>
  <c r="B14" i="11"/>
  <c r="B24" i="11"/>
  <c r="O24" i="11" s="1"/>
  <c r="C25" i="11"/>
  <c r="O25" i="11" s="1"/>
  <c r="D24" i="11"/>
  <c r="F23" i="11"/>
  <c r="D22" i="11"/>
  <c r="F21" i="11"/>
  <c r="P21" i="11" s="1"/>
  <c r="G20" i="11"/>
  <c r="F19" i="11"/>
  <c r="P19" i="11" s="1"/>
  <c r="G18" i="11"/>
  <c r="H17" i="11"/>
  <c r="G16" i="11"/>
  <c r="F15" i="11"/>
  <c r="N13" i="11"/>
  <c r="H12" i="11"/>
  <c r="N10" i="11"/>
  <c r="J9" i="11"/>
  <c r="B32" i="11"/>
  <c r="B48" i="11"/>
  <c r="D47" i="11"/>
  <c r="K45" i="11"/>
  <c r="F44" i="11"/>
  <c r="J42" i="11"/>
  <c r="D41" i="11"/>
  <c r="K39" i="11"/>
  <c r="C38" i="11"/>
  <c r="O38" i="11" s="1"/>
  <c r="J36" i="11"/>
  <c r="R36" i="11" s="1"/>
  <c r="D35" i="11"/>
  <c r="F33" i="11"/>
  <c r="L31" i="11"/>
  <c r="G30" i="11"/>
  <c r="B61" i="11"/>
  <c r="F72" i="11"/>
  <c r="H70" i="11"/>
  <c r="G68" i="11"/>
  <c r="L66" i="11"/>
  <c r="K64" i="11"/>
  <c r="D63" i="11"/>
  <c r="C61" i="11"/>
  <c r="N58" i="11"/>
  <c r="H57" i="11"/>
  <c r="G55" i="11"/>
  <c r="X7" i="11"/>
  <c r="AI7" i="11"/>
  <c r="X15" i="11"/>
  <c r="AE16" i="11"/>
  <c r="AE22" i="11"/>
  <c r="AM22" i="11" s="1"/>
  <c r="AA24" i="11"/>
  <c r="T8" i="11"/>
  <c r="Q36" i="11"/>
  <c r="P69" i="11"/>
  <c r="S60" i="11"/>
  <c r="S19" i="11"/>
  <c r="S11" i="11"/>
  <c r="AA13" i="7"/>
  <c r="AA11" i="7"/>
  <c r="AA40" i="7"/>
  <c r="AA50" i="7"/>
  <c r="AA44" i="7"/>
  <c r="AA42" i="7"/>
  <c r="AA10" i="7"/>
  <c r="AA49" i="7"/>
  <c r="AA41" i="7"/>
  <c r="AA5" i="7"/>
  <c r="AA9" i="7"/>
  <c r="AA48" i="7"/>
  <c r="AA16" i="7"/>
  <c r="AA8" i="7"/>
  <c r="AA47" i="7"/>
  <c r="AA15" i="7"/>
  <c r="AA7" i="7"/>
  <c r="AA46" i="7"/>
  <c r="AA14" i="7"/>
  <c r="AA6" i="7"/>
  <c r="AA45" i="7"/>
  <c r="AA12" i="7"/>
  <c r="AA51" i="7"/>
  <c r="T41" i="7"/>
  <c r="P42" i="7"/>
  <c r="X42" i="7"/>
  <c r="T43" i="7"/>
  <c r="P44" i="7"/>
  <c r="X44" i="7"/>
  <c r="T45" i="7"/>
  <c r="P46" i="7"/>
  <c r="X46" i="7"/>
  <c r="T47" i="7"/>
  <c r="P48" i="7"/>
  <c r="X48" i="7"/>
  <c r="T49" i="7"/>
  <c r="P50" i="7"/>
  <c r="X50" i="7"/>
  <c r="T51" i="7"/>
  <c r="S40" i="7"/>
  <c r="O45" i="7"/>
  <c r="P24" i="7"/>
  <c r="X24" i="7"/>
  <c r="U25" i="7"/>
  <c r="R26" i="7"/>
  <c r="Z26" i="7"/>
  <c r="W27" i="7"/>
  <c r="T28" i="7"/>
  <c r="Q29" i="7"/>
  <c r="Y29" i="7"/>
  <c r="V30" i="7"/>
  <c r="S31" i="7"/>
  <c r="P32" i="7"/>
  <c r="X32" i="7"/>
  <c r="U33" i="7"/>
  <c r="R34" i="7"/>
  <c r="Z34" i="7"/>
  <c r="S23" i="7"/>
  <c r="O28" i="7"/>
  <c r="O6" i="7"/>
  <c r="O14" i="7"/>
  <c r="P14" i="7"/>
  <c r="Y6" i="7"/>
  <c r="Z11" i="7"/>
  <c r="Y14" i="7"/>
  <c r="X13" i="7"/>
  <c r="W6" i="7"/>
  <c r="W14" i="7"/>
  <c r="V10" i="7"/>
  <c r="U6" i="7"/>
  <c r="U14" i="7"/>
  <c r="T10" i="7"/>
  <c r="S6" i="7"/>
  <c r="S14" i="7"/>
  <c r="R10" i="7"/>
  <c r="Q6" i="7"/>
  <c r="Q14" i="7"/>
  <c r="G6" i="7"/>
  <c r="K12" i="7"/>
  <c r="G16" i="7"/>
  <c r="G8" i="7"/>
  <c r="C14" i="7"/>
  <c r="U41" i="7"/>
  <c r="Q42" i="7"/>
  <c r="Y42" i="7"/>
  <c r="U43" i="7"/>
  <c r="Q44" i="7"/>
  <c r="Y44" i="7"/>
  <c r="U45" i="7"/>
  <c r="Q46" i="7"/>
  <c r="Y46" i="7"/>
  <c r="U47" i="7"/>
  <c r="Q48" i="7"/>
  <c r="Y48" i="7"/>
  <c r="U49" i="7"/>
  <c r="Q50" i="7"/>
  <c r="Y50" i="7"/>
  <c r="U51" i="7"/>
  <c r="Z40" i="7"/>
  <c r="R40" i="7"/>
  <c r="O46" i="7"/>
  <c r="Q24" i="7"/>
  <c r="Y24" i="7"/>
  <c r="V25" i="7"/>
  <c r="S26" i="7"/>
  <c r="P27" i="7"/>
  <c r="X27" i="7"/>
  <c r="U28" i="7"/>
  <c r="R29" i="7"/>
  <c r="Z29" i="7"/>
  <c r="W30" i="7"/>
  <c r="T31" i="7"/>
  <c r="Q32" i="7"/>
  <c r="Y32" i="7"/>
  <c r="V33" i="7"/>
  <c r="S34" i="7"/>
  <c r="Z23" i="7"/>
  <c r="R23" i="7"/>
  <c r="O29" i="7"/>
  <c r="O7" i="7"/>
  <c r="O15" i="7"/>
  <c r="P15" i="7"/>
  <c r="Z6" i="7"/>
  <c r="Y9" i="7"/>
  <c r="Z14" i="7"/>
  <c r="X6" i="7"/>
  <c r="X14" i="7"/>
  <c r="W7" i="7"/>
  <c r="W15" i="7"/>
  <c r="V11" i="7"/>
  <c r="U7" i="7"/>
  <c r="U15" i="7"/>
  <c r="T11" i="7"/>
  <c r="S7" i="7"/>
  <c r="S15" i="7"/>
  <c r="R11" i="7"/>
  <c r="Q7" i="7"/>
  <c r="Q15" i="7"/>
  <c r="C6" i="7"/>
  <c r="K11" i="7"/>
  <c r="G15" i="7"/>
  <c r="G7" i="7"/>
  <c r="H7" i="7" s="1"/>
  <c r="C15" i="7"/>
  <c r="V9" i="7"/>
  <c r="V41" i="7"/>
  <c r="R42" i="7"/>
  <c r="Z42" i="7"/>
  <c r="V43" i="7"/>
  <c r="R44" i="7"/>
  <c r="Z44" i="7"/>
  <c r="V45" i="7"/>
  <c r="R46" i="7"/>
  <c r="Z46" i="7"/>
  <c r="V47" i="7"/>
  <c r="R48" i="7"/>
  <c r="Z48" i="7"/>
  <c r="V49" i="7"/>
  <c r="R50" i="7"/>
  <c r="Z50" i="7"/>
  <c r="V51" i="7"/>
  <c r="Y40" i="7"/>
  <c r="Q40" i="7"/>
  <c r="O47" i="7"/>
  <c r="R24" i="7"/>
  <c r="Z24" i="7"/>
  <c r="W25" i="7"/>
  <c r="T26" i="7"/>
  <c r="Q27" i="7"/>
  <c r="Y27" i="7"/>
  <c r="V28" i="7"/>
  <c r="S29" i="7"/>
  <c r="P30" i="7"/>
  <c r="X30" i="7"/>
  <c r="U31" i="7"/>
  <c r="R32" i="7"/>
  <c r="Z32" i="7"/>
  <c r="W33" i="7"/>
  <c r="T34" i="7"/>
  <c r="Y23" i="7"/>
  <c r="Q23" i="7"/>
  <c r="O30" i="7"/>
  <c r="O8" i="7"/>
  <c r="O16" i="7"/>
  <c r="P16" i="7"/>
  <c r="Z9" i="7"/>
  <c r="Y12" i="7"/>
  <c r="X7" i="7"/>
  <c r="X15" i="7"/>
  <c r="W8" i="7"/>
  <c r="W16" i="7"/>
  <c r="V12" i="7"/>
  <c r="U8" i="7"/>
  <c r="U16" i="7"/>
  <c r="T12" i="7"/>
  <c r="S8" i="7"/>
  <c r="S16" i="7"/>
  <c r="R12" i="7"/>
  <c r="Q8" i="7"/>
  <c r="Q16" i="7"/>
  <c r="K18" i="7"/>
  <c r="K10" i="7"/>
  <c r="G14" i="7"/>
  <c r="C8" i="7"/>
  <c r="C16" i="7"/>
  <c r="S43" i="7"/>
  <c r="S49" i="7"/>
  <c r="W24" i="7"/>
  <c r="V27" i="7"/>
  <c r="U30" i="7"/>
  <c r="T33" i="7"/>
  <c r="O23" i="7"/>
  <c r="Y11" i="7"/>
  <c r="W13" i="7"/>
  <c r="S13" i="7"/>
  <c r="K6" i="7"/>
  <c r="W41" i="7"/>
  <c r="S42" i="7"/>
  <c r="W43" i="7"/>
  <c r="S44" i="7"/>
  <c r="W45" i="7"/>
  <c r="S46" i="7"/>
  <c r="W47" i="7"/>
  <c r="S48" i="7"/>
  <c r="W49" i="7"/>
  <c r="S50" i="7"/>
  <c r="W51" i="7"/>
  <c r="X40" i="7"/>
  <c r="P40" i="7"/>
  <c r="O48" i="7"/>
  <c r="S24" i="7"/>
  <c r="P25" i="7"/>
  <c r="X25" i="7"/>
  <c r="U26" i="7"/>
  <c r="R27" i="7"/>
  <c r="Z27" i="7"/>
  <c r="W28" i="7"/>
  <c r="T29" i="7"/>
  <c r="Q30" i="7"/>
  <c r="Y30" i="7"/>
  <c r="V31" i="7"/>
  <c r="S32" i="7"/>
  <c r="P33" i="7"/>
  <c r="X33" i="7"/>
  <c r="U34" i="7"/>
  <c r="X23" i="7"/>
  <c r="P23" i="7"/>
  <c r="O31" i="7"/>
  <c r="O9" i="7"/>
  <c r="O5" i="7"/>
  <c r="P6" i="7"/>
  <c r="Y7" i="7"/>
  <c r="Z12" i="7"/>
  <c r="Y15" i="7"/>
  <c r="X8" i="7"/>
  <c r="X16" i="7"/>
  <c r="W9" i="7"/>
  <c r="W5" i="7"/>
  <c r="V13" i="7"/>
  <c r="U9" i="7"/>
  <c r="U5" i="7"/>
  <c r="T13" i="7"/>
  <c r="S9" i="7"/>
  <c r="S5" i="7"/>
  <c r="R13" i="7"/>
  <c r="Q9" i="7"/>
  <c r="Q5" i="7"/>
  <c r="K17" i="7"/>
  <c r="K9" i="7"/>
  <c r="G13" i="7"/>
  <c r="C9" i="7"/>
  <c r="C17" i="7"/>
  <c r="O44" i="7"/>
  <c r="Q26" i="7"/>
  <c r="S28" i="7"/>
  <c r="Z31" i="7"/>
  <c r="T23" i="7"/>
  <c r="P13" i="7"/>
  <c r="X12" i="7"/>
  <c r="U13" i="7"/>
  <c r="R9" i="7"/>
  <c r="G17" i="7"/>
  <c r="P41" i="7"/>
  <c r="X41" i="7"/>
  <c r="T42" i="7"/>
  <c r="P43" i="7"/>
  <c r="X43" i="7"/>
  <c r="T44" i="7"/>
  <c r="P45" i="7"/>
  <c r="X45" i="7"/>
  <c r="T46" i="7"/>
  <c r="P47" i="7"/>
  <c r="X47" i="7"/>
  <c r="T48" i="7"/>
  <c r="P49" i="7"/>
  <c r="X49" i="7"/>
  <c r="T50" i="7"/>
  <c r="P51" i="7"/>
  <c r="X51" i="7"/>
  <c r="W40" i="7"/>
  <c r="O41" i="7"/>
  <c r="O49" i="7"/>
  <c r="T24" i="7"/>
  <c r="Q25" i="7"/>
  <c r="Y25" i="7"/>
  <c r="V26" i="7"/>
  <c r="S27" i="7"/>
  <c r="P28" i="7"/>
  <c r="X28" i="7"/>
  <c r="U29" i="7"/>
  <c r="R30" i="7"/>
  <c r="Z30" i="7"/>
  <c r="W31" i="7"/>
  <c r="T32" i="7"/>
  <c r="Q33" i="7"/>
  <c r="Y33" i="7"/>
  <c r="V34" i="7"/>
  <c r="W23" i="7"/>
  <c r="O24" i="7"/>
  <c r="O32" i="7"/>
  <c r="O10" i="7"/>
  <c r="P10" i="7"/>
  <c r="P7" i="7"/>
  <c r="Z7" i="7"/>
  <c r="Y10" i="7"/>
  <c r="Z15" i="7"/>
  <c r="X9" i="7"/>
  <c r="W10" i="7"/>
  <c r="V6" i="7"/>
  <c r="V14" i="7"/>
  <c r="U10" i="7"/>
  <c r="T6" i="7"/>
  <c r="T14" i="7"/>
  <c r="S10" i="7"/>
  <c r="R6" i="7"/>
  <c r="R14" i="7"/>
  <c r="Q10" i="7"/>
  <c r="K16" i="7"/>
  <c r="K8" i="7"/>
  <c r="G12" i="7"/>
  <c r="C10" i="7"/>
  <c r="C18" i="7"/>
  <c r="W42" i="7"/>
  <c r="Q34" i="7"/>
  <c r="P5" i="7"/>
  <c r="Z16" i="7"/>
  <c r="V5" i="7"/>
  <c r="R5" i="7"/>
  <c r="G9" i="7"/>
  <c r="Q41" i="7"/>
  <c r="Y41" i="7"/>
  <c r="U42" i="7"/>
  <c r="Q43" i="7"/>
  <c r="Y43" i="7"/>
  <c r="U44" i="7"/>
  <c r="Q45" i="7"/>
  <c r="Y45" i="7"/>
  <c r="U46" i="7"/>
  <c r="Q47" i="7"/>
  <c r="Y47" i="7"/>
  <c r="U48" i="7"/>
  <c r="Q49" i="7"/>
  <c r="Y49" i="7"/>
  <c r="U50" i="7"/>
  <c r="Q51" i="7"/>
  <c r="Y51" i="7"/>
  <c r="V40" i="7"/>
  <c r="O42" i="7"/>
  <c r="O50" i="7"/>
  <c r="U24" i="7"/>
  <c r="R25" i="7"/>
  <c r="Z25" i="7"/>
  <c r="W26" i="7"/>
  <c r="T27" i="7"/>
  <c r="Q28" i="7"/>
  <c r="Y28" i="7"/>
  <c r="V29" i="7"/>
  <c r="S30" i="7"/>
  <c r="P31" i="7"/>
  <c r="X31" i="7"/>
  <c r="U32" i="7"/>
  <c r="R33" i="7"/>
  <c r="Z33" i="7"/>
  <c r="W34" i="7"/>
  <c r="V23" i="7"/>
  <c r="O25" i="7"/>
  <c r="O33" i="7"/>
  <c r="O11" i="7"/>
  <c r="P11" i="7"/>
  <c r="P8" i="7"/>
  <c r="Z10" i="7"/>
  <c r="Y13" i="7"/>
  <c r="X10" i="7"/>
  <c r="Z5" i="7"/>
  <c r="W11" i="7"/>
  <c r="V7" i="7"/>
  <c r="V15" i="7"/>
  <c r="U11" i="7"/>
  <c r="T7" i="7"/>
  <c r="T15" i="7"/>
  <c r="S11" i="7"/>
  <c r="R7" i="7"/>
  <c r="R15" i="7"/>
  <c r="Q11" i="7"/>
  <c r="K15" i="7"/>
  <c r="K7" i="7"/>
  <c r="G11" i="7"/>
  <c r="C11" i="7"/>
  <c r="C7" i="7"/>
  <c r="W50" i="7"/>
  <c r="T40" i="7"/>
  <c r="T25" i="7"/>
  <c r="P29" i="7"/>
  <c r="R31" i="7"/>
  <c r="Y34" i="7"/>
  <c r="O13" i="7"/>
  <c r="T9" i="7"/>
  <c r="Q13" i="7"/>
  <c r="C13" i="7"/>
  <c r="R41" i="7"/>
  <c r="Z41" i="7"/>
  <c r="V42" i="7"/>
  <c r="R43" i="7"/>
  <c r="Z43" i="7"/>
  <c r="V44" i="7"/>
  <c r="R45" i="7"/>
  <c r="Z45" i="7"/>
  <c r="V46" i="7"/>
  <c r="R47" i="7"/>
  <c r="Z47" i="7"/>
  <c r="V48" i="7"/>
  <c r="R49" i="7"/>
  <c r="Z49" i="7"/>
  <c r="V50" i="7"/>
  <c r="R51" i="7"/>
  <c r="Z51" i="7"/>
  <c r="Z52" i="7" s="1"/>
  <c r="U40" i="7"/>
  <c r="O43" i="7"/>
  <c r="O51" i="7"/>
  <c r="V24" i="7"/>
  <c r="S25" i="7"/>
  <c r="P26" i="7"/>
  <c r="X26" i="7"/>
  <c r="U27" i="7"/>
  <c r="R28" i="7"/>
  <c r="Z28" i="7"/>
  <c r="W29" i="7"/>
  <c r="T30" i="7"/>
  <c r="Q31" i="7"/>
  <c r="Y31" i="7"/>
  <c r="V32" i="7"/>
  <c r="S33" i="7"/>
  <c r="P34" i="7"/>
  <c r="X34" i="7"/>
  <c r="X35" i="7" s="1"/>
  <c r="U23" i="7"/>
  <c r="O26" i="7"/>
  <c r="O34" i="7"/>
  <c r="O12" i="7"/>
  <c r="P12" i="7"/>
  <c r="P9" i="7"/>
  <c r="Y8" i="7"/>
  <c r="Z13" i="7"/>
  <c r="Y16" i="7"/>
  <c r="X11" i="7"/>
  <c r="Y5" i="7"/>
  <c r="W12" i="7"/>
  <c r="V8" i="7"/>
  <c r="V16" i="7"/>
  <c r="U12" i="7"/>
  <c r="T8" i="7"/>
  <c r="T16" i="7"/>
  <c r="S12" i="7"/>
  <c r="R8" i="7"/>
  <c r="R16" i="7"/>
  <c r="Q12" i="7"/>
  <c r="K14" i="7"/>
  <c r="G18" i="7"/>
  <c r="G10" i="7"/>
  <c r="C12" i="7"/>
  <c r="S41" i="7"/>
  <c r="W44" i="7"/>
  <c r="S45" i="7"/>
  <c r="W46" i="7"/>
  <c r="S47" i="7"/>
  <c r="W48" i="7"/>
  <c r="S51" i="7"/>
  <c r="O40" i="7"/>
  <c r="Y26" i="7"/>
  <c r="X29" i="7"/>
  <c r="W32" i="7"/>
  <c r="O27" i="7"/>
  <c r="Z8" i="7"/>
  <c r="X5" i="7"/>
  <c r="T5" i="7"/>
  <c r="K13" i="7"/>
  <c r="K35" i="6"/>
  <c r="L35" i="6"/>
  <c r="M35" i="6"/>
  <c r="N35" i="6"/>
  <c r="O35" i="6"/>
  <c r="P35" i="6"/>
  <c r="Q35" i="6"/>
  <c r="R35" i="6"/>
  <c r="S35" i="6"/>
  <c r="T35" i="6"/>
  <c r="U35" i="6"/>
  <c r="K36" i="6"/>
  <c r="L36" i="6"/>
  <c r="M36" i="6"/>
  <c r="N36" i="6"/>
  <c r="O36" i="6"/>
  <c r="P36" i="6"/>
  <c r="Q36" i="6"/>
  <c r="R36" i="6"/>
  <c r="S36" i="6"/>
  <c r="T36" i="6"/>
  <c r="U36" i="6"/>
  <c r="K37" i="6"/>
  <c r="L37" i="6"/>
  <c r="M37" i="6"/>
  <c r="N37" i="6"/>
  <c r="O37" i="6"/>
  <c r="P37" i="6"/>
  <c r="Q37" i="6"/>
  <c r="R37" i="6"/>
  <c r="S37" i="6"/>
  <c r="T37" i="6"/>
  <c r="U37" i="6"/>
  <c r="K38" i="6"/>
  <c r="L38" i="6"/>
  <c r="M38" i="6"/>
  <c r="N38" i="6"/>
  <c r="O38" i="6"/>
  <c r="P38" i="6"/>
  <c r="Q38" i="6"/>
  <c r="R38" i="6"/>
  <c r="S38" i="6"/>
  <c r="T38" i="6"/>
  <c r="U38" i="6"/>
  <c r="K39" i="6"/>
  <c r="L39" i="6"/>
  <c r="M39" i="6"/>
  <c r="N39" i="6"/>
  <c r="O39" i="6"/>
  <c r="P39" i="6"/>
  <c r="Q39" i="6"/>
  <c r="R39" i="6"/>
  <c r="S39" i="6"/>
  <c r="T39" i="6"/>
  <c r="U39" i="6"/>
  <c r="K40" i="6"/>
  <c r="L40" i="6"/>
  <c r="M40" i="6"/>
  <c r="N40" i="6"/>
  <c r="O40" i="6"/>
  <c r="P40" i="6"/>
  <c r="Q40" i="6"/>
  <c r="R40" i="6"/>
  <c r="S40" i="6"/>
  <c r="T40" i="6"/>
  <c r="U40" i="6"/>
  <c r="K41" i="6"/>
  <c r="L41" i="6"/>
  <c r="M41" i="6"/>
  <c r="N41" i="6"/>
  <c r="O41" i="6"/>
  <c r="P41" i="6"/>
  <c r="Q41" i="6"/>
  <c r="R41" i="6"/>
  <c r="S41" i="6"/>
  <c r="T41" i="6"/>
  <c r="U41" i="6"/>
  <c r="K42" i="6"/>
  <c r="L42" i="6"/>
  <c r="M42" i="6"/>
  <c r="N42" i="6"/>
  <c r="O42" i="6"/>
  <c r="P42" i="6"/>
  <c r="Q42" i="6"/>
  <c r="R42" i="6"/>
  <c r="S42" i="6"/>
  <c r="T42" i="6"/>
  <c r="U42" i="6"/>
  <c r="K43" i="6"/>
  <c r="L43" i="6"/>
  <c r="M43" i="6"/>
  <c r="N43" i="6"/>
  <c r="O43" i="6"/>
  <c r="P43" i="6"/>
  <c r="Q43" i="6"/>
  <c r="R43" i="6"/>
  <c r="S43" i="6"/>
  <c r="T43" i="6"/>
  <c r="U43" i="6"/>
  <c r="K44" i="6"/>
  <c r="L44" i="6"/>
  <c r="M44" i="6"/>
  <c r="N44" i="6"/>
  <c r="O44" i="6"/>
  <c r="P44" i="6"/>
  <c r="Q44" i="6"/>
  <c r="R44" i="6"/>
  <c r="S44" i="6"/>
  <c r="T44" i="6"/>
  <c r="U44" i="6"/>
  <c r="K45" i="6"/>
  <c r="L45" i="6"/>
  <c r="M45" i="6"/>
  <c r="N45" i="6"/>
  <c r="O45" i="6"/>
  <c r="P45" i="6"/>
  <c r="Q45" i="6"/>
  <c r="R45" i="6"/>
  <c r="S45" i="6"/>
  <c r="T45" i="6"/>
  <c r="U45" i="6"/>
  <c r="J36" i="6"/>
  <c r="J37" i="6"/>
  <c r="J38" i="6"/>
  <c r="J39" i="6"/>
  <c r="J40" i="6"/>
  <c r="J41" i="6"/>
  <c r="J42" i="6"/>
  <c r="J43" i="6"/>
  <c r="J44" i="6"/>
  <c r="J45" i="6"/>
  <c r="J35" i="6"/>
  <c r="K20" i="6"/>
  <c r="L20" i="6"/>
  <c r="M20" i="6"/>
  <c r="N20" i="6"/>
  <c r="O20" i="6"/>
  <c r="P20" i="6"/>
  <c r="Q20" i="6"/>
  <c r="R20" i="6"/>
  <c r="S20" i="6"/>
  <c r="T20" i="6"/>
  <c r="U20" i="6"/>
  <c r="K21" i="6"/>
  <c r="L21" i="6"/>
  <c r="M21" i="6"/>
  <c r="N21" i="6"/>
  <c r="O21" i="6"/>
  <c r="P21" i="6"/>
  <c r="Q21" i="6"/>
  <c r="R21" i="6"/>
  <c r="S21" i="6"/>
  <c r="T21" i="6"/>
  <c r="U21" i="6"/>
  <c r="K22" i="6"/>
  <c r="L22" i="6"/>
  <c r="M22" i="6"/>
  <c r="N22" i="6"/>
  <c r="O22" i="6"/>
  <c r="P22" i="6"/>
  <c r="Q22" i="6"/>
  <c r="R22" i="6"/>
  <c r="S22" i="6"/>
  <c r="T22" i="6"/>
  <c r="U22" i="6"/>
  <c r="K23" i="6"/>
  <c r="L23" i="6"/>
  <c r="M23" i="6"/>
  <c r="N23" i="6"/>
  <c r="O23" i="6"/>
  <c r="P23" i="6"/>
  <c r="Q23" i="6"/>
  <c r="R23" i="6"/>
  <c r="S23" i="6"/>
  <c r="T23" i="6"/>
  <c r="U23" i="6"/>
  <c r="K24" i="6"/>
  <c r="L24" i="6"/>
  <c r="M24" i="6"/>
  <c r="N24" i="6"/>
  <c r="O24" i="6"/>
  <c r="P24" i="6"/>
  <c r="Q24" i="6"/>
  <c r="R24" i="6"/>
  <c r="S24" i="6"/>
  <c r="T24" i="6"/>
  <c r="U24" i="6"/>
  <c r="K25" i="6"/>
  <c r="L25" i="6"/>
  <c r="M25" i="6"/>
  <c r="N25" i="6"/>
  <c r="O25" i="6"/>
  <c r="P25" i="6"/>
  <c r="Q25" i="6"/>
  <c r="R25" i="6"/>
  <c r="S25" i="6"/>
  <c r="T25" i="6"/>
  <c r="U25" i="6"/>
  <c r="K26" i="6"/>
  <c r="L26" i="6"/>
  <c r="M26" i="6"/>
  <c r="N26" i="6"/>
  <c r="O26" i="6"/>
  <c r="P26" i="6"/>
  <c r="Q26" i="6"/>
  <c r="R26" i="6"/>
  <c r="S26" i="6"/>
  <c r="T26" i="6"/>
  <c r="U26" i="6"/>
  <c r="K27" i="6"/>
  <c r="L27" i="6"/>
  <c r="M27" i="6"/>
  <c r="N27" i="6"/>
  <c r="O27" i="6"/>
  <c r="P27" i="6"/>
  <c r="Q27" i="6"/>
  <c r="R27" i="6"/>
  <c r="S27" i="6"/>
  <c r="T27" i="6"/>
  <c r="U27" i="6"/>
  <c r="K28" i="6"/>
  <c r="L28" i="6"/>
  <c r="M28" i="6"/>
  <c r="N28" i="6"/>
  <c r="O28" i="6"/>
  <c r="P28" i="6"/>
  <c r="Q28" i="6"/>
  <c r="R28" i="6"/>
  <c r="S28" i="6"/>
  <c r="T28" i="6"/>
  <c r="U28" i="6"/>
  <c r="K29" i="6"/>
  <c r="L29" i="6"/>
  <c r="M29" i="6"/>
  <c r="N29" i="6"/>
  <c r="O29" i="6"/>
  <c r="P29" i="6"/>
  <c r="Q29" i="6"/>
  <c r="R29" i="6"/>
  <c r="S29" i="6"/>
  <c r="T29" i="6"/>
  <c r="U29" i="6"/>
  <c r="K30" i="6"/>
  <c r="L30" i="6"/>
  <c r="M30" i="6"/>
  <c r="N30" i="6"/>
  <c r="O30" i="6"/>
  <c r="P30" i="6"/>
  <c r="Q30" i="6"/>
  <c r="R30" i="6"/>
  <c r="S30" i="6"/>
  <c r="T30" i="6"/>
  <c r="U30" i="6"/>
  <c r="J21" i="6"/>
  <c r="J22" i="6"/>
  <c r="J23" i="6"/>
  <c r="J24" i="6"/>
  <c r="J25" i="6"/>
  <c r="J26" i="6"/>
  <c r="J27" i="6"/>
  <c r="J28" i="6"/>
  <c r="J29" i="6"/>
  <c r="J30" i="6"/>
  <c r="J20" i="6"/>
  <c r="J7" i="6"/>
  <c r="K7" i="6"/>
  <c r="L7" i="6"/>
  <c r="M7" i="6"/>
  <c r="N7" i="6"/>
  <c r="O7" i="6"/>
  <c r="P7" i="6"/>
  <c r="Q7" i="6"/>
  <c r="R7" i="6"/>
  <c r="S7" i="6"/>
  <c r="T7" i="6"/>
  <c r="U7" i="6"/>
  <c r="J8" i="6"/>
  <c r="K8" i="6"/>
  <c r="L8" i="6"/>
  <c r="M8" i="6"/>
  <c r="N8" i="6"/>
  <c r="O8" i="6"/>
  <c r="P8" i="6"/>
  <c r="Q8" i="6"/>
  <c r="R8" i="6"/>
  <c r="S8" i="6"/>
  <c r="T8" i="6"/>
  <c r="U8" i="6"/>
  <c r="J9" i="6"/>
  <c r="K9" i="6"/>
  <c r="L9" i="6"/>
  <c r="M9" i="6"/>
  <c r="N9" i="6"/>
  <c r="O9" i="6"/>
  <c r="P9" i="6"/>
  <c r="Q9" i="6"/>
  <c r="R9" i="6"/>
  <c r="S9" i="6"/>
  <c r="T9" i="6"/>
  <c r="U9" i="6"/>
  <c r="J10" i="6"/>
  <c r="K10" i="6"/>
  <c r="L10" i="6"/>
  <c r="M10" i="6"/>
  <c r="N10" i="6"/>
  <c r="O10" i="6"/>
  <c r="P10" i="6"/>
  <c r="Q10" i="6"/>
  <c r="R10" i="6"/>
  <c r="S10" i="6"/>
  <c r="T10" i="6"/>
  <c r="U10" i="6"/>
  <c r="J11" i="6"/>
  <c r="K11" i="6"/>
  <c r="L11" i="6"/>
  <c r="M11" i="6"/>
  <c r="N11" i="6"/>
  <c r="O11" i="6"/>
  <c r="P11" i="6"/>
  <c r="Q11" i="6"/>
  <c r="R11" i="6"/>
  <c r="S11" i="6"/>
  <c r="T11" i="6"/>
  <c r="U11" i="6"/>
  <c r="J12" i="6"/>
  <c r="K12" i="6"/>
  <c r="L12" i="6"/>
  <c r="M12" i="6"/>
  <c r="N12" i="6"/>
  <c r="O12" i="6"/>
  <c r="P12" i="6"/>
  <c r="Q12" i="6"/>
  <c r="R12" i="6"/>
  <c r="S12" i="6"/>
  <c r="T12" i="6"/>
  <c r="U12" i="6"/>
  <c r="J13" i="6"/>
  <c r="K13" i="6"/>
  <c r="L13" i="6"/>
  <c r="M13" i="6"/>
  <c r="N13" i="6"/>
  <c r="O13" i="6"/>
  <c r="P13" i="6"/>
  <c r="Q13" i="6"/>
  <c r="R13" i="6"/>
  <c r="S13" i="6"/>
  <c r="T13" i="6"/>
  <c r="U13" i="6"/>
  <c r="J14" i="6"/>
  <c r="K14" i="6"/>
  <c r="L14" i="6"/>
  <c r="M14" i="6"/>
  <c r="N14" i="6"/>
  <c r="O14" i="6"/>
  <c r="P14" i="6"/>
  <c r="Q14" i="6"/>
  <c r="R14" i="6"/>
  <c r="S14" i="6"/>
  <c r="T14" i="6"/>
  <c r="U14" i="6"/>
  <c r="J15" i="6"/>
  <c r="K15" i="6"/>
  <c r="L15" i="6"/>
  <c r="M15" i="6"/>
  <c r="N15" i="6"/>
  <c r="O15" i="6"/>
  <c r="P15" i="6"/>
  <c r="Q15" i="6"/>
  <c r="R15" i="6"/>
  <c r="S15" i="6"/>
  <c r="T15" i="6"/>
  <c r="U15" i="6"/>
  <c r="J16" i="6"/>
  <c r="K16" i="6"/>
  <c r="L16" i="6"/>
  <c r="M16" i="6"/>
  <c r="N16" i="6"/>
  <c r="O16" i="6"/>
  <c r="P16" i="6"/>
  <c r="Q16" i="6"/>
  <c r="R16" i="6"/>
  <c r="S16" i="6"/>
  <c r="T16" i="6"/>
  <c r="U16" i="6"/>
  <c r="K6" i="6"/>
  <c r="L6" i="6"/>
  <c r="M6" i="6"/>
  <c r="N6" i="6"/>
  <c r="O6" i="6"/>
  <c r="P6" i="6"/>
  <c r="Q6" i="6"/>
  <c r="R6" i="6"/>
  <c r="S6" i="6"/>
  <c r="T6" i="6"/>
  <c r="U6" i="6"/>
  <c r="J6" i="6"/>
  <c r="E60" i="13" l="1"/>
  <c r="K61" i="13"/>
  <c r="S68" i="13"/>
  <c r="E67" i="13"/>
  <c r="AB76" i="13"/>
  <c r="D58" i="13"/>
  <c r="R60" i="13"/>
  <c r="E75" i="13"/>
  <c r="M76" i="13"/>
  <c r="R55" i="13"/>
  <c r="E69" i="13"/>
  <c r="R73" i="13"/>
  <c r="O65" i="13"/>
  <c r="W72" i="13"/>
  <c r="Z60" i="13"/>
  <c r="K68" i="13"/>
  <c r="V64" i="13"/>
  <c r="G72" i="13"/>
  <c r="J59" i="13"/>
  <c r="M55" i="13"/>
  <c r="K76" i="13"/>
  <c r="P47" i="11"/>
  <c r="P14" i="11"/>
  <c r="O57" i="11"/>
  <c r="T44" i="11"/>
  <c r="T48" i="11"/>
  <c r="R43" i="11"/>
  <c r="O65" i="11"/>
  <c r="Q8" i="11"/>
  <c r="P16" i="11"/>
  <c r="O42" i="11"/>
  <c r="O36" i="11"/>
  <c r="T16" i="11"/>
  <c r="P55" i="11"/>
  <c r="M54" i="13"/>
  <c r="E59" i="13"/>
  <c r="T68" i="11"/>
  <c r="S14" i="11"/>
  <c r="P35" i="7"/>
  <c r="O45" i="11"/>
  <c r="P55" i="13"/>
  <c r="U55" i="13"/>
  <c r="F63" i="13"/>
  <c r="M63" i="13"/>
  <c r="V56" i="13"/>
  <c r="U78" i="13" s="1"/>
  <c r="G64" i="13"/>
  <c r="R39" i="11"/>
  <c r="R20" i="11"/>
  <c r="S20" i="11"/>
  <c r="P39" i="11"/>
  <c r="T14" i="11"/>
  <c r="Y54" i="13"/>
  <c r="D76" i="13"/>
  <c r="Q65" i="13"/>
  <c r="K62" i="13"/>
  <c r="R52" i="7"/>
  <c r="Q68" i="11"/>
  <c r="T23" i="11"/>
  <c r="S67" i="11"/>
  <c r="P52" i="7"/>
  <c r="AA59" i="13"/>
  <c r="R61" i="13"/>
  <c r="V77" i="13"/>
  <c r="L68" i="13"/>
  <c r="C57" i="13"/>
  <c r="Q55" i="13"/>
  <c r="Q35" i="7"/>
  <c r="V62" i="13"/>
  <c r="L63" i="13"/>
  <c r="Y35" i="7"/>
  <c r="Y52" i="7"/>
  <c r="S31" i="11"/>
  <c r="P44" i="11"/>
  <c r="T32" i="11"/>
  <c r="C59" i="13"/>
  <c r="G71" i="13"/>
  <c r="U70" i="13"/>
  <c r="AO7" i="11"/>
  <c r="S37" i="11"/>
  <c r="X57" i="13"/>
  <c r="U56" i="13"/>
  <c r="W35" i="7"/>
  <c r="X17" i="7"/>
  <c r="Q17" i="7"/>
  <c r="O17" i="7"/>
  <c r="T52" i="7"/>
  <c r="AA52" i="7"/>
  <c r="Q47" i="11"/>
  <c r="R41" i="11"/>
  <c r="S35" i="11"/>
  <c r="P11" i="11"/>
  <c r="O8" i="11"/>
  <c r="F77" i="13"/>
  <c r="P74" i="13"/>
  <c r="L54" i="13"/>
  <c r="M64" i="13"/>
  <c r="G55" i="13"/>
  <c r="E74" i="13"/>
  <c r="Y17" i="7"/>
  <c r="AA17" i="7"/>
  <c r="Y75" i="13"/>
  <c r="S52" i="7"/>
  <c r="Q52" i="7"/>
  <c r="V35" i="7"/>
  <c r="S35" i="7"/>
  <c r="P45" i="11"/>
  <c r="Q39" i="11"/>
  <c r="R33" i="11"/>
  <c r="T39" i="11"/>
  <c r="AB70" i="13"/>
  <c r="P66" i="13"/>
  <c r="L70" i="13"/>
  <c r="O57" i="13"/>
  <c r="W64" i="13"/>
  <c r="C58" i="13"/>
  <c r="O74" i="13"/>
  <c r="V57" i="13"/>
  <c r="F55" i="13"/>
  <c r="X66" i="13"/>
  <c r="Y67" i="13"/>
  <c r="V17" i="7"/>
  <c r="K74" i="13"/>
  <c r="R17" i="7"/>
  <c r="Z17" i="7"/>
  <c r="U17" i="7"/>
  <c r="Z35" i="7"/>
  <c r="O66" i="11"/>
  <c r="Y72" i="13"/>
  <c r="G70" i="13"/>
  <c r="L67" i="13"/>
  <c r="Q64" i="13"/>
  <c r="V61" i="13"/>
  <c r="AA58" i="13"/>
  <c r="I56" i="13"/>
  <c r="C56" i="13"/>
  <c r="L62" i="13"/>
  <c r="T69" i="13"/>
  <c r="C64" i="13"/>
  <c r="C73" i="13"/>
  <c r="O35" i="7"/>
  <c r="P17" i="7"/>
  <c r="V52" i="7"/>
  <c r="R35" i="7"/>
  <c r="P24" i="11"/>
  <c r="Q22" i="11"/>
  <c r="R12" i="11"/>
  <c r="P37" i="11"/>
  <c r="Q31" i="11"/>
  <c r="T47" i="11"/>
  <c r="P48" i="11"/>
  <c r="O21" i="11"/>
  <c r="Y58" i="13"/>
  <c r="K69" i="13"/>
  <c r="D61" i="13"/>
  <c r="I58" i="13"/>
  <c r="G73" i="13"/>
  <c r="E62" i="13"/>
  <c r="C69" i="13"/>
  <c r="J60" i="13"/>
  <c r="R67" i="13"/>
  <c r="X74" i="13"/>
  <c r="I76" i="13"/>
  <c r="V75" i="13"/>
  <c r="AA72" i="13"/>
  <c r="I70" i="13"/>
  <c r="N67" i="13"/>
  <c r="S64" i="13"/>
  <c r="X61" i="13"/>
  <c r="F59" i="13"/>
  <c r="K56" i="13"/>
  <c r="Q72" i="13"/>
  <c r="V69" i="13"/>
  <c r="AA66" i="13"/>
  <c r="I64" i="13"/>
  <c r="N61" i="13"/>
  <c r="S58" i="13"/>
  <c r="X55" i="13"/>
  <c r="H55" i="13"/>
  <c r="C72" i="13"/>
  <c r="T18" i="11"/>
  <c r="D70" i="13"/>
  <c r="C77" i="13"/>
  <c r="F76" i="13"/>
  <c r="K73" i="13"/>
  <c r="P70" i="13"/>
  <c r="U67" i="13"/>
  <c r="Z64" i="13"/>
  <c r="H62" i="13"/>
  <c r="M59" i="13"/>
  <c r="R56" i="13"/>
  <c r="P73" i="13"/>
  <c r="T17" i="7"/>
  <c r="O52" i="7"/>
  <c r="W17" i="7"/>
  <c r="P72" i="11"/>
  <c r="P57" i="13"/>
  <c r="N72" i="13"/>
  <c r="W56" i="13"/>
  <c r="H65" i="13"/>
  <c r="U35" i="7"/>
  <c r="S17" i="7"/>
  <c r="X52" i="7"/>
  <c r="W52" i="7"/>
  <c r="T35" i="7"/>
  <c r="U52" i="7"/>
  <c r="S65" i="11"/>
  <c r="T19" i="11"/>
  <c r="C61" i="13"/>
  <c r="X73" i="13"/>
  <c r="E77" i="13"/>
  <c r="N65" i="13"/>
  <c r="F57" i="13"/>
  <c r="Q77" i="13"/>
  <c r="V74" i="13"/>
  <c r="AA71" i="13"/>
  <c r="I69" i="13"/>
  <c r="N66" i="13"/>
  <c r="S63" i="13"/>
  <c r="X60" i="13"/>
  <c r="F58" i="13"/>
  <c r="K55" i="13"/>
  <c r="E73" i="13"/>
  <c r="G76" i="13"/>
  <c r="L73" i="13"/>
  <c r="Q70" i="13"/>
  <c r="V67" i="13"/>
  <c r="AA64" i="13"/>
  <c r="I62" i="13"/>
  <c r="N59" i="13"/>
  <c r="S56" i="13"/>
  <c r="V76" i="13"/>
  <c r="AA73" i="13"/>
  <c r="I71" i="13"/>
  <c r="N68" i="13"/>
  <c r="S65" i="13"/>
  <c r="X62" i="13"/>
  <c r="F60" i="13"/>
  <c r="K57" i="13"/>
  <c r="H54" i="13"/>
  <c r="K75" i="13"/>
  <c r="D54" i="13"/>
  <c r="I67" i="13"/>
  <c r="Q54" i="13"/>
  <c r="AB75" i="13"/>
  <c r="AA69" i="13"/>
  <c r="Q74" i="13"/>
  <c r="I77" i="13"/>
  <c r="N74" i="13"/>
  <c r="S71" i="13"/>
  <c r="X68" i="13"/>
  <c r="F66" i="13"/>
  <c r="K63" i="13"/>
  <c r="P60" i="13"/>
  <c r="U57" i="13"/>
  <c r="N76" i="13"/>
  <c r="S73" i="13"/>
  <c r="X70" i="13"/>
  <c r="F68" i="13"/>
  <c r="K65" i="13"/>
  <c r="P62" i="13"/>
  <c r="U59" i="13"/>
  <c r="Z56" i="13"/>
  <c r="F62" i="13"/>
  <c r="S69" i="13"/>
  <c r="AA75" i="13"/>
  <c r="D64" i="13"/>
  <c r="M61" i="13"/>
  <c r="P72" i="13"/>
  <c r="V70" i="13"/>
  <c r="V55" i="13"/>
  <c r="G63" i="13"/>
  <c r="T70" i="13"/>
  <c r="U76" i="13"/>
  <c r="M62" i="13"/>
  <c r="AA54" i="13"/>
  <c r="Z78" i="13" s="1"/>
  <c r="V72" i="13"/>
  <c r="I59" i="13"/>
  <c r="Q66" i="13"/>
  <c r="W73" i="13"/>
  <c r="E76" i="13"/>
  <c r="R68" i="13"/>
  <c r="J75" i="13"/>
  <c r="J76" i="13"/>
  <c r="X75" i="13"/>
  <c r="F73" i="13"/>
  <c r="K70" i="13"/>
  <c r="P67" i="13"/>
  <c r="U64" i="13"/>
  <c r="Z61" i="13"/>
  <c r="H59" i="13"/>
  <c r="M56" i="13"/>
  <c r="X76" i="13"/>
  <c r="F74" i="13"/>
  <c r="K71" i="13"/>
  <c r="P68" i="13"/>
  <c r="U65" i="13"/>
  <c r="Z62" i="13"/>
  <c r="H60" i="13"/>
  <c r="M57" i="13"/>
  <c r="J54" i="13"/>
  <c r="E57" i="13"/>
  <c r="N75" i="13"/>
  <c r="S72" i="13"/>
  <c r="X69" i="13"/>
  <c r="F67" i="13"/>
  <c r="K64" i="13"/>
  <c r="P61" i="13"/>
  <c r="U58" i="13"/>
  <c r="I72" i="13"/>
  <c r="N69" i="13"/>
  <c r="S66" i="13"/>
  <c r="X63" i="13"/>
  <c r="F61" i="13"/>
  <c r="K58" i="13"/>
  <c r="W54" i="13"/>
  <c r="N70" i="13"/>
  <c r="T76" i="13"/>
  <c r="D73" i="13"/>
  <c r="O71" i="13"/>
  <c r="N77" i="13"/>
  <c r="U69" i="13"/>
  <c r="X56" i="13"/>
  <c r="Y74" i="13"/>
  <c r="R16" i="11"/>
  <c r="J68" i="13"/>
  <c r="U63" i="13"/>
  <c r="F71" i="13"/>
  <c r="S60" i="13"/>
  <c r="Q67" i="13"/>
  <c r="AB61" i="13"/>
  <c r="Z75" i="13"/>
  <c r="D63" i="13"/>
  <c r="P75" i="13"/>
  <c r="AB55" i="13"/>
  <c r="AB78" i="13" s="1"/>
  <c r="P76" i="13"/>
  <c r="U73" i="13"/>
  <c r="Z70" i="13"/>
  <c r="H68" i="13"/>
  <c r="M65" i="13"/>
  <c r="R62" i="13"/>
  <c r="W59" i="13"/>
  <c r="AB56" i="13"/>
  <c r="X77" i="13"/>
  <c r="F75" i="13"/>
  <c r="K72" i="13"/>
  <c r="P69" i="13"/>
  <c r="U66" i="13"/>
  <c r="Z63" i="13"/>
  <c r="H61" i="13"/>
  <c r="M58" i="13"/>
  <c r="U75" i="13"/>
  <c r="Z72" i="13"/>
  <c r="H70" i="13"/>
  <c r="M67" i="13"/>
  <c r="R64" i="13"/>
  <c r="W61" i="13"/>
  <c r="AB58" i="13"/>
  <c r="J56" i="13"/>
  <c r="X71" i="13"/>
  <c r="F69" i="13"/>
  <c r="K66" i="13"/>
  <c r="P63" i="13"/>
  <c r="U60" i="13"/>
  <c r="Z57" i="13"/>
  <c r="Y78" i="13" s="1"/>
  <c r="O54" i="13"/>
  <c r="P56" i="13"/>
  <c r="F64" i="13"/>
  <c r="N71" i="13"/>
  <c r="M77" i="13"/>
  <c r="C55" i="13"/>
  <c r="W55" i="13"/>
  <c r="H64" i="13"/>
  <c r="Q75" i="13"/>
  <c r="R75" i="13"/>
  <c r="Q57" i="13"/>
  <c r="G65" i="13"/>
  <c r="O72" i="13"/>
  <c r="E54" i="13"/>
  <c r="U71" i="13"/>
  <c r="X58" i="13"/>
  <c r="AA76" i="13"/>
  <c r="J67" i="13"/>
  <c r="U62" i="13"/>
  <c r="Q57" i="11"/>
  <c r="T22" i="11"/>
  <c r="T61" i="13"/>
  <c r="H57" i="13"/>
  <c r="F72" i="13"/>
  <c r="C60" i="13"/>
  <c r="AA60" i="13"/>
  <c r="I75" i="13"/>
  <c r="AB62" i="13"/>
  <c r="M70" i="13"/>
  <c r="S76" i="13"/>
  <c r="D72" i="13"/>
  <c r="M72" i="13"/>
  <c r="R69" i="13"/>
  <c r="W66" i="13"/>
  <c r="AB63" i="13"/>
  <c r="J61" i="13"/>
  <c r="O58" i="13"/>
  <c r="H76" i="13"/>
  <c r="M73" i="13"/>
  <c r="R70" i="13"/>
  <c r="W67" i="13"/>
  <c r="AB64" i="13"/>
  <c r="J62" i="13"/>
  <c r="O59" i="13"/>
  <c r="T56" i="13"/>
  <c r="P77" i="13"/>
  <c r="U74" i="13"/>
  <c r="Z71" i="13"/>
  <c r="H69" i="13"/>
  <c r="M66" i="13"/>
  <c r="R63" i="13"/>
  <c r="W60" i="13"/>
  <c r="AB57" i="13"/>
  <c r="J55" i="13"/>
  <c r="M75" i="13"/>
  <c r="R72" i="13"/>
  <c r="W69" i="13"/>
  <c r="AB66" i="13"/>
  <c r="J64" i="13"/>
  <c r="O61" i="13"/>
  <c r="T58" i="13"/>
  <c r="Y55" i="13"/>
  <c r="P71" i="13"/>
  <c r="U68" i="13"/>
  <c r="Z65" i="13"/>
  <c r="H63" i="13"/>
  <c r="M60" i="13"/>
  <c r="R57" i="13"/>
  <c r="R54" i="13"/>
  <c r="G54" i="13"/>
  <c r="X64" i="13"/>
  <c r="AB77" i="13"/>
  <c r="C63" i="13"/>
  <c r="Z76" i="13"/>
  <c r="T77" i="13"/>
  <c r="Q58" i="13"/>
  <c r="Y65" i="13"/>
  <c r="J73" i="13"/>
  <c r="E68" i="13"/>
  <c r="H74" i="13"/>
  <c r="S61" i="13"/>
  <c r="E70" i="13"/>
  <c r="R60" i="11"/>
  <c r="Q41" i="11"/>
  <c r="S57" i="11"/>
  <c r="Q58" i="11"/>
  <c r="S21" i="11"/>
  <c r="T71" i="11"/>
  <c r="T62" i="13"/>
  <c r="AB69" i="13"/>
  <c r="H58" i="13"/>
  <c r="P65" i="13"/>
  <c r="E61" i="13"/>
  <c r="C68" i="13"/>
  <c r="N64" i="13"/>
  <c r="D68" i="13"/>
  <c r="AA61" i="13"/>
  <c r="L69" i="13"/>
  <c r="D62" i="13"/>
  <c r="O56" i="13"/>
  <c r="M71" i="13"/>
  <c r="L77" i="13"/>
  <c r="C54" i="13"/>
  <c r="R77" i="13"/>
  <c r="W74" i="13"/>
  <c r="AB71" i="13"/>
  <c r="J69" i="13"/>
  <c r="O66" i="13"/>
  <c r="T63" i="13"/>
  <c r="Y60" i="13"/>
  <c r="G58" i="13"/>
  <c r="L55" i="13"/>
  <c r="E66" i="13"/>
  <c r="W75" i="13"/>
  <c r="AB72" i="13"/>
  <c r="J70" i="13"/>
  <c r="O67" i="13"/>
  <c r="T64" i="13"/>
  <c r="Y61" i="13"/>
  <c r="G59" i="13"/>
  <c r="L56" i="13"/>
  <c r="H77" i="13"/>
  <c r="M74" i="13"/>
  <c r="R71" i="13"/>
  <c r="W68" i="13"/>
  <c r="AB65" i="13"/>
  <c r="J63" i="13"/>
  <c r="O60" i="13"/>
  <c r="T57" i="13"/>
  <c r="T54" i="13"/>
  <c r="AB74" i="13"/>
  <c r="J72" i="13"/>
  <c r="O69" i="13"/>
  <c r="T66" i="13"/>
  <c r="Y63" i="13"/>
  <c r="G61" i="13"/>
  <c r="L58" i="13"/>
  <c r="H71" i="13"/>
  <c r="M68" i="13"/>
  <c r="R65" i="13"/>
  <c r="W62" i="13"/>
  <c r="AB59" i="13"/>
  <c r="J57" i="13"/>
  <c r="I54" i="13"/>
  <c r="F54" i="13"/>
  <c r="P58" i="13"/>
  <c r="X65" i="13"/>
  <c r="I73" i="13"/>
  <c r="E64" i="13"/>
  <c r="C71" i="13"/>
  <c r="W57" i="13"/>
  <c r="H66" i="13"/>
  <c r="Q59" i="13"/>
  <c r="Y66" i="13"/>
  <c r="Z73" i="13"/>
  <c r="S77" i="13"/>
  <c r="N62" i="13"/>
  <c r="D59" i="13"/>
  <c r="Y59" i="13"/>
  <c r="R42" i="11"/>
  <c r="Q12" i="11"/>
  <c r="S56" i="11"/>
  <c r="P36" i="11"/>
  <c r="E72" i="13"/>
  <c r="C76" i="13"/>
  <c r="D71" i="13"/>
  <c r="C62" i="13"/>
  <c r="J77" i="13"/>
  <c r="E58" i="13"/>
  <c r="O75" i="13"/>
  <c r="T72" i="13"/>
  <c r="Y69" i="13"/>
  <c r="G67" i="13"/>
  <c r="L64" i="13"/>
  <c r="Q61" i="13"/>
  <c r="V58" i="13"/>
  <c r="W76" i="13"/>
  <c r="AB73" i="13"/>
  <c r="J71" i="13"/>
  <c r="O68" i="13"/>
  <c r="T65" i="13"/>
  <c r="Y62" i="13"/>
  <c r="G60" i="13"/>
  <c r="L57" i="13"/>
  <c r="O77" i="13"/>
  <c r="T74" i="13"/>
  <c r="Y71" i="13"/>
  <c r="G69" i="13"/>
  <c r="L66" i="13"/>
  <c r="Q63" i="13"/>
  <c r="V60" i="13"/>
  <c r="AA57" i="13"/>
  <c r="W70" i="13"/>
  <c r="AB67" i="13"/>
  <c r="J65" i="13"/>
  <c r="O62" i="13"/>
  <c r="T59" i="13"/>
  <c r="Y56" i="13"/>
  <c r="X54" i="13"/>
  <c r="W78" i="13" s="1"/>
  <c r="K59" i="13"/>
  <c r="Y73" i="13"/>
  <c r="R58" i="13"/>
  <c r="Z66" i="13"/>
  <c r="L60" i="13"/>
  <c r="S74" i="13"/>
  <c r="D55" i="13"/>
  <c r="I65" i="13"/>
  <c r="C66" i="13"/>
  <c r="T13" i="11"/>
  <c r="S10" i="11"/>
  <c r="G57" i="13"/>
  <c r="O64" i="13"/>
  <c r="Z59" i="13"/>
  <c r="N56" i="13"/>
  <c r="M78" i="13" s="1"/>
  <c r="V63" i="13"/>
  <c r="K77" i="13"/>
  <c r="W65" i="13"/>
  <c r="H73" i="13"/>
  <c r="E63" i="13"/>
  <c r="C70" i="13"/>
  <c r="Y76" i="13"/>
  <c r="G74" i="13"/>
  <c r="L71" i="13"/>
  <c r="Q68" i="13"/>
  <c r="V65" i="13"/>
  <c r="AA62" i="13"/>
  <c r="I60" i="13"/>
  <c r="N57" i="13"/>
  <c r="K54" i="13"/>
  <c r="Y77" i="13"/>
  <c r="G75" i="13"/>
  <c r="L72" i="13"/>
  <c r="Q69" i="13"/>
  <c r="V66" i="13"/>
  <c r="AA63" i="13"/>
  <c r="I61" i="13"/>
  <c r="N58" i="13"/>
  <c r="O76" i="13"/>
  <c r="T73" i="13"/>
  <c r="Y70" i="13"/>
  <c r="G68" i="13"/>
  <c r="L65" i="13"/>
  <c r="Q62" i="13"/>
  <c r="V59" i="13"/>
  <c r="AA56" i="13"/>
  <c r="G77" i="13"/>
  <c r="L74" i="13"/>
  <c r="Q71" i="13"/>
  <c r="V68" i="13"/>
  <c r="AA65" i="13"/>
  <c r="I63" i="13"/>
  <c r="N60" i="13"/>
  <c r="S57" i="13"/>
  <c r="S54" i="13"/>
  <c r="O70" i="13"/>
  <c r="T67" i="13"/>
  <c r="Y64" i="13"/>
  <c r="G62" i="13"/>
  <c r="L59" i="13"/>
  <c r="Q56" i="13"/>
  <c r="U54" i="13"/>
  <c r="K60" i="13"/>
  <c r="S67" i="13"/>
  <c r="R74" i="13"/>
  <c r="D66" i="13"/>
  <c r="R59" i="13"/>
  <c r="Z68" i="13"/>
  <c r="C65" i="13"/>
  <c r="C74" i="13"/>
  <c r="L61" i="13"/>
  <c r="T68" i="13"/>
  <c r="L75" i="13"/>
  <c r="D74" i="13"/>
  <c r="D75" i="13"/>
  <c r="AA67" i="13"/>
  <c r="O55" i="11"/>
  <c r="S45" i="11"/>
  <c r="Q61" i="11"/>
  <c r="R55" i="11"/>
  <c r="R14" i="11"/>
  <c r="Q69" i="11"/>
  <c r="P64" i="11"/>
  <c r="P7" i="11"/>
  <c r="P17" i="11"/>
  <c r="Q9" i="11"/>
  <c r="S41" i="11"/>
  <c r="T55" i="11"/>
  <c r="T24" i="11"/>
  <c r="R56" i="11"/>
  <c r="S59" i="11"/>
  <c r="Q70" i="11"/>
  <c r="O32" i="11"/>
  <c r="R65" i="11"/>
  <c r="O19" i="11"/>
  <c r="Q71" i="11"/>
  <c r="O17" i="11"/>
  <c r="P13" i="11"/>
  <c r="R48" i="11"/>
  <c r="R69" i="11"/>
  <c r="O13" i="11"/>
  <c r="Q14" i="11"/>
  <c r="R59" i="11"/>
  <c r="O11" i="11"/>
  <c r="O44" i="11"/>
  <c r="S70" i="11"/>
  <c r="O59" i="11"/>
  <c r="O9" i="11"/>
  <c r="Q33" i="11"/>
  <c r="Q15" i="11"/>
  <c r="Q23" i="11"/>
  <c r="O67" i="11"/>
  <c r="Q34" i="11"/>
  <c r="P68" i="11"/>
  <c r="P60" i="11"/>
  <c r="T60" i="11"/>
  <c r="O18" i="11"/>
  <c r="R57" i="11"/>
  <c r="R22" i="11"/>
  <c r="P33" i="11"/>
  <c r="P15" i="11"/>
  <c r="P23" i="11"/>
  <c r="R7" i="11"/>
  <c r="S69" i="11"/>
  <c r="Q60" i="11"/>
  <c r="O20" i="11"/>
  <c r="T72" i="11"/>
  <c r="AO24" i="11"/>
  <c r="S43" i="11"/>
  <c r="T37" i="11"/>
  <c r="O71" i="11"/>
  <c r="P65" i="11"/>
  <c r="Q59" i="11"/>
  <c r="Q13" i="11"/>
  <c r="O35" i="11"/>
  <c r="S71" i="11"/>
  <c r="T65" i="11"/>
  <c r="O60" i="11"/>
  <c r="O14" i="11"/>
  <c r="R71" i="11"/>
  <c r="T59" i="11"/>
  <c r="Q24" i="11"/>
  <c r="Q46" i="11"/>
  <c r="AL15" i="11"/>
  <c r="R63" i="11"/>
  <c r="O34" i="11"/>
  <c r="S46" i="11"/>
  <c r="S24" i="11"/>
  <c r="O33" i="11"/>
  <c r="P18" i="11"/>
  <c r="O47" i="11"/>
  <c r="O23" i="11"/>
  <c r="R25" i="11"/>
  <c r="Q17" i="11"/>
  <c r="AM14" i="11"/>
  <c r="S63" i="11"/>
  <c r="T57" i="11"/>
  <c r="AL8" i="11"/>
  <c r="AO22" i="11"/>
  <c r="T11" i="11"/>
  <c r="S18" i="11"/>
  <c r="R13" i="11"/>
  <c r="O62" i="11"/>
  <c r="R31" i="11"/>
  <c r="O48" i="11"/>
  <c r="R35" i="11"/>
  <c r="S8" i="11"/>
  <c r="S25" i="11"/>
  <c r="T46" i="11"/>
  <c r="P30" i="11"/>
  <c r="AJ16" i="11"/>
  <c r="AK8" i="11"/>
  <c r="T38" i="11"/>
  <c r="R9" i="11"/>
  <c r="S36" i="11"/>
  <c r="R17" i="11"/>
  <c r="Q25" i="11"/>
  <c r="R67" i="11"/>
  <c r="T20" i="11"/>
  <c r="R47" i="11"/>
  <c r="P38" i="11"/>
  <c r="T64" i="11"/>
  <c r="S61" i="11"/>
  <c r="O56" i="11"/>
  <c r="P56" i="11"/>
  <c r="AK24" i="11"/>
  <c r="T10" i="11"/>
  <c r="Q20" i="11"/>
  <c r="Q55" i="11"/>
  <c r="R70" i="11"/>
  <c r="Q38" i="11"/>
  <c r="Q18" i="11"/>
  <c r="Q65" i="11"/>
  <c r="P20" i="11"/>
  <c r="O69" i="11"/>
  <c r="P22" i="11"/>
  <c r="O40" i="11"/>
  <c r="P67" i="11"/>
  <c r="O58" i="11"/>
  <c r="T45" i="11"/>
  <c r="O70" i="11"/>
  <c r="Q67" i="11"/>
  <c r="R61" i="11"/>
  <c r="S55" i="11"/>
  <c r="R15" i="11"/>
  <c r="O63" i="11"/>
  <c r="O68" i="11"/>
  <c r="O64" i="11"/>
  <c r="P12" i="11"/>
  <c r="AO15" i="11"/>
  <c r="S58" i="11"/>
  <c r="O7" i="11"/>
  <c r="T21" i="11"/>
  <c r="O15" i="11"/>
  <c r="Q45" i="11"/>
  <c r="R64" i="11"/>
  <c r="P61" i="11"/>
  <c r="P32" i="11"/>
  <c r="T61" i="11"/>
  <c r="R24" i="11"/>
  <c r="P63" i="11"/>
  <c r="S66" i="11"/>
  <c r="R44" i="11"/>
  <c r="R68" i="11"/>
  <c r="T31" i="11"/>
  <c r="P59" i="11"/>
  <c r="P58" i="11"/>
  <c r="R11" i="11"/>
  <c r="R34" i="11"/>
  <c r="Q42" i="11"/>
  <c r="O41" i="11"/>
  <c r="R37" i="11"/>
  <c r="P8" i="11"/>
  <c r="T66" i="11"/>
  <c r="T69" i="11"/>
  <c r="AK7" i="11"/>
  <c r="AL22" i="11"/>
  <c r="R62" i="11"/>
  <c r="AL23" i="11"/>
  <c r="S64" i="11"/>
  <c r="S33" i="11"/>
  <c r="AL7" i="11"/>
  <c r="O39" i="11"/>
  <c r="R40" i="11"/>
  <c r="T43" i="11"/>
  <c r="O37" i="11"/>
  <c r="AN16" i="11"/>
  <c r="P46" i="11"/>
  <c r="AJ15" i="11"/>
  <c r="Q63" i="11"/>
  <c r="S16" i="11"/>
  <c r="P35" i="11"/>
  <c r="P66" i="11"/>
  <c r="T56" i="11"/>
  <c r="P57" i="11"/>
  <c r="AN7" i="11"/>
  <c r="AK22" i="11"/>
  <c r="AK23" i="11"/>
  <c r="T25" i="11"/>
  <c r="T63" i="11"/>
  <c r="Q10" i="11"/>
  <c r="T67" i="11"/>
  <c r="T58" i="11"/>
  <c r="Q16" i="11"/>
  <c r="O61" i="11"/>
  <c r="Q30" i="11"/>
  <c r="Q7" i="11"/>
  <c r="S39" i="11"/>
  <c r="P25" i="11"/>
  <c r="Q19" i="11"/>
  <c r="T12" i="11"/>
  <c r="T35" i="11"/>
  <c r="AM9" i="11"/>
  <c r="S7" i="11"/>
  <c r="AL16" i="11"/>
  <c r="S13" i="11"/>
  <c r="T36" i="11"/>
  <c r="R8" i="11"/>
  <c r="AM16" i="11"/>
  <c r="S54" i="11"/>
  <c r="S34" i="11"/>
  <c r="AL9" i="11"/>
  <c r="R45" i="11"/>
  <c r="R21" i="11"/>
  <c r="S15" i="11"/>
  <c r="AN22" i="11"/>
  <c r="S30" i="11"/>
  <c r="P43" i="11"/>
  <c r="AN24" i="11"/>
  <c r="Q43" i="11"/>
  <c r="AO23" i="11"/>
  <c r="Q32" i="11"/>
  <c r="AJ22" i="11"/>
  <c r="R32" i="11"/>
  <c r="T15" i="11"/>
  <c r="R23" i="11"/>
  <c r="T33" i="11"/>
  <c r="AJ24" i="11"/>
  <c r="S47" i="11"/>
  <c r="AN14" i="11"/>
  <c r="Q35" i="11"/>
  <c r="AJ7" i="11"/>
  <c r="S17" i="11"/>
  <c r="P41" i="11"/>
  <c r="AM8" i="11"/>
  <c r="O30" i="11"/>
  <c r="AN8" i="11"/>
  <c r="Q37" i="11"/>
  <c r="T7" i="11"/>
  <c r="S23" i="11"/>
  <c r="T17" i="11"/>
  <c r="S42" i="11"/>
  <c r="R54" i="11"/>
  <c r="S38" i="11"/>
  <c r="Q54" i="11"/>
  <c r="AL14" i="11"/>
  <c r="Q11" i="11"/>
  <c r="P40" i="11"/>
  <c r="Q40" i="11"/>
  <c r="AK15" i="11"/>
  <c r="AJ23" i="11"/>
  <c r="AJ9" i="11"/>
  <c r="AM23" i="11"/>
  <c r="Q21" i="11"/>
  <c r="S72" i="11"/>
  <c r="T41" i="11"/>
  <c r="H9" i="7"/>
  <c r="L16" i="7"/>
  <c r="H16" i="7"/>
  <c r="L9" i="7"/>
  <c r="L18" i="7"/>
  <c r="D9" i="7"/>
  <c r="H12" i="7"/>
  <c r="H8" i="7"/>
  <c r="H13" i="7"/>
  <c r="L12" i="7"/>
  <c r="L13" i="7"/>
  <c r="D10" i="7"/>
  <c r="D13" i="7"/>
  <c r="D16" i="7"/>
  <c r="L8" i="7"/>
  <c r="H17" i="7"/>
  <c r="H14" i="7"/>
  <c r="H15" i="7"/>
  <c r="H11" i="7"/>
  <c r="H18" i="7"/>
  <c r="L14" i="7"/>
  <c r="D18" i="7"/>
  <c r="D14" i="7"/>
  <c r="L15" i="7"/>
  <c r="H10" i="7"/>
  <c r="D7" i="7"/>
  <c r="L17" i="7"/>
  <c r="L10" i="7"/>
  <c r="L7" i="7"/>
  <c r="D11" i="7"/>
  <c r="D12" i="7"/>
  <c r="D15" i="7"/>
  <c r="D8" i="7"/>
  <c r="D17" i="7"/>
  <c r="L11" i="7"/>
  <c r="T50" i="6"/>
  <c r="V6" i="6"/>
  <c r="V44" i="6"/>
  <c r="V40" i="6"/>
  <c r="V43" i="6"/>
  <c r="V39" i="6"/>
  <c r="V14" i="6"/>
  <c r="V12" i="6"/>
  <c r="V10" i="6"/>
  <c r="V8" i="6"/>
  <c r="V38" i="6"/>
  <c r="V36" i="6"/>
  <c r="V45" i="6"/>
  <c r="V41" i="6"/>
  <c r="V9" i="6"/>
  <c r="V15" i="6"/>
  <c r="V42" i="6"/>
  <c r="V35" i="6"/>
  <c r="V16" i="6"/>
  <c r="V11" i="6"/>
  <c r="V7" i="6"/>
  <c r="V13" i="6"/>
  <c r="V21" i="6"/>
  <c r="V23" i="6"/>
  <c r="V25" i="6"/>
  <c r="V27" i="6"/>
  <c r="V20" i="6"/>
  <c r="V22" i="6"/>
  <c r="V24" i="6"/>
  <c r="V26" i="6"/>
  <c r="V29" i="6"/>
  <c r="V28" i="6"/>
  <c r="V30" i="6"/>
  <c r="H9" i="5"/>
  <c r="AD10" i="5" s="1"/>
  <c r="L78" i="13" l="1"/>
  <c r="P78" i="13"/>
  <c r="R78" i="13"/>
  <c r="F78" i="13"/>
  <c r="D78" i="13"/>
  <c r="V78" i="13"/>
  <c r="J78" i="13"/>
  <c r="Q78" i="13"/>
  <c r="O78" i="13"/>
  <c r="G78" i="13"/>
  <c r="K78" i="13"/>
  <c r="AA78" i="13"/>
  <c r="T78" i="13"/>
  <c r="C78" i="13"/>
  <c r="S78" i="13"/>
  <c r="E78" i="13"/>
  <c r="N78" i="13"/>
  <c r="H78" i="13"/>
  <c r="I78" i="13"/>
  <c r="X78" i="13"/>
  <c r="V37" i="6"/>
  <c r="G2" i="6"/>
  <c r="P11" i="5"/>
  <c r="T10" i="5"/>
  <c r="T9" i="5"/>
  <c r="P9" i="5"/>
  <c r="AD8" i="5"/>
  <c r="P10" i="5"/>
  <c r="AD9" i="5"/>
  <c r="T8" i="5"/>
  <c r="AD14" i="5"/>
  <c r="P8" i="5"/>
  <c r="T14" i="5"/>
  <c r="AD13" i="5"/>
  <c r="P14" i="5"/>
  <c r="T13" i="5"/>
  <c r="AD12" i="5"/>
  <c r="P13" i="5"/>
  <c r="T12" i="5"/>
  <c r="AD11" i="5"/>
  <c r="P12" i="5"/>
  <c r="T11" i="5"/>
  <c r="AD15" i="5" l="1"/>
  <c r="AE14" i="5" s="1"/>
  <c r="T15" i="5"/>
  <c r="U8" i="5" s="1"/>
  <c r="Q14" i="5"/>
  <c r="Q11" i="5"/>
  <c r="Q12" i="5"/>
  <c r="Q8" i="5"/>
  <c r="P15" i="5"/>
  <c r="Q9" i="5"/>
  <c r="Q10" i="5"/>
  <c r="Q13" i="5"/>
  <c r="AE8" i="5" l="1"/>
  <c r="AE15" i="5"/>
  <c r="AE10" i="5"/>
  <c r="AE12" i="5"/>
  <c r="AE11" i="5"/>
  <c r="AE13" i="5"/>
  <c r="AE9" i="5"/>
  <c r="U15" i="5"/>
  <c r="U13" i="5"/>
  <c r="U12" i="5"/>
  <c r="U10" i="5"/>
  <c r="U9" i="5"/>
  <c r="U14" i="5"/>
  <c r="U11" i="5"/>
  <c r="Q15"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216A74-3121-48BB-82DC-0D46305F5279}"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 id="2" xr16:uid="{6D18FD36-A448-4DC5-A050-876E8A534FD2}"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3" xr16:uid="{55B9C96E-8365-4687-B753-CF11C73ED514}" keepAlive="1" name="Query - Sheet1 (2)" description="Connection to the 'Sheet1 (2)' query in the workbook." type="5" refreshedVersion="0" background="1">
    <dbPr connection="Provider=Microsoft.Mashup.OleDb.1;Data Source=$Workbook$;Location=&quot;Sheet1 (2)&quot;;Extended Properties=&quot;&quot;" command="SELECT * FROM [Sheet1 (2)]"/>
  </connection>
</connections>
</file>

<file path=xl/sharedStrings.xml><?xml version="1.0" encoding="utf-8"?>
<sst xmlns="http://schemas.openxmlformats.org/spreadsheetml/2006/main" count="4210" uniqueCount="439">
  <si>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</si>
  <si>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</si>
  <si>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</si>
  <si>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</si>
  <si>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</si>
  <si>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</si>
  <si>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</si>
  <si>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</si>
  <si>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</si>
  <si>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</si>
  <si>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</si>
  <si>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</si>
  <si>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</si>
  <si>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</si>
  <si>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</si>
  <si>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</si>
  <si>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</si>
  <si>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</si>
  <si>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</si>
  <si>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</si>
  <si>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</si>
  <si>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</si>
  <si>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</si>
  <si>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</si>
  <si>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</si>
  <si>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</si>
  <si>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</si>
  <si>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</si>
  <si>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</si>
  <si>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</si>
  <si>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</si>
  <si>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</si>
  <si>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</si>
  <si>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</si>
  <si>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100.3</t>
  </si>
  <si>
    <t>Rural+Urban</t>
  </si>
  <si>
    <t>February</t>
  </si>
  <si>
    <t>100.4</t>
  </si>
  <si>
    <t>March</t>
  </si>
  <si>
    <t>April</t>
  </si>
  <si>
    <t>100.5</t>
  </si>
  <si>
    <t>May</t>
  </si>
  <si>
    <t>June</t>
  </si>
  <si>
    <t>106.6</t>
  </si>
  <si>
    <t>July</t>
  </si>
  <si>
    <t>107.7</t>
  </si>
  <si>
    <t>August</t>
  </si>
  <si>
    <t>108.9</t>
  </si>
  <si>
    <t>September</t>
  </si>
  <si>
    <t>109.7</t>
  </si>
  <si>
    <t>October</t>
  </si>
  <si>
    <t>110.5</t>
  </si>
  <si>
    <t xml:space="preserve">November </t>
  </si>
  <si>
    <t>November</t>
  </si>
  <si>
    <t>111.1</t>
  </si>
  <si>
    <t>December</t>
  </si>
  <si>
    <t>110.7</t>
  </si>
  <si>
    <t>111.6</t>
  </si>
  <si>
    <t>112.5</t>
  </si>
  <si>
    <t>113.2</t>
  </si>
  <si>
    <t>Marcrh</t>
  </si>
  <si>
    <t>113.9</t>
  </si>
  <si>
    <t>114.3</t>
  </si>
  <si>
    <t>114.8</t>
  </si>
  <si>
    <t>115.5</t>
  </si>
  <si>
    <t>116.1</t>
  </si>
  <si>
    <t>116.7</t>
  </si>
  <si>
    <t>117.1</t>
  </si>
  <si>
    <t>116.5</t>
  </si>
  <si>
    <t>117.3</t>
  </si>
  <si>
    <t>118.1</t>
  </si>
  <si>
    <t>118.6</t>
  </si>
  <si>
    <t>119.2</t>
  </si>
  <si>
    <t>119.6</t>
  </si>
  <si>
    <t>119</t>
  </si>
  <si>
    <t>119.9</t>
  </si>
  <si>
    <t>120.9</t>
  </si>
  <si>
    <t>121.6</t>
  </si>
  <si>
    <t>122.4</t>
  </si>
  <si>
    <t>122.9</t>
  </si>
  <si>
    <t>123.4</t>
  </si>
  <si>
    <t>124.4</t>
  </si>
  <si>
    <t>124.9</t>
  </si>
  <si>
    <t>125.6</t>
  </si>
  <si>
    <t>126</t>
  </si>
  <si>
    <t>125.5</t>
  </si>
  <si>
    <t>126.4</t>
  </si>
  <si>
    <t>127.3</t>
  </si>
  <si>
    <t>127.9</t>
  </si>
  <si>
    <t>128.7</t>
  </si>
  <si>
    <t>129.1</t>
  </si>
  <si>
    <t>128.5</t>
  </si>
  <si>
    <t>129.6</t>
  </si>
  <si>
    <t>130.5</t>
  </si>
  <si>
    <t>131.1</t>
  </si>
  <si>
    <t>131.7</t>
  </si>
  <si>
    <t>132.1</t>
  </si>
  <si>
    <t>131.4</t>
  </si>
  <si>
    <t>132.6</t>
  </si>
  <si>
    <t>134.4</t>
  </si>
  <si>
    <t>135.7</t>
  </si>
  <si>
    <t>137.3</t>
  </si>
  <si>
    <t>138.6</t>
  </si>
  <si>
    <t>139.1</t>
  </si>
  <si>
    <t>140.4</t>
  </si>
  <si>
    <t>141.3</t>
  </si>
  <si>
    <t>142</t>
  </si>
  <si>
    <t>142.9</t>
  </si>
  <si>
    <t>143.2</t>
  </si>
  <si>
    <t>142.5</t>
  </si>
  <si>
    <t>143.6</t>
  </si>
  <si>
    <t>144.6</t>
  </si>
  <si>
    <t>145.3</t>
  </si>
  <si>
    <t>146.3</t>
  </si>
  <si>
    <t>146.9</t>
  </si>
  <si>
    <t>146.5</t>
  </si>
  <si>
    <t>147.7</t>
  </si>
  <si>
    <t>148.5</t>
  </si>
  <si>
    <t>149</t>
  </si>
  <si>
    <t>150.1</t>
  </si>
  <si>
    <t>149.4</t>
  </si>
  <si>
    <t>150.6</t>
  </si>
  <si>
    <t>151.6</t>
  </si>
  <si>
    <t>152.2</t>
  </si>
  <si>
    <t>153</t>
  </si>
  <si>
    <t>153.5</t>
  </si>
  <si>
    <t>152.8</t>
  </si>
  <si>
    <t>153.9</t>
  </si>
  <si>
    <t>154.8</t>
  </si>
  <si>
    <t>154.5</t>
  </si>
  <si>
    <t>155.6</t>
  </si>
  <si>
    <t>154.7</t>
  </si>
  <si>
    <t>155.5</t>
  </si>
  <si>
    <t>156.3</t>
  </si>
  <si>
    <t>156.5</t>
  </si>
  <si>
    <t>158</t>
  </si>
  <si>
    <t>158.4</t>
  </si>
  <si>
    <t>157.7</t>
  </si>
  <si>
    <t>159.8</t>
  </si>
  <si>
    <t>-</t>
  </si>
  <si>
    <t>159.9</t>
  </si>
  <si>
    <t>161.4</t>
  </si>
  <si>
    <t>161.6</t>
  </si>
  <si>
    <t>160.5</t>
  </si>
  <si>
    <t>161.5</t>
  </si>
  <si>
    <t>162.1</t>
  </si>
  <si>
    <t>163.6</t>
  </si>
  <si>
    <t>164.2</t>
  </si>
  <si>
    <t>163.4</t>
  </si>
  <si>
    <t>164.5</t>
  </si>
  <si>
    <t>165.5</t>
  </si>
  <si>
    <t>165.3</t>
  </si>
  <si>
    <t>167</t>
  </si>
  <si>
    <t>167.5</t>
  </si>
  <si>
    <t>166.8</t>
  </si>
  <si>
    <t>167.8</t>
  </si>
  <si>
    <t>169</t>
  </si>
  <si>
    <t>169.5</t>
  </si>
  <si>
    <t>171.2</t>
  </si>
  <si>
    <t>171.8</t>
  </si>
  <si>
    <t>170.7</t>
  </si>
  <si>
    <t>172.1</t>
  </si>
  <si>
    <t>173.5</t>
  </si>
  <si>
    <t>175.2</t>
  </si>
  <si>
    <t>175.6</t>
  </si>
  <si>
    <t xml:space="preserve">Note </t>
  </si>
  <si>
    <t>Comment</t>
  </si>
  <si>
    <t xml:space="preserve">Raw Data is Password Protected </t>
  </si>
  <si>
    <t>Analysis123</t>
  </si>
  <si>
    <t xml:space="preserve">Features </t>
  </si>
  <si>
    <t>Cleaned</t>
  </si>
  <si>
    <t xml:space="preserve">Missing Data </t>
  </si>
  <si>
    <t xml:space="preserve">Missing values </t>
  </si>
  <si>
    <t xml:space="preserve">Based on the last month’s data, Identify the contribution of different broader categories (food, energy, transportation, education, etc.) towards the CPI basket. Broader categories (Buckets) can be created by combining similar categories into one Bucket; Ex: Meals, Beverages, Cereals, can be clubbed to create “Food” category. Etc. </t>
  </si>
  <si>
    <t>Objective 2</t>
  </si>
  <si>
    <t xml:space="preserve">A trend of Y-o-Y increase in CPI (Rural + Urban) inflation starting 2017 for the entire baskets of product combined. </t>
  </si>
  <si>
    <t>Objective 3</t>
  </si>
  <si>
    <t>With India’s retail inflation reaching a 3- month high of 5.55% in November 2023, largely due to a sharp rise in food prices. Analyzing the following for 12 months ending May 2023</t>
  </si>
  <si>
    <t xml:space="preserve">Which Broader category has the highest contribution towards CPI Calculation </t>
  </si>
  <si>
    <t>Create a graph depicting the growth rate of Y- o -Y and identify the year with highest inflation rate</t>
  </si>
  <si>
    <t xml:space="preserve">Investigate trends in the price of broader food bucket category and evaluate month- on – month changes. Highlight month with highest and lowest food inflation </t>
  </si>
  <si>
    <t>Contribution is calculated by evaluating the underlying index values for broader categories and should add to 100% when contribution from different broader categories are added</t>
  </si>
  <si>
    <t xml:space="preserve">Highlight the reason why the year has the highest inflation (Based on research ) </t>
  </si>
  <si>
    <t xml:space="preserve">Identify the absolute changes in inflation over the same 12 months period and identify the biggest individual category contributor (only with in broader food category) towards inflation </t>
  </si>
  <si>
    <t>Objective 4</t>
  </si>
  <si>
    <t>Investigate how the onset and progression of the covid-19 pandemic affected inflation rates in India. Analyze the impact of key pandemic milestone (first lockdown) on the CPI inflation % , Specially focus on categories like health care, food and essential services.</t>
  </si>
  <si>
    <r>
      <t xml:space="preserve">Hint: </t>
    </r>
    <r>
      <rPr>
        <sz val="12"/>
        <color theme="1"/>
        <rFont val="Aptos"/>
        <family val="2"/>
      </rPr>
      <t>You can consider Mar’20 as the onset of covid and can compare the inflation trend before and after Mar’20 to see if there is a change in inflation % before and after.</t>
    </r>
  </si>
  <si>
    <t>Objective 5</t>
  </si>
  <si>
    <t xml:space="preserve">Investigate how major global economic events (Imported crude oil price fluctuations) have influenced India’s inflation. This can include an analysis of imported goods and their price trends. </t>
  </si>
  <si>
    <t>For the purpose of this analysis, focus only on the imported oil price fluctuations for years 2021 to 2023 (Month-on-Month)</t>
  </si>
  <si>
    <r>
      <rPr>
        <sz val="12"/>
        <color theme="1"/>
        <rFont val="Aptos"/>
        <family val="2"/>
      </rPr>
      <t>Identify trends in oil price change with change in inflation prices of all the categories and identify category whose inflation price strongly changes with fluctuations in imported oil price (</t>
    </r>
    <r>
      <rPr>
        <b/>
        <sz val="12"/>
        <color theme="1"/>
        <rFont val="Aptos"/>
        <family val="2"/>
      </rPr>
      <t>Hint:</t>
    </r>
    <r>
      <rPr>
        <sz val="12"/>
        <color theme="1"/>
        <rFont val="Aptos"/>
        <family val="2"/>
      </rPr>
      <t xml:space="preserve"> you can use =correl function)</t>
    </r>
  </si>
  <si>
    <t>Objective 1</t>
  </si>
  <si>
    <t>Broader Category Basket</t>
  </si>
  <si>
    <t>Food &amp; Beverage</t>
  </si>
  <si>
    <t>Abbriviation</t>
  </si>
  <si>
    <t>F &amp; B</t>
  </si>
  <si>
    <t xml:space="preserve">Intoxicants &amp; Miscellaneous </t>
  </si>
  <si>
    <t>I &amp; M</t>
  </si>
  <si>
    <t xml:space="preserve">Essentials </t>
  </si>
  <si>
    <t xml:space="preserve">Rent &amp; Services </t>
  </si>
  <si>
    <t xml:space="preserve">R &amp; S </t>
  </si>
  <si>
    <t xml:space="preserve">Luxary </t>
  </si>
  <si>
    <t xml:space="preserve">Health &amp; Education </t>
  </si>
  <si>
    <t xml:space="preserve">Transport &amp; Communication </t>
  </si>
  <si>
    <t>T &amp; C</t>
  </si>
  <si>
    <t>H &amp; E</t>
  </si>
  <si>
    <t xml:space="preserve">Last month Data </t>
  </si>
  <si>
    <t xml:space="preserve">Broader Category </t>
  </si>
  <si>
    <t>2023-May</t>
  </si>
  <si>
    <t>Categories</t>
  </si>
  <si>
    <t>Broader Categories</t>
  </si>
  <si>
    <t xml:space="preserve">Sum </t>
  </si>
  <si>
    <t>%age</t>
  </si>
  <si>
    <t>Total</t>
  </si>
  <si>
    <t>General Index</t>
  </si>
  <si>
    <t>Features</t>
  </si>
  <si>
    <t>General Index ( Missing Values)</t>
  </si>
  <si>
    <t>After Filling Missing values</t>
  </si>
  <si>
    <t>To find Highest inflatino</t>
  </si>
  <si>
    <t>Inflation %age</t>
  </si>
  <si>
    <t>The Data is cleaned and Sampling is good</t>
  </si>
  <si>
    <t xml:space="preserve">2023 Sample is not good </t>
  </si>
  <si>
    <t>Sample is good</t>
  </si>
  <si>
    <t>Data is not cleaned</t>
  </si>
  <si>
    <t>#</t>
  </si>
  <si>
    <t>% of Total</t>
  </si>
  <si>
    <t>%of Total</t>
  </si>
  <si>
    <t>Grand Total</t>
  </si>
  <si>
    <t>insight</t>
  </si>
  <si>
    <t>only 5months data available for 2023</t>
  </si>
  <si>
    <t xml:space="preserve">2019 Month of April data is missing </t>
  </si>
  <si>
    <t>Data is not cleaned Marcrh Needs to change to March &amp; space needs to remove from November</t>
  </si>
  <si>
    <t>Row Labels</t>
  </si>
  <si>
    <t>(Multiple Items)</t>
  </si>
  <si>
    <t>Sum of F &amp; B</t>
  </si>
  <si>
    <t>Sum of I &amp; M</t>
  </si>
  <si>
    <t xml:space="preserve">Sum of Essentials </t>
  </si>
  <si>
    <t xml:space="preserve">Sum of R &amp; S </t>
  </si>
  <si>
    <t>Sum of H &amp; E</t>
  </si>
  <si>
    <t>Sum of T &amp; C</t>
  </si>
  <si>
    <t xml:space="preserve">Sum of Luxary </t>
  </si>
  <si>
    <t>Insights</t>
  </si>
  <si>
    <t>Conclusion</t>
  </si>
  <si>
    <t>Because of food Contribution in Jan 19 is high the Y-O-Y inflation is high in 2019</t>
  </si>
  <si>
    <t xml:space="preserve">There is a spike in Food broader categories for which the contribution toward cpi basket is high in 2019 </t>
  </si>
  <si>
    <t>All the other categories are also increased in 2019</t>
  </si>
  <si>
    <t>Time Frame</t>
  </si>
  <si>
    <t xml:space="preserve"> April 2022 - May 2023</t>
  </si>
  <si>
    <t>Month &amp; Year</t>
  </si>
  <si>
    <t>February-2013</t>
  </si>
  <si>
    <t>March-2013</t>
  </si>
  <si>
    <t>April-2013</t>
  </si>
  <si>
    <t>May-2013</t>
  </si>
  <si>
    <t>June-2013</t>
  </si>
  <si>
    <t>July-2013</t>
  </si>
  <si>
    <t>August-2013</t>
  </si>
  <si>
    <t>September-2013</t>
  </si>
  <si>
    <t>October-2013</t>
  </si>
  <si>
    <t>November-2013</t>
  </si>
  <si>
    <t>December-2013</t>
  </si>
  <si>
    <t>January-2014</t>
  </si>
  <si>
    <t>February-2014</t>
  </si>
  <si>
    <t>March-2014</t>
  </si>
  <si>
    <t>April-2014</t>
  </si>
  <si>
    <t>May-2014</t>
  </si>
  <si>
    <t>June-2014</t>
  </si>
  <si>
    <t>July-2014</t>
  </si>
  <si>
    <t>August-2014</t>
  </si>
  <si>
    <t>September-2014</t>
  </si>
  <si>
    <t>October-2014</t>
  </si>
  <si>
    <t>November-2014</t>
  </si>
  <si>
    <t>December-2014</t>
  </si>
  <si>
    <t>January-2015</t>
  </si>
  <si>
    <t>February-2015</t>
  </si>
  <si>
    <t>March-2015</t>
  </si>
  <si>
    <t>April-2015</t>
  </si>
  <si>
    <t>May-2015</t>
  </si>
  <si>
    <t>June-2015</t>
  </si>
  <si>
    <t>July-2015</t>
  </si>
  <si>
    <t>August-2015</t>
  </si>
  <si>
    <t>September-2015</t>
  </si>
  <si>
    <t>October-2015</t>
  </si>
  <si>
    <t>November-2015</t>
  </si>
  <si>
    <t>December-2015</t>
  </si>
  <si>
    <t>January-2016</t>
  </si>
  <si>
    <t>February-2016</t>
  </si>
  <si>
    <t>March-2016</t>
  </si>
  <si>
    <t>April-2016</t>
  </si>
  <si>
    <t>May-2016</t>
  </si>
  <si>
    <t>June-2016</t>
  </si>
  <si>
    <t>July-2016</t>
  </si>
  <si>
    <t>August-2016</t>
  </si>
  <si>
    <t>September-2016</t>
  </si>
  <si>
    <t>October-2016</t>
  </si>
  <si>
    <t>November-2016</t>
  </si>
  <si>
    <t>December-2016</t>
  </si>
  <si>
    <t>January-2017</t>
  </si>
  <si>
    <t>February-2017</t>
  </si>
  <si>
    <t>March-2017</t>
  </si>
  <si>
    <t>April-2017</t>
  </si>
  <si>
    <t>May-2017</t>
  </si>
  <si>
    <t>June-2017</t>
  </si>
  <si>
    <t>July-2017</t>
  </si>
  <si>
    <t>August-2017</t>
  </si>
  <si>
    <t>September-2017</t>
  </si>
  <si>
    <t>October-2017</t>
  </si>
  <si>
    <t>November-2017</t>
  </si>
  <si>
    <t>December-2017</t>
  </si>
  <si>
    <t>January-2018</t>
  </si>
  <si>
    <t>February-2018</t>
  </si>
  <si>
    <t>March-2018</t>
  </si>
  <si>
    <t>April-2018</t>
  </si>
  <si>
    <t>May-2018</t>
  </si>
  <si>
    <t>June-2018</t>
  </si>
  <si>
    <t>July-2018</t>
  </si>
  <si>
    <t>August-2018</t>
  </si>
  <si>
    <t>September-2018</t>
  </si>
  <si>
    <t>October-2018</t>
  </si>
  <si>
    <t>November-2018</t>
  </si>
  <si>
    <t>December-2018</t>
  </si>
  <si>
    <t>January-2019</t>
  </si>
  <si>
    <t>February-2019</t>
  </si>
  <si>
    <t>March-2019</t>
  </si>
  <si>
    <t>May-2019</t>
  </si>
  <si>
    <t>June-2019</t>
  </si>
  <si>
    <t>July-2019</t>
  </si>
  <si>
    <t>August-2019</t>
  </si>
  <si>
    <t>September-2019</t>
  </si>
  <si>
    <t>October-2019</t>
  </si>
  <si>
    <t>November-2019</t>
  </si>
  <si>
    <t>December-2019</t>
  </si>
  <si>
    <t>January-2020</t>
  </si>
  <si>
    <t>February-2020</t>
  </si>
  <si>
    <t>March-2020</t>
  </si>
  <si>
    <t>April-2020</t>
  </si>
  <si>
    <t>May-2020</t>
  </si>
  <si>
    <t>June-2020</t>
  </si>
  <si>
    <t>July-2020</t>
  </si>
  <si>
    <t>August-2020</t>
  </si>
  <si>
    <t>September-2020</t>
  </si>
  <si>
    <t>October-2020</t>
  </si>
  <si>
    <t>November-2020</t>
  </si>
  <si>
    <t>December-2020</t>
  </si>
  <si>
    <t>January-2021</t>
  </si>
  <si>
    <t>February-2021</t>
  </si>
  <si>
    <t>March-2021</t>
  </si>
  <si>
    <t>April-2021</t>
  </si>
  <si>
    <t>May-2021</t>
  </si>
  <si>
    <t>June-2021</t>
  </si>
  <si>
    <t>July-2021</t>
  </si>
  <si>
    <t>August-2021</t>
  </si>
  <si>
    <t>September-2021</t>
  </si>
  <si>
    <t>October-2021</t>
  </si>
  <si>
    <t>November-2021</t>
  </si>
  <si>
    <t>December-2021</t>
  </si>
  <si>
    <t>January-2022</t>
  </si>
  <si>
    <t>February-2022</t>
  </si>
  <si>
    <t>March-2022</t>
  </si>
  <si>
    <t>April-2022</t>
  </si>
  <si>
    <t>May-2022</t>
  </si>
  <si>
    <t>June-2022</t>
  </si>
  <si>
    <t>July-2022</t>
  </si>
  <si>
    <t>August-2022</t>
  </si>
  <si>
    <t>September-2022</t>
  </si>
  <si>
    <t>October-2022</t>
  </si>
  <si>
    <t>November-2022</t>
  </si>
  <si>
    <t>December-2022</t>
  </si>
  <si>
    <t>January-2023</t>
  </si>
  <si>
    <t>February-2023</t>
  </si>
  <si>
    <t>March-2023</t>
  </si>
  <si>
    <t>April-2023</t>
  </si>
  <si>
    <t>May-2023</t>
  </si>
  <si>
    <t>January-2013</t>
  </si>
  <si>
    <t>Date</t>
  </si>
  <si>
    <t>CPI</t>
  </si>
  <si>
    <t xml:space="preserve">Bucket </t>
  </si>
  <si>
    <t>Food</t>
  </si>
  <si>
    <t>Essentials</t>
  </si>
  <si>
    <t>Health care</t>
  </si>
  <si>
    <t>Before Mar'20</t>
  </si>
  <si>
    <t>After Mar'20</t>
  </si>
  <si>
    <t>Onset</t>
  </si>
  <si>
    <t>Average</t>
  </si>
  <si>
    <t>Ratio *</t>
  </si>
  <si>
    <t>2000-01</t>
  </si>
  <si>
    <t>57:43</t>
  </si>
  <si>
    <t>2001-02</t>
  </si>
  <si>
    <t>2002-03</t>
  </si>
  <si>
    <t>2003-04</t>
  </si>
  <si>
    <t>2004-05</t>
  </si>
  <si>
    <t>2005-06</t>
  </si>
  <si>
    <t>58:42</t>
  </si>
  <si>
    <t>2006-07</t>
  </si>
  <si>
    <t>59.8:40.2</t>
  </si>
  <si>
    <t>2007-08</t>
  </si>
  <si>
    <t>61.4:38.6</t>
  </si>
  <si>
    <t>2008-09</t>
  </si>
  <si>
    <t>62.3:37.7</t>
  </si>
  <si>
    <t>2009-10</t>
  </si>
  <si>
    <t>63.5:36.5</t>
  </si>
  <si>
    <t>2010-11</t>
  </si>
  <si>
    <t>67.6:32.4</t>
  </si>
  <si>
    <t>2011-12</t>
  </si>
  <si>
    <t>65.2:34.8</t>
  </si>
  <si>
    <t>2012-13</t>
  </si>
  <si>
    <t>68.2:31.8</t>
  </si>
  <si>
    <t>2013-14</t>
  </si>
  <si>
    <t>69.9:30.1</t>
  </si>
  <si>
    <t>2014-15</t>
  </si>
  <si>
    <t>72.04:27.96</t>
  </si>
  <si>
    <t>2015-16</t>
  </si>
  <si>
    <t>72.28:27.72</t>
  </si>
  <si>
    <t>2016-17</t>
  </si>
  <si>
    <t>71.03:28.97</t>
  </si>
  <si>
    <t>2017-18</t>
  </si>
  <si>
    <t>72.38:27.62</t>
  </si>
  <si>
    <t>2018-19</t>
  </si>
  <si>
    <t>74.77:25.23</t>
  </si>
  <si>
    <t>2019-20</t>
  </si>
  <si>
    <t>75.50:24.50</t>
  </si>
  <si>
    <t>2020-21</t>
  </si>
  <si>
    <t>75.62:24.38</t>
  </si>
  <si>
    <t>2021-22</t>
  </si>
  <si>
    <t>2022-23</t>
  </si>
  <si>
    <t>2023-24</t>
  </si>
  <si>
    <t>2021 _inflation</t>
  </si>
  <si>
    <t>2022_inflation</t>
  </si>
  <si>
    <t>Crude Oil Price Inflation</t>
  </si>
  <si>
    <t>M-O-M Inflation on Categories</t>
  </si>
  <si>
    <t>Correlation</t>
  </si>
  <si>
    <t>Correlation with Crude oil Price</t>
  </si>
  <si>
    <t>inflation %age</t>
  </si>
  <si>
    <t>Before Filling Missing Values</t>
  </si>
  <si>
    <t>Missing values</t>
  </si>
  <si>
    <t>Note</t>
  </si>
  <si>
    <t>Filled with Moving Average</t>
  </si>
  <si>
    <t>-do-</t>
  </si>
  <si>
    <t>Rural Data for Housing is missing completely hence dropping this</t>
  </si>
  <si>
    <t>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</si>
</sst>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14009]dd/mm/yyyy;@"/>
    <numFmt numFmtId="167" formatCode="[$-14009]dd/mm/yy;@"/>
    <numFmt numFmtId="168" formatCode="mmmm"/>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2"/>
      <color theme="1"/>
      <name val="Aptos"/>
      <family val="2"/>
    </font>
    <font>
      <sz val="12"/>
      <color theme="1"/>
      <name val="Aptos"/>
      <family val="2"/>
    </font>
    <font>
      <sz val="8"/>
      <name val="Calibri"/>
      <family val="2"/>
      <scheme val="minor"/>
    </font>
    <font>
      <sz val="11"/>
      <color theme="1"/>
      <name val="Calibri"/>
      <family val="2"/>
      <scheme val="minor"/>
    </font>
    <font>
      <sz val="11"/>
      <name val="Calibri"/>
      <family val="2"/>
      <scheme val="minor"/>
    </font>
    <font>
      <sz val="10"/>
      <name val="Arial"/>
      <family val="2"/>
    </font>
    <font>
      <b/>
      <sz val="12"/>
      <name val="Times New Roman"/>
      <family val="1"/>
    </font>
    <font>
      <sz val="12"/>
      <color theme="1"/>
      <name val="Times New Roman"/>
      <family val="1"/>
    </font>
    <font>
      <b/>
      <sz val="12"/>
      <color theme="1"/>
      <name val="Times New Roman"/>
      <family val="1"/>
    </font>
  </fonts>
  <fills count="28">
    <fill>
      <patternFill patternType="none"/>
    </fill>
    <fill>
      <patternFill patternType="gray125"/>
    </fill>
    <fill>
      <patternFill patternType="solid">
        <fgColor theme="4" tint="0.39997558519241921"/>
        <bgColor indexed="64"/>
      </patternFill>
    </fill>
    <fill>
      <patternFill patternType="solid">
        <fgColor theme="8" tint="-0.499984740745262"/>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4" tint="0.79998168889431442"/>
        <bgColor theme="4" tint="0.79998168889431442"/>
      </patternFill>
    </fill>
    <fill>
      <patternFill patternType="solid">
        <fgColor rgb="FF00206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3" tint="-0.499984740745262"/>
        <bgColor indexed="64"/>
      </patternFill>
    </fill>
    <fill>
      <patternFill patternType="solid">
        <fgColor theme="0"/>
        <bgColor indexed="64"/>
      </patternFill>
    </fill>
    <fill>
      <patternFill patternType="solid">
        <fgColor theme="7" tint="-0.249977111117893"/>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5" tint="-0.499984740745262"/>
        <bgColor indexed="64"/>
      </patternFill>
    </fill>
    <fill>
      <patternFill patternType="solid">
        <fgColor theme="2" tint="-0.749992370372631"/>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right/>
      <top/>
      <bottom style="thin">
        <color theme="4" tint="0.39997558519241921"/>
      </bottom>
      <diagonal/>
    </border>
    <border>
      <left/>
      <right/>
      <top style="thin">
        <color theme="4" tint="0.3999755851924192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9" fontId="7" fillId="0" borderId="0" applyFont="0" applyFill="0" applyBorder="0" applyAlignment="0" applyProtection="0"/>
    <xf numFmtId="0" fontId="9" fillId="0" borderId="0"/>
  </cellStyleXfs>
  <cellXfs count="142">
    <xf numFmtId="0" fontId="0" fillId="0" borderId="0" xfId="0"/>
    <xf numFmtId="0" fontId="0" fillId="2" borderId="0" xfId="0" applyFill="1"/>
    <xf numFmtId="0" fontId="3" fillId="3" borderId="0" xfId="0" applyFont="1" applyFill="1"/>
    <xf numFmtId="0" fontId="3" fillId="4" borderId="1" xfId="0" applyFont="1" applyFill="1" applyBorder="1"/>
    <xf numFmtId="0" fontId="0" fillId="0" borderId="1" xfId="0" applyBorder="1"/>
    <xf numFmtId="0" fontId="1" fillId="0" borderId="1" xfId="0" applyFont="1" applyBorder="1"/>
    <xf numFmtId="0" fontId="4" fillId="5" borderId="1" xfId="0" applyFont="1" applyFill="1" applyBorder="1" applyAlignment="1">
      <alignment horizontal="left" vertical="center" wrapText="1"/>
    </xf>
    <xf numFmtId="0" fontId="4" fillId="5" borderId="1" xfId="0" applyFont="1" applyFill="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wrapText="1"/>
    </xf>
    <xf numFmtId="0" fontId="5" fillId="0" borderId="1" xfId="0" applyFont="1" applyBorder="1" applyAlignment="1">
      <alignment horizontal="left" vertical="center" wrapText="1"/>
    </xf>
    <xf numFmtId="0" fontId="5" fillId="0" borderId="1" xfId="0" applyFont="1" applyBorder="1" applyAlignment="1">
      <alignment vertical="top" wrapText="1"/>
    </xf>
    <xf numFmtId="0" fontId="4" fillId="5" borderId="1" xfId="0" applyFont="1" applyFill="1" applyBorder="1" applyAlignment="1">
      <alignment horizontal="left" vertical="top"/>
    </xf>
    <xf numFmtId="0" fontId="5" fillId="0" borderId="1" xfId="0" applyFont="1" applyBorder="1" applyAlignment="1">
      <alignment horizontal="left" vertical="top"/>
    </xf>
    <xf numFmtId="0" fontId="0" fillId="0" borderId="0" xfId="0" applyAlignment="1">
      <alignment wrapText="1"/>
    </xf>
    <xf numFmtId="17" fontId="0" fillId="0" borderId="0" xfId="0" applyNumberFormat="1"/>
    <xf numFmtId="0" fontId="0" fillId="7" borderId="0" xfId="0" applyFill="1"/>
    <xf numFmtId="9" fontId="0" fillId="0" borderId="0" xfId="0" applyNumberFormat="1"/>
    <xf numFmtId="164" fontId="0" fillId="0" borderId="0" xfId="0" applyNumberFormat="1"/>
    <xf numFmtId="10" fontId="0" fillId="0" borderId="0" xfId="0" applyNumberFormat="1"/>
    <xf numFmtId="0" fontId="0" fillId="0" borderId="1" xfId="0" applyBorder="1" applyAlignment="1">
      <alignment vertical="center"/>
    </xf>
    <xf numFmtId="0" fontId="3" fillId="3" borderId="1" xfId="0" applyFont="1" applyFill="1" applyBorder="1" applyAlignment="1">
      <alignment vertical="center"/>
    </xf>
    <xf numFmtId="0" fontId="3" fillId="3" borderId="1" xfId="0" applyFont="1" applyFill="1" applyBorder="1" applyAlignment="1">
      <alignment horizontal="center" vertical="center"/>
    </xf>
    <xf numFmtId="0" fontId="3" fillId="3" borderId="2" xfId="0" applyFont="1" applyFill="1" applyBorder="1" applyAlignment="1">
      <alignment vertical="center"/>
    </xf>
    <xf numFmtId="164" fontId="0" fillId="0" borderId="1" xfId="0" applyNumberFormat="1" applyBorder="1"/>
    <xf numFmtId="0" fontId="3" fillId="3" borderId="1" xfId="0" applyFont="1" applyFill="1" applyBorder="1"/>
    <xf numFmtId="164" fontId="3" fillId="3" borderId="1" xfId="0" applyNumberFormat="1" applyFont="1" applyFill="1" applyBorder="1"/>
    <xf numFmtId="164" fontId="0" fillId="0" borderId="1" xfId="0" applyNumberFormat="1" applyBorder="1" applyAlignment="1">
      <alignment vertical="center"/>
    </xf>
    <xf numFmtId="164" fontId="3" fillId="3" borderId="2" xfId="0" applyNumberFormat="1" applyFont="1" applyFill="1" applyBorder="1" applyAlignment="1">
      <alignment vertical="center"/>
    </xf>
    <xf numFmtId="0" fontId="2" fillId="9" borderId="0" xfId="0" applyFont="1" applyFill="1"/>
    <xf numFmtId="165" fontId="0" fillId="0" borderId="1" xfId="0" applyNumberFormat="1" applyBorder="1"/>
    <xf numFmtId="0" fontId="0" fillId="0" borderId="1" xfId="0" applyBorder="1" applyAlignment="1">
      <alignment horizont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0" fillId="2" borderId="1" xfId="0" applyFill="1" applyBorder="1" applyAlignment="1">
      <alignment horizontal="center"/>
    </xf>
    <xf numFmtId="0" fontId="3" fillId="8" borderId="1" xfId="0" applyFont="1" applyFill="1" applyBorder="1" applyAlignment="1">
      <alignment horizontal="center"/>
    </xf>
    <xf numFmtId="2" fontId="0" fillId="0" borderId="1" xfId="0" applyNumberFormat="1" applyBorder="1" applyAlignment="1">
      <alignment horizontal="center"/>
    </xf>
    <xf numFmtId="0" fontId="0" fillId="10" borderId="1" xfId="0" applyFill="1" applyBorder="1"/>
    <xf numFmtId="0" fontId="0" fillId="0" borderId="0" xfId="0" applyAlignment="1">
      <alignment horizontal="left"/>
    </xf>
    <xf numFmtId="0" fontId="0" fillId="0" borderId="0" xfId="0" pivotButton="1"/>
    <xf numFmtId="0" fontId="2" fillId="11" borderId="5" xfId="0" applyFont="1" applyFill="1" applyBorder="1"/>
    <xf numFmtId="0" fontId="2" fillId="11" borderId="6" xfId="0" applyFont="1" applyFill="1" applyBorder="1"/>
    <xf numFmtId="0" fontId="2" fillId="11" borderId="6" xfId="0" applyFont="1" applyFill="1" applyBorder="1" applyAlignment="1">
      <alignment horizontal="left"/>
    </xf>
    <xf numFmtId="2" fontId="0" fillId="7" borderId="0" xfId="0" applyNumberFormat="1" applyFill="1"/>
    <xf numFmtId="165" fontId="0" fillId="7" borderId="0" xfId="0" applyNumberFormat="1" applyFill="1"/>
    <xf numFmtId="165" fontId="0" fillId="7" borderId="1" xfId="0" applyNumberFormat="1" applyFill="1" applyBorder="1" applyAlignment="1">
      <alignment horizontal="center"/>
    </xf>
    <xf numFmtId="0" fontId="0" fillId="7" borderId="1" xfId="0" applyFill="1" applyBorder="1" applyAlignment="1">
      <alignment horizontal="center"/>
    </xf>
    <xf numFmtId="0" fontId="3" fillId="12" borderId="1" xfId="0" applyFont="1" applyFill="1" applyBorder="1"/>
    <xf numFmtId="0" fontId="3" fillId="12" borderId="0" xfId="0" applyFont="1" applyFill="1"/>
    <xf numFmtId="0" fontId="3" fillId="12" borderId="1" xfId="0" applyFont="1" applyFill="1" applyBorder="1" applyAlignment="1">
      <alignment horizontal="center"/>
    </xf>
    <xf numFmtId="164" fontId="0" fillId="0" borderId="1" xfId="0" applyNumberFormat="1" applyBorder="1" applyAlignment="1">
      <alignment horizontal="center"/>
    </xf>
    <xf numFmtId="0" fontId="0" fillId="2" borderId="7" xfId="0" applyFill="1" applyBorder="1"/>
    <xf numFmtId="164" fontId="0" fillId="0" borderId="1" xfId="0" applyNumberFormat="1" applyBorder="1" applyAlignment="1">
      <alignment horizontal="center" vertical="center"/>
    </xf>
    <xf numFmtId="0" fontId="0" fillId="10" borderId="0" xfId="0" applyFill="1"/>
    <xf numFmtId="0" fontId="0" fillId="13" borderId="1" xfId="0" applyFill="1" applyBorder="1" applyAlignment="1">
      <alignment horizontal="center"/>
    </xf>
    <xf numFmtId="0" fontId="0" fillId="10" borderId="1" xfId="0" applyFill="1" applyBorder="1" applyAlignment="1">
      <alignment horizontal="center"/>
    </xf>
    <xf numFmtId="0" fontId="0" fillId="14" borderId="1" xfId="0" applyFill="1" applyBorder="1" applyAlignment="1">
      <alignment horizontal="center"/>
    </xf>
    <xf numFmtId="0" fontId="0" fillId="15" borderId="1" xfId="0" applyFill="1" applyBorder="1" applyAlignment="1">
      <alignment horizontal="center"/>
    </xf>
    <xf numFmtId="0" fontId="0" fillId="9" borderId="1" xfId="0" applyFill="1" applyBorder="1" applyAlignment="1">
      <alignment horizontal="center"/>
    </xf>
    <xf numFmtId="0" fontId="0" fillId="16" borderId="1" xfId="0" applyFill="1" applyBorder="1" applyAlignment="1">
      <alignment horizontal="center"/>
    </xf>
    <xf numFmtId="0" fontId="0" fillId="17" borderId="1" xfId="0" applyFill="1" applyBorder="1" applyAlignment="1">
      <alignment horizontal="center"/>
    </xf>
    <xf numFmtId="0" fontId="0" fillId="18" borderId="0" xfId="0" applyFill="1"/>
    <xf numFmtId="0" fontId="0" fillId="20" borderId="0" xfId="0" applyFill="1"/>
    <xf numFmtId="166" fontId="0" fillId="20" borderId="0" xfId="0" applyNumberFormat="1" applyFill="1"/>
    <xf numFmtId="166" fontId="0" fillId="7" borderId="0" xfId="0" applyNumberFormat="1" applyFill="1"/>
    <xf numFmtId="167" fontId="0" fillId="0" borderId="0" xfId="0" applyNumberFormat="1"/>
    <xf numFmtId="167" fontId="0" fillId="0" borderId="1" xfId="0" applyNumberFormat="1" applyBorder="1"/>
    <xf numFmtId="10" fontId="0" fillId="0" borderId="1" xfId="0" applyNumberFormat="1" applyBorder="1"/>
    <xf numFmtId="166" fontId="3" fillId="3" borderId="1" xfId="0" applyNumberFormat="1" applyFont="1" applyFill="1" applyBorder="1" applyAlignment="1">
      <alignment horizontal="center" vertical="center" wrapText="1"/>
    </xf>
    <xf numFmtId="166" fontId="3" fillId="21" borderId="1" xfId="0" applyNumberFormat="1" applyFont="1" applyFill="1" applyBorder="1"/>
    <xf numFmtId="0" fontId="0" fillId="22" borderId="1" xfId="0" applyFill="1" applyBorder="1" applyAlignment="1">
      <alignment horizontal="center" vertical="center"/>
    </xf>
    <xf numFmtId="166" fontId="3" fillId="21" borderId="1" xfId="0" applyNumberFormat="1" applyFont="1" applyFill="1" applyBorder="1" applyAlignment="1">
      <alignment horizontal="center" vertical="center"/>
    </xf>
    <xf numFmtId="10" fontId="0" fillId="0" borderId="1" xfId="0" applyNumberFormat="1" applyBorder="1" applyAlignment="1">
      <alignment vertical="center"/>
    </xf>
    <xf numFmtId="17" fontId="0" fillId="0" borderId="1" xfId="0" applyNumberFormat="1" applyBorder="1" applyAlignment="1">
      <alignment vertical="center"/>
    </xf>
    <xf numFmtId="17" fontId="0" fillId="20" borderId="0" xfId="0" applyNumberFormat="1" applyFill="1"/>
    <xf numFmtId="0" fontId="0" fillId="6" borderId="0" xfId="0" applyFill="1"/>
    <xf numFmtId="0" fontId="0" fillId="23" borderId="1" xfId="0" applyFill="1" applyBorder="1" applyAlignment="1">
      <alignment horizontal="center"/>
    </xf>
    <xf numFmtId="0" fontId="0" fillId="24" borderId="1" xfId="0" applyFill="1" applyBorder="1" applyAlignment="1">
      <alignment horizontal="center"/>
    </xf>
    <xf numFmtId="0" fontId="0" fillId="20" borderId="1" xfId="0" applyFill="1" applyBorder="1" applyAlignment="1">
      <alignment horizontal="center"/>
    </xf>
    <xf numFmtId="166" fontId="0" fillId="24" borderId="1" xfId="0" applyNumberFormat="1" applyFill="1" applyBorder="1"/>
    <xf numFmtId="166" fontId="0" fillId="13" borderId="1" xfId="0" applyNumberFormat="1" applyFill="1" applyBorder="1"/>
    <xf numFmtId="0" fontId="0" fillId="6" borderId="0" xfId="0" applyFill="1" applyAlignment="1">
      <alignment horizontal="center" vertical="center"/>
    </xf>
    <xf numFmtId="0" fontId="0" fillId="2" borderId="0" xfId="0" applyFill="1" applyAlignment="1">
      <alignment horizontal="center" vertical="center"/>
    </xf>
    <xf numFmtId="0" fontId="0" fillId="24" borderId="1" xfId="0" applyFill="1" applyBorder="1" applyAlignment="1">
      <alignment horizontal="center" vertical="center"/>
    </xf>
    <xf numFmtId="0" fontId="3" fillId="4" borderId="0" xfId="0" applyFont="1" applyFill="1"/>
    <xf numFmtId="0" fontId="3" fillId="4" borderId="1" xfId="0" applyFont="1"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16" borderId="0" xfId="0" applyFill="1"/>
    <xf numFmtId="0" fontId="3" fillId="25" borderId="0" xfId="0" applyFont="1" applyFill="1"/>
    <xf numFmtId="164" fontId="0" fillId="0" borderId="0" xfId="1" applyNumberFormat="1" applyFont="1"/>
    <xf numFmtId="0" fontId="3" fillId="3" borderId="1" xfId="0" applyFont="1" applyFill="1" applyBorder="1" applyAlignment="1">
      <alignment horizontal="center"/>
    </xf>
    <xf numFmtId="0" fontId="3" fillId="26" borderId="0" xfId="0" applyFont="1" applyFill="1"/>
    <xf numFmtId="0" fontId="3" fillId="26" borderId="0" xfId="0" applyFont="1" applyFill="1" applyAlignment="1">
      <alignment wrapText="1"/>
    </xf>
    <xf numFmtId="0" fontId="3" fillId="3" borderId="1" xfId="0" applyFont="1" applyFill="1" applyBorder="1" applyAlignment="1">
      <alignment horizontal="center" wrapText="1"/>
    </xf>
    <xf numFmtId="0" fontId="3" fillId="3" borderId="0" xfId="0" applyFont="1" applyFill="1" applyAlignment="1">
      <alignment wrapText="1"/>
    </xf>
    <xf numFmtId="164" fontId="0" fillId="0" borderId="0" xfId="1" applyNumberFormat="1" applyFont="1" applyAlignment="1">
      <alignment wrapText="1"/>
    </xf>
    <xf numFmtId="168" fontId="10" fillId="27" borderId="1" xfId="2" applyNumberFormat="1" applyFont="1" applyFill="1" applyBorder="1" applyAlignment="1">
      <alignment horizontal="left" vertical="center"/>
    </xf>
    <xf numFmtId="168" fontId="10" fillId="27" borderId="1" xfId="2" applyNumberFormat="1" applyFont="1" applyFill="1" applyBorder="1" applyAlignment="1">
      <alignment horizontal="right" vertical="center"/>
    </xf>
    <xf numFmtId="168" fontId="10" fillId="0" borderId="1" xfId="2" quotePrefix="1" applyNumberFormat="1" applyFont="1" applyBorder="1" applyAlignment="1">
      <alignment horizontal="left" vertical="center"/>
    </xf>
    <xf numFmtId="4" fontId="11" fillId="0" borderId="1" xfId="0" applyNumberFormat="1" applyFont="1" applyBorder="1" applyAlignment="1">
      <alignment horizontal="right" vertical="center"/>
    </xf>
    <xf numFmtId="4" fontId="12" fillId="0" borderId="1" xfId="0" applyNumberFormat="1" applyFont="1" applyBorder="1" applyAlignment="1">
      <alignment horizontal="right" vertical="center"/>
    </xf>
    <xf numFmtId="49" fontId="12" fillId="0" borderId="1" xfId="0" applyNumberFormat="1" applyFont="1" applyBorder="1" applyAlignment="1">
      <alignment horizontal="right" vertical="center"/>
    </xf>
    <xf numFmtId="168" fontId="10" fillId="0" borderId="1" xfId="2" applyNumberFormat="1" applyFont="1" applyBorder="1" applyAlignment="1">
      <alignment horizontal="left" vertical="center"/>
    </xf>
    <xf numFmtId="4" fontId="11" fillId="0" borderId="1" xfId="0" applyNumberFormat="1" applyFont="1" applyBorder="1" applyAlignment="1">
      <alignment horizontal="center" vertical="center"/>
    </xf>
    <xf numFmtId="0" fontId="3" fillId="26" borderId="1" xfId="0" applyFont="1" applyFill="1" applyBorder="1" applyAlignment="1">
      <alignment horizontal="center" vertical="center"/>
    </xf>
    <xf numFmtId="0" fontId="2" fillId="0" borderId="0" xfId="0" applyFont="1"/>
    <xf numFmtId="0" fontId="3" fillId="26" borderId="1" xfId="0" applyFont="1" applyFill="1" applyBorder="1" applyAlignment="1">
      <alignment horizontal="center" vertical="center" wrapText="1"/>
    </xf>
    <xf numFmtId="0" fontId="3" fillId="26" borderId="0" xfId="0" applyFont="1" applyFill="1" applyAlignment="1">
      <alignment horizontal="center" vertical="center" wrapText="1"/>
    </xf>
    <xf numFmtId="164" fontId="0" fillId="0" borderId="2" xfId="0" applyNumberFormat="1" applyBorder="1" applyAlignment="1">
      <alignment horizontal="center" vertical="center"/>
    </xf>
    <xf numFmtId="2" fontId="0" fillId="0" borderId="0" xfId="0" applyNumberFormat="1"/>
    <xf numFmtId="2" fontId="0" fillId="23" borderId="0" xfId="0" applyNumberFormat="1" applyFill="1"/>
    <xf numFmtId="0" fontId="8" fillId="23" borderId="1" xfId="0" applyFont="1" applyFill="1" applyBorder="1" applyAlignment="1">
      <alignment horizontal="center" vertical="center"/>
    </xf>
    <xf numFmtId="0" fontId="8" fillId="23" borderId="0" xfId="0" applyFont="1" applyFill="1"/>
    <xf numFmtId="0" fontId="5" fillId="6" borderId="1" xfId="0" applyFont="1" applyFill="1" applyBorder="1" applyAlignment="1">
      <alignment horizontal="center" vertical="center"/>
    </xf>
    <xf numFmtId="0" fontId="5" fillId="6"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2" borderId="4" xfId="0" applyFill="1" applyBorder="1" applyAlignment="1">
      <alignment horizontal="center" wrapText="1"/>
    </xf>
    <xf numFmtId="0" fontId="0" fillId="2" borderId="0" xfId="0" applyFill="1" applyAlignment="1">
      <alignment horizontal="center" wrapText="1"/>
    </xf>
    <xf numFmtId="0" fontId="0" fillId="2" borderId="1" xfId="0" applyFill="1" applyBorder="1" applyAlignment="1">
      <alignment horizontal="center" wrapText="1"/>
    </xf>
    <xf numFmtId="0" fontId="0" fillId="10" borderId="0" xfId="0" applyFill="1" applyAlignment="1">
      <alignment horizontal="center" wrapText="1"/>
    </xf>
    <xf numFmtId="0" fontId="3" fillId="3" borderId="1" xfId="0" applyFont="1" applyFill="1" applyBorder="1" applyAlignment="1">
      <alignment horizontal="center" vertical="center"/>
    </xf>
    <xf numFmtId="0" fontId="3" fillId="3" borderId="3" xfId="0" applyFont="1" applyFill="1" applyBorder="1" applyAlignment="1">
      <alignment horizontal="center"/>
    </xf>
    <xf numFmtId="0" fontId="3" fillId="12" borderId="4" xfId="0" applyFont="1" applyFill="1" applyBorder="1" applyAlignment="1">
      <alignment horizontal="center"/>
    </xf>
    <xf numFmtId="0" fontId="3" fillId="12" borderId="0" xfId="0" applyFont="1" applyFill="1" applyAlignment="1">
      <alignment horizontal="center"/>
    </xf>
    <xf numFmtId="0" fontId="3" fillId="19" borderId="7" xfId="0" applyFont="1" applyFill="1" applyBorder="1" applyAlignment="1">
      <alignment horizontal="center" vertical="center"/>
    </xf>
    <xf numFmtId="0" fontId="3" fillId="19" borderId="8" xfId="0" applyFont="1" applyFill="1" applyBorder="1" applyAlignment="1">
      <alignment horizontal="center" vertical="center"/>
    </xf>
    <xf numFmtId="0" fontId="3" fillId="19" borderId="9" xfId="0" applyFont="1" applyFill="1" applyBorder="1" applyAlignment="1">
      <alignment horizontal="center" vertical="center"/>
    </xf>
    <xf numFmtId="0" fontId="3" fillId="19" borderId="1" xfId="0" applyFont="1" applyFill="1" applyBorder="1" applyAlignment="1">
      <alignment horizontal="center" vertical="center"/>
    </xf>
    <xf numFmtId="0" fontId="0" fillId="0" borderId="10" xfId="0" applyBorder="1" applyAlignment="1">
      <alignment horizont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7" xfId="0" applyFont="1" applyFill="1" applyBorder="1" applyAlignment="1">
      <alignment horizontal="center"/>
    </xf>
    <xf numFmtId="0" fontId="3" fillId="4" borderId="8" xfId="0" applyFont="1" applyFill="1" applyBorder="1" applyAlignment="1">
      <alignment horizontal="center"/>
    </xf>
    <xf numFmtId="0" fontId="3" fillId="4" borderId="9" xfId="0" applyFont="1" applyFill="1" applyBorder="1" applyAlignment="1">
      <alignment horizontal="center"/>
    </xf>
    <xf numFmtId="0" fontId="0" fillId="24" borderId="1" xfId="0" applyFill="1" applyBorder="1" applyAlignment="1">
      <alignment horizontal="center"/>
    </xf>
    <xf numFmtId="0" fontId="0" fillId="13" borderId="1" xfId="0" applyFill="1" applyBorder="1" applyAlignment="1">
      <alignment horizontal="center"/>
    </xf>
    <xf numFmtId="0" fontId="0" fillId="24" borderId="7" xfId="0" applyFill="1" applyBorder="1" applyAlignment="1">
      <alignment horizontal="center"/>
    </xf>
    <xf numFmtId="0" fontId="0" fillId="24" borderId="9" xfId="0" applyFill="1" applyBorder="1" applyAlignment="1">
      <alignment horizontal="center"/>
    </xf>
    <xf numFmtId="0" fontId="3" fillId="3" borderId="0" xfId="0" applyFont="1" applyFill="1" applyAlignment="1">
      <alignment horizontal="center" vertical="center"/>
    </xf>
    <xf numFmtId="0" fontId="3" fillId="3" borderId="1" xfId="0" applyFont="1" applyFill="1" applyBorder="1" applyAlignment="1">
      <alignment horizontal="center"/>
    </xf>
  </cellXfs>
  <cellStyles count="3">
    <cellStyle name="Normal" xfId="0" builtinId="0"/>
    <cellStyle name="Normal 4" xfId="2" xr:uid="{75C15BC4-41B1-4430-8BB1-B699F0F25B96}"/>
    <cellStyle name="Percent" xfId="1" builtinId="5"/>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Broader Categories contirbitution toward CPI Basket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6.3769499422417913E-2"/>
          <c:y val="0.12223252937538652"/>
          <c:w val="0.86493584885283903"/>
          <c:h val="0.67350517873577487"/>
        </c:manualLayout>
      </c:layout>
      <c:barChart>
        <c:barDir val="col"/>
        <c:grouping val="clustered"/>
        <c:varyColors val="0"/>
        <c:ser>
          <c:idx val="0"/>
          <c:order val="0"/>
          <c:tx>
            <c:strRef>
              <c:f>'EDA &amp; Analysis 1 '!$AD$7</c:f>
              <c:strCache>
                <c:ptCount val="1"/>
                <c:pt idx="0">
                  <c:v>Sum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'EDA &amp; Analysis 1 '!$AC$8:$AC$14</c:f>
              <c:strCache>
                <c:ptCount val="7"/>
                <c:pt idx="0">
                  <c:v>F &amp; B</c:v>
                </c:pt>
                <c:pt idx="1">
                  <c:v>I &amp; M</c:v>
                </c:pt>
                <c:pt idx="2">
                  <c:v>Essentials </c:v>
                </c:pt>
                <c:pt idx="3">
                  <c:v>R &amp; S </c:v>
                </c:pt>
                <c:pt idx="4">
                  <c:v>H &amp; E</c:v>
                </c:pt>
                <c:pt idx="5">
                  <c:v>T &amp; C</c:v>
                </c:pt>
                <c:pt idx="6">
                  <c:v>Luxary </c:v>
                </c:pt>
              </c:strCache>
            </c:strRef>
          </c:cat>
          <c:val>
            <c:numRef>
              <c:f>'EDA &amp; Analysis 1 '!$AD$8:$AD$14</c:f>
              <c:numCache>
                <c:formatCode>General</c:formatCode>
                <c:ptCount val="7"/>
                <c:pt idx="0">
                  <c:v>2306.9</c:v>
                </c:pt>
                <c:pt idx="1">
                  <c:v>376.7</c:v>
                </c:pt>
                <c:pt idx="2">
                  <c:v>553.20000000000005</c:v>
                </c:pt>
                <c:pt idx="3">
                  <c:v>533.59999999999991</c:v>
                </c:pt>
                <c:pt idx="4">
                  <c:v>362.79999999999995</c:v>
                </c:pt>
                <c:pt idx="5">
                  <c:v>164.8</c:v>
                </c:pt>
                <c:pt idx="6">
                  <c:v>356.4</c:v>
                </c:pt>
              </c:numCache>
            </c:numRef>
          </c:val>
          <c:extLst>
            <c:ext xmlns:c16="http://schemas.microsoft.com/office/drawing/2014/chart" uri="{C3380CC4-5D6E-409C-BE32-E72D297353CC}">
              <c16:uniqueId val="{00000000-26D2-4EF2-9D69-80922DDF6571}"/>
            </c:ext>
          </c:extLst>
        </c:ser>
        <c:dLbls>
          <c:showLegendKey val="0"/>
          <c:showVal val="1"/>
          <c:showCatName val="0"/>
          <c:showSerName val="0"/>
          <c:showPercent val="0"/>
          <c:showBubbleSize val="0"/>
        </c:dLbls>
        <c:gapWidth val="219"/>
        <c:overlap val="-27"/>
        <c:axId val="1325087151"/>
        <c:axId val="1325069391"/>
      </c:barChart>
      <c:lineChart>
        <c:grouping val="standard"/>
        <c:varyColors val="0"/>
        <c:ser>
          <c:idx val="1"/>
          <c:order val="1"/>
          <c:tx>
            <c:strRef>
              <c:f>'EDA &amp; Analysis 1 '!$AE$7</c:f>
              <c:strCache>
                <c:ptCount val="1"/>
                <c:pt idx="0">
                  <c:v>%age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1 '!$AC$8:$AC$14</c:f>
              <c:strCache>
                <c:ptCount val="7"/>
                <c:pt idx="0">
                  <c:v>F &amp; B</c:v>
                </c:pt>
                <c:pt idx="1">
                  <c:v>I &amp; M</c:v>
                </c:pt>
                <c:pt idx="2">
                  <c:v>Essentials </c:v>
                </c:pt>
                <c:pt idx="3">
                  <c:v>R &amp; S </c:v>
                </c:pt>
                <c:pt idx="4">
                  <c:v>H &amp; E</c:v>
                </c:pt>
                <c:pt idx="5">
                  <c:v>T &amp; C</c:v>
                </c:pt>
                <c:pt idx="6">
                  <c:v>Luxary </c:v>
                </c:pt>
              </c:strCache>
            </c:strRef>
          </c:cat>
          <c:val>
            <c:numRef>
              <c:f>'EDA &amp; Analysis 1 '!$AE$8:$AE$14</c:f>
              <c:numCache>
                <c:formatCode>0.0%</c:formatCode>
                <c:ptCount val="7"/>
                <c:pt idx="0">
                  <c:v>0.49563853557923693</c:v>
                </c:pt>
                <c:pt idx="1">
                  <c:v>8.0934169817806809E-2</c:v>
                </c:pt>
                <c:pt idx="2">
                  <c:v>0.11885527672739775</c:v>
                </c:pt>
                <c:pt idx="3">
                  <c:v>0.11464420763148847</c:v>
                </c:pt>
                <c:pt idx="4">
                  <c:v>7.7947748367136471E-2</c:v>
                </c:pt>
                <c:pt idx="5">
                  <c:v>3.5407356479890004E-2</c:v>
                </c:pt>
                <c:pt idx="6">
                  <c:v>7.6572705397043653E-2</c:v>
                </c:pt>
              </c:numCache>
            </c:numRef>
          </c:val>
          <c:smooth val="0"/>
          <c:extLst>
            <c:ext xmlns:c16="http://schemas.microsoft.com/office/drawing/2014/chart" uri="{C3380CC4-5D6E-409C-BE32-E72D297353CC}">
              <c16:uniqueId val="{00000001-26D2-4EF2-9D69-80922DDF6571}"/>
            </c:ext>
          </c:extLst>
        </c:ser>
        <c:dLbls>
          <c:showLegendKey val="0"/>
          <c:showVal val="1"/>
          <c:showCatName val="0"/>
          <c:showSerName val="0"/>
          <c:showPercent val="0"/>
          <c:showBubbleSize val="0"/>
        </c:dLbls>
        <c:marker val="1"/>
        <c:smooth val="0"/>
        <c:axId val="1325073711"/>
        <c:axId val="1325097711"/>
      </c:lineChart>
      <c:catAx>
        <c:axId val="13250871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Broader</a:t>
                </a:r>
                <a:r>
                  <a:rPr lang="en-IN" baseline="0"/>
                  <a:t> Categories</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5069391"/>
        <c:crosses val="autoZero"/>
        <c:auto val="1"/>
        <c:lblAlgn val="ctr"/>
        <c:lblOffset val="100"/>
        <c:noMultiLvlLbl val="0"/>
      </c:catAx>
      <c:valAx>
        <c:axId val="132506939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Sum of</a:t>
                </a:r>
                <a:r>
                  <a:rPr lang="en-IN" baseline="0"/>
                  <a:t> Contribution</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5087151"/>
        <c:crosses val="autoZero"/>
        <c:crossBetween val="between"/>
      </c:valAx>
      <c:valAx>
        <c:axId val="1325097711"/>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 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5073711"/>
        <c:crosses val="max"/>
        <c:crossBetween val="between"/>
      </c:valAx>
      <c:catAx>
        <c:axId val="1325073711"/>
        <c:scaling>
          <c:orientation val="minMax"/>
        </c:scaling>
        <c:delete val="1"/>
        <c:axPos val="b"/>
        <c:numFmt formatCode="General" sourceLinked="1"/>
        <c:majorTickMark val="none"/>
        <c:minorTickMark val="none"/>
        <c:tickLblPos val="nextTo"/>
        <c:crossAx val="132509771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accent5">
        <a:lumMod val="50000"/>
      </a:schemeClr>
    </a:soli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Y-O-Y</a:t>
            </a:r>
            <a:r>
              <a:rPr lang="en-IN" baseline="0"/>
              <a:t> Inflation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'EDA &amp; Analysis 2'!$X$39:$X$44</c:f>
              <c:numCache>
                <c:formatCode>General</c:formatCode>
                <c:ptCount val="6"/>
                <c:pt idx="0">
                  <c:v>2017</c:v>
                </c:pt>
                <c:pt idx="1">
                  <c:v>2018</c:v>
                </c:pt>
                <c:pt idx="2">
                  <c:v>2019</c:v>
                </c:pt>
                <c:pt idx="3">
                  <c:v>2020</c:v>
                </c:pt>
                <c:pt idx="4">
                  <c:v>2021</c:v>
                </c:pt>
                <c:pt idx="5">
                  <c:v>2022</c:v>
                </c:pt>
              </c:numCache>
            </c:numRef>
          </c:xVal>
          <c:yVal>
            <c:numRef>
              <c:f>'EDA &amp; Analysis 2'!$Y$39:$Y$44</c:f>
              <c:numCache>
                <c:formatCode>0.0%</c:formatCode>
                <c:ptCount val="6"/>
                <c:pt idx="0">
                  <c:v>5.295471987720627E-2</c:v>
                </c:pt>
                <c:pt idx="1">
                  <c:v>2.3374726077428697E-2</c:v>
                </c:pt>
                <c:pt idx="2">
                  <c:v>7.7363896848137617E-2</c:v>
                </c:pt>
                <c:pt idx="3">
                  <c:v>5.7922769640479481E-2</c:v>
                </c:pt>
                <c:pt idx="4">
                  <c:v>5.657978385251098E-2</c:v>
                </c:pt>
                <c:pt idx="5">
                  <c:v>6.0350030175015092E-2</c:v>
                </c:pt>
              </c:numCache>
            </c:numRef>
          </c:yVal>
          <c:smooth val="0"/>
          <c:extLst>
            <c:ext xmlns:c16="http://schemas.microsoft.com/office/drawing/2014/chart" uri="{C3380CC4-5D6E-409C-BE32-E72D297353CC}">
              <c16:uniqueId val="{00000000-DC4E-4E50-B76F-5FACE701DA27}"/>
            </c:ext>
          </c:extLst>
        </c:ser>
        <c:dLbls>
          <c:dLblPos val="t"/>
          <c:showLegendKey val="0"/>
          <c:showVal val="1"/>
          <c:showCatName val="0"/>
          <c:showSerName val="0"/>
          <c:showPercent val="0"/>
          <c:showBubbleSize val="0"/>
        </c:dLbls>
        <c:axId val="1569224479"/>
        <c:axId val="1569248479"/>
      </c:scatterChart>
      <c:valAx>
        <c:axId val="1569224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69248479"/>
        <c:crosses val="autoZero"/>
        <c:crossBetween val="midCat"/>
      </c:valAx>
      <c:valAx>
        <c:axId val="15692484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sz="1000" b="1" i="0" u="none" strike="noStrike" kern="1200" baseline="0">
                    <a:solidFill>
                      <a:sysClr val="window" lastClr="FFFFFF">
                        <a:lumMod val="75000"/>
                      </a:sysClr>
                    </a:solidFill>
                  </a:rPr>
                  <a:t>Inflation %age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69224479"/>
        <c:crosses val="autoZero"/>
        <c:crossBetween val="midCat"/>
      </c:valAx>
      <c:spPr>
        <a:noFill/>
        <a:ln>
          <a:noFill/>
        </a:ln>
        <a:effectLst/>
      </c:spPr>
    </c:plotArea>
    <c:plotVisOnly val="1"/>
    <c:dispBlanksAs val="gap"/>
    <c:showDLblsOverMax val="0"/>
  </c:chart>
  <c:spPr>
    <a:solidFill>
      <a:schemeClr val="accent5">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Broader</a:t>
            </a:r>
            <a:r>
              <a:rPr lang="en-IN" baseline="0"/>
              <a:t> Category wise Changes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2483570367657532"/>
          <c:y val="0.18689288090485695"/>
          <c:w val="0.84286455472135746"/>
          <c:h val="0.62994535862657886"/>
        </c:manualLayout>
      </c:layout>
      <c:barChart>
        <c:barDir val="col"/>
        <c:grouping val="clustered"/>
        <c:varyColors val="0"/>
        <c:ser>
          <c:idx val="0"/>
          <c:order val="0"/>
          <c:tx>
            <c:strRef>
              <c:f>'EDA &amp; Analysis 2'!$AO$15</c:f>
              <c:strCache>
                <c:ptCount val="1"/>
                <c:pt idx="0">
                  <c:v>2018</c:v>
                </c:pt>
              </c:strCache>
            </c:strRef>
          </c:tx>
          <c:spPr>
            <a:solidFill>
              <a:schemeClr val="accent1"/>
            </a:solidFill>
            <a:ln>
              <a:noFill/>
            </a:ln>
            <a:effectLst/>
          </c:spPr>
          <c:invertIfNegative val="0"/>
          <c:dLbls>
            <c:dLbl>
              <c:idx val="2"/>
              <c:layout>
                <c:manualLayout>
                  <c:x val="-3.2299741602067776E-3"/>
                  <c:y val="-1.6633399866932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211-4EF5-802A-816312BCBCE7}"/>
                </c:ext>
              </c:extLst>
            </c:dLbl>
            <c:dLbl>
              <c:idx val="3"/>
              <c:layout>
                <c:manualLayout>
                  <c:x val="-6.4599483204134363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211-4EF5-802A-816312BCBCE7}"/>
                </c:ext>
              </c:extLst>
            </c:dLbl>
            <c:spPr>
              <a:noFill/>
              <a:ln>
                <a:noFill/>
              </a:ln>
              <a:effectLst/>
            </c:spPr>
            <c:txPr>
              <a:bodyPr rot="-180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&amp; Analysis 2'!$AP$14:$AV$14</c:f>
              <c:strCache>
                <c:ptCount val="7"/>
                <c:pt idx="0">
                  <c:v>Sum of F &amp; B</c:v>
                </c:pt>
                <c:pt idx="1">
                  <c:v>Sum of I &amp; M</c:v>
                </c:pt>
                <c:pt idx="2">
                  <c:v>Sum of Essentials </c:v>
                </c:pt>
                <c:pt idx="3">
                  <c:v>Sum of R &amp; S </c:v>
                </c:pt>
                <c:pt idx="4">
                  <c:v>Sum of H &amp; E</c:v>
                </c:pt>
                <c:pt idx="5">
                  <c:v>Sum of T &amp; C</c:v>
                </c:pt>
                <c:pt idx="6">
                  <c:v>Sum of Luxary </c:v>
                </c:pt>
              </c:strCache>
            </c:strRef>
          </c:cat>
          <c:val>
            <c:numRef>
              <c:f>'EDA &amp; Analysis 2'!$AP$15:$AV$15</c:f>
              <c:numCache>
                <c:formatCode>General</c:formatCode>
                <c:ptCount val="7"/>
                <c:pt idx="0">
                  <c:v>10611.400000000001</c:v>
                </c:pt>
                <c:pt idx="1">
                  <c:v>1753.2999999999997</c:v>
                </c:pt>
                <c:pt idx="2">
                  <c:v>2552.1</c:v>
                </c:pt>
                <c:pt idx="3">
                  <c:v>2237.1999999999998</c:v>
                </c:pt>
                <c:pt idx="4">
                  <c:v>1699.5</c:v>
                </c:pt>
                <c:pt idx="5">
                  <c:v>729.6</c:v>
                </c:pt>
                <c:pt idx="6">
                  <c:v>1579.6</c:v>
                </c:pt>
              </c:numCache>
            </c:numRef>
          </c:val>
          <c:extLst>
            <c:ext xmlns:c16="http://schemas.microsoft.com/office/drawing/2014/chart" uri="{C3380CC4-5D6E-409C-BE32-E72D297353CC}">
              <c16:uniqueId val="{00000000-3211-4EF5-802A-816312BCBCE7}"/>
            </c:ext>
          </c:extLst>
        </c:ser>
        <c:ser>
          <c:idx val="1"/>
          <c:order val="1"/>
          <c:tx>
            <c:strRef>
              <c:f>'EDA &amp; Analysis 2'!$AO$16</c:f>
              <c:strCache>
                <c:ptCount val="1"/>
                <c:pt idx="0">
                  <c:v>2019</c:v>
                </c:pt>
              </c:strCache>
            </c:strRef>
          </c:tx>
          <c:spPr>
            <a:solidFill>
              <a:schemeClr val="accent2"/>
            </a:solidFill>
            <a:ln>
              <a:noFill/>
            </a:ln>
            <a:effectLst/>
          </c:spPr>
          <c:invertIfNegative val="0"/>
          <c:dLbls>
            <c:dLbl>
              <c:idx val="0"/>
              <c:layout>
                <c:manualLayout>
                  <c:x val="6.2343079208122237E-2"/>
                  <c:y val="2.001063489818260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211-4EF5-802A-816312BCBCE7}"/>
                </c:ext>
              </c:extLst>
            </c:dLbl>
            <c:dLbl>
              <c:idx val="1"/>
              <c:layout>
                <c:manualLayout>
                  <c:x val="9.6899224806201549E-3"/>
                  <c:y val="6.6533599467731202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211-4EF5-802A-816312BCBCE7}"/>
                </c:ext>
              </c:extLst>
            </c:dLbl>
            <c:dLbl>
              <c:idx val="3"/>
              <c:layout>
                <c:manualLayout>
                  <c:x val="6.4599483204133773E-3"/>
                  <c:y val="6.653359946772998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211-4EF5-802A-816312BCBCE7}"/>
                </c:ext>
              </c:extLst>
            </c:dLbl>
            <c:dLbl>
              <c:idx val="4"/>
              <c:layout>
                <c:manualLayout>
                  <c:x val="1.2919896640826755E-2"/>
                  <c:y val="9.9800399201595592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211-4EF5-802A-816312BCBCE7}"/>
                </c:ext>
              </c:extLst>
            </c:dLbl>
            <c:dLbl>
              <c:idx val="5"/>
              <c:layout>
                <c:manualLayout>
                  <c:x val="1.2919896640826755E-2"/>
                  <c:y val="9.980039920159680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211-4EF5-802A-816312BCBCE7}"/>
                </c:ext>
              </c:extLst>
            </c:dLbl>
            <c:dLbl>
              <c:idx val="6"/>
              <c:layout>
                <c:manualLayout>
                  <c:x val="6.4599483204134363E-3"/>
                  <c:y val="1.663339986693267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211-4EF5-802A-816312BCBCE7}"/>
                </c:ext>
              </c:extLst>
            </c:dLbl>
            <c:spPr>
              <a:noFill/>
              <a:ln>
                <a:noFill/>
              </a:ln>
              <a:effectLst/>
            </c:spPr>
            <c:txPr>
              <a:bodyPr rot="-180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&amp; Analysis 2'!$AP$14:$AV$14</c:f>
              <c:strCache>
                <c:ptCount val="7"/>
                <c:pt idx="0">
                  <c:v>Sum of F &amp; B</c:v>
                </c:pt>
                <c:pt idx="1">
                  <c:v>Sum of I &amp; M</c:v>
                </c:pt>
                <c:pt idx="2">
                  <c:v>Sum of Essentials </c:v>
                </c:pt>
                <c:pt idx="3">
                  <c:v>Sum of R &amp; S </c:v>
                </c:pt>
                <c:pt idx="4">
                  <c:v>Sum of H &amp; E</c:v>
                </c:pt>
                <c:pt idx="5">
                  <c:v>Sum of T &amp; C</c:v>
                </c:pt>
                <c:pt idx="6">
                  <c:v>Sum of Luxary </c:v>
                </c:pt>
              </c:strCache>
            </c:strRef>
          </c:cat>
          <c:val>
            <c:numRef>
              <c:f>'EDA &amp; Analysis 2'!$AP$16:$AV$16</c:f>
              <c:numCache>
                <c:formatCode>General</c:formatCode>
                <c:ptCount val="7"/>
                <c:pt idx="0">
                  <c:v>11101.1</c:v>
                </c:pt>
                <c:pt idx="1">
                  <c:v>1835</c:v>
                </c:pt>
                <c:pt idx="2">
                  <c:v>2609.7000000000003</c:v>
                </c:pt>
                <c:pt idx="3">
                  <c:v>2309.3000000000002</c:v>
                </c:pt>
                <c:pt idx="4">
                  <c:v>1801.6000000000001</c:v>
                </c:pt>
                <c:pt idx="5">
                  <c:v>760.50000000000011</c:v>
                </c:pt>
                <c:pt idx="6">
                  <c:v>1659.3000000000002</c:v>
                </c:pt>
              </c:numCache>
            </c:numRef>
          </c:val>
          <c:extLst>
            <c:ext xmlns:c16="http://schemas.microsoft.com/office/drawing/2014/chart" uri="{C3380CC4-5D6E-409C-BE32-E72D297353CC}">
              <c16:uniqueId val="{00000002-3211-4EF5-802A-816312BCBCE7}"/>
            </c:ext>
          </c:extLst>
        </c:ser>
        <c:dLbls>
          <c:dLblPos val="outEnd"/>
          <c:showLegendKey val="0"/>
          <c:showVal val="1"/>
          <c:showCatName val="0"/>
          <c:showSerName val="0"/>
          <c:showPercent val="0"/>
          <c:showBubbleSize val="0"/>
        </c:dLbls>
        <c:gapWidth val="219"/>
        <c:overlap val="-27"/>
        <c:axId val="1441315759"/>
        <c:axId val="1441315279"/>
      </c:barChart>
      <c:catAx>
        <c:axId val="144131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41315279"/>
        <c:crosses val="autoZero"/>
        <c:auto val="1"/>
        <c:lblAlgn val="ctr"/>
        <c:lblOffset val="100"/>
        <c:noMultiLvlLbl val="0"/>
      </c:catAx>
      <c:valAx>
        <c:axId val="14413152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41315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5">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a:t>M-O-M Inflation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3'!$G$22</c:f>
              <c:strCache>
                <c:ptCount val="1"/>
                <c:pt idx="0">
                  <c:v>CPI</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numRef>
              <c:f>'EDA &amp; Analysis 3'!$F$23:$F$34</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'EDA &amp; Analysis 3'!$G$23:$G$34</c:f>
              <c:numCache>
                <c:formatCode>General</c:formatCode>
                <c:ptCount val="12"/>
                <c:pt idx="0">
                  <c:v>2261.9</c:v>
                </c:pt>
                <c:pt idx="1">
                  <c:v>2266.3000000000002</c:v>
                </c:pt>
                <c:pt idx="2">
                  <c:v>2269.2000000000003</c:v>
                </c:pt>
                <c:pt idx="3">
                  <c:v>2280.9</c:v>
                </c:pt>
                <c:pt idx="4">
                  <c:v>2297.3000000000002</c:v>
                </c:pt>
                <c:pt idx="5">
                  <c:v>2296.8000000000002</c:v>
                </c:pt>
                <c:pt idx="6">
                  <c:v>2283.4</c:v>
                </c:pt>
                <c:pt idx="7">
                  <c:v>2292.6999999999998</c:v>
                </c:pt>
                <c:pt idx="8">
                  <c:v>2279.1</c:v>
                </c:pt>
                <c:pt idx="9">
                  <c:v>2279.1999999999998</c:v>
                </c:pt>
                <c:pt idx="10">
                  <c:v>2289.6000000000004</c:v>
                </c:pt>
                <c:pt idx="11">
                  <c:v>2306.9</c:v>
                </c:pt>
              </c:numCache>
            </c:numRef>
          </c:val>
          <c:extLst>
            <c:ext xmlns:c16="http://schemas.microsoft.com/office/drawing/2014/chart" uri="{C3380CC4-5D6E-409C-BE32-E72D297353CC}">
              <c16:uniqueId val="{00000000-04BE-4734-B711-55B2DDD21956}"/>
            </c:ext>
          </c:extLst>
        </c:ser>
        <c:dLbls>
          <c:showLegendKey val="0"/>
          <c:showVal val="1"/>
          <c:showCatName val="0"/>
          <c:showSerName val="0"/>
          <c:showPercent val="0"/>
          <c:showBubbleSize val="0"/>
        </c:dLbls>
        <c:gapWidth val="219"/>
        <c:overlap val="-27"/>
        <c:axId val="172027072"/>
        <c:axId val="172044352"/>
      </c:barChart>
      <c:lineChart>
        <c:grouping val="standard"/>
        <c:varyColors val="0"/>
        <c:ser>
          <c:idx val="1"/>
          <c:order val="1"/>
          <c:tx>
            <c:strRef>
              <c:f>'EDA &amp; Analysis 3'!$H$22</c:f>
              <c:strCache>
                <c:ptCount val="1"/>
                <c:pt idx="0">
                  <c:v>Inflation %age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'EDA &amp; Analysis 3'!$F$23:$F$34</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'EDA &amp; Analysis 3'!$H$23:$H$34</c:f>
              <c:numCache>
                <c:formatCode>0.00%</c:formatCode>
                <c:ptCount val="12"/>
                <c:pt idx="0">
                  <c:v>1.0272901871454526E-2</c:v>
                </c:pt>
                <c:pt idx="1">
                  <c:v>1.9452672531942573E-3</c:v>
                </c:pt>
                <c:pt idx="2">
                  <c:v>1.279618761858576E-3</c:v>
                </c:pt>
                <c:pt idx="3">
                  <c:v>5.1560021152828386E-3</c:v>
                </c:pt>
                <c:pt idx="4">
                  <c:v>7.1901442413082953E-3</c:v>
                </c:pt>
                <c:pt idx="5">
                  <c:v>-2.1764680276846731E-4</c:v>
                </c:pt>
                <c:pt idx="6">
                  <c:v>-5.8342041100662182E-3</c:v>
                </c:pt>
                <c:pt idx="7">
                  <c:v>4.0728737847068961E-3</c:v>
                </c:pt>
                <c:pt idx="8">
                  <c:v>-5.9318707201116193E-3</c:v>
                </c:pt>
                <c:pt idx="9">
                  <c:v>4.3876968978943027E-5</c:v>
                </c:pt>
                <c:pt idx="10">
                  <c:v>4.5630045630048032E-3</c:v>
                </c:pt>
                <c:pt idx="11">
                  <c:v>7.5559049615652185E-3</c:v>
                </c:pt>
              </c:numCache>
            </c:numRef>
          </c:val>
          <c:smooth val="0"/>
          <c:extLst>
            <c:ext xmlns:c16="http://schemas.microsoft.com/office/drawing/2014/chart" uri="{C3380CC4-5D6E-409C-BE32-E72D297353CC}">
              <c16:uniqueId val="{00000001-04BE-4734-B711-55B2DDD21956}"/>
            </c:ext>
          </c:extLst>
        </c:ser>
        <c:dLbls>
          <c:showLegendKey val="0"/>
          <c:showVal val="1"/>
          <c:showCatName val="0"/>
          <c:showSerName val="0"/>
          <c:showPercent val="0"/>
          <c:showBubbleSize val="0"/>
        </c:dLbls>
        <c:marker val="1"/>
        <c:smooth val="0"/>
        <c:axId val="172024192"/>
        <c:axId val="172035712"/>
      </c:lineChart>
      <c:dateAx>
        <c:axId val="1720270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mmm\-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044352"/>
        <c:crosses val="autoZero"/>
        <c:auto val="1"/>
        <c:lblOffset val="100"/>
        <c:baseTimeUnit val="months"/>
      </c:dateAx>
      <c:valAx>
        <c:axId val="17204435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CPI</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027072"/>
        <c:crosses val="autoZero"/>
        <c:crossBetween val="between"/>
      </c:valAx>
      <c:valAx>
        <c:axId val="172035712"/>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Inflation %age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024192"/>
        <c:crosses val="max"/>
        <c:crossBetween val="between"/>
      </c:valAx>
      <c:dateAx>
        <c:axId val="172024192"/>
        <c:scaling>
          <c:orientation val="minMax"/>
        </c:scaling>
        <c:delete val="1"/>
        <c:axPos val="b"/>
        <c:numFmt formatCode="mmm\-yy" sourceLinked="1"/>
        <c:majorTickMark val="out"/>
        <c:minorTickMark val="none"/>
        <c:tickLblPos val="nextTo"/>
        <c:crossAx val="172035712"/>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5">
        <a:lumMod val="50000"/>
      </a:schemeClr>
    </a:solidFill>
    <a:ln>
      <a:solidFill>
        <a:schemeClr val="accent2"/>
      </a:solidFill>
    </a:ln>
    <a:effectLst/>
  </c:spPr>
  <c:txPr>
    <a:bodyPr/>
    <a:lstStyle/>
    <a:p>
      <a:pPr>
        <a:defRPr>
          <a:solidFill>
            <a:schemeClr val="bg1"/>
          </a:solidFill>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3'!$Q$59</c:f>
              <c:strCache>
                <c:ptCount val="1"/>
                <c:pt idx="0">
                  <c:v>Inflation %age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1"/>
              <c:layout>
                <c:manualLayout>
                  <c:x val="4.3818472833063987E-3"/>
                  <c:y val="-0.1465420445719688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A40-42E7-AEB3-8D7891E8F0DE}"/>
                </c:ext>
              </c:extLst>
            </c:dLbl>
            <c:dLbl>
              <c:idx val="6"/>
              <c:layout>
                <c:manualLayout>
                  <c:x val="0"/>
                  <c:y val="-2.791277039466074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A40-42E7-AEB3-8D7891E8F0DE}"/>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3'!$P$60:$P$72</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'EDA &amp; Analysis 3'!$Q$60:$Q$72</c:f>
              <c:numCache>
                <c:formatCode>0.0%</c:formatCode>
                <c:ptCount val="13"/>
                <c:pt idx="0">
                  <c:v>0.1206451612903225</c:v>
                </c:pt>
                <c:pt idx="1">
                  <c:v>-2.3245214220601614E-2</c:v>
                </c:pt>
                <c:pt idx="2">
                  <c:v>1.4051522248243426E-2</c:v>
                </c:pt>
                <c:pt idx="3">
                  <c:v>8.2629674306393175E-2</c:v>
                </c:pt>
                <c:pt idx="4">
                  <c:v>-0.15380786460925835</c:v>
                </c:pt>
                <c:pt idx="5">
                  <c:v>1.4731879787860933E-2</c:v>
                </c:pt>
                <c:pt idx="6">
                  <c:v>-0.11684037301151953</c:v>
                </c:pt>
                <c:pt idx="7">
                  <c:v>6.8776628119293873E-2</c:v>
                </c:pt>
                <c:pt idx="8">
                  <c:v>2.3352793994995805E-2</c:v>
                </c:pt>
                <c:pt idx="9">
                  <c:v>0.16515232495991453</c:v>
                </c:pt>
                <c:pt idx="10">
                  <c:v>3.2757593805836809E-2</c:v>
                </c:pt>
                <c:pt idx="11">
                  <c:v>5.6008700380641561E-2</c:v>
                </c:pt>
                <c:pt idx="12">
                  <c:v>2.4013722126929607E-2</c:v>
                </c:pt>
              </c:numCache>
            </c:numRef>
          </c:val>
          <c:extLst>
            <c:ext xmlns:c16="http://schemas.microsoft.com/office/drawing/2014/chart" uri="{C3380CC4-5D6E-409C-BE32-E72D297353CC}">
              <c16:uniqueId val="{00000000-AA40-42E7-AEB3-8D7891E8F0DE}"/>
            </c:ext>
          </c:extLst>
        </c:ser>
        <c:dLbls>
          <c:dLblPos val="outEnd"/>
          <c:showLegendKey val="0"/>
          <c:showVal val="1"/>
          <c:showCatName val="0"/>
          <c:showSerName val="0"/>
          <c:showPercent val="0"/>
          <c:showBubbleSize val="0"/>
        </c:dLbls>
        <c:gapWidth val="100"/>
        <c:overlap val="-24"/>
        <c:axId val="232542560"/>
        <c:axId val="232541120"/>
      </c:barChart>
      <c:catAx>
        <c:axId val="2325425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2541120"/>
        <c:crosses val="autoZero"/>
        <c:auto val="1"/>
        <c:lblAlgn val="ctr"/>
        <c:lblOffset val="100"/>
        <c:noMultiLvlLbl val="0"/>
      </c:catAx>
      <c:valAx>
        <c:axId val="232541120"/>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2542560"/>
        <c:crosses val="autoZero"/>
        <c:crossBetween val="between"/>
      </c:valAx>
      <c:spPr>
        <a:noFill/>
        <a:ln>
          <a:noFill/>
        </a:ln>
        <a:effectLst/>
      </c:spPr>
    </c:plotArea>
    <c:plotVisOnly val="1"/>
    <c:dispBlanksAs val="gap"/>
    <c:showDLblsOverMax val="0"/>
  </c:chart>
  <c:spPr>
    <a:solidFill>
      <a:schemeClr val="accent5">
        <a:lumMod val="50000"/>
      </a:schemeClr>
    </a:solidFill>
    <a:ln>
      <a:solidFill>
        <a:schemeClr val="accent2"/>
      </a:solidFill>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bg1"/>
                </a:solidFill>
                <a:latin typeface="+mj-lt"/>
                <a:ea typeface="+mj-ea"/>
                <a:cs typeface="+mj-cs"/>
              </a:defRPr>
            </a:pPr>
            <a:r>
              <a:rPr lang="en-IN"/>
              <a:t>Inflation Rate Before</a:t>
            </a:r>
            <a:r>
              <a:rPr lang="en-IN" baseline="0"/>
              <a:t> &amp; After Mar'20</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j-lt"/>
              <a:ea typeface="+mj-ea"/>
              <a:cs typeface="+mj-cs"/>
            </a:defRPr>
          </a:pPr>
          <a:endParaRPr lang="en-US"/>
        </a:p>
      </c:txPr>
    </c:title>
    <c:autoTitleDeleted val="0"/>
    <c:plotArea>
      <c:layout/>
      <c:areaChart>
        <c:grouping val="stacked"/>
        <c:varyColors val="0"/>
        <c:ser>
          <c:idx val="0"/>
          <c:order val="0"/>
          <c:tx>
            <c:strRef>
              <c:f>'EDA &amp; Analysis 4'!$AA$40</c:f>
              <c:strCache>
                <c:ptCount val="1"/>
                <c:pt idx="0">
                  <c:v>Essentials</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'EDA &amp; Analysis 4'!$Z$41:$Z$47</c:f>
              <c:strCache>
                <c:ptCount val="7"/>
                <c:pt idx="0">
                  <c:v>2017</c:v>
                </c:pt>
                <c:pt idx="1">
                  <c:v>2018</c:v>
                </c:pt>
                <c:pt idx="2">
                  <c:v>2019</c:v>
                </c:pt>
                <c:pt idx="3">
                  <c:v>Onset</c:v>
                </c:pt>
                <c:pt idx="4">
                  <c:v>2020</c:v>
                </c:pt>
                <c:pt idx="5">
                  <c:v>2021</c:v>
                </c:pt>
                <c:pt idx="6">
                  <c:v>2022</c:v>
                </c:pt>
              </c:strCache>
            </c:strRef>
          </c:cat>
          <c:val>
            <c:numRef>
              <c:f>'EDA &amp; Analysis 4'!$AA$41:$AA$47</c:f>
              <c:numCache>
                <c:formatCode>0.0%</c:formatCode>
                <c:ptCount val="7"/>
                <c:pt idx="0">
                  <c:v>4.4124268347591138E-2</c:v>
                </c:pt>
                <c:pt idx="1">
                  <c:v>2.703475897582603E-2</c:v>
                </c:pt>
                <c:pt idx="2">
                  <c:v>2.7156142018970014E-2</c:v>
                </c:pt>
                <c:pt idx="3" formatCode="General">
                  <c:v>0</c:v>
                </c:pt>
                <c:pt idx="4">
                  <c:v>6.9498382814945234E-2</c:v>
                </c:pt>
                <c:pt idx="5">
                  <c:v>8.5233160621761603E-2</c:v>
                </c:pt>
                <c:pt idx="6">
                  <c:v>6.6635271956675179E-2</c:v>
                </c:pt>
              </c:numCache>
            </c:numRef>
          </c:val>
          <c:extLst>
            <c:ext xmlns:c16="http://schemas.microsoft.com/office/drawing/2014/chart" uri="{C3380CC4-5D6E-409C-BE32-E72D297353CC}">
              <c16:uniqueId val="{00000000-D129-4724-B53E-B92E97E48735}"/>
            </c:ext>
          </c:extLst>
        </c:ser>
        <c:ser>
          <c:idx val="1"/>
          <c:order val="1"/>
          <c:tx>
            <c:strRef>
              <c:f>'EDA &amp; Analysis 4'!$AB$40</c:f>
              <c:strCache>
                <c:ptCount val="1"/>
                <c:pt idx="0">
                  <c:v>Food</c:v>
                </c:pt>
              </c:strCache>
            </c:strRef>
          </c:tx>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'EDA &amp; Analysis 4'!$Z$41:$Z$47</c:f>
              <c:strCache>
                <c:ptCount val="7"/>
                <c:pt idx="0">
                  <c:v>2017</c:v>
                </c:pt>
                <c:pt idx="1">
                  <c:v>2018</c:v>
                </c:pt>
                <c:pt idx="2">
                  <c:v>2019</c:v>
                </c:pt>
                <c:pt idx="3">
                  <c:v>Onset</c:v>
                </c:pt>
                <c:pt idx="4">
                  <c:v>2020</c:v>
                </c:pt>
                <c:pt idx="5">
                  <c:v>2021</c:v>
                </c:pt>
                <c:pt idx="6">
                  <c:v>2022</c:v>
                </c:pt>
              </c:strCache>
            </c:strRef>
          </c:cat>
          <c:val>
            <c:numRef>
              <c:f>'EDA &amp; Analysis 4'!$AB$41:$AB$47</c:f>
              <c:numCache>
                <c:formatCode>0.0%</c:formatCode>
                <c:ptCount val="7"/>
                <c:pt idx="0">
                  <c:v>2.1880819366852832E-2</c:v>
                </c:pt>
                <c:pt idx="1">
                  <c:v>3.3008935177280484E-3</c:v>
                </c:pt>
                <c:pt idx="2">
                  <c:v>6.1165075721523944E-2</c:v>
                </c:pt>
                <c:pt idx="4">
                  <c:v>7.0729167578162624E-2</c:v>
                </c:pt>
                <c:pt idx="5">
                  <c:v>5.8185165447410675E-2</c:v>
                </c:pt>
                <c:pt idx="6">
                  <c:v>2.9309488325881601E-2</c:v>
                </c:pt>
              </c:numCache>
            </c:numRef>
          </c:val>
          <c:extLst>
            <c:ext xmlns:c16="http://schemas.microsoft.com/office/drawing/2014/chart" uri="{C3380CC4-5D6E-409C-BE32-E72D297353CC}">
              <c16:uniqueId val="{00000001-D129-4724-B53E-B92E97E48735}"/>
            </c:ext>
          </c:extLst>
        </c:ser>
        <c:ser>
          <c:idx val="2"/>
          <c:order val="2"/>
          <c:tx>
            <c:strRef>
              <c:f>'EDA &amp; Analysis 4'!$AC$40</c:f>
              <c:strCache>
                <c:ptCount val="1"/>
                <c:pt idx="0">
                  <c:v>Health</c:v>
                </c:pt>
              </c:strCache>
            </c:strRef>
          </c:tx>
          <c:spPr>
            <a:gradFill>
              <a:gsLst>
                <a:gs pos="100000">
                  <a:schemeClr val="accent3"/>
                </a:gs>
                <a:gs pos="0">
                  <a:schemeClr val="accent3">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'EDA &amp; Analysis 4'!$Z$41:$Z$47</c:f>
              <c:strCache>
                <c:ptCount val="7"/>
                <c:pt idx="0">
                  <c:v>2017</c:v>
                </c:pt>
                <c:pt idx="1">
                  <c:v>2018</c:v>
                </c:pt>
                <c:pt idx="2">
                  <c:v>2019</c:v>
                </c:pt>
                <c:pt idx="3">
                  <c:v>Onset</c:v>
                </c:pt>
                <c:pt idx="4">
                  <c:v>2020</c:v>
                </c:pt>
                <c:pt idx="5">
                  <c:v>2021</c:v>
                </c:pt>
                <c:pt idx="6">
                  <c:v>2022</c:v>
                </c:pt>
              </c:strCache>
            </c:strRef>
          </c:cat>
          <c:val>
            <c:numRef>
              <c:f>'EDA &amp; Analysis 4'!$AC$41:$AC$47</c:f>
              <c:numCache>
                <c:formatCode>0.0%</c:formatCode>
                <c:ptCount val="7"/>
                <c:pt idx="0">
                  <c:v>4.8399687743950176E-2</c:v>
                </c:pt>
                <c:pt idx="1">
                  <c:v>8.1360946745562143E-2</c:v>
                </c:pt>
                <c:pt idx="2">
                  <c:v>3.9472187464452267E-2</c:v>
                </c:pt>
                <c:pt idx="4">
                  <c:v>7.2992700729927015E-2</c:v>
                </c:pt>
                <c:pt idx="5">
                  <c:v>6.5927295132470656E-2</c:v>
                </c:pt>
                <c:pt idx="6">
                  <c:v>5.9770114942528769E-2</c:v>
                </c:pt>
              </c:numCache>
            </c:numRef>
          </c:val>
          <c:extLst>
            <c:ext xmlns:c16="http://schemas.microsoft.com/office/drawing/2014/chart" uri="{C3380CC4-5D6E-409C-BE32-E72D297353CC}">
              <c16:uniqueId val="{00000002-D129-4724-B53E-B92E97E48735}"/>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172042432"/>
        <c:axId val="172031872"/>
      </c:areaChart>
      <c:catAx>
        <c:axId val="1720424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IN"/>
                  <a:t>Before and After Mar'20</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crossAx val="172031872"/>
        <c:crosses val="autoZero"/>
        <c:auto val="1"/>
        <c:lblAlgn val="ctr"/>
        <c:lblOffset val="100"/>
        <c:noMultiLvlLbl val="0"/>
      </c:catAx>
      <c:valAx>
        <c:axId val="17203187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IN"/>
                  <a:t>Inflation %age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042432"/>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showDLblsOverMax val="0"/>
  </c:chart>
  <c:spPr>
    <a:solidFill>
      <a:schemeClr val="accent5">
        <a:lumMod val="50000"/>
      </a:schemeClr>
    </a:solidFill>
    <a:ln w="9525" cap="flat" cmpd="sng" algn="ctr">
      <a:solidFill>
        <a:schemeClr val="lt1">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sz="1200"/>
              <a:t>Inflation Rate Before</a:t>
            </a:r>
            <a:r>
              <a:rPr lang="en-IN" sz="1200" baseline="0"/>
              <a:t> &amp; After Pandemic</a:t>
            </a:r>
            <a:endParaRPr lang="en-IN"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'EDA &amp; Analysis 4'!$A$79</c:f>
              <c:strCache>
                <c:ptCount val="1"/>
                <c:pt idx="0">
                  <c:v>Clothing</c:v>
                </c:pt>
              </c:strCache>
            </c:strRef>
          </c:tx>
          <c:spPr>
            <a:ln w="28575" cap="rnd">
              <a:solidFill>
                <a:schemeClr val="accent1"/>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4'!$B$79:$H$79</c:f>
              <c:numCache>
                <c:formatCode>0.0%</c:formatCode>
                <c:ptCount val="7"/>
                <c:pt idx="0">
                  <c:v>4.5652173913043562E-2</c:v>
                </c:pt>
                <c:pt idx="1">
                  <c:v>1.7894012388162382E-2</c:v>
                </c:pt>
                <c:pt idx="2">
                  <c:v>2.0357665054549636E-2</c:v>
                </c:pt>
                <c:pt idx="4">
                  <c:v>7.0818646208365477E-2</c:v>
                </c:pt>
                <c:pt idx="5">
                  <c:v>8.375314861460946E-2</c:v>
                </c:pt>
                <c:pt idx="6">
                  <c:v>7.0155261644623282E-2</c:v>
                </c:pt>
              </c:numCache>
            </c:numRef>
          </c:val>
          <c:smooth val="0"/>
          <c:extLst>
            <c:ext xmlns:c16="http://schemas.microsoft.com/office/drawing/2014/chart" uri="{C3380CC4-5D6E-409C-BE32-E72D297353CC}">
              <c16:uniqueId val="{00000000-F6C3-4CF0-91C0-EE24E6414D0E}"/>
            </c:ext>
          </c:extLst>
        </c:ser>
        <c:ser>
          <c:idx val="1"/>
          <c:order val="1"/>
          <c:tx>
            <c:strRef>
              <c:f>'EDA &amp; Analysis 4'!$A$80</c:f>
              <c:strCache>
                <c:ptCount val="1"/>
                <c:pt idx="0">
                  <c:v>Footwear</c:v>
                </c:pt>
              </c:strCache>
            </c:strRef>
          </c:tx>
          <c:spPr>
            <a:ln w="28575" cap="rnd">
              <a:solidFill>
                <a:schemeClr val="accent2"/>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4'!$B$80:$H$80</c:f>
              <c:numCache>
                <c:formatCode>0.0%</c:formatCode>
                <c:ptCount val="7"/>
                <c:pt idx="0">
                  <c:v>3.8901601830663574E-2</c:v>
                </c:pt>
                <c:pt idx="1">
                  <c:v>2.3408924652523901E-2</c:v>
                </c:pt>
                <c:pt idx="2">
                  <c:v>1.369210620311935E-2</c:v>
                </c:pt>
                <c:pt idx="4">
                  <c:v>6.505040806529043E-2</c:v>
                </c:pt>
                <c:pt idx="5">
                  <c:v>0.10841750841750838</c:v>
                </c:pt>
                <c:pt idx="6">
                  <c:v>7.3273273273273209E-2</c:v>
                </c:pt>
              </c:numCache>
            </c:numRef>
          </c:val>
          <c:smooth val="0"/>
          <c:extLst>
            <c:ext xmlns:c16="http://schemas.microsoft.com/office/drawing/2014/chart" uri="{C3380CC4-5D6E-409C-BE32-E72D297353CC}">
              <c16:uniqueId val="{00000001-F6C3-4CF0-91C0-EE24E6414D0E}"/>
            </c:ext>
          </c:extLst>
        </c:ser>
        <c:ser>
          <c:idx val="2"/>
          <c:order val="2"/>
          <c:tx>
            <c:strRef>
              <c:f>'EDA &amp; Analysis 4'!$A$81</c:f>
              <c:strCache>
                <c:ptCount val="1"/>
                <c:pt idx="0">
                  <c:v>Clothing and footwear</c:v>
                </c:pt>
              </c:strCache>
            </c:strRef>
          </c:tx>
          <c:spPr>
            <a:ln w="28575" cap="rnd">
              <a:solidFill>
                <a:schemeClr val="accent3"/>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4'!$B$81:$H$81</c:f>
              <c:numCache>
                <c:formatCode>0.0%</c:formatCode>
                <c:ptCount val="7"/>
                <c:pt idx="0">
                  <c:v>4.4525547445255435E-2</c:v>
                </c:pt>
                <c:pt idx="1">
                  <c:v>1.874999999999992E-2</c:v>
                </c:pt>
                <c:pt idx="2">
                  <c:v>1.9163170427486081E-2</c:v>
                </c:pt>
                <c:pt idx="4">
                  <c:v>7.009274745324634E-2</c:v>
                </c:pt>
                <c:pt idx="5">
                  <c:v>8.7730451366814885E-2</c:v>
                </c:pt>
                <c:pt idx="6">
                  <c:v>7.1180555555555455E-2</c:v>
                </c:pt>
              </c:numCache>
            </c:numRef>
          </c:val>
          <c:smooth val="0"/>
          <c:extLst>
            <c:ext xmlns:c16="http://schemas.microsoft.com/office/drawing/2014/chart" uri="{C3380CC4-5D6E-409C-BE32-E72D297353CC}">
              <c16:uniqueId val="{00000002-F6C3-4CF0-91C0-EE24E6414D0E}"/>
            </c:ext>
          </c:extLst>
        </c:ser>
        <c:ser>
          <c:idx val="3"/>
          <c:order val="3"/>
          <c:tx>
            <c:strRef>
              <c:f>'EDA &amp; Analysis 4'!$A$82</c:f>
              <c:strCache>
                <c:ptCount val="1"/>
                <c:pt idx="0">
                  <c:v>Fuel and light</c:v>
                </c:pt>
              </c:strCache>
            </c:strRef>
          </c:tx>
          <c:spPr>
            <a:ln w="28575" cap="rnd">
              <a:solidFill>
                <a:schemeClr val="accent4"/>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4'!$B$82:$H$82</c:f>
              <c:numCache>
                <c:formatCode>0.0%</c:formatCode>
                <c:ptCount val="7"/>
                <c:pt idx="0">
                  <c:v>5.1617873651771867E-2</c:v>
                </c:pt>
                <c:pt idx="1">
                  <c:v>2.344322344322336E-2</c:v>
                </c:pt>
                <c:pt idx="2">
                  <c:v>6.5601145038168079E-2</c:v>
                </c:pt>
                <c:pt idx="4">
                  <c:v>7.9111727966689846E-2</c:v>
                </c:pt>
                <c:pt idx="5">
                  <c:v>7.455012853470433E-2</c:v>
                </c:pt>
                <c:pt idx="6">
                  <c:v>5.6329849012775948E-2</c:v>
                </c:pt>
              </c:numCache>
            </c:numRef>
          </c:val>
          <c:smooth val="0"/>
          <c:extLst>
            <c:ext xmlns:c16="http://schemas.microsoft.com/office/drawing/2014/chart" uri="{C3380CC4-5D6E-409C-BE32-E72D297353CC}">
              <c16:uniqueId val="{00000003-F6C3-4CF0-91C0-EE24E6414D0E}"/>
            </c:ext>
          </c:extLst>
        </c:ser>
        <c:ser>
          <c:idx val="4"/>
          <c:order val="4"/>
          <c:tx>
            <c:strRef>
              <c:f>'EDA &amp; Analysis 4'!$A$83</c:f>
              <c:strCache>
                <c:ptCount val="1"/>
                <c:pt idx="0">
                  <c:v>Household goods and services</c:v>
                </c:pt>
              </c:strCache>
            </c:strRef>
          </c:tx>
          <c:spPr>
            <a:ln w="28575" cap="rnd">
              <a:solidFill>
                <a:schemeClr val="accent5"/>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4'!$B$83:$H$83</c:f>
              <c:numCache>
                <c:formatCode>0.0%</c:formatCode>
                <c:ptCount val="7"/>
                <c:pt idx="0">
                  <c:v>3.9877300613496841E-2</c:v>
                </c:pt>
                <c:pt idx="1">
                  <c:v>5.2708638360175822E-2</c:v>
                </c:pt>
                <c:pt idx="2">
                  <c:v>1.8080667593880551E-2</c:v>
                </c:pt>
                <c:pt idx="4">
                  <c:v>6.2129253824539425E-2</c:v>
                </c:pt>
                <c:pt idx="5">
                  <c:v>7.2463768115942018E-2</c:v>
                </c:pt>
                <c:pt idx="6">
                  <c:v>6.2195121951219443E-2</c:v>
                </c:pt>
              </c:numCache>
            </c:numRef>
          </c:val>
          <c:smooth val="0"/>
          <c:extLst>
            <c:ext xmlns:c16="http://schemas.microsoft.com/office/drawing/2014/chart" uri="{C3380CC4-5D6E-409C-BE32-E72D297353CC}">
              <c16:uniqueId val="{00000004-F6C3-4CF0-91C0-EE24E6414D0E}"/>
            </c:ext>
          </c:extLst>
        </c:ser>
        <c:ser>
          <c:idx val="5"/>
          <c:order val="5"/>
          <c:tx>
            <c:strRef>
              <c:f>'EDA &amp; Analysis 4'!$A$84</c:f>
              <c:strCache>
                <c:ptCount val="1"/>
                <c:pt idx="0">
                  <c:v>Cereals and products</c:v>
                </c:pt>
              </c:strCache>
            </c:strRef>
          </c:tx>
          <c:spPr>
            <a:ln w="28575" cap="rnd">
              <a:solidFill>
                <a:schemeClr val="accent6"/>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4'!$B$84:$H$84</c:f>
              <c:numCache>
                <c:formatCode>0.0%</c:formatCode>
                <c:ptCount val="7"/>
                <c:pt idx="0">
                  <c:v>2.4060150375939764E-2</c:v>
                </c:pt>
                <c:pt idx="1">
                  <c:v>1.026392961876837E-2</c:v>
                </c:pt>
                <c:pt idx="2">
                  <c:v>5.0434362934362952E-2</c:v>
                </c:pt>
                <c:pt idx="4">
                  <c:v>-3.0934767989240046E-2</c:v>
                </c:pt>
                <c:pt idx="5">
                  <c:v>4.8510048510048503E-2</c:v>
                </c:pt>
                <c:pt idx="6">
                  <c:v>0.14061478090255067</c:v>
                </c:pt>
              </c:numCache>
            </c:numRef>
          </c:val>
          <c:smooth val="0"/>
          <c:extLst>
            <c:ext xmlns:c16="http://schemas.microsoft.com/office/drawing/2014/chart" uri="{C3380CC4-5D6E-409C-BE32-E72D297353CC}">
              <c16:uniqueId val="{00000005-F6C3-4CF0-91C0-EE24E6414D0E}"/>
            </c:ext>
          </c:extLst>
        </c:ser>
        <c:ser>
          <c:idx val="6"/>
          <c:order val="6"/>
          <c:tx>
            <c:strRef>
              <c:f>'EDA &amp; Analysis 4'!$A$85</c:f>
              <c:strCache>
                <c:ptCount val="1"/>
                <c:pt idx="0">
                  <c:v>Meat and fish</c:v>
                </c:pt>
              </c:strCache>
            </c:strRef>
          </c:tx>
          <c:spPr>
            <a:ln w="28575" cap="rnd">
              <a:solidFill>
                <a:schemeClr val="accent2">
                  <a:lumMod val="5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4'!$B$85:$H$85</c:f>
              <c:numCache>
                <c:formatCode>0.0%</c:formatCode>
                <c:ptCount val="7"/>
                <c:pt idx="0">
                  <c:v>3.0129124820659887E-2</c:v>
                </c:pt>
                <c:pt idx="1">
                  <c:v>5.9556786703601067E-2</c:v>
                </c:pt>
                <c:pt idx="2">
                  <c:v>6.6297754602532677E-2</c:v>
                </c:pt>
                <c:pt idx="4">
                  <c:v>0.29967316578383862</c:v>
                </c:pt>
                <c:pt idx="5">
                  <c:v>6.4141414141414083E-2</c:v>
                </c:pt>
                <c:pt idx="6">
                  <c:v>-1.9357884796978388E-2</c:v>
                </c:pt>
              </c:numCache>
            </c:numRef>
          </c:val>
          <c:smooth val="0"/>
          <c:extLst>
            <c:ext xmlns:c16="http://schemas.microsoft.com/office/drawing/2014/chart" uri="{C3380CC4-5D6E-409C-BE32-E72D297353CC}">
              <c16:uniqueId val="{00000006-F6C3-4CF0-91C0-EE24E6414D0E}"/>
            </c:ext>
          </c:extLst>
        </c:ser>
        <c:ser>
          <c:idx val="7"/>
          <c:order val="7"/>
          <c:tx>
            <c:strRef>
              <c:f>'EDA &amp; Analysis 4'!$A$86</c:f>
              <c:strCache>
                <c:ptCount val="1"/>
                <c:pt idx="0">
                  <c:v>Egg</c:v>
                </c:pt>
              </c:strCache>
            </c:strRef>
          </c:tx>
          <c:spPr>
            <a:ln w="28575" cap="rnd">
              <a:solidFill>
                <a:schemeClr val="accent2">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4'!$B$86:$H$86</c:f>
              <c:numCache>
                <c:formatCode>0.0%</c:formatCode>
                <c:ptCount val="7"/>
                <c:pt idx="0">
                  <c:v>9.674861221252988E-2</c:v>
                </c:pt>
                <c:pt idx="1">
                  <c:v>4.7796863330843951E-2</c:v>
                </c:pt>
                <c:pt idx="2">
                  <c:v>6.3173007896626082E-2</c:v>
                </c:pt>
                <c:pt idx="4">
                  <c:v>0.10080645161290322</c:v>
                </c:pt>
                <c:pt idx="5">
                  <c:v>1.944106925880934E-2</c:v>
                </c:pt>
                <c:pt idx="6">
                  <c:v>6.5045592705167105E-2</c:v>
                </c:pt>
              </c:numCache>
            </c:numRef>
          </c:val>
          <c:smooth val="0"/>
          <c:extLst>
            <c:ext xmlns:c16="http://schemas.microsoft.com/office/drawing/2014/chart" uri="{C3380CC4-5D6E-409C-BE32-E72D297353CC}">
              <c16:uniqueId val="{00000007-F6C3-4CF0-91C0-EE24E6414D0E}"/>
            </c:ext>
          </c:extLst>
        </c:ser>
        <c:ser>
          <c:idx val="8"/>
          <c:order val="8"/>
          <c:tx>
            <c:strRef>
              <c:f>'EDA &amp; Analysis 4'!$A$87</c:f>
              <c:strCache>
                <c:ptCount val="1"/>
                <c:pt idx="0">
                  <c:v>Milk and products</c:v>
                </c:pt>
              </c:strCache>
            </c:strRef>
          </c:tx>
          <c:spPr>
            <a:ln w="28575" cap="rnd">
              <a:solidFill>
                <a:schemeClr val="accent3">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4'!$B$87:$H$87</c:f>
              <c:numCache>
                <c:formatCode>0.0%</c:formatCode>
                <c:ptCount val="7"/>
                <c:pt idx="0">
                  <c:v>2.915451895043732E-2</c:v>
                </c:pt>
                <c:pt idx="1">
                  <c:v>4.943502824858878E-3</c:v>
                </c:pt>
                <c:pt idx="2">
                  <c:v>6.1419897244278474E-2</c:v>
                </c:pt>
                <c:pt idx="4">
                  <c:v>-4.4987146529562256E-3</c:v>
                </c:pt>
                <c:pt idx="5">
                  <c:v>4.3758043758043645E-2</c:v>
                </c:pt>
                <c:pt idx="6">
                  <c:v>8.1757169005491181E-2</c:v>
                </c:pt>
              </c:numCache>
            </c:numRef>
          </c:val>
          <c:smooth val="0"/>
          <c:extLst>
            <c:ext xmlns:c16="http://schemas.microsoft.com/office/drawing/2014/chart" uri="{C3380CC4-5D6E-409C-BE32-E72D297353CC}">
              <c16:uniqueId val="{00000008-F6C3-4CF0-91C0-EE24E6414D0E}"/>
            </c:ext>
          </c:extLst>
        </c:ser>
        <c:ser>
          <c:idx val="9"/>
          <c:order val="9"/>
          <c:tx>
            <c:strRef>
              <c:f>'EDA &amp; Analysis 4'!$A$88</c:f>
              <c:strCache>
                <c:ptCount val="1"/>
                <c:pt idx="0">
                  <c:v>Oils and fats</c:v>
                </c:pt>
              </c:strCache>
            </c:strRef>
          </c:tx>
          <c:spPr>
            <a:ln w="28575" cap="rnd">
              <a:solidFill>
                <a:schemeClr val="accent4">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4'!$B$88:$H$88</c:f>
              <c:numCache>
                <c:formatCode>0.0%</c:formatCode>
                <c:ptCount val="7"/>
                <c:pt idx="0">
                  <c:v>1.9425675675675651E-2</c:v>
                </c:pt>
                <c:pt idx="1">
                  <c:v>8.2644628099173556E-3</c:v>
                </c:pt>
                <c:pt idx="2">
                  <c:v>7.4675767918088692E-2</c:v>
                </c:pt>
                <c:pt idx="4">
                  <c:v>0.21317542561065886</c:v>
                </c:pt>
                <c:pt idx="5">
                  <c:v>0.1440329218106996</c:v>
                </c:pt>
                <c:pt idx="6">
                  <c:v>-0.10175438596491233</c:v>
                </c:pt>
              </c:numCache>
            </c:numRef>
          </c:val>
          <c:smooth val="0"/>
          <c:extLst>
            <c:ext xmlns:c16="http://schemas.microsoft.com/office/drawing/2014/chart" uri="{C3380CC4-5D6E-409C-BE32-E72D297353CC}">
              <c16:uniqueId val="{00000009-F6C3-4CF0-91C0-EE24E6414D0E}"/>
            </c:ext>
          </c:extLst>
        </c:ser>
        <c:ser>
          <c:idx val="10"/>
          <c:order val="10"/>
          <c:tx>
            <c:strRef>
              <c:f>'EDA &amp; Analysis 4'!$A$89</c:f>
              <c:strCache>
                <c:ptCount val="1"/>
                <c:pt idx="0">
                  <c:v>Fruits</c:v>
                </c:pt>
              </c:strCache>
            </c:strRef>
          </c:tx>
          <c:spPr>
            <a:ln w="28575" cap="rnd">
              <a:solidFill>
                <a:schemeClr val="accent5">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4'!$B$89:$H$89</c:f>
              <c:numCache>
                <c:formatCode>0.0%</c:formatCode>
                <c:ptCount val="7"/>
                <c:pt idx="0">
                  <c:v>4.5032165832737545E-2</c:v>
                </c:pt>
                <c:pt idx="1">
                  <c:v>-0.10358306188925086</c:v>
                </c:pt>
                <c:pt idx="2">
                  <c:v>2.3446658851114383E-3</c:v>
                </c:pt>
                <c:pt idx="4">
                  <c:v>2.5350233488992548E-2</c:v>
                </c:pt>
                <c:pt idx="5">
                  <c:v>-4.1362530413625372E-2</c:v>
                </c:pt>
                <c:pt idx="6">
                  <c:v>-1.7960602549246783E-2</c:v>
                </c:pt>
              </c:numCache>
            </c:numRef>
          </c:val>
          <c:smooth val="0"/>
          <c:extLst>
            <c:ext xmlns:c16="http://schemas.microsoft.com/office/drawing/2014/chart" uri="{C3380CC4-5D6E-409C-BE32-E72D297353CC}">
              <c16:uniqueId val="{0000000A-F6C3-4CF0-91C0-EE24E6414D0E}"/>
            </c:ext>
          </c:extLst>
        </c:ser>
        <c:ser>
          <c:idx val="11"/>
          <c:order val="11"/>
          <c:tx>
            <c:strRef>
              <c:f>'EDA &amp; Analysis 4'!$A$90</c:f>
              <c:strCache>
                <c:ptCount val="1"/>
                <c:pt idx="0">
                  <c:v>Vegetables</c:v>
                </c:pt>
              </c:strCache>
            </c:strRef>
          </c:tx>
          <c:spPr>
            <a:ln w="28575" cap="rnd">
              <a:solidFill>
                <a:schemeClr val="accent6">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4'!$B$90:$H$90</c:f>
              <c:numCache>
                <c:formatCode>0.0%</c:formatCode>
                <c:ptCount val="7"/>
                <c:pt idx="0">
                  <c:v>9.0761750405186289E-2</c:v>
                </c:pt>
                <c:pt idx="1">
                  <c:v>0</c:v>
                </c:pt>
                <c:pt idx="2">
                  <c:v>0.11375973566202498</c:v>
                </c:pt>
                <c:pt idx="4">
                  <c:v>-0.11328588374851717</c:v>
                </c:pt>
                <c:pt idx="5">
                  <c:v>0.15822345593337969</c:v>
                </c:pt>
                <c:pt idx="6">
                  <c:v>-8.0625752105896384E-2</c:v>
                </c:pt>
              </c:numCache>
            </c:numRef>
          </c:val>
          <c:smooth val="0"/>
          <c:extLst>
            <c:ext xmlns:c16="http://schemas.microsoft.com/office/drawing/2014/chart" uri="{C3380CC4-5D6E-409C-BE32-E72D297353CC}">
              <c16:uniqueId val="{0000000B-F6C3-4CF0-91C0-EE24E6414D0E}"/>
            </c:ext>
          </c:extLst>
        </c:ser>
        <c:ser>
          <c:idx val="12"/>
          <c:order val="12"/>
          <c:tx>
            <c:strRef>
              <c:f>'EDA &amp; Analysis 4'!$A$91</c:f>
              <c:strCache>
                <c:ptCount val="1"/>
                <c:pt idx="0">
                  <c:v>Pulses and products</c:v>
                </c:pt>
              </c:strCache>
            </c:strRef>
          </c:tx>
          <c:spPr>
            <a:ln w="28575" cap="rnd">
              <a:solidFill>
                <a:schemeClr val="accent1">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4'!$B$91:$H$91</c:f>
              <c:numCache>
                <c:formatCode>0.0%</c:formatCode>
                <c:ptCount val="7"/>
                <c:pt idx="0">
                  <c:v>-0.11568488289567076</c:v>
                </c:pt>
                <c:pt idx="1">
                  <c:v>-1.3765182186234841E-2</c:v>
                </c:pt>
                <c:pt idx="2">
                  <c:v>0.13439635535307506</c:v>
                </c:pt>
                <c:pt idx="4">
                  <c:v>6.2500000000000042E-2</c:v>
                </c:pt>
                <c:pt idx="5">
                  <c:v>1.3605442176870855E-2</c:v>
                </c:pt>
                <c:pt idx="6">
                  <c:v>3.8858530661809387E-2</c:v>
                </c:pt>
              </c:numCache>
            </c:numRef>
          </c:val>
          <c:smooth val="0"/>
          <c:extLst>
            <c:ext xmlns:c16="http://schemas.microsoft.com/office/drawing/2014/chart" uri="{C3380CC4-5D6E-409C-BE32-E72D297353CC}">
              <c16:uniqueId val="{0000000C-F6C3-4CF0-91C0-EE24E6414D0E}"/>
            </c:ext>
          </c:extLst>
        </c:ser>
        <c:ser>
          <c:idx val="13"/>
          <c:order val="13"/>
          <c:tx>
            <c:strRef>
              <c:f>'EDA &amp; Analysis 4'!$A$92</c:f>
              <c:strCache>
                <c:ptCount val="1"/>
                <c:pt idx="0">
                  <c:v>Sugar and Confectionery</c:v>
                </c:pt>
              </c:strCache>
            </c:strRef>
          </c:tx>
          <c:spPr>
            <a:ln w="28575" cap="rnd">
              <a:solidFill>
                <a:schemeClr val="accent2">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4'!$B$92:$H$92</c:f>
              <c:numCache>
                <c:formatCode>0.0%</c:formatCode>
                <c:ptCount val="7"/>
                <c:pt idx="0">
                  <c:v>-2.0253164556962074E-2</c:v>
                </c:pt>
                <c:pt idx="1">
                  <c:v>-4.1336851363236608E-2</c:v>
                </c:pt>
                <c:pt idx="2">
                  <c:v>3.049613108784701E-2</c:v>
                </c:pt>
                <c:pt idx="4">
                  <c:v>-6.4006650041562779E-2</c:v>
                </c:pt>
                <c:pt idx="5">
                  <c:v>5.0397877984084911E-2</c:v>
                </c:pt>
                <c:pt idx="6">
                  <c:v>8.4033613445378148E-3</c:v>
                </c:pt>
              </c:numCache>
            </c:numRef>
          </c:val>
          <c:smooth val="0"/>
          <c:extLst>
            <c:ext xmlns:c16="http://schemas.microsoft.com/office/drawing/2014/chart" uri="{C3380CC4-5D6E-409C-BE32-E72D297353CC}">
              <c16:uniqueId val="{0000000D-F6C3-4CF0-91C0-EE24E6414D0E}"/>
            </c:ext>
          </c:extLst>
        </c:ser>
        <c:ser>
          <c:idx val="14"/>
          <c:order val="14"/>
          <c:tx>
            <c:strRef>
              <c:f>'EDA &amp; Analysis 4'!$A$93</c:f>
              <c:strCache>
                <c:ptCount val="1"/>
                <c:pt idx="0">
                  <c:v>Spices</c:v>
                </c:pt>
              </c:strCache>
            </c:strRef>
          </c:tx>
          <c:spPr>
            <a:ln w="28575" cap="rnd">
              <a:solidFill>
                <a:schemeClr val="accent3">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4'!$B$93:$H$93</c:f>
              <c:numCache>
                <c:formatCode>0.0%</c:formatCode>
                <c:ptCount val="7"/>
                <c:pt idx="0">
                  <c:v>9.5238095238096079E-3</c:v>
                </c:pt>
                <c:pt idx="1">
                  <c:v>9.4066570188133976E-3</c:v>
                </c:pt>
                <c:pt idx="2">
                  <c:v>9.3244529019980954E-2</c:v>
                </c:pt>
                <c:pt idx="4">
                  <c:v>4.073838319541697E-2</c:v>
                </c:pt>
                <c:pt idx="5">
                  <c:v>8.2367297132397807E-2</c:v>
                </c:pt>
                <c:pt idx="6">
                  <c:v>0.15664644236072794</c:v>
                </c:pt>
              </c:numCache>
            </c:numRef>
          </c:val>
          <c:smooth val="0"/>
          <c:extLst>
            <c:ext xmlns:c16="http://schemas.microsoft.com/office/drawing/2014/chart" uri="{C3380CC4-5D6E-409C-BE32-E72D297353CC}">
              <c16:uniqueId val="{0000000E-F6C3-4CF0-91C0-EE24E6414D0E}"/>
            </c:ext>
          </c:extLst>
        </c:ser>
        <c:ser>
          <c:idx val="15"/>
          <c:order val="15"/>
          <c:tx>
            <c:strRef>
              <c:f>'EDA &amp; Analysis 4'!$A$94</c:f>
              <c:strCache>
                <c:ptCount val="1"/>
                <c:pt idx="0">
                  <c:v>Non-alcoholic beverages</c:v>
                </c:pt>
              </c:strCache>
            </c:strRef>
          </c:tx>
          <c:spPr>
            <a:ln w="28575" cap="rnd">
              <a:solidFill>
                <a:schemeClr val="accent4">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4'!$B$94:$H$94</c:f>
              <c:numCache>
                <c:formatCode>0.0%</c:formatCode>
                <c:ptCount val="7"/>
                <c:pt idx="0">
                  <c:v>1.3343799058084683E-2</c:v>
                </c:pt>
                <c:pt idx="1">
                  <c:v>3.1635802469135763E-2</c:v>
                </c:pt>
                <c:pt idx="2">
                  <c:v>2.0784069695083996E-2</c:v>
                </c:pt>
                <c:pt idx="4">
                  <c:v>0.14400584795321628</c:v>
                </c:pt>
                <c:pt idx="5">
                  <c:v>4.885786802030468E-2</c:v>
                </c:pt>
                <c:pt idx="6">
                  <c:v>3.67027677496993E-2</c:v>
                </c:pt>
              </c:numCache>
            </c:numRef>
          </c:val>
          <c:smooth val="0"/>
          <c:extLst>
            <c:ext xmlns:c16="http://schemas.microsoft.com/office/drawing/2014/chart" uri="{C3380CC4-5D6E-409C-BE32-E72D297353CC}">
              <c16:uniqueId val="{0000000F-F6C3-4CF0-91C0-EE24E6414D0E}"/>
            </c:ext>
          </c:extLst>
        </c:ser>
        <c:ser>
          <c:idx val="16"/>
          <c:order val="16"/>
          <c:tx>
            <c:strRef>
              <c:f>'EDA &amp; Analysis 4'!$A$95</c:f>
              <c:strCache>
                <c:ptCount val="1"/>
                <c:pt idx="0">
                  <c:v>Prepared meals, snacks, sweets etc.</c:v>
                </c:pt>
              </c:strCache>
            </c:strRef>
          </c:tx>
          <c:spPr>
            <a:ln w="28575" cap="rnd">
              <a:solidFill>
                <a:schemeClr val="accent5">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4'!$B$95:$H$95</c:f>
              <c:numCache>
                <c:formatCode>0.0%</c:formatCode>
                <c:ptCount val="7"/>
                <c:pt idx="0">
                  <c:v>4.2995839112344086E-2</c:v>
                </c:pt>
                <c:pt idx="1">
                  <c:v>2.6455026455026457E-2</c:v>
                </c:pt>
                <c:pt idx="2">
                  <c:v>2.7137187600557774E-2</c:v>
                </c:pt>
                <c:pt idx="4">
                  <c:v>0.25428784489187173</c:v>
                </c:pt>
                <c:pt idx="5">
                  <c:v>6.1574896388395535E-2</c:v>
                </c:pt>
                <c:pt idx="6">
                  <c:v>6.6887783305693727E-2</c:v>
                </c:pt>
              </c:numCache>
            </c:numRef>
          </c:val>
          <c:smooth val="0"/>
          <c:extLst>
            <c:ext xmlns:c16="http://schemas.microsoft.com/office/drawing/2014/chart" uri="{C3380CC4-5D6E-409C-BE32-E72D297353CC}">
              <c16:uniqueId val="{00000010-F6C3-4CF0-91C0-EE24E6414D0E}"/>
            </c:ext>
          </c:extLst>
        </c:ser>
        <c:ser>
          <c:idx val="17"/>
          <c:order val="17"/>
          <c:tx>
            <c:strRef>
              <c:f>'EDA &amp; Analysis 4'!$A$96</c:f>
              <c:strCache>
                <c:ptCount val="1"/>
                <c:pt idx="0">
                  <c:v>Food and beverages</c:v>
                </c:pt>
              </c:strCache>
            </c:strRef>
          </c:tx>
          <c:spPr>
            <a:ln w="28575" cap="rnd">
              <a:solidFill>
                <a:schemeClr val="accent6">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4'!$B$96:$H$96</c:f>
              <c:numCache>
                <c:formatCode>0.0%</c:formatCode>
                <c:ptCount val="7"/>
                <c:pt idx="0">
                  <c:v>2.7715355805243362E-2</c:v>
                </c:pt>
                <c:pt idx="1">
                  <c:v>4.3636363636363222E-3</c:v>
                </c:pt>
                <c:pt idx="2">
                  <c:v>6.1927968619992897E-2</c:v>
                </c:pt>
                <c:pt idx="4">
                  <c:v>3.5006605019814944E-2</c:v>
                </c:pt>
                <c:pt idx="5">
                  <c:v>6.5822784810126614E-2</c:v>
                </c:pt>
                <c:pt idx="6">
                  <c:v>3.6299765807962459E-2</c:v>
                </c:pt>
              </c:numCache>
            </c:numRef>
          </c:val>
          <c:smooth val="0"/>
          <c:extLst>
            <c:ext xmlns:c16="http://schemas.microsoft.com/office/drawing/2014/chart" uri="{C3380CC4-5D6E-409C-BE32-E72D297353CC}">
              <c16:uniqueId val="{00000011-F6C3-4CF0-91C0-EE24E6414D0E}"/>
            </c:ext>
          </c:extLst>
        </c:ser>
        <c:ser>
          <c:idx val="18"/>
          <c:order val="18"/>
          <c:tx>
            <c:strRef>
              <c:f>'EDA &amp; Analysis 4'!$A$97</c:f>
              <c:strCache>
                <c:ptCount val="1"/>
                <c:pt idx="0">
                  <c:v>Health</c:v>
                </c:pt>
              </c:strCache>
            </c:strRef>
          </c:tx>
          <c:spPr>
            <a:ln w="28575" cap="rnd">
              <a:solidFill>
                <a:schemeClr val="accent1">
                  <a:lumMod val="8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4'!$B$97:$H$97</c:f>
              <c:numCache>
                <c:formatCode>0.0%</c:formatCode>
                <c:ptCount val="7"/>
                <c:pt idx="0">
                  <c:v>4.8399687743950176E-2</c:v>
                </c:pt>
                <c:pt idx="1">
                  <c:v>8.1360946745562143E-2</c:v>
                </c:pt>
                <c:pt idx="2">
                  <c:v>3.9472187464452267E-2</c:v>
                </c:pt>
                <c:pt idx="4">
                  <c:v>7.2992700729927015E-2</c:v>
                </c:pt>
                <c:pt idx="5">
                  <c:v>6.5927295132470656E-2</c:v>
                </c:pt>
                <c:pt idx="6">
                  <c:v>5.9770114942528769E-2</c:v>
                </c:pt>
              </c:numCache>
            </c:numRef>
          </c:val>
          <c:smooth val="0"/>
          <c:extLst>
            <c:ext xmlns:c16="http://schemas.microsoft.com/office/drawing/2014/chart" uri="{C3380CC4-5D6E-409C-BE32-E72D297353CC}">
              <c16:uniqueId val="{00000012-F6C3-4CF0-91C0-EE24E6414D0E}"/>
            </c:ext>
          </c:extLst>
        </c:ser>
        <c:dLbls>
          <c:showLegendKey val="0"/>
          <c:showVal val="0"/>
          <c:showCatName val="0"/>
          <c:showSerName val="0"/>
          <c:showPercent val="0"/>
          <c:showBubbleSize val="0"/>
        </c:dLbls>
        <c:smooth val="0"/>
        <c:axId val="244657968"/>
        <c:axId val="244660368"/>
      </c:lineChart>
      <c:catAx>
        <c:axId val="24465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660368"/>
        <c:crosses val="autoZero"/>
        <c:auto val="1"/>
        <c:lblAlgn val="ctr"/>
        <c:lblOffset val="100"/>
        <c:noMultiLvlLbl val="0"/>
      </c:catAx>
      <c:valAx>
        <c:axId val="244660368"/>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657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5">
        <a:lumMod val="7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9.9700582119972431E-2"/>
          <c:y val="0.11804534313725491"/>
          <c:w val="0.76227012126277516"/>
          <c:h val="0.68314713066456978"/>
        </c:manualLayout>
      </c:layout>
      <c:barChart>
        <c:barDir val="col"/>
        <c:grouping val="clustered"/>
        <c:varyColors val="0"/>
        <c:ser>
          <c:idx val="0"/>
          <c:order val="0"/>
          <c:tx>
            <c:strRef>
              <c:f>'EDA &amp; Analysis 5'!$O$82</c:f>
              <c:strCache>
                <c:ptCount val="1"/>
                <c:pt idx="0">
                  <c:v>Correlation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14"/>
              <c:layout>
                <c:manualLayout>
                  <c:x val="1.5760441292356184E-2"/>
                  <c:y val="9.803921568627450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3EB-4AE8-93DE-3144D4E48D14}"/>
                </c:ext>
              </c:extLst>
            </c:dLbl>
            <c:dLbl>
              <c:idx val="15"/>
              <c:layout>
                <c:manualLayout>
                  <c:x val="4.5311268715524038E-2"/>
                  <c:y val="9.191176470588235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3EB-4AE8-93DE-3144D4E48D14}"/>
                </c:ext>
              </c:extLst>
            </c:dLbl>
            <c:dLbl>
              <c:idx val="16"/>
              <c:layout>
                <c:manualLayout>
                  <c:x val="-1.4446904292788645E-16"/>
                  <c:y val="-0.1011029411764705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3EB-4AE8-93DE-3144D4E48D14}"/>
                </c:ext>
              </c:extLst>
            </c:dLbl>
            <c:dLbl>
              <c:idx val="17"/>
              <c:layout>
                <c:manualLayout>
                  <c:x val="1.9700551615445595E-3"/>
                  <c:y val="8.272058823529422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3EB-4AE8-93DE-3144D4E48D14}"/>
                </c:ext>
              </c:extLst>
            </c:dLbl>
            <c:dLbl>
              <c:idx val="18"/>
              <c:layout>
                <c:manualLayout>
                  <c:x val="0"/>
                  <c:y val="0.13174019607843138"/>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3EB-4AE8-93DE-3144D4E48D14}"/>
                </c:ext>
              </c:extLst>
            </c:dLbl>
            <c:dLbl>
              <c:idx val="19"/>
              <c:layout>
                <c:manualLayout>
                  <c:x val="-1.2200433720615449E-3"/>
                  <c:y val="0.1102943588852863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3EB-4AE8-93DE-3144D4E48D14}"/>
                </c:ext>
              </c:extLst>
            </c:dLbl>
            <c:dLbl>
              <c:idx val="20"/>
              <c:layout>
                <c:manualLayout>
                  <c:x val="1.9700551615445231E-3"/>
                  <c:y val="0.1225490196078431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3EB-4AE8-93DE-3144D4E48D14}"/>
                </c:ext>
              </c:extLst>
            </c:dLbl>
            <c:dLbl>
              <c:idx val="21"/>
              <c:layout>
                <c:manualLayout>
                  <c:x val="1.9700338134540684E-3"/>
                  <c:y val="-0.1164213273892234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3EB-4AE8-93DE-3144D4E48D14}"/>
                </c:ext>
              </c:extLst>
            </c:dLbl>
            <c:dLbl>
              <c:idx val="23"/>
              <c:layout>
                <c:manualLayout>
                  <c:x val="7.8802206461780575E-3"/>
                  <c:y val="-0.1072303921568627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3EB-4AE8-93DE-3144D4E48D14}"/>
                </c:ext>
              </c:extLst>
            </c:dLbl>
            <c:dLbl>
              <c:idx val="24"/>
              <c:layout>
                <c:manualLayout>
                  <c:x val="0"/>
                  <c:y val="-0.1470588235294116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902-40D8-927C-AADEE067543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5'!$N$83:$N$108</c:f>
              <c:strCache>
                <c:ptCount val="26"/>
                <c:pt idx="0">
                  <c:v>Cereals and products</c:v>
                </c:pt>
                <c:pt idx="1">
                  <c:v>Prepared meals, snacks, sweets etc.</c:v>
                </c:pt>
                <c:pt idx="2">
                  <c:v>Milk and products</c:v>
                </c:pt>
                <c:pt idx="3">
                  <c:v>Fruits</c:v>
                </c:pt>
                <c:pt idx="4">
                  <c:v>Clothing</c:v>
                </c:pt>
                <c:pt idx="5">
                  <c:v>Recreation and amusement</c:v>
                </c:pt>
                <c:pt idx="6">
                  <c:v>Footwear</c:v>
                </c:pt>
                <c:pt idx="7">
                  <c:v>Education</c:v>
                </c:pt>
                <c:pt idx="8">
                  <c:v>Miscellaneous</c:v>
                </c:pt>
                <c:pt idx="9">
                  <c:v>Pan, tobacco and intoxicants</c:v>
                </c:pt>
                <c:pt idx="10">
                  <c:v>Non-alcoholic beverages</c:v>
                </c:pt>
                <c:pt idx="11">
                  <c:v>Personal care and effects</c:v>
                </c:pt>
                <c:pt idx="12">
                  <c:v>Fuel and light</c:v>
                </c:pt>
                <c:pt idx="13">
                  <c:v>Food and beverages</c:v>
                </c:pt>
                <c:pt idx="14">
                  <c:v>Household goods and services</c:v>
                </c:pt>
                <c:pt idx="15">
                  <c:v>Transport and communication</c:v>
                </c:pt>
                <c:pt idx="16">
                  <c:v>Housing</c:v>
                </c:pt>
                <c:pt idx="17">
                  <c:v>Oils and fats</c:v>
                </c:pt>
                <c:pt idx="18">
                  <c:v>Sugar and Confectionery</c:v>
                </c:pt>
                <c:pt idx="19">
                  <c:v>Spices</c:v>
                </c:pt>
                <c:pt idx="20">
                  <c:v>Pulses and products</c:v>
                </c:pt>
                <c:pt idx="21">
                  <c:v>Vegetables</c:v>
                </c:pt>
                <c:pt idx="22">
                  <c:v>Health</c:v>
                </c:pt>
                <c:pt idx="23">
                  <c:v>Meat and fish</c:v>
                </c:pt>
                <c:pt idx="24">
                  <c:v>Clothing and footwear</c:v>
                </c:pt>
                <c:pt idx="25">
                  <c:v>Egg</c:v>
                </c:pt>
              </c:strCache>
            </c:strRef>
          </c:cat>
          <c:val>
            <c:numRef>
              <c:f>'EDA &amp; Analysis 5'!$O$83:$O$108</c:f>
              <c:numCache>
                <c:formatCode>0.00</c:formatCode>
                <c:ptCount val="26"/>
                <c:pt idx="0">
                  <c:v>0.57380708019463</c:v>
                </c:pt>
                <c:pt idx="1">
                  <c:v>0.32378398528094887</c:v>
                </c:pt>
                <c:pt idx="2">
                  <c:v>0.30585576954393634</c:v>
                </c:pt>
                <c:pt idx="3">
                  <c:v>0.26547922139266777</c:v>
                </c:pt>
                <c:pt idx="4">
                  <c:v>0.18573108329395946</c:v>
                </c:pt>
                <c:pt idx="5">
                  <c:v>0.17476416302103515</c:v>
                </c:pt>
                <c:pt idx="6">
                  <c:v>8.5377093295063697E-2</c:v>
                </c:pt>
                <c:pt idx="7">
                  <c:v>8.1888336424898234E-2</c:v>
                </c:pt>
                <c:pt idx="8">
                  <c:v>3.5895827587162386E-2</c:v>
                </c:pt>
                <c:pt idx="9">
                  <c:v>3.4153060990599851E-2</c:v>
                </c:pt>
                <c:pt idx="10">
                  <c:v>2.1253970644712343E-2</c:v>
                </c:pt>
                <c:pt idx="11">
                  <c:v>1.8394120711960862E-2</c:v>
                </c:pt>
                <c:pt idx="12">
                  <c:v>1.6459544473949528E-2</c:v>
                </c:pt>
                <c:pt idx="13">
                  <c:v>1.3699810465890158E-2</c:v>
                </c:pt>
                <c:pt idx="14">
                  <c:v>-1.0430475918282004E-2</c:v>
                </c:pt>
                <c:pt idx="15">
                  <c:v>-1.0430475918282004E-2</c:v>
                </c:pt>
                <c:pt idx="16">
                  <c:v>-1.387815797328589E-2</c:v>
                </c:pt>
                <c:pt idx="17">
                  <c:v>-2.2713727820809264E-2</c:v>
                </c:pt>
                <c:pt idx="18">
                  <c:v>-2.9193469772632971E-2</c:v>
                </c:pt>
                <c:pt idx="19">
                  <c:v>-7.1897194322247504E-2</c:v>
                </c:pt>
                <c:pt idx="20">
                  <c:v>-0.10395322231620181</c:v>
                </c:pt>
                <c:pt idx="21">
                  <c:v>-0.13152916280177304</c:v>
                </c:pt>
                <c:pt idx="22">
                  <c:v>-0.13839569276460098</c:v>
                </c:pt>
                <c:pt idx="23">
                  <c:v>-0.14473397347021708</c:v>
                </c:pt>
                <c:pt idx="24">
                  <c:v>-0.20289982517774066</c:v>
                </c:pt>
                <c:pt idx="25">
                  <c:v>-0.22742012434704875</c:v>
                </c:pt>
              </c:numCache>
            </c:numRef>
          </c:val>
          <c:extLst>
            <c:ext xmlns:c16="http://schemas.microsoft.com/office/drawing/2014/chart" uri="{C3380CC4-5D6E-409C-BE32-E72D297353CC}">
              <c16:uniqueId val="{0000000A-8902-40D8-927C-AADEE067543F}"/>
            </c:ext>
          </c:extLst>
        </c:ser>
        <c:dLbls>
          <c:dLblPos val="outEnd"/>
          <c:showLegendKey val="0"/>
          <c:showVal val="1"/>
          <c:showCatName val="0"/>
          <c:showSerName val="0"/>
          <c:showPercent val="0"/>
          <c:showBubbleSize val="0"/>
        </c:dLbls>
        <c:gapWidth val="100"/>
        <c:overlap val="-24"/>
        <c:axId val="562742176"/>
        <c:axId val="562751296"/>
      </c:barChart>
      <c:catAx>
        <c:axId val="5627421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Categories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751296"/>
        <c:crosses val="autoZero"/>
        <c:auto val="1"/>
        <c:lblAlgn val="ctr"/>
        <c:lblOffset val="100"/>
        <c:noMultiLvlLbl val="0"/>
      </c:catAx>
      <c:valAx>
        <c:axId val="56275129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Correlation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742176"/>
        <c:crosses val="autoZero"/>
        <c:crossBetween val="between"/>
      </c:valAx>
      <c:spPr>
        <a:noFill/>
        <a:ln>
          <a:noFill/>
        </a:ln>
        <a:effectLst/>
      </c:spPr>
    </c:plotArea>
    <c:plotVisOnly val="1"/>
    <c:dispBlanksAs val="gap"/>
    <c:showDLblsOverMax val="0"/>
  </c:chart>
  <c:spPr>
    <a:solidFill>
      <a:schemeClr val="accent5">
        <a:lumMod val="50000"/>
      </a:schemeClr>
    </a:soli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Broader Categories contirbitution toward CPI Basket (Rural)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1 '!$P$7</c:f>
              <c:strCache>
                <c:ptCount val="1"/>
                <c:pt idx="0">
                  <c:v>Sum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'EDA &amp; Analysis 1 '!$O$8:$O$14</c:f>
              <c:strCache>
                <c:ptCount val="7"/>
                <c:pt idx="0">
                  <c:v>F &amp; B</c:v>
                </c:pt>
                <c:pt idx="1">
                  <c:v>I &amp; M</c:v>
                </c:pt>
                <c:pt idx="2">
                  <c:v>Essentials </c:v>
                </c:pt>
                <c:pt idx="3">
                  <c:v>R &amp; S </c:v>
                </c:pt>
                <c:pt idx="4">
                  <c:v>H &amp; E</c:v>
                </c:pt>
                <c:pt idx="5">
                  <c:v>T &amp; C</c:v>
                </c:pt>
                <c:pt idx="6">
                  <c:v>Luxary </c:v>
                </c:pt>
              </c:strCache>
            </c:strRef>
          </c:cat>
          <c:val>
            <c:numRef>
              <c:f>'EDA &amp; Analysis 1 '!$P$8:$P$14</c:f>
              <c:numCache>
                <c:formatCode>General</c:formatCode>
                <c:ptCount val="7"/>
                <c:pt idx="0">
                  <c:v>2290.7000000000007</c:v>
                </c:pt>
                <c:pt idx="1">
                  <c:v>379.4</c:v>
                </c:pt>
                <c:pt idx="2">
                  <c:v>569.90000000000009</c:v>
                </c:pt>
                <c:pt idx="3">
                  <c:v>362.3</c:v>
                </c:pt>
                <c:pt idx="4">
                  <c:v>368.1</c:v>
                </c:pt>
                <c:pt idx="5">
                  <c:v>169.7</c:v>
                </c:pt>
                <c:pt idx="6">
                  <c:v>358.70000000000005</c:v>
                </c:pt>
              </c:numCache>
            </c:numRef>
          </c:val>
          <c:extLst>
            <c:ext xmlns:c16="http://schemas.microsoft.com/office/drawing/2014/chart" uri="{C3380CC4-5D6E-409C-BE32-E72D297353CC}">
              <c16:uniqueId val="{00000000-003E-4065-A177-A6092B1B2D61}"/>
            </c:ext>
          </c:extLst>
        </c:ser>
        <c:dLbls>
          <c:showLegendKey val="0"/>
          <c:showVal val="1"/>
          <c:showCatName val="0"/>
          <c:showSerName val="0"/>
          <c:showPercent val="0"/>
          <c:showBubbleSize val="0"/>
        </c:dLbls>
        <c:gapWidth val="219"/>
        <c:overlap val="-27"/>
        <c:axId val="1322238607"/>
        <c:axId val="1322232367"/>
      </c:barChart>
      <c:lineChart>
        <c:grouping val="standard"/>
        <c:varyColors val="0"/>
        <c:ser>
          <c:idx val="1"/>
          <c:order val="1"/>
          <c:tx>
            <c:strRef>
              <c:f>'EDA &amp; Analysis 1 '!$Q$7</c:f>
              <c:strCache>
                <c:ptCount val="1"/>
                <c:pt idx="0">
                  <c:v>%age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1 '!$O$8:$O$14</c:f>
              <c:strCache>
                <c:ptCount val="7"/>
                <c:pt idx="0">
                  <c:v>F &amp; B</c:v>
                </c:pt>
                <c:pt idx="1">
                  <c:v>I &amp; M</c:v>
                </c:pt>
                <c:pt idx="2">
                  <c:v>Essentials </c:v>
                </c:pt>
                <c:pt idx="3">
                  <c:v>R &amp; S </c:v>
                </c:pt>
                <c:pt idx="4">
                  <c:v>H &amp; E</c:v>
                </c:pt>
                <c:pt idx="5">
                  <c:v>T &amp; C</c:v>
                </c:pt>
                <c:pt idx="6">
                  <c:v>Luxary </c:v>
                </c:pt>
              </c:strCache>
            </c:strRef>
          </c:cat>
          <c:val>
            <c:numRef>
              <c:f>'EDA &amp; Analysis 1 '!$Q$8:$Q$14</c:f>
              <c:numCache>
                <c:formatCode>0.0%</c:formatCode>
                <c:ptCount val="7"/>
                <c:pt idx="0">
                  <c:v>0.50918022583800127</c:v>
                </c:pt>
                <c:pt idx="1">
                  <c:v>8.4333600071130055E-2</c:v>
                </c:pt>
                <c:pt idx="2">
                  <c:v>0.12667822530452563</c:v>
                </c:pt>
                <c:pt idx="3">
                  <c:v>8.0532586467502429E-2</c:v>
                </c:pt>
                <c:pt idx="4">
                  <c:v>8.1821819151773792E-2</c:v>
                </c:pt>
                <c:pt idx="5">
                  <c:v>3.7721170089801713E-2</c:v>
                </c:pt>
                <c:pt idx="6">
                  <c:v>7.9732373077265037E-2</c:v>
                </c:pt>
              </c:numCache>
            </c:numRef>
          </c:val>
          <c:smooth val="0"/>
          <c:extLst>
            <c:ext xmlns:c16="http://schemas.microsoft.com/office/drawing/2014/chart" uri="{C3380CC4-5D6E-409C-BE32-E72D297353CC}">
              <c16:uniqueId val="{00000001-003E-4065-A177-A6092B1B2D61}"/>
            </c:ext>
          </c:extLst>
        </c:ser>
        <c:dLbls>
          <c:showLegendKey val="0"/>
          <c:showVal val="1"/>
          <c:showCatName val="0"/>
          <c:showSerName val="0"/>
          <c:showPercent val="0"/>
          <c:showBubbleSize val="0"/>
        </c:dLbls>
        <c:marker val="1"/>
        <c:smooth val="0"/>
        <c:axId val="1322238127"/>
        <c:axId val="1322231887"/>
      </c:lineChart>
      <c:catAx>
        <c:axId val="13222386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2232367"/>
        <c:crosses val="autoZero"/>
        <c:auto val="1"/>
        <c:lblAlgn val="ctr"/>
        <c:lblOffset val="100"/>
        <c:noMultiLvlLbl val="0"/>
      </c:catAx>
      <c:valAx>
        <c:axId val="13222323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2238607"/>
        <c:crosses val="autoZero"/>
        <c:crossBetween val="between"/>
      </c:valAx>
      <c:valAx>
        <c:axId val="1322231887"/>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2238127"/>
        <c:crosses val="max"/>
        <c:crossBetween val="between"/>
      </c:valAx>
      <c:catAx>
        <c:axId val="1322238127"/>
        <c:scaling>
          <c:orientation val="minMax"/>
        </c:scaling>
        <c:delete val="1"/>
        <c:axPos val="b"/>
        <c:numFmt formatCode="General" sourceLinked="1"/>
        <c:majorTickMark val="none"/>
        <c:minorTickMark val="none"/>
        <c:tickLblPos val="nextTo"/>
        <c:crossAx val="13222318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accent5">
        <a:lumMod val="50000"/>
      </a:schemeClr>
    </a:soli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Broader Categories contirbitution toward CPI Basket (Urban)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1 '!$T$7</c:f>
              <c:strCache>
                <c:ptCount val="1"/>
                <c:pt idx="0">
                  <c:v>Sum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'EDA &amp; Analysis 1 '!$S$8:$S$14</c:f>
              <c:strCache>
                <c:ptCount val="7"/>
                <c:pt idx="0">
                  <c:v>F &amp; B</c:v>
                </c:pt>
                <c:pt idx="1">
                  <c:v>I &amp; M</c:v>
                </c:pt>
                <c:pt idx="2">
                  <c:v>Essentials </c:v>
                </c:pt>
                <c:pt idx="3">
                  <c:v>R &amp; S </c:v>
                </c:pt>
                <c:pt idx="4">
                  <c:v>H &amp; E</c:v>
                </c:pt>
                <c:pt idx="5">
                  <c:v>T &amp; C</c:v>
                </c:pt>
                <c:pt idx="6">
                  <c:v>Luxary </c:v>
                </c:pt>
              </c:strCache>
            </c:strRef>
          </c:cat>
          <c:val>
            <c:numRef>
              <c:f>'EDA &amp; Analysis 1 '!$T$8:$T$14</c:f>
              <c:numCache>
                <c:formatCode>General</c:formatCode>
                <c:ptCount val="7"/>
                <c:pt idx="0">
                  <c:v>2335.1</c:v>
                </c:pt>
                <c:pt idx="1">
                  <c:v>375.79999999999995</c:v>
                </c:pt>
                <c:pt idx="2">
                  <c:v>528.70000000000005</c:v>
                </c:pt>
                <c:pt idx="3">
                  <c:v>529.1</c:v>
                </c:pt>
                <c:pt idx="4">
                  <c:v>357</c:v>
                </c:pt>
                <c:pt idx="5">
                  <c:v>160.4</c:v>
                </c:pt>
                <c:pt idx="6">
                  <c:v>354.79999999999995</c:v>
                </c:pt>
              </c:numCache>
            </c:numRef>
          </c:val>
          <c:extLst>
            <c:ext xmlns:c16="http://schemas.microsoft.com/office/drawing/2014/chart" uri="{C3380CC4-5D6E-409C-BE32-E72D297353CC}">
              <c16:uniqueId val="{00000000-F723-4CE4-814C-79D0FBDF92A6}"/>
            </c:ext>
          </c:extLst>
        </c:ser>
        <c:dLbls>
          <c:showLegendKey val="0"/>
          <c:showVal val="1"/>
          <c:showCatName val="0"/>
          <c:showSerName val="0"/>
          <c:showPercent val="0"/>
          <c:showBubbleSize val="0"/>
        </c:dLbls>
        <c:gapWidth val="219"/>
        <c:overlap val="-27"/>
        <c:axId val="1569237439"/>
        <c:axId val="1569248959"/>
      </c:barChart>
      <c:lineChart>
        <c:grouping val="standard"/>
        <c:varyColors val="0"/>
        <c:ser>
          <c:idx val="1"/>
          <c:order val="1"/>
          <c:tx>
            <c:strRef>
              <c:f>'EDA &amp; Analysis 1 '!$U$7</c:f>
              <c:strCache>
                <c:ptCount val="1"/>
                <c:pt idx="0">
                  <c:v>%age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1 '!$S$8:$S$14</c:f>
              <c:strCache>
                <c:ptCount val="7"/>
                <c:pt idx="0">
                  <c:v>F &amp; B</c:v>
                </c:pt>
                <c:pt idx="1">
                  <c:v>I &amp; M</c:v>
                </c:pt>
                <c:pt idx="2">
                  <c:v>Essentials </c:v>
                </c:pt>
                <c:pt idx="3">
                  <c:v>R &amp; S </c:v>
                </c:pt>
                <c:pt idx="4">
                  <c:v>H &amp; E</c:v>
                </c:pt>
                <c:pt idx="5">
                  <c:v>T &amp; C</c:v>
                </c:pt>
                <c:pt idx="6">
                  <c:v>Luxary </c:v>
                </c:pt>
              </c:strCache>
            </c:strRef>
          </c:cat>
          <c:val>
            <c:numRef>
              <c:f>'EDA &amp; Analysis 1 '!$U$8:$U$14</c:f>
              <c:numCache>
                <c:formatCode>0.0%</c:formatCode>
                <c:ptCount val="7"/>
                <c:pt idx="0">
                  <c:v>0.50315671529229256</c:v>
                </c:pt>
                <c:pt idx="1">
                  <c:v>8.0975672822081943E-2</c:v>
                </c:pt>
                <c:pt idx="2">
                  <c:v>0.11392186860307273</c:v>
                </c:pt>
                <c:pt idx="3">
                  <c:v>0.11400805878170187</c:v>
                </c:pt>
                <c:pt idx="4">
                  <c:v>7.6924734426512126E-2</c:v>
                </c:pt>
                <c:pt idx="5">
                  <c:v>3.4562261630287243E-2</c:v>
                </c:pt>
                <c:pt idx="6">
                  <c:v>7.6450688444051812E-2</c:v>
                </c:pt>
              </c:numCache>
            </c:numRef>
          </c:val>
          <c:smooth val="0"/>
          <c:extLst>
            <c:ext xmlns:c16="http://schemas.microsoft.com/office/drawing/2014/chart" uri="{C3380CC4-5D6E-409C-BE32-E72D297353CC}">
              <c16:uniqueId val="{00000001-F723-4CE4-814C-79D0FBDF92A6}"/>
            </c:ext>
          </c:extLst>
        </c:ser>
        <c:dLbls>
          <c:showLegendKey val="0"/>
          <c:showVal val="1"/>
          <c:showCatName val="0"/>
          <c:showSerName val="0"/>
          <c:showPercent val="0"/>
          <c:showBubbleSize val="0"/>
        </c:dLbls>
        <c:marker val="1"/>
        <c:smooth val="0"/>
        <c:axId val="1569235999"/>
        <c:axId val="1569229279"/>
      </c:lineChart>
      <c:catAx>
        <c:axId val="15692374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248959"/>
        <c:crosses val="autoZero"/>
        <c:auto val="1"/>
        <c:lblAlgn val="ctr"/>
        <c:lblOffset val="100"/>
        <c:noMultiLvlLbl val="0"/>
      </c:catAx>
      <c:valAx>
        <c:axId val="15692489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237439"/>
        <c:crosses val="autoZero"/>
        <c:crossBetween val="between"/>
      </c:valAx>
      <c:valAx>
        <c:axId val="1569229279"/>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235999"/>
        <c:crosses val="max"/>
        <c:crossBetween val="between"/>
      </c:valAx>
      <c:catAx>
        <c:axId val="1569235999"/>
        <c:scaling>
          <c:orientation val="minMax"/>
        </c:scaling>
        <c:delete val="1"/>
        <c:axPos val="b"/>
        <c:numFmt formatCode="General" sourceLinked="1"/>
        <c:majorTickMark val="none"/>
        <c:minorTickMark val="none"/>
        <c:tickLblPos val="nextTo"/>
        <c:crossAx val="15692292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accent5">
        <a:lumMod val="50000"/>
      </a:schemeClr>
    </a:soli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Broader Categories contirbitution toward CPI Basket (Rural+Urban)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1 '!$AD$7</c:f>
              <c:strCache>
                <c:ptCount val="1"/>
                <c:pt idx="0">
                  <c:v>Sum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'EDA &amp; Analysis 1 '!$AC$8:$AC$14</c:f>
              <c:strCache>
                <c:ptCount val="7"/>
                <c:pt idx="0">
                  <c:v>F &amp; B</c:v>
                </c:pt>
                <c:pt idx="1">
                  <c:v>I &amp; M</c:v>
                </c:pt>
                <c:pt idx="2">
                  <c:v>Essentials </c:v>
                </c:pt>
                <c:pt idx="3">
                  <c:v>R &amp; S </c:v>
                </c:pt>
                <c:pt idx="4">
                  <c:v>H &amp; E</c:v>
                </c:pt>
                <c:pt idx="5">
                  <c:v>T &amp; C</c:v>
                </c:pt>
                <c:pt idx="6">
                  <c:v>Luxary </c:v>
                </c:pt>
              </c:strCache>
            </c:strRef>
          </c:cat>
          <c:val>
            <c:numRef>
              <c:f>'EDA &amp; Analysis 1 '!$AD$8:$AD$14</c:f>
              <c:numCache>
                <c:formatCode>General</c:formatCode>
                <c:ptCount val="7"/>
                <c:pt idx="0">
                  <c:v>2306.9</c:v>
                </c:pt>
                <c:pt idx="1">
                  <c:v>376.7</c:v>
                </c:pt>
                <c:pt idx="2">
                  <c:v>553.20000000000005</c:v>
                </c:pt>
                <c:pt idx="3">
                  <c:v>533.59999999999991</c:v>
                </c:pt>
                <c:pt idx="4">
                  <c:v>362.79999999999995</c:v>
                </c:pt>
                <c:pt idx="5">
                  <c:v>164.8</c:v>
                </c:pt>
                <c:pt idx="6">
                  <c:v>356.4</c:v>
                </c:pt>
              </c:numCache>
            </c:numRef>
          </c:val>
          <c:extLst>
            <c:ext xmlns:c16="http://schemas.microsoft.com/office/drawing/2014/chart" uri="{C3380CC4-5D6E-409C-BE32-E72D297353CC}">
              <c16:uniqueId val="{00000000-4297-40BE-B2D9-70F8008AB1EA}"/>
            </c:ext>
          </c:extLst>
        </c:ser>
        <c:dLbls>
          <c:showLegendKey val="0"/>
          <c:showVal val="1"/>
          <c:showCatName val="0"/>
          <c:showSerName val="0"/>
          <c:showPercent val="0"/>
          <c:showBubbleSize val="0"/>
        </c:dLbls>
        <c:gapWidth val="219"/>
        <c:overlap val="-27"/>
        <c:axId val="1325087151"/>
        <c:axId val="1325069391"/>
      </c:barChart>
      <c:lineChart>
        <c:grouping val="standard"/>
        <c:varyColors val="0"/>
        <c:ser>
          <c:idx val="1"/>
          <c:order val="1"/>
          <c:tx>
            <c:strRef>
              <c:f>'EDA &amp; Analysis 1 '!$AE$7</c:f>
              <c:strCache>
                <c:ptCount val="1"/>
                <c:pt idx="0">
                  <c:v>%age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1 '!$AC$8:$AC$14</c:f>
              <c:strCache>
                <c:ptCount val="7"/>
                <c:pt idx="0">
                  <c:v>F &amp; B</c:v>
                </c:pt>
                <c:pt idx="1">
                  <c:v>I &amp; M</c:v>
                </c:pt>
                <c:pt idx="2">
                  <c:v>Essentials </c:v>
                </c:pt>
                <c:pt idx="3">
                  <c:v>R &amp; S </c:v>
                </c:pt>
                <c:pt idx="4">
                  <c:v>H &amp; E</c:v>
                </c:pt>
                <c:pt idx="5">
                  <c:v>T &amp; C</c:v>
                </c:pt>
                <c:pt idx="6">
                  <c:v>Luxary </c:v>
                </c:pt>
              </c:strCache>
            </c:strRef>
          </c:cat>
          <c:val>
            <c:numRef>
              <c:f>'EDA &amp; Analysis 1 '!$AE$8:$AE$14</c:f>
              <c:numCache>
                <c:formatCode>0.0%</c:formatCode>
                <c:ptCount val="7"/>
                <c:pt idx="0">
                  <c:v>0.49563853557923693</c:v>
                </c:pt>
                <c:pt idx="1">
                  <c:v>8.0934169817806809E-2</c:v>
                </c:pt>
                <c:pt idx="2">
                  <c:v>0.11885527672739775</c:v>
                </c:pt>
                <c:pt idx="3">
                  <c:v>0.11464420763148847</c:v>
                </c:pt>
                <c:pt idx="4">
                  <c:v>7.7947748367136471E-2</c:v>
                </c:pt>
                <c:pt idx="5">
                  <c:v>3.5407356479890004E-2</c:v>
                </c:pt>
                <c:pt idx="6">
                  <c:v>7.6572705397043653E-2</c:v>
                </c:pt>
              </c:numCache>
            </c:numRef>
          </c:val>
          <c:smooth val="0"/>
          <c:extLst>
            <c:ext xmlns:c16="http://schemas.microsoft.com/office/drawing/2014/chart" uri="{C3380CC4-5D6E-409C-BE32-E72D297353CC}">
              <c16:uniqueId val="{00000001-4297-40BE-B2D9-70F8008AB1EA}"/>
            </c:ext>
          </c:extLst>
        </c:ser>
        <c:dLbls>
          <c:showLegendKey val="0"/>
          <c:showVal val="1"/>
          <c:showCatName val="0"/>
          <c:showSerName val="0"/>
          <c:showPercent val="0"/>
          <c:showBubbleSize val="0"/>
        </c:dLbls>
        <c:marker val="1"/>
        <c:smooth val="0"/>
        <c:axId val="1325073711"/>
        <c:axId val="1325097711"/>
      </c:lineChart>
      <c:catAx>
        <c:axId val="13250871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5069391"/>
        <c:crosses val="autoZero"/>
        <c:auto val="1"/>
        <c:lblAlgn val="ctr"/>
        <c:lblOffset val="100"/>
        <c:noMultiLvlLbl val="0"/>
      </c:catAx>
      <c:valAx>
        <c:axId val="13250693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5087151"/>
        <c:crosses val="autoZero"/>
        <c:crossBetween val="between"/>
      </c:valAx>
      <c:valAx>
        <c:axId val="1325097711"/>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5073711"/>
        <c:crosses val="max"/>
        <c:crossBetween val="between"/>
      </c:valAx>
      <c:catAx>
        <c:axId val="1325073711"/>
        <c:scaling>
          <c:orientation val="minMax"/>
        </c:scaling>
        <c:delete val="1"/>
        <c:axPos val="b"/>
        <c:numFmt formatCode="General" sourceLinked="1"/>
        <c:majorTickMark val="none"/>
        <c:minorTickMark val="none"/>
        <c:tickLblPos val="nextTo"/>
        <c:crossAx val="132509771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accent5">
        <a:lumMod val="50000"/>
      </a:schemeClr>
    </a:soli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Y-O-Y Inflation ( Rural)</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2"/>
              </a:solidFill>
            </a:ln>
            <a:effectLst>
              <a:glow rad="139700">
                <a:schemeClr val="accent2">
                  <a:satMod val="175000"/>
                  <a:alpha val="14000"/>
                </a:schemeClr>
              </a:glow>
            </a:effectLst>
          </c:spPr>
          <c:marker>
            <c:symbol val="circle"/>
            <c:size val="3"/>
            <c:spPr>
              <a:solidFill>
                <a:schemeClr val="bg1"/>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'EDA &amp; Analysis 2'!$X$9:$X$14</c:f>
              <c:numCache>
                <c:formatCode>General</c:formatCode>
                <c:ptCount val="6"/>
                <c:pt idx="0">
                  <c:v>2017</c:v>
                </c:pt>
                <c:pt idx="1">
                  <c:v>2018</c:v>
                </c:pt>
                <c:pt idx="2">
                  <c:v>2019</c:v>
                </c:pt>
                <c:pt idx="3">
                  <c:v>2020</c:v>
                </c:pt>
                <c:pt idx="4">
                  <c:v>2021</c:v>
                </c:pt>
                <c:pt idx="5">
                  <c:v>2022</c:v>
                </c:pt>
              </c:numCache>
            </c:numRef>
          </c:xVal>
          <c:yVal>
            <c:numRef>
              <c:f>'EDA &amp; Analysis 2'!$Y$9:$Y$14</c:f>
              <c:numCache>
                <c:formatCode>0.0%</c:formatCode>
                <c:ptCount val="6"/>
                <c:pt idx="0">
                  <c:v>5.5891238670694905E-2</c:v>
                </c:pt>
                <c:pt idx="1">
                  <c:v>1.8664752333094E-2</c:v>
                </c:pt>
                <c:pt idx="2">
                  <c:v>8.014184397163128E-2</c:v>
                </c:pt>
                <c:pt idx="3">
                  <c:v>5.7932850559578558E-2</c:v>
                </c:pt>
                <c:pt idx="4">
                  <c:v>5.362776025236593E-2</c:v>
                </c:pt>
                <c:pt idx="5">
                  <c:v>6.430288461538454E-2</c:v>
                </c:pt>
              </c:numCache>
            </c:numRef>
          </c:yVal>
          <c:smooth val="0"/>
          <c:extLst>
            <c:ext xmlns:c16="http://schemas.microsoft.com/office/drawing/2014/chart" uri="{C3380CC4-5D6E-409C-BE32-E72D297353CC}">
              <c16:uniqueId val="{00000000-285A-4AF6-8482-5B229C7A6E80}"/>
            </c:ext>
          </c:extLst>
        </c:ser>
        <c:dLbls>
          <c:dLblPos val="t"/>
          <c:showLegendKey val="0"/>
          <c:showVal val="1"/>
          <c:showCatName val="0"/>
          <c:showSerName val="0"/>
          <c:showPercent val="0"/>
          <c:showBubbleSize val="0"/>
        </c:dLbls>
        <c:axId val="358874015"/>
        <c:axId val="358878815"/>
      </c:scatterChart>
      <c:valAx>
        <c:axId val="35887401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8878815"/>
        <c:crosses val="autoZero"/>
        <c:crossBetween val="midCat"/>
      </c:valAx>
      <c:valAx>
        <c:axId val="358878815"/>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Inflation %age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8874015"/>
        <c:crosses val="autoZero"/>
        <c:crossBetween val="midCat"/>
      </c:valAx>
      <c:spPr>
        <a:noFill/>
        <a:ln>
          <a:noFill/>
        </a:ln>
        <a:effectLst/>
      </c:spPr>
    </c:plotArea>
    <c:plotVisOnly val="1"/>
    <c:dispBlanksAs val="gap"/>
    <c:showDLblsOverMax val="0"/>
  </c:chart>
  <c:spPr>
    <a:solidFill>
      <a:schemeClr val="accent5">
        <a:lumMod val="5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Y-O-Y</a:t>
            </a:r>
            <a:r>
              <a:rPr lang="en-IN" baseline="0"/>
              <a:t> Inflation( Urban)</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'EDA &amp; Analysis 2'!$X$23:$X$28</c:f>
              <c:numCache>
                <c:formatCode>General</c:formatCode>
                <c:ptCount val="6"/>
                <c:pt idx="0">
                  <c:v>2017</c:v>
                </c:pt>
                <c:pt idx="1">
                  <c:v>2018</c:v>
                </c:pt>
                <c:pt idx="2">
                  <c:v>2019</c:v>
                </c:pt>
                <c:pt idx="3">
                  <c:v>2020</c:v>
                </c:pt>
                <c:pt idx="4">
                  <c:v>2021</c:v>
                </c:pt>
                <c:pt idx="5">
                  <c:v>2022</c:v>
                </c:pt>
              </c:numCache>
            </c:numRef>
          </c:xVal>
          <c:yVal>
            <c:numRef>
              <c:f>'EDA &amp; Analysis 2'!$Y$23:$Y$28</c:f>
              <c:numCache>
                <c:formatCode>0.0%</c:formatCode>
                <c:ptCount val="6"/>
                <c:pt idx="0">
                  <c:v>4.92957746478873E-2</c:v>
                </c:pt>
                <c:pt idx="1">
                  <c:v>2.9082774049217046E-2</c:v>
                </c:pt>
                <c:pt idx="2">
                  <c:v>7.4637681159420377E-2</c:v>
                </c:pt>
                <c:pt idx="3">
                  <c:v>5.8704453441295663E-2</c:v>
                </c:pt>
                <c:pt idx="4">
                  <c:v>5.8974358974358904E-2</c:v>
                </c:pt>
                <c:pt idx="5">
                  <c:v>5.5151515151515118E-2</c:v>
                </c:pt>
              </c:numCache>
            </c:numRef>
          </c:yVal>
          <c:smooth val="0"/>
          <c:extLst>
            <c:ext xmlns:c16="http://schemas.microsoft.com/office/drawing/2014/chart" uri="{C3380CC4-5D6E-409C-BE32-E72D297353CC}">
              <c16:uniqueId val="{00000000-8FB1-4E32-A16D-C2C7A91C5B0B}"/>
            </c:ext>
          </c:extLst>
        </c:ser>
        <c:dLbls>
          <c:dLblPos val="t"/>
          <c:showLegendKey val="0"/>
          <c:showVal val="1"/>
          <c:showCatName val="0"/>
          <c:showSerName val="0"/>
          <c:showPercent val="0"/>
          <c:showBubbleSize val="0"/>
        </c:dLbls>
        <c:axId val="1569232159"/>
        <c:axId val="1569229759"/>
      </c:scatterChart>
      <c:valAx>
        <c:axId val="156923215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69229759"/>
        <c:crosses val="autoZero"/>
        <c:crossBetween val="midCat"/>
      </c:valAx>
      <c:valAx>
        <c:axId val="1569229759"/>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900" b="1" i="0" u="none" strike="noStrike" kern="1200" baseline="0">
                    <a:solidFill>
                      <a:sysClr val="window" lastClr="FFFFFF">
                        <a:lumMod val="75000"/>
                      </a:sysClr>
                    </a:solidFill>
                  </a:rPr>
                  <a:t>Inflation %age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69232159"/>
        <c:crosses val="autoZero"/>
        <c:crossBetween val="midCat"/>
      </c:valAx>
      <c:spPr>
        <a:noFill/>
        <a:ln>
          <a:noFill/>
        </a:ln>
        <a:effectLst/>
      </c:spPr>
    </c:plotArea>
    <c:plotVisOnly val="1"/>
    <c:dispBlanksAs val="gap"/>
    <c:showDLblsOverMax val="0"/>
  </c:chart>
  <c:spPr>
    <a:solidFill>
      <a:schemeClr val="accent5">
        <a:lumMod val="5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Y-O-Y</a:t>
            </a:r>
            <a:r>
              <a:rPr lang="en-IN" baseline="0"/>
              <a:t> Inflation Rural+Urban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'EDA &amp; Analysis 2'!$X$39:$X$44</c:f>
              <c:numCache>
                <c:formatCode>General</c:formatCode>
                <c:ptCount val="6"/>
                <c:pt idx="0">
                  <c:v>2017</c:v>
                </c:pt>
                <c:pt idx="1">
                  <c:v>2018</c:v>
                </c:pt>
                <c:pt idx="2">
                  <c:v>2019</c:v>
                </c:pt>
                <c:pt idx="3">
                  <c:v>2020</c:v>
                </c:pt>
                <c:pt idx="4">
                  <c:v>2021</c:v>
                </c:pt>
                <c:pt idx="5">
                  <c:v>2022</c:v>
                </c:pt>
              </c:numCache>
            </c:numRef>
          </c:xVal>
          <c:yVal>
            <c:numRef>
              <c:f>'EDA &amp; Analysis 2'!$Y$39:$Y$44</c:f>
              <c:numCache>
                <c:formatCode>0.0%</c:formatCode>
                <c:ptCount val="6"/>
                <c:pt idx="0">
                  <c:v>5.295471987720627E-2</c:v>
                </c:pt>
                <c:pt idx="1">
                  <c:v>2.3374726077428697E-2</c:v>
                </c:pt>
                <c:pt idx="2">
                  <c:v>7.7363896848137617E-2</c:v>
                </c:pt>
                <c:pt idx="3">
                  <c:v>5.7922769640479481E-2</c:v>
                </c:pt>
                <c:pt idx="4">
                  <c:v>5.657978385251098E-2</c:v>
                </c:pt>
                <c:pt idx="5">
                  <c:v>6.0350030175015092E-2</c:v>
                </c:pt>
              </c:numCache>
            </c:numRef>
          </c:yVal>
          <c:smooth val="0"/>
          <c:extLst>
            <c:ext xmlns:c16="http://schemas.microsoft.com/office/drawing/2014/chart" uri="{C3380CC4-5D6E-409C-BE32-E72D297353CC}">
              <c16:uniqueId val="{00000000-1FC0-47B0-9794-31BCC24C4F2D}"/>
            </c:ext>
          </c:extLst>
        </c:ser>
        <c:dLbls>
          <c:dLblPos val="t"/>
          <c:showLegendKey val="0"/>
          <c:showVal val="1"/>
          <c:showCatName val="0"/>
          <c:showSerName val="0"/>
          <c:showPercent val="0"/>
          <c:showBubbleSize val="0"/>
        </c:dLbls>
        <c:axId val="1569224479"/>
        <c:axId val="1569248479"/>
      </c:scatterChart>
      <c:valAx>
        <c:axId val="1569224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69248479"/>
        <c:crosses val="autoZero"/>
        <c:crossBetween val="midCat"/>
      </c:valAx>
      <c:valAx>
        <c:axId val="15692484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sz="1000" b="1" i="0" u="none" strike="noStrike" kern="1200" baseline="0">
                    <a:solidFill>
                      <a:sysClr val="window" lastClr="FFFFFF">
                        <a:lumMod val="75000"/>
                      </a:sysClr>
                    </a:solidFill>
                  </a:rPr>
                  <a:t>Inflation %age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69224479"/>
        <c:crosses val="autoZero"/>
        <c:crossBetween val="midCat"/>
      </c:valAx>
      <c:spPr>
        <a:noFill/>
        <a:ln>
          <a:noFill/>
        </a:ln>
        <a:effectLst/>
      </c:spPr>
    </c:plotArea>
    <c:plotVisOnly val="1"/>
    <c:dispBlanksAs val="gap"/>
    <c:showDLblsOverMax val="0"/>
  </c:chart>
  <c:spPr>
    <a:solidFill>
      <a:schemeClr val="accent5">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t>Broader</a:t>
            </a:r>
            <a:r>
              <a:rPr lang="en-IN" baseline="0"/>
              <a:t> Category wise Changes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'EDA &amp; Analysis 2'!$AO$15</c:f>
              <c:strCache>
                <c:ptCount val="1"/>
                <c:pt idx="0">
                  <c:v>2018</c:v>
                </c:pt>
              </c:strCache>
            </c:strRef>
          </c:tx>
          <c:spPr>
            <a:solidFill>
              <a:schemeClr val="accent1"/>
            </a:solidFill>
            <a:ln>
              <a:noFill/>
            </a:ln>
            <a:effectLst/>
          </c:spPr>
          <c:invertIfNegative val="0"/>
          <c:dLbls>
            <c:spPr>
              <a:noFill/>
              <a:ln>
                <a:noFill/>
              </a:ln>
              <a:effectLst/>
            </c:spPr>
            <c:txPr>
              <a:bodyPr rot="-180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&amp; Analysis 2'!$AP$14:$AV$14</c:f>
              <c:strCache>
                <c:ptCount val="7"/>
                <c:pt idx="0">
                  <c:v>Sum of F &amp; B</c:v>
                </c:pt>
                <c:pt idx="1">
                  <c:v>Sum of I &amp; M</c:v>
                </c:pt>
                <c:pt idx="2">
                  <c:v>Sum of Essentials </c:v>
                </c:pt>
                <c:pt idx="3">
                  <c:v>Sum of R &amp; S </c:v>
                </c:pt>
                <c:pt idx="4">
                  <c:v>Sum of H &amp; E</c:v>
                </c:pt>
                <c:pt idx="5">
                  <c:v>Sum of T &amp; C</c:v>
                </c:pt>
                <c:pt idx="6">
                  <c:v>Sum of Luxary </c:v>
                </c:pt>
              </c:strCache>
            </c:strRef>
          </c:cat>
          <c:val>
            <c:numRef>
              <c:f>'EDA &amp; Analysis 2'!$AP$15:$AV$15</c:f>
              <c:numCache>
                <c:formatCode>General</c:formatCode>
                <c:ptCount val="7"/>
                <c:pt idx="0">
                  <c:v>10611.400000000001</c:v>
                </c:pt>
                <c:pt idx="1">
                  <c:v>1753.2999999999997</c:v>
                </c:pt>
                <c:pt idx="2">
                  <c:v>2552.1</c:v>
                </c:pt>
                <c:pt idx="3">
                  <c:v>2237.1999999999998</c:v>
                </c:pt>
                <c:pt idx="4">
                  <c:v>1699.5</c:v>
                </c:pt>
                <c:pt idx="5">
                  <c:v>729.6</c:v>
                </c:pt>
                <c:pt idx="6">
                  <c:v>1579.6</c:v>
                </c:pt>
              </c:numCache>
            </c:numRef>
          </c:val>
          <c:extLst>
            <c:ext xmlns:c16="http://schemas.microsoft.com/office/drawing/2014/chart" uri="{C3380CC4-5D6E-409C-BE32-E72D297353CC}">
              <c16:uniqueId val="{00000000-650F-4649-93EA-85FE70C65E92}"/>
            </c:ext>
          </c:extLst>
        </c:ser>
        <c:ser>
          <c:idx val="1"/>
          <c:order val="1"/>
          <c:tx>
            <c:strRef>
              <c:f>'EDA &amp; Analysis 2'!$AO$16</c:f>
              <c:strCache>
                <c:ptCount val="1"/>
                <c:pt idx="0">
                  <c:v>2019</c:v>
                </c:pt>
              </c:strCache>
            </c:strRef>
          </c:tx>
          <c:spPr>
            <a:solidFill>
              <a:schemeClr val="accent2"/>
            </a:solidFill>
            <a:ln>
              <a:noFill/>
            </a:ln>
            <a:effectLst/>
          </c:spPr>
          <c:invertIfNegative val="0"/>
          <c:dLbls>
            <c:dLbl>
              <c:idx val="0"/>
              <c:layout>
                <c:manualLayout>
                  <c:x val="4.2034468263976461E-3"/>
                  <c:y val="2.333722287047839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50F-4649-93EA-85FE70C65E92}"/>
                </c:ext>
              </c:extLst>
            </c:dLbl>
            <c:spPr>
              <a:noFill/>
              <a:ln>
                <a:noFill/>
              </a:ln>
              <a:effectLst/>
            </c:spPr>
            <c:txPr>
              <a:bodyPr rot="-180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&amp; Analysis 2'!$AP$14:$AV$14</c:f>
              <c:strCache>
                <c:ptCount val="7"/>
                <c:pt idx="0">
                  <c:v>Sum of F &amp; B</c:v>
                </c:pt>
                <c:pt idx="1">
                  <c:v>Sum of I &amp; M</c:v>
                </c:pt>
                <c:pt idx="2">
                  <c:v>Sum of Essentials </c:v>
                </c:pt>
                <c:pt idx="3">
                  <c:v>Sum of R &amp; S </c:v>
                </c:pt>
                <c:pt idx="4">
                  <c:v>Sum of H &amp; E</c:v>
                </c:pt>
                <c:pt idx="5">
                  <c:v>Sum of T &amp; C</c:v>
                </c:pt>
                <c:pt idx="6">
                  <c:v>Sum of Luxary </c:v>
                </c:pt>
              </c:strCache>
            </c:strRef>
          </c:cat>
          <c:val>
            <c:numRef>
              <c:f>'EDA &amp; Analysis 2'!$AP$16:$AV$16</c:f>
              <c:numCache>
                <c:formatCode>General</c:formatCode>
                <c:ptCount val="7"/>
                <c:pt idx="0">
                  <c:v>11101.1</c:v>
                </c:pt>
                <c:pt idx="1">
                  <c:v>1835</c:v>
                </c:pt>
                <c:pt idx="2">
                  <c:v>2609.7000000000003</c:v>
                </c:pt>
                <c:pt idx="3">
                  <c:v>2309.3000000000002</c:v>
                </c:pt>
                <c:pt idx="4">
                  <c:v>1801.6000000000001</c:v>
                </c:pt>
                <c:pt idx="5">
                  <c:v>760.50000000000011</c:v>
                </c:pt>
                <c:pt idx="6">
                  <c:v>1659.3000000000002</c:v>
                </c:pt>
              </c:numCache>
            </c:numRef>
          </c:val>
          <c:extLst>
            <c:ext xmlns:c16="http://schemas.microsoft.com/office/drawing/2014/chart" uri="{C3380CC4-5D6E-409C-BE32-E72D297353CC}">
              <c16:uniqueId val="{00000001-650F-4649-93EA-85FE70C65E92}"/>
            </c:ext>
          </c:extLst>
        </c:ser>
        <c:dLbls>
          <c:dLblPos val="outEnd"/>
          <c:showLegendKey val="0"/>
          <c:showVal val="1"/>
          <c:showCatName val="0"/>
          <c:showSerName val="0"/>
          <c:showPercent val="0"/>
          <c:showBubbleSize val="0"/>
        </c:dLbls>
        <c:gapWidth val="219"/>
        <c:overlap val="-27"/>
        <c:axId val="1441315759"/>
        <c:axId val="1441315279"/>
      </c:barChart>
      <c:catAx>
        <c:axId val="144131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41315279"/>
        <c:crosses val="autoZero"/>
        <c:auto val="1"/>
        <c:lblAlgn val="ctr"/>
        <c:lblOffset val="100"/>
        <c:noMultiLvlLbl val="0"/>
      </c:catAx>
      <c:valAx>
        <c:axId val="14413152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41315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5">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a:t>M-O-M Inflation Rate ( Rural)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3'!$C$21:$C$22</c:f>
              <c:strCache>
                <c:ptCount val="2"/>
                <c:pt idx="0">
                  <c:v>Rural</c:v>
                </c:pt>
                <c:pt idx="1">
                  <c:v>CPI</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'EDA &amp; Analysis 3'!$B$23:$B$34</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'EDA &amp; Analysis 3'!$C$23:$C$34</c:f>
              <c:numCache>
                <c:formatCode>General</c:formatCode>
                <c:ptCount val="12"/>
                <c:pt idx="0">
                  <c:v>2248.3000000000002</c:v>
                </c:pt>
                <c:pt idx="1">
                  <c:v>2252.5</c:v>
                </c:pt>
                <c:pt idx="2">
                  <c:v>2255.7999999999997</c:v>
                </c:pt>
                <c:pt idx="3">
                  <c:v>2267.8000000000002</c:v>
                </c:pt>
                <c:pt idx="4">
                  <c:v>2284.5</c:v>
                </c:pt>
                <c:pt idx="5">
                  <c:v>2287.6999999999998</c:v>
                </c:pt>
                <c:pt idx="6">
                  <c:v>2277.1</c:v>
                </c:pt>
                <c:pt idx="7">
                  <c:v>2283.2000000000003</c:v>
                </c:pt>
                <c:pt idx="8">
                  <c:v>2265.6999999999998</c:v>
                </c:pt>
                <c:pt idx="9">
                  <c:v>2265.8000000000002</c:v>
                </c:pt>
                <c:pt idx="10">
                  <c:v>2274.1999999999998</c:v>
                </c:pt>
                <c:pt idx="11">
                  <c:v>2290.7000000000007</c:v>
                </c:pt>
              </c:numCache>
            </c:numRef>
          </c:val>
          <c:extLst>
            <c:ext xmlns:c16="http://schemas.microsoft.com/office/drawing/2014/chart" uri="{C3380CC4-5D6E-409C-BE32-E72D297353CC}">
              <c16:uniqueId val="{00000000-0D1E-4AE5-9A1D-3ADDC47C4019}"/>
            </c:ext>
          </c:extLst>
        </c:ser>
        <c:dLbls>
          <c:showLegendKey val="0"/>
          <c:showVal val="0"/>
          <c:showCatName val="0"/>
          <c:showSerName val="0"/>
          <c:showPercent val="0"/>
          <c:showBubbleSize val="0"/>
        </c:dLbls>
        <c:gapWidth val="219"/>
        <c:overlap val="-27"/>
        <c:axId val="244653648"/>
        <c:axId val="244671408"/>
      </c:barChart>
      <c:lineChart>
        <c:grouping val="standard"/>
        <c:varyColors val="0"/>
        <c:ser>
          <c:idx val="1"/>
          <c:order val="1"/>
          <c:tx>
            <c:strRef>
              <c:f>'EDA &amp; Analysis 3'!$D$21:$D$22</c:f>
              <c:strCache>
                <c:ptCount val="2"/>
                <c:pt idx="0">
                  <c:v>Rural</c:v>
                </c:pt>
                <c:pt idx="1">
                  <c:v>Inflation %age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'EDA &amp; Analysis 3'!$B$23:$B$34</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'EDA &amp; Analysis 3'!$D$23:$D$34</c:f>
              <c:numCache>
                <c:formatCode>0.00%</c:formatCode>
                <c:ptCount val="12"/>
                <c:pt idx="0">
                  <c:v>9.6551104724268005E-3</c:v>
                </c:pt>
                <c:pt idx="1">
                  <c:v>1.8680781034558635E-3</c:v>
                </c:pt>
                <c:pt idx="2">
                  <c:v>1.4650388457268489E-3</c:v>
                </c:pt>
                <c:pt idx="3">
                  <c:v>5.3196205337354627E-3</c:v>
                </c:pt>
                <c:pt idx="4">
                  <c:v>7.3639650762853063E-3</c:v>
                </c:pt>
                <c:pt idx="5">
                  <c:v>1.4007441453271255E-3</c:v>
                </c:pt>
                <c:pt idx="6">
                  <c:v>-4.6334746688813698E-3</c:v>
                </c:pt>
                <c:pt idx="7">
                  <c:v>2.678845900487622E-3</c:v>
                </c:pt>
                <c:pt idx="8">
                  <c:v>-7.6646811492643886E-3</c:v>
                </c:pt>
                <c:pt idx="9">
                  <c:v>4.4136469965292762E-5</c:v>
                </c:pt>
                <c:pt idx="10">
                  <c:v>3.7072998499424643E-3</c:v>
                </c:pt>
                <c:pt idx="11">
                  <c:v>7.2552985665292899E-3</c:v>
                </c:pt>
              </c:numCache>
            </c:numRef>
          </c:val>
          <c:smooth val="0"/>
          <c:extLst>
            <c:ext xmlns:c16="http://schemas.microsoft.com/office/drawing/2014/chart" uri="{C3380CC4-5D6E-409C-BE32-E72D297353CC}">
              <c16:uniqueId val="{00000001-0D1E-4AE5-9A1D-3ADDC47C4019}"/>
            </c:ext>
          </c:extLst>
        </c:ser>
        <c:dLbls>
          <c:showLegendKey val="0"/>
          <c:showVal val="0"/>
          <c:showCatName val="0"/>
          <c:showSerName val="0"/>
          <c:showPercent val="0"/>
          <c:showBubbleSize val="0"/>
        </c:dLbls>
        <c:marker val="1"/>
        <c:smooth val="0"/>
        <c:axId val="244665168"/>
        <c:axId val="244648368"/>
      </c:lineChart>
      <c:dateAx>
        <c:axId val="2446536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mmm\-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671408"/>
        <c:crosses val="autoZero"/>
        <c:auto val="1"/>
        <c:lblOffset val="100"/>
        <c:baseTimeUnit val="months"/>
      </c:dateAx>
      <c:valAx>
        <c:axId val="24467140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CPI</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653648"/>
        <c:crosses val="autoZero"/>
        <c:crossBetween val="between"/>
      </c:valAx>
      <c:valAx>
        <c:axId val="244648368"/>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Inflation %age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665168"/>
        <c:crosses val="max"/>
        <c:crossBetween val="between"/>
      </c:valAx>
      <c:dateAx>
        <c:axId val="244665168"/>
        <c:scaling>
          <c:orientation val="minMax"/>
        </c:scaling>
        <c:delete val="1"/>
        <c:axPos val="b"/>
        <c:numFmt formatCode="mmm\-yy" sourceLinked="1"/>
        <c:majorTickMark val="out"/>
        <c:minorTickMark val="none"/>
        <c:tickLblPos val="nextTo"/>
        <c:crossAx val="24464836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5">
        <a:lumMod val="50000"/>
      </a:schemeClr>
    </a:solidFill>
    <a:ln>
      <a:noFill/>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a:t>M-O-M Inflation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3'!$G$22</c:f>
              <c:strCache>
                <c:ptCount val="1"/>
                <c:pt idx="0">
                  <c:v>CPI</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numRef>
              <c:f>'EDA &amp; Analysis 3'!$F$23:$F$34</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'EDA &amp; Analysis 3'!$G$23:$G$34</c:f>
              <c:numCache>
                <c:formatCode>General</c:formatCode>
                <c:ptCount val="12"/>
                <c:pt idx="0">
                  <c:v>2261.9</c:v>
                </c:pt>
                <c:pt idx="1">
                  <c:v>2266.3000000000002</c:v>
                </c:pt>
                <c:pt idx="2">
                  <c:v>2269.2000000000003</c:v>
                </c:pt>
                <c:pt idx="3">
                  <c:v>2280.9</c:v>
                </c:pt>
                <c:pt idx="4">
                  <c:v>2297.3000000000002</c:v>
                </c:pt>
                <c:pt idx="5">
                  <c:v>2296.8000000000002</c:v>
                </c:pt>
                <c:pt idx="6">
                  <c:v>2283.4</c:v>
                </c:pt>
                <c:pt idx="7">
                  <c:v>2292.6999999999998</c:v>
                </c:pt>
                <c:pt idx="8">
                  <c:v>2279.1</c:v>
                </c:pt>
                <c:pt idx="9">
                  <c:v>2279.1999999999998</c:v>
                </c:pt>
                <c:pt idx="10">
                  <c:v>2289.6000000000004</c:v>
                </c:pt>
                <c:pt idx="11">
                  <c:v>2306.9</c:v>
                </c:pt>
              </c:numCache>
            </c:numRef>
          </c:val>
          <c:extLst>
            <c:ext xmlns:c16="http://schemas.microsoft.com/office/drawing/2014/chart" uri="{C3380CC4-5D6E-409C-BE32-E72D297353CC}">
              <c16:uniqueId val="{00000000-05DF-47D7-908D-A334733E4A51}"/>
            </c:ext>
          </c:extLst>
        </c:ser>
        <c:dLbls>
          <c:showLegendKey val="0"/>
          <c:showVal val="1"/>
          <c:showCatName val="0"/>
          <c:showSerName val="0"/>
          <c:showPercent val="0"/>
          <c:showBubbleSize val="0"/>
        </c:dLbls>
        <c:gapWidth val="219"/>
        <c:overlap val="-27"/>
        <c:axId val="172027072"/>
        <c:axId val="172044352"/>
      </c:barChart>
      <c:lineChart>
        <c:grouping val="standard"/>
        <c:varyColors val="0"/>
        <c:ser>
          <c:idx val="1"/>
          <c:order val="1"/>
          <c:tx>
            <c:strRef>
              <c:f>'EDA &amp; Analysis 3'!$H$22</c:f>
              <c:strCache>
                <c:ptCount val="1"/>
                <c:pt idx="0">
                  <c:v>Inflation %age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'EDA &amp; Analysis 3'!$F$23:$F$34</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'EDA &amp; Analysis 3'!$H$23:$H$34</c:f>
              <c:numCache>
                <c:formatCode>0.00%</c:formatCode>
                <c:ptCount val="12"/>
                <c:pt idx="0">
                  <c:v>1.0272901871454526E-2</c:v>
                </c:pt>
                <c:pt idx="1">
                  <c:v>1.9452672531942573E-3</c:v>
                </c:pt>
                <c:pt idx="2">
                  <c:v>1.279618761858576E-3</c:v>
                </c:pt>
                <c:pt idx="3">
                  <c:v>5.1560021152828386E-3</c:v>
                </c:pt>
                <c:pt idx="4">
                  <c:v>7.1901442413082953E-3</c:v>
                </c:pt>
                <c:pt idx="5">
                  <c:v>-2.1764680276846731E-4</c:v>
                </c:pt>
                <c:pt idx="6">
                  <c:v>-5.8342041100662182E-3</c:v>
                </c:pt>
                <c:pt idx="7">
                  <c:v>4.0728737847068961E-3</c:v>
                </c:pt>
                <c:pt idx="8">
                  <c:v>-5.9318707201116193E-3</c:v>
                </c:pt>
                <c:pt idx="9">
                  <c:v>4.3876968978943027E-5</c:v>
                </c:pt>
                <c:pt idx="10">
                  <c:v>4.5630045630048032E-3</c:v>
                </c:pt>
                <c:pt idx="11">
                  <c:v>7.5559049615652185E-3</c:v>
                </c:pt>
              </c:numCache>
            </c:numRef>
          </c:val>
          <c:smooth val="0"/>
          <c:extLst>
            <c:ext xmlns:c16="http://schemas.microsoft.com/office/drawing/2014/chart" uri="{C3380CC4-5D6E-409C-BE32-E72D297353CC}">
              <c16:uniqueId val="{00000001-05DF-47D7-908D-A334733E4A51}"/>
            </c:ext>
          </c:extLst>
        </c:ser>
        <c:dLbls>
          <c:showLegendKey val="0"/>
          <c:showVal val="1"/>
          <c:showCatName val="0"/>
          <c:showSerName val="0"/>
          <c:showPercent val="0"/>
          <c:showBubbleSize val="0"/>
        </c:dLbls>
        <c:marker val="1"/>
        <c:smooth val="0"/>
        <c:axId val="172024192"/>
        <c:axId val="172035712"/>
      </c:lineChart>
      <c:dateAx>
        <c:axId val="1720270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mmm\-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044352"/>
        <c:crosses val="autoZero"/>
        <c:auto val="1"/>
        <c:lblOffset val="100"/>
        <c:baseTimeUnit val="months"/>
      </c:dateAx>
      <c:valAx>
        <c:axId val="17204435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CPI</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027072"/>
        <c:crosses val="autoZero"/>
        <c:crossBetween val="between"/>
      </c:valAx>
      <c:valAx>
        <c:axId val="172035712"/>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Inflation %age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024192"/>
        <c:crosses val="max"/>
        <c:crossBetween val="between"/>
      </c:valAx>
      <c:dateAx>
        <c:axId val="172024192"/>
        <c:scaling>
          <c:orientation val="minMax"/>
        </c:scaling>
        <c:delete val="1"/>
        <c:axPos val="b"/>
        <c:numFmt formatCode="mmm\-yy" sourceLinked="1"/>
        <c:majorTickMark val="out"/>
        <c:minorTickMark val="none"/>
        <c:tickLblPos val="nextTo"/>
        <c:crossAx val="172035712"/>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5">
        <a:lumMod val="50000"/>
      </a:schemeClr>
    </a:solidFill>
    <a:ln>
      <a:noFill/>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a:t>M-O-M Inflation (Urban)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3'!$K$22</c:f>
              <c:strCache>
                <c:ptCount val="1"/>
                <c:pt idx="0">
                  <c:v>CPI</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numRef>
              <c:f>'EDA &amp; Analysis 3'!$J$23:$J$34</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'EDA &amp; Analysis 3'!$K$23:$K$34</c:f>
              <c:numCache>
                <c:formatCode>General</c:formatCode>
                <c:ptCount val="12"/>
                <c:pt idx="0">
                  <c:v>2287.5</c:v>
                </c:pt>
                <c:pt idx="1">
                  <c:v>2291.6</c:v>
                </c:pt>
                <c:pt idx="2">
                  <c:v>2293.6999999999998</c:v>
                </c:pt>
                <c:pt idx="3">
                  <c:v>2306.4</c:v>
                </c:pt>
                <c:pt idx="4">
                  <c:v>2322.3000000000002</c:v>
                </c:pt>
                <c:pt idx="5">
                  <c:v>2314.4</c:v>
                </c:pt>
                <c:pt idx="6">
                  <c:v>2295.7999999999997</c:v>
                </c:pt>
                <c:pt idx="7">
                  <c:v>2310.2000000000003</c:v>
                </c:pt>
                <c:pt idx="8">
                  <c:v>2303.1999999999998</c:v>
                </c:pt>
                <c:pt idx="9">
                  <c:v>2303.4</c:v>
                </c:pt>
                <c:pt idx="10">
                  <c:v>2317.7000000000003</c:v>
                </c:pt>
                <c:pt idx="11">
                  <c:v>2335.1</c:v>
                </c:pt>
              </c:numCache>
            </c:numRef>
          </c:val>
          <c:extLst>
            <c:ext xmlns:c16="http://schemas.microsoft.com/office/drawing/2014/chart" uri="{C3380CC4-5D6E-409C-BE32-E72D297353CC}">
              <c16:uniqueId val="{00000000-5280-48BD-BEB6-7F0CAF3EE2E2}"/>
            </c:ext>
          </c:extLst>
        </c:ser>
        <c:dLbls>
          <c:showLegendKey val="0"/>
          <c:showVal val="1"/>
          <c:showCatName val="0"/>
          <c:showSerName val="0"/>
          <c:showPercent val="0"/>
          <c:showBubbleSize val="0"/>
        </c:dLbls>
        <c:gapWidth val="219"/>
        <c:overlap val="-27"/>
        <c:axId val="244664688"/>
        <c:axId val="244651728"/>
      </c:barChart>
      <c:lineChart>
        <c:grouping val="standard"/>
        <c:varyColors val="0"/>
        <c:ser>
          <c:idx val="1"/>
          <c:order val="1"/>
          <c:tx>
            <c:strRef>
              <c:f>'EDA &amp; Analysis 3'!$L$22</c:f>
              <c:strCache>
                <c:ptCount val="1"/>
                <c:pt idx="0">
                  <c:v>Inflation %age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'EDA &amp; Analysis 3'!$J$23:$J$34</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'EDA &amp; Analysis 3'!$L$23:$L$34</c:f>
              <c:numCache>
                <c:formatCode>0.00%</c:formatCode>
                <c:ptCount val="12"/>
                <c:pt idx="0">
                  <c:v>1.1183803377243269E-2</c:v>
                </c:pt>
                <c:pt idx="1">
                  <c:v>1.7923497267759165E-3</c:v>
                </c:pt>
                <c:pt idx="2">
                  <c:v>9.1639029499036005E-4</c:v>
                </c:pt>
                <c:pt idx="3">
                  <c:v>5.5369054366308902E-3</c:v>
                </c:pt>
                <c:pt idx="4">
                  <c:v>6.8938605619147117E-3</c:v>
                </c:pt>
                <c:pt idx="5">
                  <c:v>-3.4017999397149765E-3</c:v>
                </c:pt>
                <c:pt idx="6">
                  <c:v>-8.0366401659178899E-3</c:v>
                </c:pt>
                <c:pt idx="7">
                  <c:v>6.2723233731163631E-3</c:v>
                </c:pt>
                <c:pt idx="8">
                  <c:v>-3.0300406891180217E-3</c:v>
                </c:pt>
                <c:pt idx="9">
                  <c:v>8.6835706842772171E-5</c:v>
                </c:pt>
                <c:pt idx="10">
                  <c:v>6.2082139446037084E-3</c:v>
                </c:pt>
                <c:pt idx="11">
                  <c:v>7.5074427233894096E-3</c:v>
                </c:pt>
              </c:numCache>
            </c:numRef>
          </c:val>
          <c:smooth val="0"/>
          <c:extLst>
            <c:ext xmlns:c16="http://schemas.microsoft.com/office/drawing/2014/chart" uri="{C3380CC4-5D6E-409C-BE32-E72D297353CC}">
              <c16:uniqueId val="{00000001-5280-48BD-BEB6-7F0CAF3EE2E2}"/>
            </c:ext>
          </c:extLst>
        </c:ser>
        <c:dLbls>
          <c:showLegendKey val="0"/>
          <c:showVal val="1"/>
          <c:showCatName val="0"/>
          <c:showSerName val="0"/>
          <c:showPercent val="0"/>
          <c:showBubbleSize val="0"/>
        </c:dLbls>
        <c:marker val="1"/>
        <c:smooth val="0"/>
        <c:axId val="244673808"/>
        <c:axId val="244673328"/>
      </c:lineChart>
      <c:dateAx>
        <c:axId val="2446646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mmm\-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651728"/>
        <c:crosses val="autoZero"/>
        <c:auto val="1"/>
        <c:lblOffset val="100"/>
        <c:baseTimeUnit val="months"/>
      </c:dateAx>
      <c:valAx>
        <c:axId val="24465172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CPI</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664688"/>
        <c:crosses val="autoZero"/>
        <c:crossBetween val="between"/>
      </c:valAx>
      <c:valAx>
        <c:axId val="244673328"/>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t>Inflation %age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673808"/>
        <c:crosses val="max"/>
        <c:crossBetween val="between"/>
      </c:valAx>
      <c:dateAx>
        <c:axId val="244673808"/>
        <c:scaling>
          <c:orientation val="minMax"/>
        </c:scaling>
        <c:delete val="1"/>
        <c:axPos val="b"/>
        <c:numFmt formatCode="mmm\-yy" sourceLinked="1"/>
        <c:majorTickMark val="out"/>
        <c:minorTickMark val="none"/>
        <c:tickLblPos val="nextTo"/>
        <c:crossAx val="24467332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5">
        <a:lumMod val="50000"/>
      </a:schemeClr>
    </a:solidFill>
    <a:ln>
      <a:noFill/>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3'!$Q$59</c:f>
              <c:strCache>
                <c:ptCount val="1"/>
                <c:pt idx="0">
                  <c:v>Inflation %age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3'!$P$60:$P$72</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'EDA &amp; Analysis 3'!$Q$60:$Q$72</c:f>
              <c:numCache>
                <c:formatCode>0.0%</c:formatCode>
                <c:ptCount val="13"/>
                <c:pt idx="0">
                  <c:v>0.1206451612903225</c:v>
                </c:pt>
                <c:pt idx="1">
                  <c:v>-2.3245214220601614E-2</c:v>
                </c:pt>
                <c:pt idx="2">
                  <c:v>1.4051522248243426E-2</c:v>
                </c:pt>
                <c:pt idx="3">
                  <c:v>8.2629674306393175E-2</c:v>
                </c:pt>
                <c:pt idx="4">
                  <c:v>-0.15380786460925835</c:v>
                </c:pt>
                <c:pt idx="5">
                  <c:v>1.4731879787860933E-2</c:v>
                </c:pt>
                <c:pt idx="6">
                  <c:v>-0.11684037301151953</c:v>
                </c:pt>
                <c:pt idx="7">
                  <c:v>6.8776628119293873E-2</c:v>
                </c:pt>
                <c:pt idx="8">
                  <c:v>2.3352793994995805E-2</c:v>
                </c:pt>
                <c:pt idx="9">
                  <c:v>0.16515232495991453</c:v>
                </c:pt>
                <c:pt idx="10">
                  <c:v>3.2757593805836809E-2</c:v>
                </c:pt>
                <c:pt idx="11">
                  <c:v>5.6008700380641561E-2</c:v>
                </c:pt>
                <c:pt idx="12">
                  <c:v>2.4013722126929607E-2</c:v>
                </c:pt>
              </c:numCache>
            </c:numRef>
          </c:val>
          <c:extLst>
            <c:ext xmlns:c16="http://schemas.microsoft.com/office/drawing/2014/chart" uri="{C3380CC4-5D6E-409C-BE32-E72D297353CC}">
              <c16:uniqueId val="{00000000-E068-4EB0-8AE2-0E6CFAD5DA8B}"/>
            </c:ext>
          </c:extLst>
        </c:ser>
        <c:dLbls>
          <c:dLblPos val="outEnd"/>
          <c:showLegendKey val="0"/>
          <c:showVal val="1"/>
          <c:showCatName val="0"/>
          <c:showSerName val="0"/>
          <c:showPercent val="0"/>
          <c:showBubbleSize val="0"/>
        </c:dLbls>
        <c:gapWidth val="100"/>
        <c:overlap val="-24"/>
        <c:axId val="232542560"/>
        <c:axId val="232541120"/>
      </c:barChart>
      <c:catAx>
        <c:axId val="2325425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2541120"/>
        <c:crosses val="autoZero"/>
        <c:auto val="1"/>
        <c:lblAlgn val="ctr"/>
        <c:lblOffset val="100"/>
        <c:noMultiLvlLbl val="0"/>
      </c:catAx>
      <c:valAx>
        <c:axId val="232541120"/>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2542560"/>
        <c:crosses val="autoZero"/>
        <c:crossBetween val="between"/>
      </c:valAx>
      <c:spPr>
        <a:noFill/>
        <a:ln>
          <a:noFill/>
        </a:ln>
        <a:effectLst/>
      </c:spPr>
    </c:plotArea>
    <c:plotVisOnly val="1"/>
    <c:dispBlanksAs val="gap"/>
    <c:showDLblsOverMax val="0"/>
  </c:chart>
  <c:spPr>
    <a:solidFill>
      <a:schemeClr val="accent5">
        <a:lumMod val="50000"/>
      </a:schemeClr>
    </a:solidFill>
    <a:ln>
      <a:noFill/>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bg1"/>
                </a:solidFill>
                <a:latin typeface="+mj-lt"/>
                <a:ea typeface="+mj-ea"/>
                <a:cs typeface="+mj-cs"/>
              </a:defRPr>
            </a:pPr>
            <a:r>
              <a:rPr lang="en-IN"/>
              <a:t>Inflation Rate Before</a:t>
            </a:r>
            <a:r>
              <a:rPr lang="en-IN" baseline="0"/>
              <a:t> &amp; After Mar'20</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j-lt"/>
              <a:ea typeface="+mj-ea"/>
              <a:cs typeface="+mj-cs"/>
            </a:defRPr>
          </a:pPr>
          <a:endParaRPr lang="en-US"/>
        </a:p>
      </c:txPr>
    </c:title>
    <c:autoTitleDeleted val="0"/>
    <c:plotArea>
      <c:layout/>
      <c:areaChart>
        <c:grouping val="stacked"/>
        <c:varyColors val="0"/>
        <c:ser>
          <c:idx val="0"/>
          <c:order val="0"/>
          <c:tx>
            <c:strRef>
              <c:f>'EDA &amp; Analysis 4'!$AA$40</c:f>
              <c:strCache>
                <c:ptCount val="1"/>
                <c:pt idx="0">
                  <c:v>Essentials</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'EDA &amp; Analysis 4'!$Z$41:$Z$47</c:f>
              <c:strCache>
                <c:ptCount val="7"/>
                <c:pt idx="0">
                  <c:v>2017</c:v>
                </c:pt>
                <c:pt idx="1">
                  <c:v>2018</c:v>
                </c:pt>
                <c:pt idx="2">
                  <c:v>2019</c:v>
                </c:pt>
                <c:pt idx="3">
                  <c:v>Onset</c:v>
                </c:pt>
                <c:pt idx="4">
                  <c:v>2020</c:v>
                </c:pt>
                <c:pt idx="5">
                  <c:v>2021</c:v>
                </c:pt>
                <c:pt idx="6">
                  <c:v>2022</c:v>
                </c:pt>
              </c:strCache>
            </c:strRef>
          </c:cat>
          <c:val>
            <c:numRef>
              <c:f>'EDA &amp; Analysis 4'!$AA$41:$AA$47</c:f>
              <c:numCache>
                <c:formatCode>0.0%</c:formatCode>
                <c:ptCount val="7"/>
                <c:pt idx="0">
                  <c:v>4.4124268347591138E-2</c:v>
                </c:pt>
                <c:pt idx="1">
                  <c:v>2.703475897582603E-2</c:v>
                </c:pt>
                <c:pt idx="2">
                  <c:v>2.7156142018970014E-2</c:v>
                </c:pt>
                <c:pt idx="3" formatCode="General">
                  <c:v>0</c:v>
                </c:pt>
                <c:pt idx="4">
                  <c:v>6.9498382814945234E-2</c:v>
                </c:pt>
                <c:pt idx="5">
                  <c:v>8.5233160621761603E-2</c:v>
                </c:pt>
                <c:pt idx="6">
                  <c:v>6.6635271956675179E-2</c:v>
                </c:pt>
              </c:numCache>
            </c:numRef>
          </c:val>
          <c:extLst>
            <c:ext xmlns:c16="http://schemas.microsoft.com/office/drawing/2014/chart" uri="{C3380CC4-5D6E-409C-BE32-E72D297353CC}">
              <c16:uniqueId val="{00000000-1113-451F-80A3-117EBAB98FEF}"/>
            </c:ext>
          </c:extLst>
        </c:ser>
        <c:ser>
          <c:idx val="1"/>
          <c:order val="1"/>
          <c:tx>
            <c:strRef>
              <c:f>'EDA &amp; Analysis 4'!$AB$40</c:f>
              <c:strCache>
                <c:ptCount val="1"/>
                <c:pt idx="0">
                  <c:v>Food</c:v>
                </c:pt>
              </c:strCache>
            </c:strRef>
          </c:tx>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'EDA &amp; Analysis 4'!$Z$41:$Z$47</c:f>
              <c:strCache>
                <c:ptCount val="7"/>
                <c:pt idx="0">
                  <c:v>2017</c:v>
                </c:pt>
                <c:pt idx="1">
                  <c:v>2018</c:v>
                </c:pt>
                <c:pt idx="2">
                  <c:v>2019</c:v>
                </c:pt>
                <c:pt idx="3">
                  <c:v>Onset</c:v>
                </c:pt>
                <c:pt idx="4">
                  <c:v>2020</c:v>
                </c:pt>
                <c:pt idx="5">
                  <c:v>2021</c:v>
                </c:pt>
                <c:pt idx="6">
                  <c:v>2022</c:v>
                </c:pt>
              </c:strCache>
            </c:strRef>
          </c:cat>
          <c:val>
            <c:numRef>
              <c:f>'EDA &amp; Analysis 4'!$AB$41:$AB$47</c:f>
              <c:numCache>
                <c:formatCode>0.0%</c:formatCode>
                <c:ptCount val="7"/>
                <c:pt idx="0">
                  <c:v>2.1880819366852832E-2</c:v>
                </c:pt>
                <c:pt idx="1">
                  <c:v>3.3008935177280484E-3</c:v>
                </c:pt>
                <c:pt idx="2">
                  <c:v>6.1165075721523944E-2</c:v>
                </c:pt>
                <c:pt idx="4">
                  <c:v>7.0729167578162624E-2</c:v>
                </c:pt>
                <c:pt idx="5">
                  <c:v>5.8185165447410675E-2</c:v>
                </c:pt>
                <c:pt idx="6">
                  <c:v>2.9309488325881601E-2</c:v>
                </c:pt>
              </c:numCache>
            </c:numRef>
          </c:val>
          <c:extLst>
            <c:ext xmlns:c16="http://schemas.microsoft.com/office/drawing/2014/chart" uri="{C3380CC4-5D6E-409C-BE32-E72D297353CC}">
              <c16:uniqueId val="{00000001-1113-451F-80A3-117EBAB98FEF}"/>
            </c:ext>
          </c:extLst>
        </c:ser>
        <c:ser>
          <c:idx val="2"/>
          <c:order val="2"/>
          <c:tx>
            <c:strRef>
              <c:f>'EDA &amp; Analysis 4'!$AC$40</c:f>
              <c:strCache>
                <c:ptCount val="1"/>
                <c:pt idx="0">
                  <c:v>Health</c:v>
                </c:pt>
              </c:strCache>
            </c:strRef>
          </c:tx>
          <c:spPr>
            <a:gradFill>
              <a:gsLst>
                <a:gs pos="100000">
                  <a:schemeClr val="accent3"/>
                </a:gs>
                <a:gs pos="0">
                  <a:schemeClr val="accent3">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'EDA &amp; Analysis 4'!$Z$41:$Z$47</c:f>
              <c:strCache>
                <c:ptCount val="7"/>
                <c:pt idx="0">
                  <c:v>2017</c:v>
                </c:pt>
                <c:pt idx="1">
                  <c:v>2018</c:v>
                </c:pt>
                <c:pt idx="2">
                  <c:v>2019</c:v>
                </c:pt>
                <c:pt idx="3">
                  <c:v>Onset</c:v>
                </c:pt>
                <c:pt idx="4">
                  <c:v>2020</c:v>
                </c:pt>
                <c:pt idx="5">
                  <c:v>2021</c:v>
                </c:pt>
                <c:pt idx="6">
                  <c:v>2022</c:v>
                </c:pt>
              </c:strCache>
            </c:strRef>
          </c:cat>
          <c:val>
            <c:numRef>
              <c:f>'EDA &amp; Analysis 4'!$AC$41:$AC$47</c:f>
              <c:numCache>
                <c:formatCode>0.0%</c:formatCode>
                <c:ptCount val="7"/>
                <c:pt idx="0">
                  <c:v>4.8399687743950176E-2</c:v>
                </c:pt>
                <c:pt idx="1">
                  <c:v>8.1360946745562143E-2</c:v>
                </c:pt>
                <c:pt idx="2">
                  <c:v>3.9472187464452267E-2</c:v>
                </c:pt>
                <c:pt idx="4">
                  <c:v>7.2992700729927015E-2</c:v>
                </c:pt>
                <c:pt idx="5">
                  <c:v>6.5927295132470656E-2</c:v>
                </c:pt>
                <c:pt idx="6">
                  <c:v>5.9770114942528769E-2</c:v>
                </c:pt>
              </c:numCache>
            </c:numRef>
          </c:val>
          <c:extLst>
            <c:ext xmlns:c16="http://schemas.microsoft.com/office/drawing/2014/chart" uri="{C3380CC4-5D6E-409C-BE32-E72D297353CC}">
              <c16:uniqueId val="{00000002-1113-451F-80A3-117EBAB98FEF}"/>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172042432"/>
        <c:axId val="172031872"/>
      </c:areaChart>
      <c:catAx>
        <c:axId val="1720424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IN"/>
                  <a:t>Before and After Mar'20</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crossAx val="172031872"/>
        <c:crosses val="autoZero"/>
        <c:auto val="1"/>
        <c:lblAlgn val="ctr"/>
        <c:lblOffset val="100"/>
        <c:noMultiLvlLbl val="0"/>
      </c:catAx>
      <c:valAx>
        <c:axId val="17203187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IN"/>
                  <a:t>Inflation %age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042432"/>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showDLblsOverMax val="0"/>
  </c:chart>
  <c:spPr>
    <a:solidFill>
      <a:schemeClr val="accent5">
        <a:lumMod val="50000"/>
      </a:schemeClr>
    </a:solidFill>
    <a:ln w="9525" cap="flat" cmpd="sng" algn="ctr">
      <a:solidFill>
        <a:schemeClr val="lt1">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'EDA &amp; Analysis 4'!$A$79</c:f>
              <c:strCache>
                <c:ptCount val="1"/>
                <c:pt idx="0">
                  <c:v>Clothing</c:v>
                </c:pt>
              </c:strCache>
            </c:strRef>
          </c:tx>
          <c:spPr>
            <a:ln w="28575" cap="rnd">
              <a:solidFill>
                <a:schemeClr val="accent1"/>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4'!$B$79:$H$79</c:f>
              <c:numCache>
                <c:formatCode>0.0%</c:formatCode>
                <c:ptCount val="7"/>
                <c:pt idx="0">
                  <c:v>4.5652173913043562E-2</c:v>
                </c:pt>
                <c:pt idx="1">
                  <c:v>1.7894012388162382E-2</c:v>
                </c:pt>
                <c:pt idx="2">
                  <c:v>2.0357665054549636E-2</c:v>
                </c:pt>
                <c:pt idx="4">
                  <c:v>7.0818646208365477E-2</c:v>
                </c:pt>
                <c:pt idx="5">
                  <c:v>8.375314861460946E-2</c:v>
                </c:pt>
                <c:pt idx="6">
                  <c:v>7.0155261644623282E-2</c:v>
                </c:pt>
              </c:numCache>
            </c:numRef>
          </c:val>
          <c:smooth val="0"/>
          <c:extLst>
            <c:ext xmlns:c16="http://schemas.microsoft.com/office/drawing/2014/chart" uri="{C3380CC4-5D6E-409C-BE32-E72D297353CC}">
              <c16:uniqueId val="{00000000-D9B1-4DB7-9C3B-1CF9C538B1F9}"/>
            </c:ext>
          </c:extLst>
        </c:ser>
        <c:ser>
          <c:idx val="1"/>
          <c:order val="1"/>
          <c:tx>
            <c:strRef>
              <c:f>'EDA &amp; Analysis 4'!$A$80</c:f>
              <c:strCache>
                <c:ptCount val="1"/>
                <c:pt idx="0">
                  <c:v>Footwear</c:v>
                </c:pt>
              </c:strCache>
            </c:strRef>
          </c:tx>
          <c:spPr>
            <a:ln w="28575" cap="rnd">
              <a:solidFill>
                <a:schemeClr val="accent2"/>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4'!$B$80:$H$80</c:f>
              <c:numCache>
                <c:formatCode>0.0%</c:formatCode>
                <c:ptCount val="7"/>
                <c:pt idx="0">
                  <c:v>3.8901601830663574E-2</c:v>
                </c:pt>
                <c:pt idx="1">
                  <c:v>2.3408924652523901E-2</c:v>
                </c:pt>
                <c:pt idx="2">
                  <c:v>1.369210620311935E-2</c:v>
                </c:pt>
                <c:pt idx="4">
                  <c:v>6.505040806529043E-2</c:v>
                </c:pt>
                <c:pt idx="5">
                  <c:v>0.10841750841750838</c:v>
                </c:pt>
                <c:pt idx="6">
                  <c:v>7.3273273273273209E-2</c:v>
                </c:pt>
              </c:numCache>
            </c:numRef>
          </c:val>
          <c:smooth val="0"/>
          <c:extLst>
            <c:ext xmlns:c16="http://schemas.microsoft.com/office/drawing/2014/chart" uri="{C3380CC4-5D6E-409C-BE32-E72D297353CC}">
              <c16:uniqueId val="{00000001-D9B1-4DB7-9C3B-1CF9C538B1F9}"/>
            </c:ext>
          </c:extLst>
        </c:ser>
        <c:ser>
          <c:idx val="2"/>
          <c:order val="2"/>
          <c:tx>
            <c:strRef>
              <c:f>'EDA &amp; Analysis 4'!$A$81</c:f>
              <c:strCache>
                <c:ptCount val="1"/>
                <c:pt idx="0">
                  <c:v>Clothing and footwear</c:v>
                </c:pt>
              </c:strCache>
            </c:strRef>
          </c:tx>
          <c:spPr>
            <a:ln w="28575" cap="rnd">
              <a:solidFill>
                <a:schemeClr val="accent3"/>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4'!$B$81:$H$81</c:f>
              <c:numCache>
                <c:formatCode>0.0%</c:formatCode>
                <c:ptCount val="7"/>
                <c:pt idx="0">
                  <c:v>4.4525547445255435E-2</c:v>
                </c:pt>
                <c:pt idx="1">
                  <c:v>1.874999999999992E-2</c:v>
                </c:pt>
                <c:pt idx="2">
                  <c:v>1.9163170427486081E-2</c:v>
                </c:pt>
                <c:pt idx="4">
                  <c:v>7.009274745324634E-2</c:v>
                </c:pt>
                <c:pt idx="5">
                  <c:v>8.7730451366814885E-2</c:v>
                </c:pt>
                <c:pt idx="6">
                  <c:v>7.1180555555555455E-2</c:v>
                </c:pt>
              </c:numCache>
            </c:numRef>
          </c:val>
          <c:smooth val="0"/>
          <c:extLst>
            <c:ext xmlns:c16="http://schemas.microsoft.com/office/drawing/2014/chart" uri="{C3380CC4-5D6E-409C-BE32-E72D297353CC}">
              <c16:uniqueId val="{00000002-D9B1-4DB7-9C3B-1CF9C538B1F9}"/>
            </c:ext>
          </c:extLst>
        </c:ser>
        <c:ser>
          <c:idx val="3"/>
          <c:order val="3"/>
          <c:tx>
            <c:strRef>
              <c:f>'EDA &amp; Analysis 4'!$A$82</c:f>
              <c:strCache>
                <c:ptCount val="1"/>
                <c:pt idx="0">
                  <c:v>Fuel and light</c:v>
                </c:pt>
              </c:strCache>
            </c:strRef>
          </c:tx>
          <c:spPr>
            <a:ln w="28575" cap="rnd">
              <a:solidFill>
                <a:schemeClr val="accent4"/>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4'!$B$82:$H$82</c:f>
              <c:numCache>
                <c:formatCode>0.0%</c:formatCode>
                <c:ptCount val="7"/>
                <c:pt idx="0">
                  <c:v>5.1617873651771867E-2</c:v>
                </c:pt>
                <c:pt idx="1">
                  <c:v>2.344322344322336E-2</c:v>
                </c:pt>
                <c:pt idx="2">
                  <c:v>6.5601145038168079E-2</c:v>
                </c:pt>
                <c:pt idx="4">
                  <c:v>7.9111727966689846E-2</c:v>
                </c:pt>
                <c:pt idx="5">
                  <c:v>7.455012853470433E-2</c:v>
                </c:pt>
                <c:pt idx="6">
                  <c:v>5.6329849012775948E-2</c:v>
                </c:pt>
              </c:numCache>
            </c:numRef>
          </c:val>
          <c:smooth val="0"/>
          <c:extLst>
            <c:ext xmlns:c16="http://schemas.microsoft.com/office/drawing/2014/chart" uri="{C3380CC4-5D6E-409C-BE32-E72D297353CC}">
              <c16:uniqueId val="{00000003-D9B1-4DB7-9C3B-1CF9C538B1F9}"/>
            </c:ext>
          </c:extLst>
        </c:ser>
        <c:ser>
          <c:idx val="4"/>
          <c:order val="4"/>
          <c:tx>
            <c:strRef>
              <c:f>'EDA &amp; Analysis 4'!$A$83</c:f>
              <c:strCache>
                <c:ptCount val="1"/>
                <c:pt idx="0">
                  <c:v>Household goods and services</c:v>
                </c:pt>
              </c:strCache>
            </c:strRef>
          </c:tx>
          <c:spPr>
            <a:ln w="28575" cap="rnd">
              <a:solidFill>
                <a:schemeClr val="accent5"/>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4'!$B$83:$H$83</c:f>
              <c:numCache>
                <c:formatCode>0.0%</c:formatCode>
                <c:ptCount val="7"/>
                <c:pt idx="0">
                  <c:v>3.9877300613496841E-2</c:v>
                </c:pt>
                <c:pt idx="1">
                  <c:v>5.2708638360175822E-2</c:v>
                </c:pt>
                <c:pt idx="2">
                  <c:v>1.8080667593880551E-2</c:v>
                </c:pt>
                <c:pt idx="4">
                  <c:v>6.2129253824539425E-2</c:v>
                </c:pt>
                <c:pt idx="5">
                  <c:v>7.2463768115942018E-2</c:v>
                </c:pt>
                <c:pt idx="6">
                  <c:v>6.2195121951219443E-2</c:v>
                </c:pt>
              </c:numCache>
            </c:numRef>
          </c:val>
          <c:smooth val="0"/>
          <c:extLst>
            <c:ext xmlns:c16="http://schemas.microsoft.com/office/drawing/2014/chart" uri="{C3380CC4-5D6E-409C-BE32-E72D297353CC}">
              <c16:uniqueId val="{00000004-D9B1-4DB7-9C3B-1CF9C538B1F9}"/>
            </c:ext>
          </c:extLst>
        </c:ser>
        <c:ser>
          <c:idx val="5"/>
          <c:order val="5"/>
          <c:tx>
            <c:strRef>
              <c:f>'EDA &amp; Analysis 4'!$A$84</c:f>
              <c:strCache>
                <c:ptCount val="1"/>
                <c:pt idx="0">
                  <c:v>Cereals and products</c:v>
                </c:pt>
              </c:strCache>
            </c:strRef>
          </c:tx>
          <c:spPr>
            <a:ln w="28575" cap="rnd">
              <a:solidFill>
                <a:schemeClr val="accent6"/>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4'!$B$84:$H$84</c:f>
              <c:numCache>
                <c:formatCode>0.0%</c:formatCode>
                <c:ptCount val="7"/>
                <c:pt idx="0">
                  <c:v>2.4060150375939764E-2</c:v>
                </c:pt>
                <c:pt idx="1">
                  <c:v>1.026392961876837E-2</c:v>
                </c:pt>
                <c:pt idx="2">
                  <c:v>5.0434362934362952E-2</c:v>
                </c:pt>
                <c:pt idx="4">
                  <c:v>-3.0934767989240046E-2</c:v>
                </c:pt>
                <c:pt idx="5">
                  <c:v>4.8510048510048503E-2</c:v>
                </c:pt>
                <c:pt idx="6">
                  <c:v>0.14061478090255067</c:v>
                </c:pt>
              </c:numCache>
            </c:numRef>
          </c:val>
          <c:smooth val="0"/>
          <c:extLst>
            <c:ext xmlns:c16="http://schemas.microsoft.com/office/drawing/2014/chart" uri="{C3380CC4-5D6E-409C-BE32-E72D297353CC}">
              <c16:uniqueId val="{00000005-D9B1-4DB7-9C3B-1CF9C538B1F9}"/>
            </c:ext>
          </c:extLst>
        </c:ser>
        <c:ser>
          <c:idx val="6"/>
          <c:order val="6"/>
          <c:tx>
            <c:strRef>
              <c:f>'EDA &amp; Analysis 4'!$A$85</c:f>
              <c:strCache>
                <c:ptCount val="1"/>
                <c:pt idx="0">
                  <c:v>Meat and fish</c:v>
                </c:pt>
              </c:strCache>
            </c:strRef>
          </c:tx>
          <c:spPr>
            <a:ln w="28575" cap="rnd">
              <a:solidFill>
                <a:schemeClr val="accent1">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4'!$B$85:$H$85</c:f>
              <c:numCache>
                <c:formatCode>0.0%</c:formatCode>
                <c:ptCount val="7"/>
                <c:pt idx="0">
                  <c:v>3.0129124820659887E-2</c:v>
                </c:pt>
                <c:pt idx="1">
                  <c:v>5.9556786703601067E-2</c:v>
                </c:pt>
                <c:pt idx="2">
                  <c:v>6.6297754602532677E-2</c:v>
                </c:pt>
                <c:pt idx="4">
                  <c:v>0.29967316578383862</c:v>
                </c:pt>
                <c:pt idx="5">
                  <c:v>6.4141414141414083E-2</c:v>
                </c:pt>
                <c:pt idx="6">
                  <c:v>-1.9357884796978388E-2</c:v>
                </c:pt>
              </c:numCache>
            </c:numRef>
          </c:val>
          <c:smooth val="0"/>
          <c:extLst>
            <c:ext xmlns:c16="http://schemas.microsoft.com/office/drawing/2014/chart" uri="{C3380CC4-5D6E-409C-BE32-E72D297353CC}">
              <c16:uniqueId val="{00000006-D9B1-4DB7-9C3B-1CF9C538B1F9}"/>
            </c:ext>
          </c:extLst>
        </c:ser>
        <c:ser>
          <c:idx val="7"/>
          <c:order val="7"/>
          <c:tx>
            <c:strRef>
              <c:f>'EDA &amp; Analysis 4'!$A$86</c:f>
              <c:strCache>
                <c:ptCount val="1"/>
                <c:pt idx="0">
                  <c:v>Egg</c:v>
                </c:pt>
              </c:strCache>
            </c:strRef>
          </c:tx>
          <c:spPr>
            <a:ln w="28575" cap="rnd">
              <a:solidFill>
                <a:schemeClr val="accent2">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4'!$B$86:$H$86</c:f>
              <c:numCache>
                <c:formatCode>0.0%</c:formatCode>
                <c:ptCount val="7"/>
                <c:pt idx="0">
                  <c:v>9.674861221252988E-2</c:v>
                </c:pt>
                <c:pt idx="1">
                  <c:v>4.7796863330843951E-2</c:v>
                </c:pt>
                <c:pt idx="2">
                  <c:v>6.3173007896626082E-2</c:v>
                </c:pt>
                <c:pt idx="4">
                  <c:v>0.10080645161290322</c:v>
                </c:pt>
                <c:pt idx="5">
                  <c:v>1.944106925880934E-2</c:v>
                </c:pt>
                <c:pt idx="6">
                  <c:v>6.5045592705167105E-2</c:v>
                </c:pt>
              </c:numCache>
            </c:numRef>
          </c:val>
          <c:smooth val="0"/>
          <c:extLst>
            <c:ext xmlns:c16="http://schemas.microsoft.com/office/drawing/2014/chart" uri="{C3380CC4-5D6E-409C-BE32-E72D297353CC}">
              <c16:uniqueId val="{00000007-D9B1-4DB7-9C3B-1CF9C538B1F9}"/>
            </c:ext>
          </c:extLst>
        </c:ser>
        <c:ser>
          <c:idx val="8"/>
          <c:order val="8"/>
          <c:tx>
            <c:strRef>
              <c:f>'EDA &amp; Analysis 4'!$A$87</c:f>
              <c:strCache>
                <c:ptCount val="1"/>
                <c:pt idx="0">
                  <c:v>Milk and products</c:v>
                </c:pt>
              </c:strCache>
            </c:strRef>
          </c:tx>
          <c:spPr>
            <a:ln w="28575" cap="rnd">
              <a:solidFill>
                <a:schemeClr val="accent3">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4'!$B$87:$H$87</c:f>
              <c:numCache>
                <c:formatCode>0.0%</c:formatCode>
                <c:ptCount val="7"/>
                <c:pt idx="0">
                  <c:v>2.915451895043732E-2</c:v>
                </c:pt>
                <c:pt idx="1">
                  <c:v>4.943502824858878E-3</c:v>
                </c:pt>
                <c:pt idx="2">
                  <c:v>6.1419897244278474E-2</c:v>
                </c:pt>
                <c:pt idx="4">
                  <c:v>-4.4987146529562256E-3</c:v>
                </c:pt>
                <c:pt idx="5">
                  <c:v>4.3758043758043645E-2</c:v>
                </c:pt>
                <c:pt idx="6">
                  <c:v>8.1757169005491181E-2</c:v>
                </c:pt>
              </c:numCache>
            </c:numRef>
          </c:val>
          <c:smooth val="0"/>
          <c:extLst>
            <c:ext xmlns:c16="http://schemas.microsoft.com/office/drawing/2014/chart" uri="{C3380CC4-5D6E-409C-BE32-E72D297353CC}">
              <c16:uniqueId val="{00000008-D9B1-4DB7-9C3B-1CF9C538B1F9}"/>
            </c:ext>
          </c:extLst>
        </c:ser>
        <c:ser>
          <c:idx val="9"/>
          <c:order val="9"/>
          <c:tx>
            <c:strRef>
              <c:f>'EDA &amp; Analysis 4'!$A$88</c:f>
              <c:strCache>
                <c:ptCount val="1"/>
                <c:pt idx="0">
                  <c:v>Oils and fats</c:v>
                </c:pt>
              </c:strCache>
            </c:strRef>
          </c:tx>
          <c:spPr>
            <a:ln w="28575" cap="rnd">
              <a:solidFill>
                <a:schemeClr val="accent4">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4'!$B$88:$H$88</c:f>
              <c:numCache>
                <c:formatCode>0.0%</c:formatCode>
                <c:ptCount val="7"/>
                <c:pt idx="0">
                  <c:v>1.9425675675675651E-2</c:v>
                </c:pt>
                <c:pt idx="1">
                  <c:v>8.2644628099173556E-3</c:v>
                </c:pt>
                <c:pt idx="2">
                  <c:v>7.4675767918088692E-2</c:v>
                </c:pt>
                <c:pt idx="4">
                  <c:v>0.21317542561065886</c:v>
                </c:pt>
                <c:pt idx="5">
                  <c:v>0.1440329218106996</c:v>
                </c:pt>
                <c:pt idx="6">
                  <c:v>-0.10175438596491233</c:v>
                </c:pt>
              </c:numCache>
            </c:numRef>
          </c:val>
          <c:smooth val="0"/>
          <c:extLst>
            <c:ext xmlns:c16="http://schemas.microsoft.com/office/drawing/2014/chart" uri="{C3380CC4-5D6E-409C-BE32-E72D297353CC}">
              <c16:uniqueId val="{00000009-D9B1-4DB7-9C3B-1CF9C538B1F9}"/>
            </c:ext>
          </c:extLst>
        </c:ser>
        <c:ser>
          <c:idx val="10"/>
          <c:order val="10"/>
          <c:tx>
            <c:strRef>
              <c:f>'EDA &amp; Analysis 4'!$A$89</c:f>
              <c:strCache>
                <c:ptCount val="1"/>
                <c:pt idx="0">
                  <c:v>Fruits</c:v>
                </c:pt>
              </c:strCache>
            </c:strRef>
          </c:tx>
          <c:spPr>
            <a:ln w="28575" cap="rnd">
              <a:solidFill>
                <a:schemeClr val="accent5">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4'!$B$89:$H$89</c:f>
              <c:numCache>
                <c:formatCode>0.0%</c:formatCode>
                <c:ptCount val="7"/>
                <c:pt idx="0">
                  <c:v>4.5032165832737545E-2</c:v>
                </c:pt>
                <c:pt idx="1">
                  <c:v>-0.10358306188925086</c:v>
                </c:pt>
                <c:pt idx="2">
                  <c:v>2.3446658851114383E-3</c:v>
                </c:pt>
                <c:pt idx="4">
                  <c:v>2.5350233488992548E-2</c:v>
                </c:pt>
                <c:pt idx="5">
                  <c:v>-4.1362530413625372E-2</c:v>
                </c:pt>
                <c:pt idx="6">
                  <c:v>-1.7960602549246783E-2</c:v>
                </c:pt>
              </c:numCache>
            </c:numRef>
          </c:val>
          <c:smooth val="0"/>
          <c:extLst>
            <c:ext xmlns:c16="http://schemas.microsoft.com/office/drawing/2014/chart" uri="{C3380CC4-5D6E-409C-BE32-E72D297353CC}">
              <c16:uniqueId val="{0000000A-D9B1-4DB7-9C3B-1CF9C538B1F9}"/>
            </c:ext>
          </c:extLst>
        </c:ser>
        <c:ser>
          <c:idx val="11"/>
          <c:order val="11"/>
          <c:tx>
            <c:strRef>
              <c:f>'EDA &amp; Analysis 4'!$A$90</c:f>
              <c:strCache>
                <c:ptCount val="1"/>
                <c:pt idx="0">
                  <c:v>Vegetables</c:v>
                </c:pt>
              </c:strCache>
            </c:strRef>
          </c:tx>
          <c:spPr>
            <a:ln w="28575" cap="rnd">
              <a:solidFill>
                <a:schemeClr val="accent6">
                  <a:lumMod val="6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4'!$B$90:$H$90</c:f>
              <c:numCache>
                <c:formatCode>0.0%</c:formatCode>
                <c:ptCount val="7"/>
                <c:pt idx="0">
                  <c:v>9.0761750405186289E-2</c:v>
                </c:pt>
                <c:pt idx="1">
                  <c:v>0</c:v>
                </c:pt>
                <c:pt idx="2">
                  <c:v>0.11375973566202498</c:v>
                </c:pt>
                <c:pt idx="4">
                  <c:v>-0.11328588374851717</c:v>
                </c:pt>
                <c:pt idx="5">
                  <c:v>0.15822345593337969</c:v>
                </c:pt>
                <c:pt idx="6">
                  <c:v>-8.0625752105896384E-2</c:v>
                </c:pt>
              </c:numCache>
            </c:numRef>
          </c:val>
          <c:smooth val="0"/>
          <c:extLst>
            <c:ext xmlns:c16="http://schemas.microsoft.com/office/drawing/2014/chart" uri="{C3380CC4-5D6E-409C-BE32-E72D297353CC}">
              <c16:uniqueId val="{0000000B-D9B1-4DB7-9C3B-1CF9C538B1F9}"/>
            </c:ext>
          </c:extLst>
        </c:ser>
        <c:ser>
          <c:idx val="12"/>
          <c:order val="12"/>
          <c:tx>
            <c:strRef>
              <c:f>'EDA &amp; Analysis 4'!$A$91</c:f>
              <c:strCache>
                <c:ptCount val="1"/>
                <c:pt idx="0">
                  <c:v>Pulses and products</c:v>
                </c:pt>
              </c:strCache>
            </c:strRef>
          </c:tx>
          <c:spPr>
            <a:ln w="28575" cap="rnd">
              <a:solidFill>
                <a:schemeClr val="accent1">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4'!$B$91:$H$91</c:f>
              <c:numCache>
                <c:formatCode>0.0%</c:formatCode>
                <c:ptCount val="7"/>
                <c:pt idx="0">
                  <c:v>-0.11568488289567076</c:v>
                </c:pt>
                <c:pt idx="1">
                  <c:v>-1.3765182186234841E-2</c:v>
                </c:pt>
                <c:pt idx="2">
                  <c:v>0.13439635535307506</c:v>
                </c:pt>
                <c:pt idx="4">
                  <c:v>6.2500000000000042E-2</c:v>
                </c:pt>
                <c:pt idx="5">
                  <c:v>1.3605442176870855E-2</c:v>
                </c:pt>
                <c:pt idx="6">
                  <c:v>3.8858530661809387E-2</c:v>
                </c:pt>
              </c:numCache>
            </c:numRef>
          </c:val>
          <c:smooth val="0"/>
          <c:extLst>
            <c:ext xmlns:c16="http://schemas.microsoft.com/office/drawing/2014/chart" uri="{C3380CC4-5D6E-409C-BE32-E72D297353CC}">
              <c16:uniqueId val="{0000000C-D9B1-4DB7-9C3B-1CF9C538B1F9}"/>
            </c:ext>
          </c:extLst>
        </c:ser>
        <c:ser>
          <c:idx val="13"/>
          <c:order val="13"/>
          <c:tx>
            <c:strRef>
              <c:f>'EDA &amp; Analysis 4'!$A$92</c:f>
              <c:strCache>
                <c:ptCount val="1"/>
                <c:pt idx="0">
                  <c:v>Sugar and Confectionery</c:v>
                </c:pt>
              </c:strCache>
            </c:strRef>
          </c:tx>
          <c:spPr>
            <a:ln w="28575" cap="rnd">
              <a:solidFill>
                <a:schemeClr val="accent2">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4'!$B$92:$H$92</c:f>
              <c:numCache>
                <c:formatCode>0.0%</c:formatCode>
                <c:ptCount val="7"/>
                <c:pt idx="0">
                  <c:v>-2.0253164556962074E-2</c:v>
                </c:pt>
                <c:pt idx="1">
                  <c:v>-4.1336851363236608E-2</c:v>
                </c:pt>
                <c:pt idx="2">
                  <c:v>3.049613108784701E-2</c:v>
                </c:pt>
                <c:pt idx="4">
                  <c:v>-6.4006650041562779E-2</c:v>
                </c:pt>
                <c:pt idx="5">
                  <c:v>5.0397877984084911E-2</c:v>
                </c:pt>
                <c:pt idx="6">
                  <c:v>8.4033613445378148E-3</c:v>
                </c:pt>
              </c:numCache>
            </c:numRef>
          </c:val>
          <c:smooth val="0"/>
          <c:extLst>
            <c:ext xmlns:c16="http://schemas.microsoft.com/office/drawing/2014/chart" uri="{C3380CC4-5D6E-409C-BE32-E72D297353CC}">
              <c16:uniqueId val="{0000000D-D9B1-4DB7-9C3B-1CF9C538B1F9}"/>
            </c:ext>
          </c:extLst>
        </c:ser>
        <c:ser>
          <c:idx val="14"/>
          <c:order val="14"/>
          <c:tx>
            <c:strRef>
              <c:f>'EDA &amp; Analysis 4'!$A$93</c:f>
              <c:strCache>
                <c:ptCount val="1"/>
                <c:pt idx="0">
                  <c:v>Spices</c:v>
                </c:pt>
              </c:strCache>
            </c:strRef>
          </c:tx>
          <c:spPr>
            <a:ln w="28575" cap="rnd">
              <a:solidFill>
                <a:schemeClr val="accent3">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4'!$B$93:$H$93</c:f>
              <c:numCache>
                <c:formatCode>0.0%</c:formatCode>
                <c:ptCount val="7"/>
                <c:pt idx="0">
                  <c:v>9.5238095238096079E-3</c:v>
                </c:pt>
                <c:pt idx="1">
                  <c:v>9.4066570188133976E-3</c:v>
                </c:pt>
                <c:pt idx="2">
                  <c:v>9.3244529019980954E-2</c:v>
                </c:pt>
                <c:pt idx="4">
                  <c:v>4.073838319541697E-2</c:v>
                </c:pt>
                <c:pt idx="5">
                  <c:v>8.2367297132397807E-2</c:v>
                </c:pt>
                <c:pt idx="6">
                  <c:v>0.15664644236072794</c:v>
                </c:pt>
              </c:numCache>
            </c:numRef>
          </c:val>
          <c:smooth val="0"/>
          <c:extLst>
            <c:ext xmlns:c16="http://schemas.microsoft.com/office/drawing/2014/chart" uri="{C3380CC4-5D6E-409C-BE32-E72D297353CC}">
              <c16:uniqueId val="{0000000E-D9B1-4DB7-9C3B-1CF9C538B1F9}"/>
            </c:ext>
          </c:extLst>
        </c:ser>
        <c:ser>
          <c:idx val="15"/>
          <c:order val="15"/>
          <c:tx>
            <c:strRef>
              <c:f>'EDA &amp; Analysis 4'!$A$94</c:f>
              <c:strCache>
                <c:ptCount val="1"/>
                <c:pt idx="0">
                  <c:v>Non-alcoholic beverages</c:v>
                </c:pt>
              </c:strCache>
            </c:strRef>
          </c:tx>
          <c:spPr>
            <a:ln w="28575" cap="rnd">
              <a:solidFill>
                <a:schemeClr val="accent4">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4'!$B$94:$H$94</c:f>
              <c:numCache>
                <c:formatCode>0.0%</c:formatCode>
                <c:ptCount val="7"/>
                <c:pt idx="0">
                  <c:v>1.3343799058084683E-2</c:v>
                </c:pt>
                <c:pt idx="1">
                  <c:v>3.1635802469135763E-2</c:v>
                </c:pt>
                <c:pt idx="2">
                  <c:v>2.0784069695083996E-2</c:v>
                </c:pt>
                <c:pt idx="4">
                  <c:v>0.14400584795321628</c:v>
                </c:pt>
                <c:pt idx="5">
                  <c:v>4.885786802030468E-2</c:v>
                </c:pt>
                <c:pt idx="6">
                  <c:v>3.67027677496993E-2</c:v>
                </c:pt>
              </c:numCache>
            </c:numRef>
          </c:val>
          <c:smooth val="0"/>
          <c:extLst>
            <c:ext xmlns:c16="http://schemas.microsoft.com/office/drawing/2014/chart" uri="{C3380CC4-5D6E-409C-BE32-E72D297353CC}">
              <c16:uniqueId val="{0000000F-D9B1-4DB7-9C3B-1CF9C538B1F9}"/>
            </c:ext>
          </c:extLst>
        </c:ser>
        <c:ser>
          <c:idx val="16"/>
          <c:order val="16"/>
          <c:tx>
            <c:strRef>
              <c:f>'EDA &amp; Analysis 4'!$A$95</c:f>
              <c:strCache>
                <c:ptCount val="1"/>
                <c:pt idx="0">
                  <c:v>Prepared meals, snacks, sweets etc.</c:v>
                </c:pt>
              </c:strCache>
            </c:strRef>
          </c:tx>
          <c:spPr>
            <a:ln w="28575" cap="rnd">
              <a:solidFill>
                <a:schemeClr val="accent5">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4'!$B$95:$H$95</c:f>
              <c:numCache>
                <c:formatCode>0.0%</c:formatCode>
                <c:ptCount val="7"/>
                <c:pt idx="0">
                  <c:v>4.2995839112344086E-2</c:v>
                </c:pt>
                <c:pt idx="1">
                  <c:v>2.6455026455026457E-2</c:v>
                </c:pt>
                <c:pt idx="2">
                  <c:v>2.7137187600557774E-2</c:v>
                </c:pt>
                <c:pt idx="4">
                  <c:v>0.25428784489187173</c:v>
                </c:pt>
                <c:pt idx="5">
                  <c:v>6.1574896388395535E-2</c:v>
                </c:pt>
                <c:pt idx="6">
                  <c:v>6.6887783305693727E-2</c:v>
                </c:pt>
              </c:numCache>
            </c:numRef>
          </c:val>
          <c:smooth val="0"/>
          <c:extLst>
            <c:ext xmlns:c16="http://schemas.microsoft.com/office/drawing/2014/chart" uri="{C3380CC4-5D6E-409C-BE32-E72D297353CC}">
              <c16:uniqueId val="{00000010-D9B1-4DB7-9C3B-1CF9C538B1F9}"/>
            </c:ext>
          </c:extLst>
        </c:ser>
        <c:ser>
          <c:idx val="17"/>
          <c:order val="17"/>
          <c:tx>
            <c:strRef>
              <c:f>'EDA &amp; Analysis 4'!$A$96</c:f>
              <c:strCache>
                <c:ptCount val="1"/>
                <c:pt idx="0">
                  <c:v>Food and beverages</c:v>
                </c:pt>
              </c:strCache>
            </c:strRef>
          </c:tx>
          <c:spPr>
            <a:ln w="28575" cap="rnd">
              <a:solidFill>
                <a:schemeClr val="accent6">
                  <a:lumMod val="80000"/>
                  <a:lumOff val="2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4'!$B$96:$H$96</c:f>
              <c:numCache>
                <c:formatCode>0.0%</c:formatCode>
                <c:ptCount val="7"/>
                <c:pt idx="0">
                  <c:v>2.7715355805243362E-2</c:v>
                </c:pt>
                <c:pt idx="1">
                  <c:v>4.3636363636363222E-3</c:v>
                </c:pt>
                <c:pt idx="2">
                  <c:v>6.1927968619992897E-2</c:v>
                </c:pt>
                <c:pt idx="4">
                  <c:v>3.5006605019814944E-2</c:v>
                </c:pt>
                <c:pt idx="5">
                  <c:v>6.5822784810126614E-2</c:v>
                </c:pt>
                <c:pt idx="6">
                  <c:v>3.6299765807962459E-2</c:v>
                </c:pt>
              </c:numCache>
            </c:numRef>
          </c:val>
          <c:smooth val="0"/>
          <c:extLst>
            <c:ext xmlns:c16="http://schemas.microsoft.com/office/drawing/2014/chart" uri="{C3380CC4-5D6E-409C-BE32-E72D297353CC}">
              <c16:uniqueId val="{00000011-D9B1-4DB7-9C3B-1CF9C538B1F9}"/>
            </c:ext>
          </c:extLst>
        </c:ser>
        <c:ser>
          <c:idx val="18"/>
          <c:order val="18"/>
          <c:tx>
            <c:strRef>
              <c:f>'EDA &amp; Analysis 4'!$A$97</c:f>
              <c:strCache>
                <c:ptCount val="1"/>
                <c:pt idx="0">
                  <c:v>Health</c:v>
                </c:pt>
              </c:strCache>
            </c:strRef>
          </c:tx>
          <c:spPr>
            <a:ln w="28575" cap="rnd">
              <a:solidFill>
                <a:schemeClr val="accent1">
                  <a:lumMod val="80000"/>
                </a:schemeClr>
              </a:solidFill>
              <a:round/>
            </a:ln>
            <a:effectLst/>
          </c:spPr>
          <c:marker>
            <c:symbol val="none"/>
          </c:marker>
          <c:cat>
            <c:strRef>
              <c:f>'EDA &amp; Analysis 4'!$B$78:$H$78</c:f>
              <c:strCache>
                <c:ptCount val="7"/>
                <c:pt idx="0">
                  <c:v>2017</c:v>
                </c:pt>
                <c:pt idx="1">
                  <c:v>2018</c:v>
                </c:pt>
                <c:pt idx="2">
                  <c:v>2019</c:v>
                </c:pt>
                <c:pt idx="3">
                  <c:v>Onset</c:v>
                </c:pt>
                <c:pt idx="4">
                  <c:v>2020</c:v>
                </c:pt>
                <c:pt idx="5">
                  <c:v>2021</c:v>
                </c:pt>
                <c:pt idx="6">
                  <c:v>2022</c:v>
                </c:pt>
              </c:strCache>
            </c:strRef>
          </c:cat>
          <c:val>
            <c:numRef>
              <c:f>'EDA &amp; Analysis 4'!$B$97:$H$97</c:f>
              <c:numCache>
                <c:formatCode>0.0%</c:formatCode>
                <c:ptCount val="7"/>
                <c:pt idx="0">
                  <c:v>4.8399687743950176E-2</c:v>
                </c:pt>
                <c:pt idx="1">
                  <c:v>8.1360946745562143E-2</c:v>
                </c:pt>
                <c:pt idx="2">
                  <c:v>3.9472187464452267E-2</c:v>
                </c:pt>
                <c:pt idx="4">
                  <c:v>7.2992700729927015E-2</c:v>
                </c:pt>
                <c:pt idx="5">
                  <c:v>6.5927295132470656E-2</c:v>
                </c:pt>
                <c:pt idx="6">
                  <c:v>5.9770114942528769E-2</c:v>
                </c:pt>
              </c:numCache>
            </c:numRef>
          </c:val>
          <c:smooth val="0"/>
          <c:extLst>
            <c:ext xmlns:c16="http://schemas.microsoft.com/office/drawing/2014/chart" uri="{C3380CC4-5D6E-409C-BE32-E72D297353CC}">
              <c16:uniqueId val="{00000012-D9B1-4DB7-9C3B-1CF9C538B1F9}"/>
            </c:ext>
          </c:extLst>
        </c:ser>
        <c:dLbls>
          <c:showLegendKey val="0"/>
          <c:showVal val="0"/>
          <c:showCatName val="0"/>
          <c:showSerName val="0"/>
          <c:showPercent val="0"/>
          <c:showBubbleSize val="0"/>
        </c:dLbls>
        <c:smooth val="0"/>
        <c:axId val="244657968"/>
        <c:axId val="244660368"/>
      </c:lineChart>
      <c:catAx>
        <c:axId val="24465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660368"/>
        <c:crosses val="autoZero"/>
        <c:auto val="1"/>
        <c:lblAlgn val="ctr"/>
        <c:lblOffset val="100"/>
        <c:noMultiLvlLbl val="0"/>
      </c:catAx>
      <c:valAx>
        <c:axId val="244660368"/>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657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accent5">
        <a:lumMod val="7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Category wise Correlation with Crude oil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7.4384696053618291E-2"/>
          <c:y val="9.1903948899591428E-2"/>
          <c:w val="0.90515399442257216"/>
          <c:h val="0.89624595469255663"/>
        </c:manualLayout>
      </c:layout>
      <c:barChart>
        <c:barDir val="col"/>
        <c:grouping val="clustered"/>
        <c:varyColors val="0"/>
        <c:ser>
          <c:idx val="0"/>
          <c:order val="0"/>
          <c:tx>
            <c:strRef>
              <c:f>'EDA &amp; Analysis 5'!$AE$3</c:f>
              <c:strCache>
                <c:ptCount val="1"/>
                <c:pt idx="0">
                  <c:v>Correlation with Crude oil Price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&amp; Analysis 5'!$AD$4:$AD$29</c:f>
              <c:strCache>
                <c:ptCount val="26"/>
                <c:pt idx="0">
                  <c:v>Clothing</c:v>
                </c:pt>
                <c:pt idx="1">
                  <c:v>Footwear</c:v>
                </c:pt>
                <c:pt idx="2">
                  <c:v>Clothing and footwear</c:v>
                </c:pt>
                <c:pt idx="3">
                  <c:v>Cereals and products</c:v>
                </c:pt>
                <c:pt idx="4">
                  <c:v>Meat and fish</c:v>
                </c:pt>
                <c:pt idx="5">
                  <c:v>Egg</c:v>
                </c:pt>
                <c:pt idx="6">
                  <c:v>Milk and products</c:v>
                </c:pt>
                <c:pt idx="7">
                  <c:v>Oils and fats</c:v>
                </c:pt>
                <c:pt idx="8">
                  <c:v>Fruits</c:v>
                </c:pt>
                <c:pt idx="9">
                  <c:v>Vegetables</c:v>
                </c:pt>
                <c:pt idx="10">
                  <c:v>Pulses and products</c:v>
                </c:pt>
                <c:pt idx="11">
                  <c:v>Sugar and Confectionery</c:v>
                </c:pt>
                <c:pt idx="12">
                  <c:v>Spices</c:v>
                </c:pt>
                <c:pt idx="13">
                  <c:v>Non-alcoholic beverages</c:v>
                </c:pt>
                <c:pt idx="14">
                  <c:v>Prepared meals, snacks, sweets etc.</c:v>
                </c:pt>
                <c:pt idx="15">
                  <c:v>Food and beverages</c:v>
                </c:pt>
                <c:pt idx="16">
                  <c:v>Health</c:v>
                </c:pt>
                <c:pt idx="17">
                  <c:v>Education</c:v>
                </c:pt>
                <c:pt idx="18">
                  <c:v>Pan, tobacco and intoxicants</c:v>
                </c:pt>
                <c:pt idx="19">
                  <c:v>Miscellaneous</c:v>
                </c:pt>
                <c:pt idx="20">
                  <c:v>Recreation and amusement</c:v>
                </c:pt>
                <c:pt idx="21">
                  <c:v>Personal care and effects</c:v>
                </c:pt>
                <c:pt idx="22">
                  <c:v>Housing</c:v>
                </c:pt>
                <c:pt idx="23">
                  <c:v>Fuel and light</c:v>
                </c:pt>
                <c:pt idx="24">
                  <c:v>Household goods and services</c:v>
                </c:pt>
                <c:pt idx="25">
                  <c:v>Transport and communication</c:v>
                </c:pt>
              </c:strCache>
            </c:strRef>
          </c:cat>
          <c:val>
            <c:numRef>
              <c:f>'EDA &amp; Analysis 5'!$AE$4:$AE$29</c:f>
              <c:numCache>
                <c:formatCode>0.0%</c:formatCode>
                <c:ptCount val="26"/>
                <c:pt idx="0">
                  <c:v>3.4319968361190507E-2</c:v>
                </c:pt>
                <c:pt idx="1">
                  <c:v>0.18573108329395946</c:v>
                </c:pt>
                <c:pt idx="2">
                  <c:v>8.5377093295063697E-2</c:v>
                </c:pt>
                <c:pt idx="3">
                  <c:v>-0.20289982517774066</c:v>
                </c:pt>
                <c:pt idx="4">
                  <c:v>0.57380708019463</c:v>
                </c:pt>
                <c:pt idx="5">
                  <c:v>-0.14473397347021708</c:v>
                </c:pt>
                <c:pt idx="6">
                  <c:v>-0.22742012434704875</c:v>
                </c:pt>
                <c:pt idx="7">
                  <c:v>0.30585576954393634</c:v>
                </c:pt>
                <c:pt idx="8">
                  <c:v>-2.2713727820809264E-2</c:v>
                </c:pt>
                <c:pt idx="9">
                  <c:v>0.26547922139266777</c:v>
                </c:pt>
                <c:pt idx="10">
                  <c:v>-0.13152916280177304</c:v>
                </c:pt>
                <c:pt idx="11">
                  <c:v>-0.10395322231620181</c:v>
                </c:pt>
                <c:pt idx="12">
                  <c:v>-2.9193469772632971E-2</c:v>
                </c:pt>
                <c:pt idx="13">
                  <c:v>-7.1897194322247504E-2</c:v>
                </c:pt>
                <c:pt idx="14">
                  <c:v>2.1253970644712343E-2</c:v>
                </c:pt>
                <c:pt idx="15">
                  <c:v>0.32378398528094887</c:v>
                </c:pt>
                <c:pt idx="16">
                  <c:v>1.3699810465890158E-2</c:v>
                </c:pt>
                <c:pt idx="17">
                  <c:v>-0.13839569276460098</c:v>
                </c:pt>
                <c:pt idx="18">
                  <c:v>8.1888336424898234E-2</c:v>
                </c:pt>
                <c:pt idx="19">
                  <c:v>3.4153060990599851E-2</c:v>
                </c:pt>
                <c:pt idx="20">
                  <c:v>3.5895827587162386E-2</c:v>
                </c:pt>
                <c:pt idx="21">
                  <c:v>0.17476416302103515</c:v>
                </c:pt>
                <c:pt idx="22">
                  <c:v>1.8394120711960862E-2</c:v>
                </c:pt>
                <c:pt idx="23">
                  <c:v>-1.387815797328589E-2</c:v>
                </c:pt>
                <c:pt idx="24">
                  <c:v>1.6459544473949528E-2</c:v>
                </c:pt>
                <c:pt idx="25">
                  <c:v>-1.0430475918282004E-2</c:v>
                </c:pt>
              </c:numCache>
            </c:numRef>
          </c:val>
          <c:extLst>
            <c:ext xmlns:c16="http://schemas.microsoft.com/office/drawing/2014/chart" uri="{C3380CC4-5D6E-409C-BE32-E72D297353CC}">
              <c16:uniqueId val="{00000000-B20E-452F-B750-278EF2F68E1B}"/>
            </c:ext>
          </c:extLst>
        </c:ser>
        <c:dLbls>
          <c:dLblPos val="outEnd"/>
          <c:showLegendKey val="0"/>
          <c:showVal val="1"/>
          <c:showCatName val="0"/>
          <c:showSerName val="0"/>
          <c:showPercent val="0"/>
          <c:showBubbleSize val="0"/>
        </c:dLbls>
        <c:gapWidth val="219"/>
        <c:overlap val="-27"/>
        <c:axId val="562720160"/>
        <c:axId val="562718720"/>
      </c:barChart>
      <c:catAx>
        <c:axId val="56272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62718720"/>
        <c:crosses val="autoZero"/>
        <c:auto val="1"/>
        <c:lblAlgn val="ctr"/>
        <c:lblOffset val="100"/>
        <c:noMultiLvlLbl val="0"/>
      </c:catAx>
      <c:valAx>
        <c:axId val="562718720"/>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62720160"/>
        <c:crosses val="autoZero"/>
        <c:crossBetween val="between"/>
      </c:valAx>
      <c:spPr>
        <a:noFill/>
        <a:ln>
          <a:noFill/>
        </a:ln>
        <a:effectLst/>
      </c:spPr>
    </c:plotArea>
    <c:plotVisOnly val="1"/>
    <c:dispBlanksAs val="gap"/>
    <c:showDLblsOverMax val="0"/>
  </c:chart>
  <c:spPr>
    <a:solidFill>
      <a:schemeClr val="accent5">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&amp; Analysis 5'!$O$82</c:f>
              <c:strCache>
                <c:ptCount val="1"/>
                <c:pt idx="0">
                  <c:v>Correlation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14"/>
              <c:layout>
                <c:manualLayout>
                  <c:x val="1.5760441292356184E-2"/>
                  <c:y val="9.803921568627450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46D-4CBE-A575-F186B53AA328}"/>
                </c:ext>
              </c:extLst>
            </c:dLbl>
            <c:dLbl>
              <c:idx val="15"/>
              <c:layout>
                <c:manualLayout>
                  <c:x val="4.5311268715524038E-2"/>
                  <c:y val="9.191176470588235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46D-4CBE-A575-F186B53AA328}"/>
                </c:ext>
              </c:extLst>
            </c:dLbl>
            <c:dLbl>
              <c:idx val="16"/>
              <c:layout>
                <c:manualLayout>
                  <c:x val="-1.4446904292788645E-16"/>
                  <c:y val="-0.1011029411764705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46D-4CBE-A575-F186B53AA328}"/>
                </c:ext>
              </c:extLst>
            </c:dLbl>
            <c:dLbl>
              <c:idx val="17"/>
              <c:layout>
                <c:manualLayout>
                  <c:x val="1.9700551615445595E-3"/>
                  <c:y val="8.272058823529422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46D-4CBE-A575-F186B53AA328}"/>
                </c:ext>
              </c:extLst>
            </c:dLbl>
            <c:dLbl>
              <c:idx val="18"/>
              <c:layout>
                <c:manualLayout>
                  <c:x val="0"/>
                  <c:y val="0.13174019607843138"/>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46D-4CBE-A575-F186B53AA328}"/>
                </c:ext>
              </c:extLst>
            </c:dLbl>
            <c:dLbl>
              <c:idx val="19"/>
              <c:layout>
                <c:manualLayout>
                  <c:x val="0"/>
                  <c:y val="-5.821078431372549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46D-4CBE-A575-F186B53AA328}"/>
                </c:ext>
              </c:extLst>
            </c:dLbl>
            <c:dLbl>
              <c:idx val="20"/>
              <c:layout>
                <c:manualLayout>
                  <c:x val="1.9700551615445231E-3"/>
                  <c:y val="0.1225490196078431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46D-4CBE-A575-F186B53AA328}"/>
                </c:ext>
              </c:extLst>
            </c:dLbl>
            <c:dLbl>
              <c:idx val="21"/>
              <c:layout>
                <c:manualLayout>
                  <c:x val="1.9700551615444511E-3"/>
                  <c:y val="-6.740196078431372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46D-4CBE-A575-F186B53AA328}"/>
                </c:ext>
              </c:extLst>
            </c:dLbl>
            <c:dLbl>
              <c:idx val="23"/>
              <c:layout>
                <c:manualLayout>
                  <c:x val="7.8802206461780575E-3"/>
                  <c:y val="-0.1072303921568627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46D-4CBE-A575-F186B53AA328}"/>
                </c:ext>
              </c:extLst>
            </c:dLbl>
            <c:dLbl>
              <c:idx val="24"/>
              <c:layout>
                <c:manualLayout>
                  <c:x val="0"/>
                  <c:y val="-0.1470588235294116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EC9-449F-8FBF-68C63E76CC4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'EDA &amp; Analysis 5'!$N$83:$N$108</c:f>
              <c:strCache>
                <c:ptCount val="26"/>
                <c:pt idx="0">
                  <c:v>Cereals and products</c:v>
                </c:pt>
                <c:pt idx="1">
                  <c:v>Prepared meals, snacks, sweets etc.</c:v>
                </c:pt>
                <c:pt idx="2">
                  <c:v>Milk and products</c:v>
                </c:pt>
                <c:pt idx="3">
                  <c:v>Fruits</c:v>
                </c:pt>
                <c:pt idx="4">
                  <c:v>Clothing</c:v>
                </c:pt>
                <c:pt idx="5">
                  <c:v>Recreation and amusement</c:v>
                </c:pt>
                <c:pt idx="6">
                  <c:v>Footwear</c:v>
                </c:pt>
                <c:pt idx="7">
                  <c:v>Education</c:v>
                </c:pt>
                <c:pt idx="8">
                  <c:v>Miscellaneous</c:v>
                </c:pt>
                <c:pt idx="9">
                  <c:v>Pan, tobacco and intoxicants</c:v>
                </c:pt>
                <c:pt idx="10">
                  <c:v>Non-alcoholic beverages</c:v>
                </c:pt>
                <c:pt idx="11">
                  <c:v>Personal care and effects</c:v>
                </c:pt>
                <c:pt idx="12">
                  <c:v>Fuel and light</c:v>
                </c:pt>
                <c:pt idx="13">
                  <c:v>Food and beverages</c:v>
                </c:pt>
                <c:pt idx="14">
                  <c:v>Household goods and services</c:v>
                </c:pt>
                <c:pt idx="15">
                  <c:v>Transport and communication</c:v>
                </c:pt>
                <c:pt idx="16">
                  <c:v>Housing</c:v>
                </c:pt>
                <c:pt idx="17">
                  <c:v>Oils and fats</c:v>
                </c:pt>
                <c:pt idx="18">
                  <c:v>Sugar and Confectionery</c:v>
                </c:pt>
                <c:pt idx="19">
                  <c:v>Spices</c:v>
                </c:pt>
                <c:pt idx="20">
                  <c:v>Pulses and products</c:v>
                </c:pt>
                <c:pt idx="21">
                  <c:v>Vegetables</c:v>
                </c:pt>
                <c:pt idx="22">
                  <c:v>Health</c:v>
                </c:pt>
                <c:pt idx="23">
                  <c:v>Meat and fish</c:v>
                </c:pt>
                <c:pt idx="24">
                  <c:v>Clothing and footwear</c:v>
                </c:pt>
                <c:pt idx="25">
                  <c:v>Egg</c:v>
                </c:pt>
              </c:strCache>
            </c:strRef>
          </c:cat>
          <c:val>
            <c:numRef>
              <c:f>'EDA &amp; Analysis 5'!$O$83:$O$108</c:f>
              <c:numCache>
                <c:formatCode>0.00</c:formatCode>
                <c:ptCount val="26"/>
                <c:pt idx="0">
                  <c:v>0.57380708019463</c:v>
                </c:pt>
                <c:pt idx="1">
                  <c:v>0.32378398528094887</c:v>
                </c:pt>
                <c:pt idx="2">
                  <c:v>0.30585576954393634</c:v>
                </c:pt>
                <c:pt idx="3">
                  <c:v>0.26547922139266777</c:v>
                </c:pt>
                <c:pt idx="4">
                  <c:v>0.18573108329395946</c:v>
                </c:pt>
                <c:pt idx="5">
                  <c:v>0.17476416302103515</c:v>
                </c:pt>
                <c:pt idx="6">
                  <c:v>8.5377093295063697E-2</c:v>
                </c:pt>
                <c:pt idx="7">
                  <c:v>8.1888336424898234E-2</c:v>
                </c:pt>
                <c:pt idx="8">
                  <c:v>3.5895827587162386E-2</c:v>
                </c:pt>
                <c:pt idx="9">
                  <c:v>3.4153060990599851E-2</c:v>
                </c:pt>
                <c:pt idx="10">
                  <c:v>2.1253970644712343E-2</c:v>
                </c:pt>
                <c:pt idx="11">
                  <c:v>1.8394120711960862E-2</c:v>
                </c:pt>
                <c:pt idx="12">
                  <c:v>1.6459544473949528E-2</c:v>
                </c:pt>
                <c:pt idx="13">
                  <c:v>1.3699810465890158E-2</c:v>
                </c:pt>
                <c:pt idx="14">
                  <c:v>-1.0430475918282004E-2</c:v>
                </c:pt>
                <c:pt idx="15">
                  <c:v>-1.0430475918282004E-2</c:v>
                </c:pt>
                <c:pt idx="16">
                  <c:v>-1.387815797328589E-2</c:v>
                </c:pt>
                <c:pt idx="17">
                  <c:v>-2.2713727820809264E-2</c:v>
                </c:pt>
                <c:pt idx="18">
                  <c:v>-2.9193469772632971E-2</c:v>
                </c:pt>
                <c:pt idx="19">
                  <c:v>-7.1897194322247504E-2</c:v>
                </c:pt>
                <c:pt idx="20">
                  <c:v>-0.10395322231620181</c:v>
                </c:pt>
                <c:pt idx="21">
                  <c:v>-0.13152916280177304</c:v>
                </c:pt>
                <c:pt idx="22">
                  <c:v>-0.13839569276460098</c:v>
                </c:pt>
                <c:pt idx="23">
                  <c:v>-0.14473397347021708</c:v>
                </c:pt>
                <c:pt idx="24">
                  <c:v>-0.20289982517774066</c:v>
                </c:pt>
                <c:pt idx="25">
                  <c:v>-0.22742012434704875</c:v>
                </c:pt>
              </c:numCache>
            </c:numRef>
          </c:val>
          <c:extLst>
            <c:ext xmlns:c16="http://schemas.microsoft.com/office/drawing/2014/chart" uri="{C3380CC4-5D6E-409C-BE32-E72D297353CC}">
              <c16:uniqueId val="{00000000-9EC9-449F-8FBF-68C63E76CC42}"/>
            </c:ext>
          </c:extLst>
        </c:ser>
        <c:dLbls>
          <c:dLblPos val="outEnd"/>
          <c:showLegendKey val="0"/>
          <c:showVal val="1"/>
          <c:showCatName val="0"/>
          <c:showSerName val="0"/>
          <c:showPercent val="0"/>
          <c:showBubbleSize val="0"/>
        </c:dLbls>
        <c:gapWidth val="100"/>
        <c:overlap val="-24"/>
        <c:axId val="562742176"/>
        <c:axId val="562751296"/>
      </c:barChart>
      <c:catAx>
        <c:axId val="5627421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Categories</a:t>
                </a:r>
              </a:p>
            </c:rich>
          </c:tx>
          <c:layout>
            <c:manualLayout>
              <c:xMode val="edge"/>
              <c:yMode val="edge"/>
              <c:x val="0.38812289421269147"/>
              <c:y val="0.9111977960475529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751296"/>
        <c:crosses val="autoZero"/>
        <c:auto val="1"/>
        <c:lblAlgn val="ctr"/>
        <c:lblOffset val="100"/>
        <c:noMultiLvlLbl val="0"/>
      </c:catAx>
      <c:valAx>
        <c:axId val="56275129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Correlation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74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accent5">
        <a:lumMod val="50000"/>
      </a:schemeClr>
    </a:soli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10</xdr:col>
      <xdr:colOff>3192780</xdr:colOff>
      <xdr:row>8</xdr:row>
      <xdr:rowOff>152400</xdr:rowOff>
    </xdr:from>
    <xdr:to>
      <xdr:col>10</xdr:col>
      <xdr:colOff>4335780</xdr:colOff>
      <xdr:row>11</xdr:row>
      <xdr:rowOff>76200</xdr:rowOff>
    </xdr:to>
    <xdr:sp macro="" textlink="">
      <xdr:nvSpPr>
        <xdr:cNvPr id="2" name="Rectangle 1">
          <a:extLst>
            <a:ext uri="{FF2B5EF4-FFF2-40B4-BE49-F238E27FC236}">
              <a16:creationId xmlns:a16="http://schemas.microsoft.com/office/drawing/2014/main" id="{DBA4375F-48F6-9221-D2DB-21263CBBD82F}"/>
            </a:ext>
          </a:extLst>
        </xdr:cNvPr>
        <xdr:cNvSpPr/>
      </xdr:nvSpPr>
      <xdr:spPr>
        <a:xfrm>
          <a:off x="31363920" y="2651760"/>
          <a:ext cx="1143000" cy="472440"/>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b="0" cap="none" spc="0">
            <a:ln w="0"/>
            <a:solidFill>
              <a:schemeClr val="tx1"/>
            </a:solidFill>
            <a:effectLst>
              <a:outerShdw blurRad="38100" dist="19050" dir="2700000" algn="tl" rotWithShape="0">
                <a:schemeClr val="dk1">
                  <a:alpha val="40000"/>
                </a:schemeClr>
              </a:outerShdw>
            </a:effectLst>
          </a:endParaRPr>
        </a:p>
        <a:p>
          <a:pPr algn="ctr"/>
          <a:r>
            <a:rPr lang="en-IN" sz="1100" b="0" cap="none" spc="0">
              <a:ln w="0"/>
              <a:solidFill>
                <a:schemeClr val="tx1"/>
              </a:solidFill>
              <a:effectLst>
                <a:outerShdw blurRad="38100" dist="19050" dir="2700000" algn="tl" rotWithShape="0">
                  <a:schemeClr val="dk1">
                    <a:alpha val="40000"/>
                  </a:schemeClr>
                </a:outerShdw>
              </a:effectLst>
            </a:rPr>
            <a:t>Mar</a:t>
          </a:r>
          <a:r>
            <a:rPr lang="en-IN" sz="1100" b="0" cap="none" spc="0" baseline="0">
              <a:ln w="0"/>
              <a:solidFill>
                <a:schemeClr val="tx1"/>
              </a:solidFill>
              <a:effectLst>
                <a:outerShdw blurRad="38100" dist="19050" dir="2700000" algn="tl" rotWithShape="0">
                  <a:schemeClr val="dk1">
                    <a:alpha val="40000"/>
                  </a:schemeClr>
                </a:outerShdw>
              </a:effectLst>
            </a:rPr>
            <a:t> 2020</a:t>
          </a:r>
        </a:p>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6324600</xdr:colOff>
      <xdr:row>8</xdr:row>
      <xdr:rowOff>60960</xdr:rowOff>
    </xdr:from>
    <xdr:to>
      <xdr:col>10</xdr:col>
      <xdr:colOff>7399020</xdr:colOff>
      <xdr:row>11</xdr:row>
      <xdr:rowOff>129540</xdr:rowOff>
    </xdr:to>
    <xdr:sp macro="" textlink="">
      <xdr:nvSpPr>
        <xdr:cNvPr id="3" name="Rectangle: Rounded Corners 2">
          <a:extLst>
            <a:ext uri="{FF2B5EF4-FFF2-40B4-BE49-F238E27FC236}">
              <a16:creationId xmlns:a16="http://schemas.microsoft.com/office/drawing/2014/main" id="{DBBF8869-1A75-D6D4-1859-DC07CED9522E}"/>
            </a:ext>
          </a:extLst>
        </xdr:cNvPr>
        <xdr:cNvSpPr/>
      </xdr:nvSpPr>
      <xdr:spPr>
        <a:xfrm>
          <a:off x="34495740" y="2560320"/>
          <a:ext cx="1074420" cy="6172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lt1"/>
              </a:solidFill>
              <a:effectLst/>
              <a:latin typeface="+mn-lt"/>
              <a:ea typeface="+mn-ea"/>
              <a:cs typeface="+mn-cs"/>
            </a:rPr>
            <a:t>2021 April - 2022 March</a:t>
          </a:r>
          <a:endParaRPr lang="en-IN">
            <a:effectLst/>
          </a:endParaRPr>
        </a:p>
        <a:p>
          <a:pPr algn="l"/>
          <a:endParaRPr lang="en-IN" sz="1100"/>
        </a:p>
      </xdr:txBody>
    </xdr:sp>
    <xdr:clientData/>
  </xdr:twoCellAnchor>
  <xdr:twoCellAnchor>
    <xdr:from>
      <xdr:col>9</xdr:col>
      <xdr:colOff>464820</xdr:colOff>
      <xdr:row>8</xdr:row>
      <xdr:rowOff>76200</xdr:rowOff>
    </xdr:from>
    <xdr:to>
      <xdr:col>10</xdr:col>
      <xdr:colOff>45720</xdr:colOff>
      <xdr:row>11</xdr:row>
      <xdr:rowOff>144780</xdr:rowOff>
    </xdr:to>
    <xdr:sp macro="" textlink="">
      <xdr:nvSpPr>
        <xdr:cNvPr id="4" name="Rectangle: Rounded Corners 3">
          <a:extLst>
            <a:ext uri="{FF2B5EF4-FFF2-40B4-BE49-F238E27FC236}">
              <a16:creationId xmlns:a16="http://schemas.microsoft.com/office/drawing/2014/main" id="{4BCEC5C0-3EDD-4202-B0D6-81112EB81D69}"/>
            </a:ext>
          </a:extLst>
        </xdr:cNvPr>
        <xdr:cNvSpPr/>
      </xdr:nvSpPr>
      <xdr:spPr>
        <a:xfrm>
          <a:off x="27142440" y="2575560"/>
          <a:ext cx="1074420" cy="6172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2017</a:t>
          </a:r>
          <a:r>
            <a:rPr lang="en-IN" sz="1100" baseline="0"/>
            <a:t> April - 2018 March</a:t>
          </a:r>
          <a:endParaRPr lang="en-IN" sz="1100"/>
        </a:p>
      </xdr:txBody>
    </xdr:sp>
    <xdr:clientData/>
  </xdr:twoCellAnchor>
  <xdr:twoCellAnchor>
    <xdr:from>
      <xdr:col>10</xdr:col>
      <xdr:colOff>434340</xdr:colOff>
      <xdr:row>8</xdr:row>
      <xdr:rowOff>68580</xdr:rowOff>
    </xdr:from>
    <xdr:to>
      <xdr:col>10</xdr:col>
      <xdr:colOff>1508760</xdr:colOff>
      <xdr:row>11</xdr:row>
      <xdr:rowOff>137160</xdr:rowOff>
    </xdr:to>
    <xdr:sp macro="" textlink="">
      <xdr:nvSpPr>
        <xdr:cNvPr id="5" name="Rectangle: Rounded Corners 4">
          <a:extLst>
            <a:ext uri="{FF2B5EF4-FFF2-40B4-BE49-F238E27FC236}">
              <a16:creationId xmlns:a16="http://schemas.microsoft.com/office/drawing/2014/main" id="{88AE7E5C-8058-461C-8F20-BDDCBC927B76}"/>
            </a:ext>
          </a:extLst>
        </xdr:cNvPr>
        <xdr:cNvSpPr/>
      </xdr:nvSpPr>
      <xdr:spPr>
        <a:xfrm>
          <a:off x="28605480" y="2567940"/>
          <a:ext cx="1074420" cy="6172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2018 April - 2019 March</a:t>
          </a:r>
        </a:p>
      </xdr:txBody>
    </xdr:sp>
    <xdr:clientData/>
  </xdr:twoCellAnchor>
  <xdr:twoCellAnchor>
    <xdr:from>
      <xdr:col>10</xdr:col>
      <xdr:colOff>1844040</xdr:colOff>
      <xdr:row>8</xdr:row>
      <xdr:rowOff>68580</xdr:rowOff>
    </xdr:from>
    <xdr:to>
      <xdr:col>10</xdr:col>
      <xdr:colOff>2918460</xdr:colOff>
      <xdr:row>11</xdr:row>
      <xdr:rowOff>137160</xdr:rowOff>
    </xdr:to>
    <xdr:sp macro="" textlink="">
      <xdr:nvSpPr>
        <xdr:cNvPr id="6" name="Rectangle: Rounded Corners 5">
          <a:extLst>
            <a:ext uri="{FF2B5EF4-FFF2-40B4-BE49-F238E27FC236}">
              <a16:creationId xmlns:a16="http://schemas.microsoft.com/office/drawing/2014/main" id="{EE0373DE-03E8-4196-8574-F2E4F4A020E1}"/>
            </a:ext>
          </a:extLst>
        </xdr:cNvPr>
        <xdr:cNvSpPr/>
      </xdr:nvSpPr>
      <xdr:spPr>
        <a:xfrm>
          <a:off x="30015180" y="2567940"/>
          <a:ext cx="1074420" cy="6172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2019 April - 2020 March</a:t>
          </a:r>
        </a:p>
        <a:p>
          <a:pPr algn="l"/>
          <a:endParaRPr lang="en-IN" sz="1100"/>
        </a:p>
      </xdr:txBody>
    </xdr:sp>
    <xdr:clientData/>
  </xdr:twoCellAnchor>
  <xdr:twoCellAnchor>
    <xdr:from>
      <xdr:col>10</xdr:col>
      <xdr:colOff>7749540</xdr:colOff>
      <xdr:row>8</xdr:row>
      <xdr:rowOff>53340</xdr:rowOff>
    </xdr:from>
    <xdr:to>
      <xdr:col>12</xdr:col>
      <xdr:colOff>38100</xdr:colOff>
      <xdr:row>11</xdr:row>
      <xdr:rowOff>121920</xdr:rowOff>
    </xdr:to>
    <xdr:sp macro="" textlink="">
      <xdr:nvSpPr>
        <xdr:cNvPr id="7" name="Rectangle: Rounded Corners 6">
          <a:extLst>
            <a:ext uri="{FF2B5EF4-FFF2-40B4-BE49-F238E27FC236}">
              <a16:creationId xmlns:a16="http://schemas.microsoft.com/office/drawing/2014/main" id="{25CD987B-0CE2-4449-97A1-E8D68206245E}"/>
            </a:ext>
          </a:extLst>
        </xdr:cNvPr>
        <xdr:cNvSpPr/>
      </xdr:nvSpPr>
      <xdr:spPr>
        <a:xfrm>
          <a:off x="35920680" y="2552700"/>
          <a:ext cx="1074420" cy="6172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lt1"/>
              </a:solidFill>
              <a:effectLst/>
              <a:latin typeface="+mn-lt"/>
              <a:ea typeface="+mn-ea"/>
              <a:cs typeface="+mn-cs"/>
            </a:rPr>
            <a:t>2022 April - 2023 March</a:t>
          </a:r>
          <a:endParaRPr lang="en-IN">
            <a:effectLst/>
          </a:endParaRPr>
        </a:p>
        <a:p>
          <a:pPr algn="l"/>
          <a:endParaRPr lang="en-IN" sz="1100"/>
        </a:p>
      </xdr:txBody>
    </xdr:sp>
    <xdr:clientData/>
  </xdr:twoCellAnchor>
  <xdr:twoCellAnchor>
    <xdr:from>
      <xdr:col>10</xdr:col>
      <xdr:colOff>4770120</xdr:colOff>
      <xdr:row>8</xdr:row>
      <xdr:rowOff>68580</xdr:rowOff>
    </xdr:from>
    <xdr:to>
      <xdr:col>10</xdr:col>
      <xdr:colOff>5844540</xdr:colOff>
      <xdr:row>11</xdr:row>
      <xdr:rowOff>137160</xdr:rowOff>
    </xdr:to>
    <xdr:sp macro="" textlink="">
      <xdr:nvSpPr>
        <xdr:cNvPr id="8" name="Rectangle: Rounded Corners 7">
          <a:extLst>
            <a:ext uri="{FF2B5EF4-FFF2-40B4-BE49-F238E27FC236}">
              <a16:creationId xmlns:a16="http://schemas.microsoft.com/office/drawing/2014/main" id="{E33CD643-4F8D-4A63-9D16-E748553169AC}"/>
            </a:ext>
          </a:extLst>
        </xdr:cNvPr>
        <xdr:cNvSpPr/>
      </xdr:nvSpPr>
      <xdr:spPr>
        <a:xfrm>
          <a:off x="32941260" y="2567940"/>
          <a:ext cx="1074420" cy="6172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lt1"/>
              </a:solidFill>
              <a:effectLst/>
              <a:latin typeface="+mn-lt"/>
              <a:ea typeface="+mn-ea"/>
              <a:cs typeface="+mn-cs"/>
            </a:rPr>
            <a:t>2020 April - 2021 March</a:t>
          </a:r>
          <a:endParaRPr lang="en-IN">
            <a:effectLst/>
          </a:endParaRPr>
        </a:p>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0</xdr:row>
      <xdr:rowOff>0</xdr:rowOff>
    </xdr:from>
    <xdr:to>
      <xdr:col>17</xdr:col>
      <xdr:colOff>15240</xdr:colOff>
      <xdr:row>40</xdr:row>
      <xdr:rowOff>167640</xdr:rowOff>
    </xdr:to>
    <xdr:sp macro="" textlink="">
      <xdr:nvSpPr>
        <xdr:cNvPr id="2" name="Rectangle 1">
          <a:extLst>
            <a:ext uri="{FF2B5EF4-FFF2-40B4-BE49-F238E27FC236}">
              <a16:creationId xmlns:a16="http://schemas.microsoft.com/office/drawing/2014/main" id="{4989F028-FCF5-1BF2-5EC0-D6D942A97C2E}"/>
            </a:ext>
          </a:extLst>
        </xdr:cNvPr>
        <xdr:cNvSpPr/>
      </xdr:nvSpPr>
      <xdr:spPr>
        <a:xfrm>
          <a:off x="7620" y="0"/>
          <a:ext cx="10370820" cy="7482840"/>
        </a:xfrm>
        <a:prstGeom prst="rect">
          <a:avLst/>
        </a:prstGeom>
        <a:ln w="57150">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0</xdr:col>
      <xdr:colOff>7620</xdr:colOff>
      <xdr:row>0</xdr:row>
      <xdr:rowOff>38100</xdr:rowOff>
    </xdr:from>
    <xdr:to>
      <xdr:col>17</xdr:col>
      <xdr:colOff>0</xdr:colOff>
      <xdr:row>2</xdr:row>
      <xdr:rowOff>144780</xdr:rowOff>
    </xdr:to>
    <xdr:sp macro="" textlink="">
      <xdr:nvSpPr>
        <xdr:cNvPr id="3" name="TextBox 2">
          <a:extLst>
            <a:ext uri="{FF2B5EF4-FFF2-40B4-BE49-F238E27FC236}">
              <a16:creationId xmlns:a16="http://schemas.microsoft.com/office/drawing/2014/main" id="{848128B2-52E5-79CB-69E6-0DB4AD27D768}"/>
            </a:ext>
          </a:extLst>
        </xdr:cNvPr>
        <xdr:cNvSpPr txBox="1"/>
      </xdr:nvSpPr>
      <xdr:spPr>
        <a:xfrm>
          <a:off x="7620" y="38100"/>
          <a:ext cx="10355580" cy="472440"/>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bg1"/>
              </a:solidFill>
            </a:rPr>
            <a:t>India</a:t>
          </a:r>
          <a:r>
            <a:rPr lang="en-IN" sz="2400" baseline="0">
              <a:solidFill>
                <a:schemeClr val="bg1"/>
              </a:solidFill>
            </a:rPr>
            <a:t> CPI Inflation Case Study </a:t>
          </a:r>
          <a:endParaRPr lang="en-IN" sz="2400">
            <a:solidFill>
              <a:schemeClr val="bg1"/>
            </a:solidFill>
          </a:endParaRPr>
        </a:p>
      </xdr:txBody>
    </xdr:sp>
    <xdr:clientData/>
  </xdr:twoCellAnchor>
  <xdr:twoCellAnchor>
    <xdr:from>
      <xdr:col>0</xdr:col>
      <xdr:colOff>22860</xdr:colOff>
      <xdr:row>2</xdr:row>
      <xdr:rowOff>175260</xdr:rowOff>
    </xdr:from>
    <xdr:to>
      <xdr:col>17</xdr:col>
      <xdr:colOff>15240</xdr:colOff>
      <xdr:row>5</xdr:row>
      <xdr:rowOff>92171</xdr:rowOff>
    </xdr:to>
    <xdr:sp macro="" textlink="">
      <xdr:nvSpPr>
        <xdr:cNvPr id="4" name="TextBox 3">
          <a:extLst>
            <a:ext uri="{FF2B5EF4-FFF2-40B4-BE49-F238E27FC236}">
              <a16:creationId xmlns:a16="http://schemas.microsoft.com/office/drawing/2014/main" id="{EA90082A-3ABB-42F9-DCB2-55C666B9ED75}"/>
            </a:ext>
          </a:extLst>
        </xdr:cNvPr>
        <xdr:cNvSpPr txBox="1"/>
      </xdr:nvSpPr>
      <xdr:spPr>
        <a:xfrm>
          <a:off x="22860" y="542653"/>
          <a:ext cx="10401844" cy="46800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bg1"/>
              </a:solidFill>
            </a:rPr>
            <a:t>1. To Identify the contribution of different broader categories towards the CPI basket</a:t>
          </a:r>
          <a:r>
            <a:rPr lang="en-IN" sz="1600" baseline="0">
              <a:solidFill>
                <a:schemeClr val="bg1"/>
              </a:solidFill>
            </a:rPr>
            <a:t> based on the Last month Data</a:t>
          </a:r>
          <a:endParaRPr lang="en-IN" sz="1600">
            <a:solidFill>
              <a:schemeClr val="bg1"/>
            </a:solidFill>
          </a:endParaRPr>
        </a:p>
      </xdr:txBody>
    </xdr:sp>
    <xdr:clientData/>
  </xdr:twoCellAnchor>
  <xdr:twoCellAnchor>
    <xdr:from>
      <xdr:col>0</xdr:col>
      <xdr:colOff>22860</xdr:colOff>
      <xdr:row>5</xdr:row>
      <xdr:rowOff>118382</xdr:rowOff>
    </xdr:from>
    <xdr:to>
      <xdr:col>17</xdr:col>
      <xdr:colOff>7620</xdr:colOff>
      <xdr:row>9</xdr:row>
      <xdr:rowOff>118382</xdr:rowOff>
    </xdr:to>
    <xdr:sp macro="" textlink="">
      <xdr:nvSpPr>
        <xdr:cNvPr id="5" name="TextBox 4">
          <a:extLst>
            <a:ext uri="{FF2B5EF4-FFF2-40B4-BE49-F238E27FC236}">
              <a16:creationId xmlns:a16="http://schemas.microsoft.com/office/drawing/2014/main" id="{A7464AC5-9169-F002-375D-3DF14EBEEBAE}"/>
            </a:ext>
          </a:extLst>
        </xdr:cNvPr>
        <xdr:cNvSpPr txBox="1"/>
      </xdr:nvSpPr>
      <xdr:spPr>
        <a:xfrm>
          <a:off x="22860" y="1036864"/>
          <a:ext cx="10394224" cy="734786"/>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INSIGHTS:</a:t>
          </a:r>
          <a:r>
            <a:rPr lang="en-IN" sz="1100" b="1" baseline="0"/>
            <a:t>  </a:t>
          </a:r>
        </a:p>
        <a:p>
          <a:r>
            <a:rPr lang="en-IN" sz="1100" baseline="0"/>
            <a:t>1.  F&amp; B ( Food &amp; Beverage) Broader category has a highest contribution towards the CPI Basket </a:t>
          </a:r>
        </a:p>
        <a:p>
          <a:r>
            <a:rPr lang="en-IN" sz="1100" baseline="0"/>
            <a:t>2. T &amp; C (</a:t>
          </a:r>
          <a:r>
            <a:rPr lang="en-IN" sz="1100" b="0" i="0" u="none" strike="noStrike">
              <a:solidFill>
                <a:schemeClr val="dk1"/>
              </a:solidFill>
              <a:effectLst/>
              <a:latin typeface="+mn-lt"/>
              <a:ea typeface="+mn-ea"/>
              <a:cs typeface="+mn-cs"/>
            </a:rPr>
            <a:t>Transport &amp; Communication )</a:t>
          </a:r>
          <a:r>
            <a:rPr lang="en-IN" sz="1100" b="0" i="0" u="none" strike="noStrike" baseline="0">
              <a:solidFill>
                <a:schemeClr val="dk1"/>
              </a:solidFill>
              <a:effectLst/>
              <a:latin typeface="+mn-lt"/>
              <a:ea typeface="+mn-ea"/>
              <a:cs typeface="+mn-cs"/>
            </a:rPr>
            <a:t> has the lowest contribution towards the CPI Basket </a:t>
          </a:r>
          <a:endParaRPr lang="en-IN" sz="1100"/>
        </a:p>
      </xdr:txBody>
    </xdr:sp>
    <xdr:clientData/>
  </xdr:twoCellAnchor>
  <xdr:twoCellAnchor>
    <xdr:from>
      <xdr:col>0</xdr:col>
      <xdr:colOff>0</xdr:colOff>
      <xdr:row>9</xdr:row>
      <xdr:rowOff>167640</xdr:rowOff>
    </xdr:from>
    <xdr:to>
      <xdr:col>17</xdr:col>
      <xdr:colOff>7620</xdr:colOff>
      <xdr:row>32</xdr:row>
      <xdr:rowOff>68580</xdr:rowOff>
    </xdr:to>
    <xdr:graphicFrame macro="">
      <xdr:nvGraphicFramePr>
        <xdr:cNvPr id="6" name="Chart 5">
          <a:extLst>
            <a:ext uri="{FF2B5EF4-FFF2-40B4-BE49-F238E27FC236}">
              <a16:creationId xmlns:a16="http://schemas.microsoft.com/office/drawing/2014/main" id="{FFA52F2F-0FEC-4418-B0F4-20649AAD92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xdr:colOff>
      <xdr:row>32</xdr:row>
      <xdr:rowOff>38100</xdr:rowOff>
    </xdr:from>
    <xdr:to>
      <xdr:col>17</xdr:col>
      <xdr:colOff>7620</xdr:colOff>
      <xdr:row>34</xdr:row>
      <xdr:rowOff>0</xdr:rowOff>
    </xdr:to>
    <xdr:sp macro="" textlink="">
      <xdr:nvSpPr>
        <xdr:cNvPr id="7" name="TextBox 6">
          <a:extLst>
            <a:ext uri="{FF2B5EF4-FFF2-40B4-BE49-F238E27FC236}">
              <a16:creationId xmlns:a16="http://schemas.microsoft.com/office/drawing/2014/main" id="{C3073480-092B-D0F9-C075-B07F5ECB36E7}"/>
            </a:ext>
          </a:extLst>
        </xdr:cNvPr>
        <xdr:cNvSpPr txBox="1"/>
      </xdr:nvSpPr>
      <xdr:spPr>
        <a:xfrm>
          <a:off x="15240" y="5890260"/>
          <a:ext cx="1035558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Conclusion:</a:t>
          </a:r>
          <a:r>
            <a:rPr lang="en-IN" sz="1100" baseline="0"/>
            <a:t> There were 26 categories in the Dataset out of which 7 Broader categories I have created</a:t>
          </a:r>
          <a:endParaRPr lang="en-IN" sz="1100"/>
        </a:p>
      </xdr:txBody>
    </xdr:sp>
    <xdr:clientData/>
  </xdr:twoCellAnchor>
  <xdr:twoCellAnchor>
    <xdr:from>
      <xdr:col>0</xdr:col>
      <xdr:colOff>0</xdr:colOff>
      <xdr:row>36</xdr:row>
      <xdr:rowOff>7620</xdr:rowOff>
    </xdr:from>
    <xdr:to>
      <xdr:col>8</xdr:col>
      <xdr:colOff>166800</xdr:colOff>
      <xdr:row>40</xdr:row>
      <xdr:rowOff>160020</xdr:rowOff>
    </xdr:to>
    <xdr:sp macro="" textlink="">
      <xdr:nvSpPr>
        <xdr:cNvPr id="8" name="TextBox 7">
          <a:extLst>
            <a:ext uri="{FF2B5EF4-FFF2-40B4-BE49-F238E27FC236}">
              <a16:creationId xmlns:a16="http://schemas.microsoft.com/office/drawing/2014/main" id="{E61C1939-490B-A4A5-CD43-FFD028CA0FD8}"/>
            </a:ext>
          </a:extLst>
        </xdr:cNvPr>
        <xdr:cNvSpPr txBox="1"/>
      </xdr:nvSpPr>
      <xdr:spPr>
        <a:xfrm>
          <a:off x="0" y="6591300"/>
          <a:ext cx="504360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Time Duration:</a:t>
          </a:r>
          <a:r>
            <a:rPr lang="en-IN" sz="1100" baseline="0"/>
            <a:t> 05-09-2024 to 12-09-2024</a:t>
          </a:r>
        </a:p>
        <a:p>
          <a:r>
            <a:rPr lang="en-IN" sz="1100" b="1" baseline="0"/>
            <a:t>Potential Dataset:</a:t>
          </a:r>
          <a:r>
            <a:rPr lang="en-IN" sz="1100" baseline="0"/>
            <a:t> 372 X 30 </a:t>
          </a:r>
        </a:p>
        <a:p>
          <a:r>
            <a:rPr lang="en-IN" sz="1100" b="1" baseline="0"/>
            <a:t>Caveats</a:t>
          </a:r>
          <a:r>
            <a:rPr lang="en-IN" sz="1100" baseline="0"/>
            <a:t>: Housing Data for Rural sector was completly missing hence Performed the analysis on Rural + Urban Sector</a:t>
          </a:r>
          <a:endParaRPr lang="en-IN" sz="1100"/>
        </a:p>
      </xdr:txBody>
    </xdr:sp>
    <xdr:clientData/>
  </xdr:twoCellAnchor>
  <xdr:twoCellAnchor>
    <xdr:from>
      <xdr:col>8</xdr:col>
      <xdr:colOff>441960</xdr:colOff>
      <xdr:row>36</xdr:row>
      <xdr:rowOff>7620</xdr:rowOff>
    </xdr:from>
    <xdr:to>
      <xdr:col>17</xdr:col>
      <xdr:colOff>0</xdr:colOff>
      <xdr:row>40</xdr:row>
      <xdr:rowOff>161700</xdr:rowOff>
    </xdr:to>
    <xdr:sp macro="" textlink="">
      <xdr:nvSpPr>
        <xdr:cNvPr id="12" name="TextBox 11">
          <a:extLst>
            <a:ext uri="{FF2B5EF4-FFF2-40B4-BE49-F238E27FC236}">
              <a16:creationId xmlns:a16="http://schemas.microsoft.com/office/drawing/2014/main" id="{13BC7FFE-2F20-0922-7BA5-E000D6038869}"/>
            </a:ext>
          </a:extLst>
        </xdr:cNvPr>
        <xdr:cNvSpPr txBox="1"/>
      </xdr:nvSpPr>
      <xdr:spPr>
        <a:xfrm>
          <a:off x="5318760" y="6591300"/>
          <a:ext cx="5044440" cy="8856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F</a:t>
          </a:r>
          <a:r>
            <a:rPr lang="en-IN" sz="1100" b="1" baseline="0"/>
            <a:t> &amp;B: </a:t>
          </a:r>
          <a:r>
            <a:rPr lang="en-IN" sz="1100" b="0" i="0" u="none" strike="noStrike">
              <a:solidFill>
                <a:schemeClr val="dk1"/>
              </a:solidFill>
              <a:effectLst/>
              <a:latin typeface="+mn-lt"/>
              <a:ea typeface="+mn-ea"/>
              <a:cs typeface="+mn-cs"/>
            </a:rPr>
            <a:t>Cereals and products,</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Meat and fish</a:t>
          </a:r>
          <a:r>
            <a:rPr lang="en-IN"/>
            <a:t> , </a:t>
          </a:r>
          <a:r>
            <a:rPr lang="en-IN" sz="1100" b="0" i="0" u="none" strike="noStrike">
              <a:solidFill>
                <a:schemeClr val="dk1"/>
              </a:solidFill>
              <a:effectLst/>
              <a:latin typeface="+mn-lt"/>
              <a:ea typeface="+mn-ea"/>
              <a:cs typeface="+mn-cs"/>
            </a:rPr>
            <a:t>Egg</a:t>
          </a:r>
          <a:r>
            <a:rPr lang="en-IN"/>
            <a:t> ,</a:t>
          </a:r>
          <a:r>
            <a:rPr lang="en-IN" sz="1100" b="0" i="0" u="none" strike="noStrike">
              <a:solidFill>
                <a:schemeClr val="dk1"/>
              </a:solidFill>
              <a:effectLst/>
              <a:latin typeface="+mn-lt"/>
              <a:ea typeface="+mn-ea"/>
              <a:cs typeface="+mn-cs"/>
            </a:rPr>
            <a:t>Milk and products,Oils and fats,</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Fruits,</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Vegetables</a:t>
          </a:r>
          <a:r>
            <a:rPr lang="en-IN"/>
            <a:t> , </a:t>
          </a:r>
          <a:r>
            <a:rPr lang="en-IN" sz="1100" b="0" i="0" u="none" strike="noStrike">
              <a:solidFill>
                <a:schemeClr val="dk1"/>
              </a:solidFill>
              <a:effectLst/>
              <a:latin typeface="+mn-lt"/>
              <a:ea typeface="+mn-ea"/>
              <a:cs typeface="+mn-cs"/>
            </a:rPr>
            <a:t>Pulses and products,</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Sugar and Confectionery,</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Spices,</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Non-alcoholic beverages,</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Prepared meals, snacks, sweets etc.,Food and beverages</a:t>
          </a:r>
          <a:r>
            <a:rPr lang="en-IN"/>
            <a:t> </a:t>
          </a:r>
          <a:endParaRPr lang="en-IN" sz="1100"/>
        </a:p>
      </xdr:txBody>
    </xdr:sp>
    <xdr:clientData/>
  </xdr:twoCellAnchor>
  <xdr:twoCellAnchor>
    <xdr:from>
      <xdr:col>1</xdr:col>
      <xdr:colOff>350520</xdr:colOff>
      <xdr:row>12</xdr:row>
      <xdr:rowOff>167640</xdr:rowOff>
    </xdr:from>
    <xdr:to>
      <xdr:col>2</xdr:col>
      <xdr:colOff>525780</xdr:colOff>
      <xdr:row>17</xdr:row>
      <xdr:rowOff>106680</xdr:rowOff>
    </xdr:to>
    <xdr:sp macro="" textlink="">
      <xdr:nvSpPr>
        <xdr:cNvPr id="13" name="Rectangle 12">
          <a:extLst>
            <a:ext uri="{FF2B5EF4-FFF2-40B4-BE49-F238E27FC236}">
              <a16:creationId xmlns:a16="http://schemas.microsoft.com/office/drawing/2014/main" id="{F0D84D19-2C87-2FBF-61D7-5E043642F903}"/>
            </a:ext>
          </a:extLst>
        </xdr:cNvPr>
        <xdr:cNvSpPr/>
      </xdr:nvSpPr>
      <xdr:spPr>
        <a:xfrm>
          <a:off x="960120" y="2362200"/>
          <a:ext cx="784860" cy="853440"/>
        </a:xfrm>
        <a:prstGeom prst="rect">
          <a:avLst/>
        </a:prstGeom>
        <a:noFill/>
        <a:ln>
          <a:solidFill>
            <a:srgbClr val="FF0000"/>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0</xdr:colOff>
      <xdr:row>0</xdr:row>
      <xdr:rowOff>7620</xdr:rowOff>
    </xdr:from>
    <xdr:to>
      <xdr:col>35</xdr:col>
      <xdr:colOff>15240</xdr:colOff>
      <xdr:row>40</xdr:row>
      <xdr:rowOff>176563</xdr:rowOff>
    </xdr:to>
    <xdr:sp macro="" textlink="">
      <xdr:nvSpPr>
        <xdr:cNvPr id="15" name="Rectangle 14">
          <a:extLst>
            <a:ext uri="{FF2B5EF4-FFF2-40B4-BE49-F238E27FC236}">
              <a16:creationId xmlns:a16="http://schemas.microsoft.com/office/drawing/2014/main" id="{A40626B3-7D48-7E13-38AF-BAA3EB342027}"/>
            </a:ext>
          </a:extLst>
        </xdr:cNvPr>
        <xdr:cNvSpPr/>
      </xdr:nvSpPr>
      <xdr:spPr>
        <a:xfrm>
          <a:off x="10613571" y="7620"/>
          <a:ext cx="10424705" cy="7516800"/>
        </a:xfrm>
        <a:prstGeom prst="rect">
          <a:avLst/>
        </a:prstGeom>
        <a:ln w="57150">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0</xdr:colOff>
      <xdr:row>3</xdr:row>
      <xdr:rowOff>45720</xdr:rowOff>
    </xdr:from>
    <xdr:to>
      <xdr:col>35</xdr:col>
      <xdr:colOff>7620</xdr:colOff>
      <xdr:row>5</xdr:row>
      <xdr:rowOff>121920</xdr:rowOff>
    </xdr:to>
    <xdr:sp macro="" textlink="">
      <xdr:nvSpPr>
        <xdr:cNvPr id="16" name="TextBox 15">
          <a:extLst>
            <a:ext uri="{FF2B5EF4-FFF2-40B4-BE49-F238E27FC236}">
              <a16:creationId xmlns:a16="http://schemas.microsoft.com/office/drawing/2014/main" id="{91429FC1-BEDF-4B7A-CC56-46EEF75A542F}"/>
            </a:ext>
          </a:extLst>
        </xdr:cNvPr>
        <xdr:cNvSpPr txBox="1"/>
      </xdr:nvSpPr>
      <xdr:spPr>
        <a:xfrm>
          <a:off x="10972800" y="594360"/>
          <a:ext cx="10370820" cy="44196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bg1"/>
              </a:solidFill>
            </a:rPr>
            <a:t>2. Growth rate of Y- o -Y and identification</a:t>
          </a:r>
          <a:r>
            <a:rPr lang="en-IN" sz="1600" baseline="0">
              <a:solidFill>
                <a:schemeClr val="bg1"/>
              </a:solidFill>
            </a:rPr>
            <a:t> of</a:t>
          </a:r>
          <a:r>
            <a:rPr lang="en-IN" sz="1600">
              <a:solidFill>
                <a:schemeClr val="bg1"/>
              </a:solidFill>
            </a:rPr>
            <a:t> the year with highest inflation rate</a:t>
          </a:r>
        </a:p>
      </xdr:txBody>
    </xdr:sp>
    <xdr:clientData/>
  </xdr:twoCellAnchor>
  <xdr:twoCellAnchor>
    <xdr:from>
      <xdr:col>18</xdr:col>
      <xdr:colOff>22860</xdr:colOff>
      <xdr:row>0</xdr:row>
      <xdr:rowOff>0</xdr:rowOff>
    </xdr:from>
    <xdr:to>
      <xdr:col>34</xdr:col>
      <xdr:colOff>601980</xdr:colOff>
      <xdr:row>3</xdr:row>
      <xdr:rowOff>22860</xdr:rowOff>
    </xdr:to>
    <xdr:sp macro="" textlink="">
      <xdr:nvSpPr>
        <xdr:cNvPr id="20" name="TextBox 19">
          <a:extLst>
            <a:ext uri="{FF2B5EF4-FFF2-40B4-BE49-F238E27FC236}">
              <a16:creationId xmlns:a16="http://schemas.microsoft.com/office/drawing/2014/main" id="{6A28B8DB-9AF8-D289-9C1C-7BC92D1E6FD7}"/>
            </a:ext>
          </a:extLst>
        </xdr:cNvPr>
        <xdr:cNvSpPr txBox="1"/>
      </xdr:nvSpPr>
      <xdr:spPr>
        <a:xfrm>
          <a:off x="10995660" y="0"/>
          <a:ext cx="10332720" cy="571500"/>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400">
              <a:solidFill>
                <a:schemeClr val="bg1"/>
              </a:solidFill>
              <a:effectLst/>
              <a:latin typeface="+mn-lt"/>
              <a:ea typeface="+mn-ea"/>
              <a:cs typeface="+mn-cs"/>
            </a:rPr>
            <a:t>India</a:t>
          </a:r>
          <a:r>
            <a:rPr lang="en-IN" sz="2400" baseline="0">
              <a:solidFill>
                <a:schemeClr val="bg1"/>
              </a:solidFill>
              <a:effectLst/>
              <a:latin typeface="+mn-lt"/>
              <a:ea typeface="+mn-ea"/>
              <a:cs typeface="+mn-cs"/>
            </a:rPr>
            <a:t> CPI Inflation Case Study </a:t>
          </a:r>
          <a:endParaRPr lang="en-IN" sz="2400">
            <a:solidFill>
              <a:schemeClr val="bg1"/>
            </a:solidFill>
            <a:effectLst/>
          </a:endParaRPr>
        </a:p>
        <a:p>
          <a:pPr algn="ctr"/>
          <a:endParaRPr lang="en-IN" sz="2400"/>
        </a:p>
      </xdr:txBody>
    </xdr:sp>
    <xdr:clientData/>
  </xdr:twoCellAnchor>
  <xdr:twoCellAnchor>
    <xdr:from>
      <xdr:col>18</xdr:col>
      <xdr:colOff>0</xdr:colOff>
      <xdr:row>5</xdr:row>
      <xdr:rowOff>121920</xdr:rowOff>
    </xdr:from>
    <xdr:to>
      <xdr:col>35</xdr:col>
      <xdr:colOff>7620</xdr:colOff>
      <xdr:row>9</xdr:row>
      <xdr:rowOff>129540</xdr:rowOff>
    </xdr:to>
    <xdr:sp macro="" textlink="">
      <xdr:nvSpPr>
        <xdr:cNvPr id="21" name="TextBox 20">
          <a:extLst>
            <a:ext uri="{FF2B5EF4-FFF2-40B4-BE49-F238E27FC236}">
              <a16:creationId xmlns:a16="http://schemas.microsoft.com/office/drawing/2014/main" id="{EE522F62-DA0A-DC5A-E2D2-3D870C2304E5}"/>
            </a:ext>
          </a:extLst>
        </xdr:cNvPr>
        <xdr:cNvSpPr txBox="1"/>
      </xdr:nvSpPr>
      <xdr:spPr>
        <a:xfrm>
          <a:off x="10972800" y="1036320"/>
          <a:ext cx="10370820" cy="73914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Insights:</a:t>
          </a:r>
          <a:r>
            <a:rPr lang="en-IN" sz="1100" b="1" baseline="0"/>
            <a:t> </a:t>
          </a:r>
        </a:p>
        <a:p>
          <a:r>
            <a:rPr lang="en-IN" sz="1100" baseline="0"/>
            <a:t>1. Inflation is high in 2019 which is 7.7%</a:t>
          </a:r>
        </a:p>
        <a:p>
          <a:r>
            <a:rPr lang="en-IN" sz="1100" baseline="0"/>
            <a:t>2. Food &amp; Beverage as  a broader category's contribution towards CPI basket is high during 2019 </a:t>
          </a:r>
          <a:endParaRPr lang="en-IN" sz="1100"/>
        </a:p>
      </xdr:txBody>
    </xdr:sp>
    <xdr:clientData/>
  </xdr:twoCellAnchor>
  <xdr:twoCellAnchor>
    <xdr:from>
      <xdr:col>18</xdr:col>
      <xdr:colOff>15240</xdr:colOff>
      <xdr:row>9</xdr:row>
      <xdr:rowOff>144780</xdr:rowOff>
    </xdr:from>
    <xdr:to>
      <xdr:col>28</xdr:col>
      <xdr:colOff>274320</xdr:colOff>
      <xdr:row>30</xdr:row>
      <xdr:rowOff>156300</xdr:rowOff>
    </xdr:to>
    <xdr:graphicFrame macro="">
      <xdr:nvGraphicFramePr>
        <xdr:cNvPr id="22" name="Chart 21">
          <a:extLst>
            <a:ext uri="{FF2B5EF4-FFF2-40B4-BE49-F238E27FC236}">
              <a16:creationId xmlns:a16="http://schemas.microsoft.com/office/drawing/2014/main" id="{9113EF9C-FAA0-4E2A-9CFF-6DB8D7E5E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297180</xdr:colOff>
      <xdr:row>9</xdr:row>
      <xdr:rowOff>152400</xdr:rowOff>
    </xdr:from>
    <xdr:to>
      <xdr:col>35</xdr:col>
      <xdr:colOff>15240</xdr:colOff>
      <xdr:row>30</xdr:row>
      <xdr:rowOff>163920</xdr:rowOff>
    </xdr:to>
    <xdr:graphicFrame macro="">
      <xdr:nvGraphicFramePr>
        <xdr:cNvPr id="23" name="Chart 22">
          <a:extLst>
            <a:ext uri="{FF2B5EF4-FFF2-40B4-BE49-F238E27FC236}">
              <a16:creationId xmlns:a16="http://schemas.microsoft.com/office/drawing/2014/main" id="{4D77A1A6-BE08-42BF-8A9E-571DD8DA8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15240</xdr:colOff>
      <xdr:row>31</xdr:row>
      <xdr:rowOff>45720</xdr:rowOff>
    </xdr:from>
    <xdr:to>
      <xdr:col>35</xdr:col>
      <xdr:colOff>0</xdr:colOff>
      <xdr:row>35</xdr:row>
      <xdr:rowOff>91440</xdr:rowOff>
    </xdr:to>
    <xdr:sp macro="" textlink="">
      <xdr:nvSpPr>
        <xdr:cNvPr id="24" name="TextBox 23">
          <a:extLst>
            <a:ext uri="{FF2B5EF4-FFF2-40B4-BE49-F238E27FC236}">
              <a16:creationId xmlns:a16="http://schemas.microsoft.com/office/drawing/2014/main" id="{A702C239-0FE9-ABA6-9569-424B2ECAF076}"/>
            </a:ext>
          </a:extLst>
        </xdr:cNvPr>
        <xdr:cNvSpPr txBox="1"/>
      </xdr:nvSpPr>
      <xdr:spPr>
        <a:xfrm>
          <a:off x="10988040" y="5715000"/>
          <a:ext cx="10347960" cy="777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Conclusion:  </a:t>
          </a:r>
          <a:r>
            <a:rPr lang="en-IN" sz="1100" b="0"/>
            <a:t>Inflation</a:t>
          </a:r>
          <a:r>
            <a:rPr lang="en-IN" sz="1100" b="0" baseline="0"/>
            <a:t> in 2018 is low; The analysis is performed on setting January as the stating year and December as the Ending Year.</a:t>
          </a:r>
        </a:p>
        <a:p>
          <a:r>
            <a:rPr lang="en-IN" sz="1100" b="0" baseline="0"/>
            <a:t>There is a increment in 2019 inglation in all the broader category and Spike in Food &amp; Beverage broader category</a:t>
          </a:r>
          <a:endParaRPr lang="en-IN" sz="1100" b="1"/>
        </a:p>
      </xdr:txBody>
    </xdr:sp>
    <xdr:clientData/>
  </xdr:twoCellAnchor>
  <xdr:twoCellAnchor>
    <xdr:from>
      <xdr:col>18</xdr:col>
      <xdr:colOff>15240</xdr:colOff>
      <xdr:row>35</xdr:row>
      <xdr:rowOff>144780</xdr:rowOff>
    </xdr:from>
    <xdr:to>
      <xdr:col>35</xdr:col>
      <xdr:colOff>15240</xdr:colOff>
      <xdr:row>40</xdr:row>
      <xdr:rowOff>167640</xdr:rowOff>
    </xdr:to>
    <xdr:sp macro="" textlink="">
      <xdr:nvSpPr>
        <xdr:cNvPr id="25" name="TextBox 24">
          <a:extLst>
            <a:ext uri="{FF2B5EF4-FFF2-40B4-BE49-F238E27FC236}">
              <a16:creationId xmlns:a16="http://schemas.microsoft.com/office/drawing/2014/main" id="{2628E1B4-9F96-E187-CCF8-A86778F12B4C}"/>
            </a:ext>
          </a:extLst>
        </xdr:cNvPr>
        <xdr:cNvSpPr txBox="1"/>
      </xdr:nvSpPr>
      <xdr:spPr>
        <a:xfrm>
          <a:off x="10584180" y="6545580"/>
          <a:ext cx="10363200" cy="93726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Time Duration:</a:t>
          </a:r>
          <a:r>
            <a:rPr lang="en-IN" sz="1100" baseline="0">
              <a:solidFill>
                <a:schemeClr val="dk1"/>
              </a:solidFill>
              <a:effectLst/>
              <a:latin typeface="+mn-lt"/>
              <a:ea typeface="+mn-ea"/>
              <a:cs typeface="+mn-cs"/>
            </a:rPr>
            <a:t> 05-09-2024 to 12-09-2024</a:t>
          </a:r>
          <a:endParaRPr lang="en-IN">
            <a:effectLst/>
          </a:endParaRPr>
        </a:p>
        <a:p>
          <a:r>
            <a:rPr lang="en-IN" sz="1100" b="1" baseline="0">
              <a:solidFill>
                <a:schemeClr val="dk1"/>
              </a:solidFill>
              <a:effectLst/>
              <a:latin typeface="+mn-lt"/>
              <a:ea typeface="+mn-ea"/>
              <a:cs typeface="+mn-cs"/>
            </a:rPr>
            <a:t>Potential Dataset:</a:t>
          </a:r>
          <a:r>
            <a:rPr lang="en-IN" sz="1100" baseline="0">
              <a:solidFill>
                <a:schemeClr val="dk1"/>
              </a:solidFill>
              <a:effectLst/>
              <a:latin typeface="+mn-lt"/>
              <a:ea typeface="+mn-ea"/>
              <a:cs typeface="+mn-cs"/>
            </a:rPr>
            <a:t> 372 X 30 </a:t>
          </a:r>
          <a:endParaRPr lang="en-IN">
            <a:effectLst/>
          </a:endParaRPr>
        </a:p>
        <a:p>
          <a:r>
            <a:rPr lang="en-IN" sz="1100" b="1" baseline="0">
              <a:solidFill>
                <a:schemeClr val="dk1"/>
              </a:solidFill>
              <a:effectLst/>
              <a:latin typeface="+mn-lt"/>
              <a:ea typeface="+mn-ea"/>
              <a:cs typeface="+mn-cs"/>
            </a:rPr>
            <a:t>Caveats</a:t>
          </a:r>
          <a:r>
            <a:rPr lang="en-IN" sz="1100" baseline="0">
              <a:solidFill>
                <a:schemeClr val="dk1"/>
              </a:solidFill>
              <a:effectLst/>
              <a:latin typeface="+mn-lt"/>
              <a:ea typeface="+mn-ea"/>
              <a:cs typeface="+mn-cs"/>
            </a:rPr>
            <a:t>: There were 6 values missing in the General Index Column which was filled by using Moving average. </a:t>
          </a:r>
          <a:endParaRPr lang="en-IN" sz="1100"/>
        </a:p>
      </xdr:txBody>
    </xdr:sp>
    <xdr:clientData/>
  </xdr:twoCellAnchor>
  <xdr:twoCellAnchor>
    <xdr:from>
      <xdr:col>0</xdr:col>
      <xdr:colOff>6803</xdr:colOff>
      <xdr:row>43</xdr:row>
      <xdr:rowOff>13607</xdr:rowOff>
    </xdr:from>
    <xdr:to>
      <xdr:col>17</xdr:col>
      <xdr:colOff>20410</xdr:colOff>
      <xdr:row>83</xdr:row>
      <xdr:rowOff>182550</xdr:rowOff>
    </xdr:to>
    <xdr:sp macro="" textlink="">
      <xdr:nvSpPr>
        <xdr:cNvPr id="27" name="Rectangle 26">
          <a:extLst>
            <a:ext uri="{FF2B5EF4-FFF2-40B4-BE49-F238E27FC236}">
              <a16:creationId xmlns:a16="http://schemas.microsoft.com/office/drawing/2014/main" id="{2BE3BC52-ACBB-8AD8-B4F4-94F052EAE4BD}"/>
            </a:ext>
          </a:extLst>
        </xdr:cNvPr>
        <xdr:cNvSpPr/>
      </xdr:nvSpPr>
      <xdr:spPr>
        <a:xfrm>
          <a:off x="6803" y="7728857"/>
          <a:ext cx="10423071" cy="7516800"/>
        </a:xfrm>
        <a:prstGeom prst="rect">
          <a:avLst/>
        </a:prstGeom>
        <a:ln w="57150">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6803</xdr:colOff>
      <xdr:row>43</xdr:row>
      <xdr:rowOff>13607</xdr:rowOff>
    </xdr:from>
    <xdr:to>
      <xdr:col>16</xdr:col>
      <xdr:colOff>611504</xdr:colOff>
      <xdr:row>45</xdr:row>
      <xdr:rowOff>120287</xdr:rowOff>
    </xdr:to>
    <xdr:sp macro="" textlink="">
      <xdr:nvSpPr>
        <xdr:cNvPr id="28" name="TextBox 27">
          <a:extLst>
            <a:ext uri="{FF2B5EF4-FFF2-40B4-BE49-F238E27FC236}">
              <a16:creationId xmlns:a16="http://schemas.microsoft.com/office/drawing/2014/main" id="{D982B279-7B45-4EF7-B3C6-F764E5BC8FC3}"/>
            </a:ext>
          </a:extLst>
        </xdr:cNvPr>
        <xdr:cNvSpPr txBox="1"/>
      </xdr:nvSpPr>
      <xdr:spPr>
        <a:xfrm>
          <a:off x="6803" y="7728857"/>
          <a:ext cx="10401844" cy="474073"/>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bg1"/>
              </a:solidFill>
            </a:rPr>
            <a:t>India</a:t>
          </a:r>
          <a:r>
            <a:rPr lang="en-IN" sz="2400" baseline="0">
              <a:solidFill>
                <a:schemeClr val="bg1"/>
              </a:solidFill>
            </a:rPr>
            <a:t> CPI Inflation Case Study </a:t>
          </a:r>
          <a:endParaRPr lang="en-IN" sz="2400">
            <a:solidFill>
              <a:schemeClr val="bg1"/>
            </a:solidFill>
          </a:endParaRPr>
        </a:p>
      </xdr:txBody>
    </xdr:sp>
    <xdr:clientData/>
  </xdr:twoCellAnchor>
  <xdr:twoCellAnchor>
    <xdr:from>
      <xdr:col>0</xdr:col>
      <xdr:colOff>20411</xdr:colOff>
      <xdr:row>45</xdr:row>
      <xdr:rowOff>136072</xdr:rowOff>
    </xdr:from>
    <xdr:to>
      <xdr:col>17</xdr:col>
      <xdr:colOff>13607</xdr:colOff>
      <xdr:row>48</xdr:row>
      <xdr:rowOff>6804</xdr:rowOff>
    </xdr:to>
    <xdr:sp macro="" textlink="">
      <xdr:nvSpPr>
        <xdr:cNvPr id="31" name="TextBox 30">
          <a:extLst>
            <a:ext uri="{FF2B5EF4-FFF2-40B4-BE49-F238E27FC236}">
              <a16:creationId xmlns:a16="http://schemas.microsoft.com/office/drawing/2014/main" id="{84717765-8335-8269-BCCD-1D79D04D769D}"/>
            </a:ext>
          </a:extLst>
        </xdr:cNvPr>
        <xdr:cNvSpPr txBox="1"/>
      </xdr:nvSpPr>
      <xdr:spPr>
        <a:xfrm>
          <a:off x="20411" y="8218715"/>
          <a:ext cx="10402660" cy="421821"/>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bg1"/>
              </a:solidFill>
            </a:rPr>
            <a:t>3. Investigation of trends in the price of broader food bucket category and evaluate Month-On-Month</a:t>
          </a:r>
          <a:r>
            <a:rPr lang="en-IN" sz="1600" baseline="0">
              <a:solidFill>
                <a:schemeClr val="bg1"/>
              </a:solidFill>
            </a:rPr>
            <a:t> </a:t>
          </a:r>
          <a:r>
            <a:rPr lang="en-IN" sz="1600">
              <a:solidFill>
                <a:schemeClr val="bg1"/>
              </a:solidFill>
            </a:rPr>
            <a:t>changes</a:t>
          </a:r>
        </a:p>
      </xdr:txBody>
    </xdr:sp>
    <xdr:clientData/>
  </xdr:twoCellAnchor>
  <xdr:twoCellAnchor>
    <xdr:from>
      <xdr:col>0</xdr:col>
      <xdr:colOff>20411</xdr:colOff>
      <xdr:row>48</xdr:row>
      <xdr:rowOff>27214</xdr:rowOff>
    </xdr:from>
    <xdr:to>
      <xdr:col>17</xdr:col>
      <xdr:colOff>6804</xdr:colOff>
      <xdr:row>52</xdr:row>
      <xdr:rowOff>108857</xdr:rowOff>
    </xdr:to>
    <xdr:sp macro="" textlink="">
      <xdr:nvSpPr>
        <xdr:cNvPr id="33" name="TextBox 32">
          <a:extLst>
            <a:ext uri="{FF2B5EF4-FFF2-40B4-BE49-F238E27FC236}">
              <a16:creationId xmlns:a16="http://schemas.microsoft.com/office/drawing/2014/main" id="{78367210-15AB-2AFD-8940-E512D07DDDE5}"/>
            </a:ext>
          </a:extLst>
        </xdr:cNvPr>
        <xdr:cNvSpPr txBox="1"/>
      </xdr:nvSpPr>
      <xdr:spPr>
        <a:xfrm>
          <a:off x="20411" y="8660946"/>
          <a:ext cx="10395857" cy="816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Insights:  </a:t>
          </a:r>
        </a:p>
        <a:p>
          <a:r>
            <a:rPr lang="en-IN" sz="1100"/>
            <a:t>1. In</a:t>
          </a:r>
          <a:r>
            <a:rPr lang="en-IN" sz="1100" baseline="0"/>
            <a:t> June 2022 inflation is High and Low in February 2023</a:t>
          </a:r>
        </a:p>
        <a:p>
          <a:r>
            <a:rPr lang="en-IN" sz="1100" baseline="0"/>
            <a:t>2. In 12 month Periods time in food Categories Spices is the biggest contributer </a:t>
          </a:r>
          <a:endParaRPr lang="en-IN" sz="1100"/>
        </a:p>
      </xdr:txBody>
    </xdr:sp>
    <xdr:clientData/>
  </xdr:twoCellAnchor>
  <xdr:twoCellAnchor>
    <xdr:from>
      <xdr:col>0</xdr:col>
      <xdr:colOff>6803</xdr:colOff>
      <xdr:row>52</xdr:row>
      <xdr:rowOff>129268</xdr:rowOff>
    </xdr:from>
    <xdr:to>
      <xdr:col>11</xdr:col>
      <xdr:colOff>449307</xdr:colOff>
      <xdr:row>72</xdr:row>
      <xdr:rowOff>147229</xdr:rowOff>
    </xdr:to>
    <xdr:graphicFrame macro="">
      <xdr:nvGraphicFramePr>
        <xdr:cNvPr id="34" name="Chart 33">
          <a:extLst>
            <a:ext uri="{FF2B5EF4-FFF2-40B4-BE49-F238E27FC236}">
              <a16:creationId xmlns:a16="http://schemas.microsoft.com/office/drawing/2014/main" id="{91E5D4CA-D10A-4370-8C3F-88F9F7866A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496661</xdr:colOff>
      <xdr:row>52</xdr:row>
      <xdr:rowOff>115661</xdr:rowOff>
    </xdr:from>
    <xdr:to>
      <xdr:col>17</xdr:col>
      <xdr:colOff>1</xdr:colOff>
      <xdr:row>72</xdr:row>
      <xdr:rowOff>149678</xdr:rowOff>
    </xdr:to>
    <xdr:graphicFrame macro="">
      <xdr:nvGraphicFramePr>
        <xdr:cNvPr id="35" name="Chart 34">
          <a:extLst>
            <a:ext uri="{FF2B5EF4-FFF2-40B4-BE49-F238E27FC236}">
              <a16:creationId xmlns:a16="http://schemas.microsoft.com/office/drawing/2014/main" id="{A1C777F6-BC12-45B5-8BB1-BA166026DE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20411</xdr:colOff>
      <xdr:row>73</xdr:row>
      <xdr:rowOff>54429</xdr:rowOff>
    </xdr:from>
    <xdr:to>
      <xdr:col>17</xdr:col>
      <xdr:colOff>13607</xdr:colOff>
      <xdr:row>77</xdr:row>
      <xdr:rowOff>20411</xdr:rowOff>
    </xdr:to>
    <xdr:sp macro="" textlink="">
      <xdr:nvSpPr>
        <xdr:cNvPr id="36" name="TextBox 35">
          <a:extLst>
            <a:ext uri="{FF2B5EF4-FFF2-40B4-BE49-F238E27FC236}">
              <a16:creationId xmlns:a16="http://schemas.microsoft.com/office/drawing/2014/main" id="{1280791C-ED21-1F1F-C015-812A5D37D6B9}"/>
            </a:ext>
          </a:extLst>
        </xdr:cNvPr>
        <xdr:cNvSpPr txBox="1"/>
      </xdr:nvSpPr>
      <xdr:spPr>
        <a:xfrm>
          <a:off x="20411" y="13464268"/>
          <a:ext cx="10402660" cy="700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Conclusion:</a:t>
          </a:r>
          <a:r>
            <a:rPr lang="en-IN" sz="1100"/>
            <a:t> The</a:t>
          </a:r>
          <a:r>
            <a:rPr lang="en-IN" sz="1100" baseline="0"/>
            <a:t> analysis is for 12 months data ending May 2023. Cereals and Products are the 2nd largest contributer in CPI Basket for this timeframe;  </a:t>
          </a:r>
          <a:endParaRPr lang="en-IN" sz="1100"/>
        </a:p>
      </xdr:txBody>
    </xdr:sp>
    <xdr:clientData/>
  </xdr:twoCellAnchor>
  <xdr:twoCellAnchor>
    <xdr:from>
      <xdr:col>0</xdr:col>
      <xdr:colOff>6803</xdr:colOff>
      <xdr:row>79</xdr:row>
      <xdr:rowOff>115661</xdr:rowOff>
    </xdr:from>
    <xdr:to>
      <xdr:col>9</xdr:col>
      <xdr:colOff>34017</xdr:colOff>
      <xdr:row>83</xdr:row>
      <xdr:rowOff>170089</xdr:rowOff>
    </xdr:to>
    <xdr:sp macro="" textlink="">
      <xdr:nvSpPr>
        <xdr:cNvPr id="37" name="TextBox 36">
          <a:extLst>
            <a:ext uri="{FF2B5EF4-FFF2-40B4-BE49-F238E27FC236}">
              <a16:creationId xmlns:a16="http://schemas.microsoft.com/office/drawing/2014/main" id="{D27A5B1F-3146-9FDD-B9F8-DC6AE03F5907}"/>
            </a:ext>
          </a:extLst>
        </xdr:cNvPr>
        <xdr:cNvSpPr txBox="1"/>
      </xdr:nvSpPr>
      <xdr:spPr>
        <a:xfrm>
          <a:off x="6803" y="14627679"/>
          <a:ext cx="5538107" cy="789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Time Duration:</a:t>
          </a:r>
          <a:r>
            <a:rPr lang="en-IN" sz="1100" baseline="0">
              <a:solidFill>
                <a:schemeClr val="dk1"/>
              </a:solidFill>
              <a:effectLst/>
              <a:latin typeface="+mn-lt"/>
              <a:ea typeface="+mn-ea"/>
              <a:cs typeface="+mn-cs"/>
            </a:rPr>
            <a:t> 05-09-2024 to 12-09-2024</a:t>
          </a:r>
          <a:endParaRPr lang="en-IN">
            <a:effectLst/>
          </a:endParaRPr>
        </a:p>
        <a:p>
          <a:r>
            <a:rPr lang="en-IN" sz="1100" b="1" baseline="0">
              <a:solidFill>
                <a:schemeClr val="dk1"/>
              </a:solidFill>
              <a:effectLst/>
              <a:latin typeface="+mn-lt"/>
              <a:ea typeface="+mn-ea"/>
              <a:cs typeface="+mn-cs"/>
            </a:rPr>
            <a:t>Potential Dataset:</a:t>
          </a:r>
          <a:r>
            <a:rPr lang="en-IN" sz="1100" baseline="0">
              <a:solidFill>
                <a:schemeClr val="dk1"/>
              </a:solidFill>
              <a:effectLst/>
              <a:latin typeface="+mn-lt"/>
              <a:ea typeface="+mn-ea"/>
              <a:cs typeface="+mn-cs"/>
            </a:rPr>
            <a:t> 372 X 30 </a:t>
          </a:r>
          <a:endParaRPr lang="en-IN">
            <a:effectLst/>
          </a:endParaRPr>
        </a:p>
        <a:p>
          <a:r>
            <a:rPr lang="en-IN" sz="1100" b="1" baseline="0">
              <a:solidFill>
                <a:schemeClr val="dk1"/>
              </a:solidFill>
              <a:effectLst/>
              <a:latin typeface="+mn-lt"/>
              <a:ea typeface="+mn-ea"/>
              <a:cs typeface="+mn-cs"/>
            </a:rPr>
            <a:t>Caveats</a:t>
          </a:r>
          <a:r>
            <a:rPr lang="en-IN" sz="1100" baseline="0">
              <a:solidFill>
                <a:schemeClr val="dk1"/>
              </a:solidFill>
              <a:effectLst/>
              <a:latin typeface="+mn-lt"/>
              <a:ea typeface="+mn-ea"/>
              <a:cs typeface="+mn-cs"/>
            </a:rPr>
            <a:t>: There were Missing values in the Dataset which I filled with Moving Average</a:t>
          </a:r>
          <a:endParaRPr lang="en-IN">
            <a:effectLst/>
          </a:endParaRPr>
        </a:p>
        <a:p>
          <a:endParaRPr lang="en-IN" sz="1100"/>
        </a:p>
      </xdr:txBody>
    </xdr:sp>
    <xdr:clientData/>
  </xdr:twoCellAnchor>
  <xdr:twoCellAnchor>
    <xdr:from>
      <xdr:col>9</xdr:col>
      <xdr:colOff>183697</xdr:colOff>
      <xdr:row>79</xdr:row>
      <xdr:rowOff>95250</xdr:rowOff>
    </xdr:from>
    <xdr:to>
      <xdr:col>17</xdr:col>
      <xdr:colOff>13608</xdr:colOff>
      <xdr:row>83</xdr:row>
      <xdr:rowOff>176892</xdr:rowOff>
    </xdr:to>
    <xdr:sp macro="" textlink="">
      <xdr:nvSpPr>
        <xdr:cNvPr id="38" name="TextBox 37">
          <a:extLst>
            <a:ext uri="{FF2B5EF4-FFF2-40B4-BE49-F238E27FC236}">
              <a16:creationId xmlns:a16="http://schemas.microsoft.com/office/drawing/2014/main" id="{54CBBEE7-9442-EB57-10D1-7E32AB61A46D}"/>
            </a:ext>
          </a:extLst>
        </xdr:cNvPr>
        <xdr:cNvSpPr txBox="1"/>
      </xdr:nvSpPr>
      <xdr:spPr>
        <a:xfrm>
          <a:off x="5694590" y="14607268"/>
          <a:ext cx="4728482" cy="816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 Data Analysis was done on</a:t>
          </a:r>
          <a:r>
            <a:rPr lang="en-IN" sz="1100" baseline="0"/>
            <a:t> Last 12 Month Data (June-22 to May 23). I have take Rural + Urban data for visualization as the Rural and Urban data was representating simillar output.</a:t>
          </a:r>
          <a:endParaRPr lang="en-IN" sz="1100"/>
        </a:p>
      </xdr:txBody>
    </xdr:sp>
    <xdr:clientData/>
  </xdr:twoCellAnchor>
  <xdr:twoCellAnchor>
    <xdr:from>
      <xdr:col>1</xdr:col>
      <xdr:colOff>142875</xdr:colOff>
      <xdr:row>55</xdr:row>
      <xdr:rowOff>88446</xdr:rowOff>
    </xdr:from>
    <xdr:to>
      <xdr:col>1</xdr:col>
      <xdr:colOff>428625</xdr:colOff>
      <xdr:row>57</xdr:row>
      <xdr:rowOff>142875</xdr:rowOff>
    </xdr:to>
    <xdr:sp macro="" textlink="">
      <xdr:nvSpPr>
        <xdr:cNvPr id="39" name="Rectangle 38">
          <a:extLst>
            <a:ext uri="{FF2B5EF4-FFF2-40B4-BE49-F238E27FC236}">
              <a16:creationId xmlns:a16="http://schemas.microsoft.com/office/drawing/2014/main" id="{3E344A13-9B03-1A1F-E8CE-6D5319889334}"/>
            </a:ext>
          </a:extLst>
        </xdr:cNvPr>
        <xdr:cNvSpPr/>
      </xdr:nvSpPr>
      <xdr:spPr>
        <a:xfrm>
          <a:off x="755196" y="10191750"/>
          <a:ext cx="285750" cy="421821"/>
        </a:xfrm>
        <a:prstGeom prst="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340179</xdr:colOff>
      <xdr:row>66</xdr:row>
      <xdr:rowOff>40822</xdr:rowOff>
    </xdr:from>
    <xdr:to>
      <xdr:col>7</xdr:col>
      <xdr:colOff>578304</xdr:colOff>
      <xdr:row>68</xdr:row>
      <xdr:rowOff>13607</xdr:rowOff>
    </xdr:to>
    <xdr:sp macro="" textlink="">
      <xdr:nvSpPr>
        <xdr:cNvPr id="40" name="Rectangle 39">
          <a:extLst>
            <a:ext uri="{FF2B5EF4-FFF2-40B4-BE49-F238E27FC236}">
              <a16:creationId xmlns:a16="http://schemas.microsoft.com/office/drawing/2014/main" id="{B81750D2-1B27-AE05-E05A-61273B3D794F}"/>
            </a:ext>
          </a:extLst>
        </xdr:cNvPr>
        <xdr:cNvSpPr/>
      </xdr:nvSpPr>
      <xdr:spPr>
        <a:xfrm>
          <a:off x="4626429" y="12164786"/>
          <a:ext cx="238125" cy="340178"/>
        </a:xfrm>
        <a:prstGeom prst="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27214</xdr:colOff>
      <xdr:row>42</xdr:row>
      <xdr:rowOff>170088</xdr:rowOff>
    </xdr:from>
    <xdr:to>
      <xdr:col>35</xdr:col>
      <xdr:colOff>6802</xdr:colOff>
      <xdr:row>83</xdr:row>
      <xdr:rowOff>183695</xdr:rowOff>
    </xdr:to>
    <xdr:sp macro="" textlink="">
      <xdr:nvSpPr>
        <xdr:cNvPr id="41" name="Rectangle 40">
          <a:extLst>
            <a:ext uri="{FF2B5EF4-FFF2-40B4-BE49-F238E27FC236}">
              <a16:creationId xmlns:a16="http://schemas.microsoft.com/office/drawing/2014/main" id="{273FDC66-B6AD-29C7-505A-F84C81F69D2F}"/>
            </a:ext>
          </a:extLst>
        </xdr:cNvPr>
        <xdr:cNvSpPr/>
      </xdr:nvSpPr>
      <xdr:spPr>
        <a:xfrm>
          <a:off x="10640785" y="7885338"/>
          <a:ext cx="10389053" cy="7545161"/>
        </a:xfrm>
        <a:prstGeom prst="rect">
          <a:avLst/>
        </a:prstGeom>
        <a:ln w="38100">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54429</xdr:colOff>
      <xdr:row>43</xdr:row>
      <xdr:rowOff>20412</xdr:rowOff>
    </xdr:from>
    <xdr:to>
      <xdr:col>34</xdr:col>
      <xdr:colOff>591911</xdr:colOff>
      <xdr:row>46</xdr:row>
      <xdr:rowOff>47626</xdr:rowOff>
    </xdr:to>
    <xdr:sp macro="" textlink="">
      <xdr:nvSpPr>
        <xdr:cNvPr id="42" name="TextBox 41">
          <a:extLst>
            <a:ext uri="{FF2B5EF4-FFF2-40B4-BE49-F238E27FC236}">
              <a16:creationId xmlns:a16="http://schemas.microsoft.com/office/drawing/2014/main" id="{79A73C09-3097-037A-6247-116D5BCEA2BD}"/>
            </a:ext>
          </a:extLst>
        </xdr:cNvPr>
        <xdr:cNvSpPr txBox="1"/>
      </xdr:nvSpPr>
      <xdr:spPr>
        <a:xfrm>
          <a:off x="10668000" y="7919358"/>
          <a:ext cx="10334625" cy="578304"/>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400">
              <a:solidFill>
                <a:schemeClr val="bg1"/>
              </a:solidFill>
              <a:effectLst/>
              <a:latin typeface="+mn-lt"/>
              <a:ea typeface="+mn-ea"/>
              <a:cs typeface="+mn-cs"/>
            </a:rPr>
            <a:t>India</a:t>
          </a:r>
          <a:r>
            <a:rPr lang="en-IN" sz="2400" baseline="0">
              <a:solidFill>
                <a:schemeClr val="bg1"/>
              </a:solidFill>
              <a:effectLst/>
              <a:latin typeface="+mn-lt"/>
              <a:ea typeface="+mn-ea"/>
              <a:cs typeface="+mn-cs"/>
            </a:rPr>
            <a:t> CPI Inflation Case Study </a:t>
          </a:r>
          <a:endParaRPr lang="en-IN" sz="2400">
            <a:solidFill>
              <a:schemeClr val="bg1"/>
            </a:solidFill>
            <a:effectLst/>
          </a:endParaRPr>
        </a:p>
        <a:p>
          <a:endParaRPr lang="en-IN" sz="1100"/>
        </a:p>
      </xdr:txBody>
    </xdr:sp>
    <xdr:clientData/>
  </xdr:twoCellAnchor>
  <xdr:twoCellAnchor>
    <xdr:from>
      <xdr:col>18</xdr:col>
      <xdr:colOff>68036</xdr:colOff>
      <xdr:row>46</xdr:row>
      <xdr:rowOff>61232</xdr:rowOff>
    </xdr:from>
    <xdr:to>
      <xdr:col>34</xdr:col>
      <xdr:colOff>578304</xdr:colOff>
      <xdr:row>48</xdr:row>
      <xdr:rowOff>136071</xdr:rowOff>
    </xdr:to>
    <xdr:sp macro="" textlink="">
      <xdr:nvSpPr>
        <xdr:cNvPr id="43" name="TextBox 42">
          <a:extLst>
            <a:ext uri="{FF2B5EF4-FFF2-40B4-BE49-F238E27FC236}">
              <a16:creationId xmlns:a16="http://schemas.microsoft.com/office/drawing/2014/main" id="{804188C2-B8E6-1840-0599-AEB8275CA757}"/>
            </a:ext>
          </a:extLst>
        </xdr:cNvPr>
        <xdr:cNvSpPr txBox="1"/>
      </xdr:nvSpPr>
      <xdr:spPr>
        <a:xfrm>
          <a:off x="10681607" y="8511268"/>
          <a:ext cx="10307411" cy="442232"/>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chemeClr val="bg1"/>
              </a:solidFill>
            </a:rPr>
            <a:t>4. Investigated  how the onset and </a:t>
          </a:r>
          <a:r>
            <a:rPr lang="en-IN" sz="1600">
              <a:solidFill>
                <a:schemeClr val="bg1"/>
              </a:solidFill>
            </a:rPr>
            <a:t>progression</a:t>
          </a:r>
          <a:r>
            <a:rPr lang="en-IN" sz="1800">
              <a:solidFill>
                <a:schemeClr val="bg1"/>
              </a:solidFill>
            </a:rPr>
            <a:t> of the covid-19 pandemic affected inflation rates in India</a:t>
          </a:r>
        </a:p>
      </xdr:txBody>
    </xdr:sp>
    <xdr:clientData/>
  </xdr:twoCellAnchor>
  <xdr:twoCellAnchor>
    <xdr:from>
      <xdr:col>18</xdr:col>
      <xdr:colOff>74840</xdr:colOff>
      <xdr:row>48</xdr:row>
      <xdr:rowOff>156482</xdr:rowOff>
    </xdr:from>
    <xdr:to>
      <xdr:col>34</xdr:col>
      <xdr:colOff>591911</xdr:colOff>
      <xdr:row>52</xdr:row>
      <xdr:rowOff>102054</xdr:rowOff>
    </xdr:to>
    <xdr:sp macro="" textlink="">
      <xdr:nvSpPr>
        <xdr:cNvPr id="44" name="TextBox 43">
          <a:extLst>
            <a:ext uri="{FF2B5EF4-FFF2-40B4-BE49-F238E27FC236}">
              <a16:creationId xmlns:a16="http://schemas.microsoft.com/office/drawing/2014/main" id="{5B1BA7BD-3CC7-3E84-AC2F-15C0076873A0}"/>
            </a:ext>
          </a:extLst>
        </xdr:cNvPr>
        <xdr:cNvSpPr txBox="1"/>
      </xdr:nvSpPr>
      <xdr:spPr>
        <a:xfrm>
          <a:off x="10688411" y="8973911"/>
          <a:ext cx="10314214" cy="680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Insights:</a:t>
          </a:r>
          <a:r>
            <a:rPr lang="en-IN" sz="1100" baseline="0"/>
            <a:t> </a:t>
          </a:r>
        </a:p>
        <a:p>
          <a:r>
            <a:rPr lang="en-IN" sz="1100" baseline="0"/>
            <a:t>1. After Pandemic there is a spike in Inflation %age in Essentials,Food and Health</a:t>
          </a:r>
        </a:p>
        <a:p>
          <a:r>
            <a:rPr lang="en-IN" sz="1100" baseline="0"/>
            <a:t>2. In </a:t>
          </a:r>
          <a:r>
            <a:rPr lang="en-IN" sz="1100" b="0" i="0" u="none" strike="noStrike">
              <a:solidFill>
                <a:schemeClr val="dk1"/>
              </a:solidFill>
              <a:effectLst/>
              <a:latin typeface="+mn-lt"/>
              <a:ea typeface="+mn-ea"/>
              <a:cs typeface="+mn-cs"/>
            </a:rPr>
            <a:t>Meat and fish</a:t>
          </a:r>
          <a:r>
            <a:rPr lang="en-IN"/>
            <a:t> Category there</a:t>
          </a:r>
          <a:r>
            <a:rPr lang="en-IN" baseline="0"/>
            <a:t> </a:t>
          </a:r>
          <a:r>
            <a:rPr lang="en-IN"/>
            <a:t>is 30% inflation post Pandemic</a:t>
          </a:r>
          <a:r>
            <a:rPr lang="en-IN" sz="1100" baseline="0"/>
            <a:t> </a:t>
          </a:r>
          <a:endParaRPr lang="en-IN" sz="1100"/>
        </a:p>
      </xdr:txBody>
    </xdr:sp>
    <xdr:clientData/>
  </xdr:twoCellAnchor>
  <xdr:twoCellAnchor>
    <xdr:from>
      <xdr:col>18</xdr:col>
      <xdr:colOff>34019</xdr:colOff>
      <xdr:row>52</xdr:row>
      <xdr:rowOff>136070</xdr:rowOff>
    </xdr:from>
    <xdr:to>
      <xdr:col>29</xdr:col>
      <xdr:colOff>122465</xdr:colOff>
      <xdr:row>72</xdr:row>
      <xdr:rowOff>40821</xdr:rowOff>
    </xdr:to>
    <xdr:graphicFrame macro="">
      <xdr:nvGraphicFramePr>
        <xdr:cNvPr id="45" name="Chart 44">
          <a:extLst>
            <a:ext uri="{FF2B5EF4-FFF2-40B4-BE49-F238E27FC236}">
              <a16:creationId xmlns:a16="http://schemas.microsoft.com/office/drawing/2014/main" id="{CF6BA67E-9EE2-4729-BD29-1BA78F3EA9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163284</xdr:colOff>
      <xdr:row>52</xdr:row>
      <xdr:rowOff>142873</xdr:rowOff>
    </xdr:from>
    <xdr:to>
      <xdr:col>34</xdr:col>
      <xdr:colOff>585106</xdr:colOff>
      <xdr:row>72</xdr:row>
      <xdr:rowOff>47625</xdr:rowOff>
    </xdr:to>
    <xdr:graphicFrame macro="">
      <xdr:nvGraphicFramePr>
        <xdr:cNvPr id="46" name="Chart 45">
          <a:extLst>
            <a:ext uri="{FF2B5EF4-FFF2-40B4-BE49-F238E27FC236}">
              <a16:creationId xmlns:a16="http://schemas.microsoft.com/office/drawing/2014/main" id="{5FF76EB3-F728-4AB5-88AD-5E3D3D7B8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74840</xdr:colOff>
      <xdr:row>72</xdr:row>
      <xdr:rowOff>149678</xdr:rowOff>
    </xdr:from>
    <xdr:to>
      <xdr:col>34</xdr:col>
      <xdr:colOff>591911</xdr:colOff>
      <xdr:row>76</xdr:row>
      <xdr:rowOff>34017</xdr:rowOff>
    </xdr:to>
    <xdr:sp macro="" textlink="">
      <xdr:nvSpPr>
        <xdr:cNvPr id="47" name="TextBox 46">
          <a:extLst>
            <a:ext uri="{FF2B5EF4-FFF2-40B4-BE49-F238E27FC236}">
              <a16:creationId xmlns:a16="http://schemas.microsoft.com/office/drawing/2014/main" id="{B6BAEBA1-CE75-810A-8F74-76553E508727}"/>
            </a:ext>
          </a:extLst>
        </xdr:cNvPr>
        <xdr:cNvSpPr txBox="1"/>
      </xdr:nvSpPr>
      <xdr:spPr>
        <a:xfrm>
          <a:off x="10688411" y="13375821"/>
          <a:ext cx="10314214"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Conclusion:</a:t>
          </a:r>
          <a:r>
            <a:rPr lang="en-IN" sz="1100"/>
            <a:t> In the analysis I</a:t>
          </a:r>
          <a:r>
            <a:rPr lang="en-IN" sz="1100" baseline="0"/>
            <a:t> have found that there is an impact post Pandemic on the Caterios like Essential food and Health,which caused spike in inflation in 2020 Financial year, however the inflation went down gradually in 2020 and 2021</a:t>
          </a:r>
          <a:endParaRPr lang="en-IN" sz="1100"/>
        </a:p>
      </xdr:txBody>
    </xdr:sp>
    <xdr:clientData/>
  </xdr:twoCellAnchor>
  <xdr:twoCellAnchor>
    <xdr:from>
      <xdr:col>18</xdr:col>
      <xdr:colOff>88447</xdr:colOff>
      <xdr:row>77</xdr:row>
      <xdr:rowOff>176893</xdr:rowOff>
    </xdr:from>
    <xdr:to>
      <xdr:col>34</xdr:col>
      <xdr:colOff>571500</xdr:colOff>
      <xdr:row>83</xdr:row>
      <xdr:rowOff>129268</xdr:rowOff>
    </xdr:to>
    <xdr:sp macro="" textlink="">
      <xdr:nvSpPr>
        <xdr:cNvPr id="48" name="TextBox 47">
          <a:extLst>
            <a:ext uri="{FF2B5EF4-FFF2-40B4-BE49-F238E27FC236}">
              <a16:creationId xmlns:a16="http://schemas.microsoft.com/office/drawing/2014/main" id="{3F1BFEA0-6006-E79B-DB2A-8693089A7736}"/>
            </a:ext>
          </a:extLst>
        </xdr:cNvPr>
        <xdr:cNvSpPr txBox="1"/>
      </xdr:nvSpPr>
      <xdr:spPr>
        <a:xfrm>
          <a:off x="10702018" y="14321518"/>
          <a:ext cx="10280196" cy="10545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Time Duration:</a:t>
          </a:r>
          <a:r>
            <a:rPr lang="en-IN" sz="1100" baseline="0">
              <a:solidFill>
                <a:schemeClr val="dk1"/>
              </a:solidFill>
              <a:effectLst/>
              <a:latin typeface="+mn-lt"/>
              <a:ea typeface="+mn-ea"/>
              <a:cs typeface="+mn-cs"/>
            </a:rPr>
            <a:t> 05-09-2024 to 12-09-2024</a:t>
          </a:r>
          <a:endParaRPr lang="en-IN">
            <a:effectLst/>
          </a:endParaRPr>
        </a:p>
        <a:p>
          <a:r>
            <a:rPr lang="en-IN" sz="1100" b="1" baseline="0">
              <a:solidFill>
                <a:schemeClr val="dk1"/>
              </a:solidFill>
              <a:effectLst/>
              <a:latin typeface="+mn-lt"/>
              <a:ea typeface="+mn-ea"/>
              <a:cs typeface="+mn-cs"/>
            </a:rPr>
            <a:t>Potential Dataset:</a:t>
          </a:r>
          <a:r>
            <a:rPr lang="en-IN" sz="1100" baseline="0">
              <a:solidFill>
                <a:schemeClr val="dk1"/>
              </a:solidFill>
              <a:effectLst/>
              <a:latin typeface="+mn-lt"/>
              <a:ea typeface="+mn-ea"/>
              <a:cs typeface="+mn-cs"/>
            </a:rPr>
            <a:t> 372 X 30 </a:t>
          </a:r>
          <a:endParaRPr lang="en-IN">
            <a:effectLst/>
          </a:endParaRPr>
        </a:p>
        <a:p>
          <a:r>
            <a:rPr lang="en-IN" sz="1100" b="1" baseline="0">
              <a:solidFill>
                <a:schemeClr val="dk1"/>
              </a:solidFill>
              <a:effectLst/>
              <a:latin typeface="+mn-lt"/>
              <a:ea typeface="+mn-ea"/>
              <a:cs typeface="+mn-cs"/>
            </a:rPr>
            <a:t>Caveats</a:t>
          </a:r>
          <a:r>
            <a:rPr lang="en-IN" sz="1100" baseline="0">
              <a:solidFill>
                <a:schemeClr val="dk1"/>
              </a:solidFill>
              <a:effectLst/>
              <a:latin typeface="+mn-lt"/>
              <a:ea typeface="+mn-ea"/>
              <a:cs typeface="+mn-cs"/>
            </a:rPr>
            <a:t>: There missing Value in the dataset which was filled with moving average; For April 2019 complete data was missing for which approximation taken( Moving Average)</a:t>
          </a:r>
          <a:endParaRPr lang="en-IN" sz="1100"/>
        </a:p>
      </xdr:txBody>
    </xdr:sp>
    <xdr:clientData/>
  </xdr:twoCellAnchor>
  <xdr:twoCellAnchor>
    <xdr:from>
      <xdr:col>9</xdr:col>
      <xdr:colOff>455838</xdr:colOff>
      <xdr:row>84</xdr:row>
      <xdr:rowOff>108857</xdr:rowOff>
    </xdr:from>
    <xdr:to>
      <xdr:col>27</xdr:col>
      <xdr:colOff>264267</xdr:colOff>
      <xdr:row>125</xdr:row>
      <xdr:rowOff>94103</xdr:rowOff>
    </xdr:to>
    <xdr:sp macro="" textlink="">
      <xdr:nvSpPr>
        <xdr:cNvPr id="49" name="Rectangle 48">
          <a:extLst>
            <a:ext uri="{FF2B5EF4-FFF2-40B4-BE49-F238E27FC236}">
              <a16:creationId xmlns:a16="http://schemas.microsoft.com/office/drawing/2014/main" id="{68BF3341-4FC7-0ED9-158D-0171C7585CEA}"/>
            </a:ext>
          </a:extLst>
        </xdr:cNvPr>
        <xdr:cNvSpPr/>
      </xdr:nvSpPr>
      <xdr:spPr>
        <a:xfrm>
          <a:off x="5966731" y="15539357"/>
          <a:ext cx="10422000" cy="7516800"/>
        </a:xfrm>
        <a:prstGeom prst="rect">
          <a:avLst/>
        </a:prstGeom>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76200">
              <a:solidFill>
                <a:schemeClr val="tx1"/>
              </a:solidFill>
            </a:ln>
          </a:endParaRPr>
        </a:p>
      </xdr:txBody>
    </xdr:sp>
    <xdr:clientData/>
  </xdr:twoCellAnchor>
  <xdr:twoCellAnchor>
    <xdr:from>
      <xdr:col>9</xdr:col>
      <xdr:colOff>435428</xdr:colOff>
      <xdr:row>84</xdr:row>
      <xdr:rowOff>115662</xdr:rowOff>
    </xdr:from>
    <xdr:to>
      <xdr:col>27</xdr:col>
      <xdr:colOff>251732</xdr:colOff>
      <xdr:row>87</xdr:row>
      <xdr:rowOff>136073</xdr:rowOff>
    </xdr:to>
    <xdr:sp macro="" textlink="">
      <xdr:nvSpPr>
        <xdr:cNvPr id="50" name="TextBox 49">
          <a:extLst>
            <a:ext uri="{FF2B5EF4-FFF2-40B4-BE49-F238E27FC236}">
              <a16:creationId xmlns:a16="http://schemas.microsoft.com/office/drawing/2014/main" id="{90EB9AD2-91FD-20D7-57C0-64B918D6F8A2}"/>
            </a:ext>
          </a:extLst>
        </xdr:cNvPr>
        <xdr:cNvSpPr txBox="1"/>
      </xdr:nvSpPr>
      <xdr:spPr>
        <a:xfrm>
          <a:off x="5946321" y="15546162"/>
          <a:ext cx="10429875" cy="571500"/>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400">
              <a:solidFill>
                <a:schemeClr val="bg1"/>
              </a:solidFill>
              <a:effectLst/>
              <a:latin typeface="+mn-lt"/>
              <a:ea typeface="+mn-ea"/>
              <a:cs typeface="+mn-cs"/>
            </a:rPr>
            <a:t>India</a:t>
          </a:r>
          <a:r>
            <a:rPr lang="en-IN" sz="2400" baseline="0">
              <a:solidFill>
                <a:schemeClr val="bg1"/>
              </a:solidFill>
              <a:effectLst/>
              <a:latin typeface="+mn-lt"/>
              <a:ea typeface="+mn-ea"/>
              <a:cs typeface="+mn-cs"/>
            </a:rPr>
            <a:t> CPI Inflation Case Study </a:t>
          </a:r>
          <a:endParaRPr lang="en-IN" sz="2400">
            <a:solidFill>
              <a:schemeClr val="bg1"/>
            </a:solidFill>
            <a:effectLst/>
          </a:endParaRPr>
        </a:p>
        <a:p>
          <a:endParaRPr lang="en-IN" sz="1100"/>
        </a:p>
      </xdr:txBody>
    </xdr:sp>
    <xdr:clientData/>
  </xdr:twoCellAnchor>
  <xdr:twoCellAnchor>
    <xdr:from>
      <xdr:col>9</xdr:col>
      <xdr:colOff>435428</xdr:colOff>
      <xdr:row>87</xdr:row>
      <xdr:rowOff>170090</xdr:rowOff>
    </xdr:from>
    <xdr:to>
      <xdr:col>27</xdr:col>
      <xdr:colOff>258536</xdr:colOff>
      <xdr:row>91</xdr:row>
      <xdr:rowOff>136071</xdr:rowOff>
    </xdr:to>
    <xdr:sp macro="" textlink="">
      <xdr:nvSpPr>
        <xdr:cNvPr id="51" name="TextBox 50">
          <a:extLst>
            <a:ext uri="{FF2B5EF4-FFF2-40B4-BE49-F238E27FC236}">
              <a16:creationId xmlns:a16="http://schemas.microsoft.com/office/drawing/2014/main" id="{51013300-1994-B123-2924-DC4D0FE1E177}"/>
            </a:ext>
          </a:extLst>
        </xdr:cNvPr>
        <xdr:cNvSpPr txBox="1"/>
      </xdr:nvSpPr>
      <xdr:spPr>
        <a:xfrm>
          <a:off x="5946321" y="16151679"/>
          <a:ext cx="10436679" cy="700767"/>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chemeClr val="bg1"/>
              </a:solidFill>
            </a:rPr>
            <a:t>5. Investigated how major global economic events (Imported crude oil price fluctuations) have influenced India’s inflation</a:t>
          </a:r>
        </a:p>
      </xdr:txBody>
    </xdr:sp>
    <xdr:clientData/>
  </xdr:twoCellAnchor>
  <xdr:twoCellAnchor>
    <xdr:from>
      <xdr:col>9</xdr:col>
      <xdr:colOff>449036</xdr:colOff>
      <xdr:row>92</xdr:row>
      <xdr:rowOff>20412</xdr:rowOff>
    </xdr:from>
    <xdr:to>
      <xdr:col>27</xdr:col>
      <xdr:colOff>238125</xdr:colOff>
      <xdr:row>96</xdr:row>
      <xdr:rowOff>6804</xdr:rowOff>
    </xdr:to>
    <xdr:sp macro="" textlink="">
      <xdr:nvSpPr>
        <xdr:cNvPr id="52" name="TextBox 51">
          <a:extLst>
            <a:ext uri="{FF2B5EF4-FFF2-40B4-BE49-F238E27FC236}">
              <a16:creationId xmlns:a16="http://schemas.microsoft.com/office/drawing/2014/main" id="{0A19E487-733B-41A8-D7A7-FA35350517A1}"/>
            </a:ext>
          </a:extLst>
        </xdr:cNvPr>
        <xdr:cNvSpPr txBox="1"/>
      </xdr:nvSpPr>
      <xdr:spPr>
        <a:xfrm>
          <a:off x="5959929" y="16920483"/>
          <a:ext cx="10402660" cy="7211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Insights:</a:t>
          </a:r>
        </a:p>
        <a:p>
          <a:r>
            <a:rPr lang="en-IN" sz="1100"/>
            <a:t>1.  Cereals</a:t>
          </a:r>
          <a:r>
            <a:rPr lang="en-IN" sz="1100" baseline="0"/>
            <a:t> and Production has a highest Correlation with Crude Oil Price Flatuation</a:t>
          </a:r>
        </a:p>
        <a:p>
          <a:r>
            <a:rPr lang="en-IN" sz="1100" baseline="0"/>
            <a:t>2. Egg is negatively correlated wiht the crude oil Price flatuation</a:t>
          </a:r>
          <a:endParaRPr lang="en-IN" sz="1100"/>
        </a:p>
      </xdr:txBody>
    </xdr:sp>
    <xdr:clientData/>
  </xdr:twoCellAnchor>
  <xdr:twoCellAnchor>
    <xdr:from>
      <xdr:col>9</xdr:col>
      <xdr:colOff>462641</xdr:colOff>
      <xdr:row>96</xdr:row>
      <xdr:rowOff>34017</xdr:rowOff>
    </xdr:from>
    <xdr:to>
      <xdr:col>27</xdr:col>
      <xdr:colOff>258536</xdr:colOff>
      <xdr:row>117</xdr:row>
      <xdr:rowOff>27214</xdr:rowOff>
    </xdr:to>
    <xdr:graphicFrame macro="">
      <xdr:nvGraphicFramePr>
        <xdr:cNvPr id="53" name="Chart 52">
          <a:extLst>
            <a:ext uri="{FF2B5EF4-FFF2-40B4-BE49-F238E27FC236}">
              <a16:creationId xmlns:a16="http://schemas.microsoft.com/office/drawing/2014/main" id="{6BA5F1E1-923E-4E3F-9754-DF9F9BBE76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462643</xdr:colOff>
      <xdr:row>121</xdr:row>
      <xdr:rowOff>6803</xdr:rowOff>
    </xdr:from>
    <xdr:to>
      <xdr:col>27</xdr:col>
      <xdr:colOff>251732</xdr:colOff>
      <xdr:row>125</xdr:row>
      <xdr:rowOff>88446</xdr:rowOff>
    </xdr:to>
    <xdr:sp macro="" textlink="">
      <xdr:nvSpPr>
        <xdr:cNvPr id="54" name="TextBox 53">
          <a:extLst>
            <a:ext uri="{FF2B5EF4-FFF2-40B4-BE49-F238E27FC236}">
              <a16:creationId xmlns:a16="http://schemas.microsoft.com/office/drawing/2014/main" id="{1E75BED0-7C79-C065-47BA-D64F6DE4F4C3}"/>
            </a:ext>
          </a:extLst>
        </xdr:cNvPr>
        <xdr:cNvSpPr txBox="1"/>
      </xdr:nvSpPr>
      <xdr:spPr>
        <a:xfrm>
          <a:off x="5973536" y="22234071"/>
          <a:ext cx="10402660" cy="816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Time Duration:</a:t>
          </a:r>
          <a:r>
            <a:rPr lang="en-IN" sz="1100" baseline="0">
              <a:solidFill>
                <a:schemeClr val="dk1"/>
              </a:solidFill>
              <a:effectLst/>
              <a:latin typeface="+mn-lt"/>
              <a:ea typeface="+mn-ea"/>
              <a:cs typeface="+mn-cs"/>
            </a:rPr>
            <a:t> 05-09-2024 to 12-09-2024</a:t>
          </a:r>
          <a:endParaRPr lang="en-IN">
            <a:effectLst/>
          </a:endParaRPr>
        </a:p>
        <a:p>
          <a:r>
            <a:rPr lang="en-IN" sz="1100" b="1" baseline="0">
              <a:solidFill>
                <a:schemeClr val="dk1"/>
              </a:solidFill>
              <a:effectLst/>
              <a:latin typeface="+mn-lt"/>
              <a:ea typeface="+mn-ea"/>
              <a:cs typeface="+mn-cs"/>
            </a:rPr>
            <a:t>Potential Dataset:</a:t>
          </a:r>
          <a:r>
            <a:rPr lang="en-IN" sz="1100" baseline="0">
              <a:solidFill>
                <a:schemeClr val="dk1"/>
              </a:solidFill>
              <a:effectLst/>
              <a:latin typeface="+mn-lt"/>
              <a:ea typeface="+mn-ea"/>
              <a:cs typeface="+mn-cs"/>
            </a:rPr>
            <a:t> 372 X 30 </a:t>
          </a:r>
          <a:endParaRPr lang="en-IN">
            <a:effectLst/>
          </a:endParaRPr>
        </a:p>
        <a:p>
          <a:r>
            <a:rPr lang="en-IN" sz="1100" b="1" baseline="0">
              <a:solidFill>
                <a:schemeClr val="dk1"/>
              </a:solidFill>
              <a:effectLst/>
              <a:latin typeface="+mn-lt"/>
              <a:ea typeface="+mn-ea"/>
              <a:cs typeface="+mn-cs"/>
            </a:rPr>
            <a:t>Caveats</a:t>
          </a:r>
          <a:r>
            <a:rPr lang="en-IN" sz="1100" baseline="0">
              <a:solidFill>
                <a:schemeClr val="dk1"/>
              </a:solidFill>
              <a:effectLst/>
              <a:latin typeface="+mn-lt"/>
              <a:ea typeface="+mn-ea"/>
              <a:cs typeface="+mn-cs"/>
            </a:rPr>
            <a:t>: As I don't have the Flatuation price of Crude oil(Imported) I have downloaded the data from https://ppac.gov.in</a:t>
          </a:r>
          <a:endParaRPr lang="en-IN" sz="1100"/>
        </a:p>
      </xdr:txBody>
    </xdr:sp>
    <xdr:clientData/>
  </xdr:twoCellAnchor>
  <xdr:twoCellAnchor>
    <xdr:from>
      <xdr:col>9</xdr:col>
      <xdr:colOff>510268</xdr:colOff>
      <xdr:row>117</xdr:row>
      <xdr:rowOff>122464</xdr:rowOff>
    </xdr:from>
    <xdr:to>
      <xdr:col>27</xdr:col>
      <xdr:colOff>204107</xdr:colOff>
      <xdr:row>120</xdr:row>
      <xdr:rowOff>149679</xdr:rowOff>
    </xdr:to>
    <xdr:sp macro="" textlink="">
      <xdr:nvSpPr>
        <xdr:cNvPr id="55" name="TextBox 54">
          <a:extLst>
            <a:ext uri="{FF2B5EF4-FFF2-40B4-BE49-F238E27FC236}">
              <a16:creationId xmlns:a16="http://schemas.microsoft.com/office/drawing/2014/main" id="{34BDF07B-839D-29AF-BB82-60D3CC52A0FA}"/>
            </a:ext>
          </a:extLst>
        </xdr:cNvPr>
        <xdr:cNvSpPr txBox="1"/>
      </xdr:nvSpPr>
      <xdr:spPr>
        <a:xfrm>
          <a:off x="6021161" y="21614946"/>
          <a:ext cx="10307410" cy="578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Conclusion: For the purpose of this analysis, focused only on the imported oil price fluctuations for years 2021 to 2023 (Month-on-Month)</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0.23506</cdr:x>
      <cdr:y>0.1032</cdr:y>
    </cdr:from>
    <cdr:to>
      <cdr:x>0.38577</cdr:x>
      <cdr:y>0.27274</cdr:y>
    </cdr:to>
    <cdr:sp macro="" textlink="">
      <cdr:nvSpPr>
        <cdr:cNvPr id="2" name="Speech Bubble: Rectangle 1">
          <a:extLst xmlns:a="http://schemas.openxmlformats.org/drawingml/2006/main">
            <a:ext uri="{FF2B5EF4-FFF2-40B4-BE49-F238E27FC236}">
              <a16:creationId xmlns:a16="http://schemas.microsoft.com/office/drawing/2014/main" id="{051D1992-5272-1456-D827-BFA0D349FE85}"/>
            </a:ext>
          </a:extLst>
        </cdr:cNvPr>
        <cdr:cNvSpPr/>
      </cdr:nvSpPr>
      <cdr:spPr>
        <a:xfrm xmlns:a="http://schemas.openxmlformats.org/drawingml/2006/main">
          <a:off x="1687287" y="380999"/>
          <a:ext cx="1081767" cy="625930"/>
        </a:xfrm>
        <a:prstGeom xmlns:a="http://schemas.openxmlformats.org/drawingml/2006/main" prst="wedgeRectCallout">
          <a:avLst>
            <a:gd name="adj1" fmla="val -126848"/>
            <a:gd name="adj2" fmla="val -11346"/>
          </a:avLst>
        </a:prstGeom>
        <a:solidFill xmlns:a="http://schemas.openxmlformats.org/drawingml/2006/main">
          <a:schemeClr val="accent3">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chemeClr val="tx2">
                  <a:lumMod val="75000"/>
                </a:schemeClr>
              </a:solidFill>
            </a:rPr>
            <a:t>Highest Inflation</a:t>
          </a:r>
          <a:r>
            <a:rPr lang="en-US" baseline="0">
              <a:solidFill>
                <a:schemeClr val="tx2">
                  <a:lumMod val="75000"/>
                </a:schemeClr>
              </a:solidFill>
            </a:rPr>
            <a:t> In June'22</a:t>
          </a:r>
          <a:endParaRPr lang="en-US">
            <a:solidFill>
              <a:schemeClr val="tx2">
                <a:lumMod val="75000"/>
              </a:schemeClr>
            </a:solidFill>
          </a:endParaRPr>
        </a:p>
      </cdr:txBody>
    </cdr:sp>
  </cdr:relSizeAnchor>
  <cdr:relSizeAnchor xmlns:cdr="http://schemas.openxmlformats.org/drawingml/2006/chartDrawing">
    <cdr:from>
      <cdr:x>0.65685</cdr:x>
      <cdr:y>0.01659</cdr:y>
    </cdr:from>
    <cdr:to>
      <cdr:x>0.84831</cdr:x>
      <cdr:y>0.1548</cdr:y>
    </cdr:to>
    <cdr:sp macro="" textlink="">
      <cdr:nvSpPr>
        <cdr:cNvPr id="3" name="Speech Bubble: Rectangle 2">
          <a:extLst xmlns:a="http://schemas.openxmlformats.org/drawingml/2006/main">
            <a:ext uri="{FF2B5EF4-FFF2-40B4-BE49-F238E27FC236}">
              <a16:creationId xmlns:a16="http://schemas.microsoft.com/office/drawing/2014/main" id="{103AD982-B02E-B02A-2B76-D043846ACC5F}"/>
            </a:ext>
          </a:extLst>
        </cdr:cNvPr>
        <cdr:cNvSpPr/>
      </cdr:nvSpPr>
      <cdr:spPr>
        <a:xfrm xmlns:a="http://schemas.openxmlformats.org/drawingml/2006/main">
          <a:off x="4714878" y="61233"/>
          <a:ext cx="1374320" cy="510266"/>
        </a:xfrm>
        <a:prstGeom xmlns:a="http://schemas.openxmlformats.org/drawingml/2006/main" prst="wedgeRectCallout">
          <a:avLst>
            <a:gd name="adj1" fmla="val -46530"/>
            <a:gd name="adj2" fmla="val 433721"/>
          </a:avLst>
        </a:prstGeom>
        <a:solidFill xmlns:a="http://schemas.openxmlformats.org/drawingml/2006/main">
          <a:schemeClr val="accent3">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ysClr val="windowText" lastClr="000000"/>
              </a:solidFill>
            </a:rPr>
            <a:t>Lowest Inflation in Feb'23</a:t>
          </a:r>
        </a:p>
      </cdr:txBody>
    </cdr:sp>
  </cdr:relSizeAnchor>
</c:userShapes>
</file>

<file path=xl/drawings/drawing4.xml><?xml version="1.0" encoding="utf-8"?>
<c:userShapes xmlns:c="http://schemas.openxmlformats.org/drawingml/2006/chart">
  <cdr:relSizeAnchor xmlns:cdr="http://schemas.openxmlformats.org/drawingml/2006/chartDrawing">
    <cdr:from>
      <cdr:x>0.36723</cdr:x>
      <cdr:y>0.36862</cdr:y>
    </cdr:from>
    <cdr:to>
      <cdr:x>0.37525</cdr:x>
      <cdr:y>0.70526</cdr:y>
    </cdr:to>
    <cdr:sp macro="" textlink="">
      <cdr:nvSpPr>
        <cdr:cNvPr id="2" name="Rectangle 1">
          <a:extLst xmlns:a="http://schemas.openxmlformats.org/drawingml/2006/main">
            <a:ext uri="{FF2B5EF4-FFF2-40B4-BE49-F238E27FC236}">
              <a16:creationId xmlns:a16="http://schemas.microsoft.com/office/drawing/2014/main" id="{2C91A7F2-2F99-6BCD-1D0C-DF2BA5FC21D7}"/>
            </a:ext>
          </a:extLst>
        </cdr:cNvPr>
        <cdr:cNvSpPr/>
      </cdr:nvSpPr>
      <cdr:spPr>
        <a:xfrm xmlns:a="http://schemas.openxmlformats.org/drawingml/2006/main">
          <a:off x="1279219" y="1299110"/>
          <a:ext cx="27938" cy="1186404"/>
        </a:xfrm>
        <a:prstGeom xmlns:a="http://schemas.openxmlformats.org/drawingml/2006/main" prst="rect">
          <a:avLst/>
        </a:prstGeom>
        <a:solidFill xmlns:a="http://schemas.openxmlformats.org/drawingml/2006/main">
          <a:srgbClr val="FF0000"/>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0.39258</cdr:x>
      <cdr:y>0.16547</cdr:y>
    </cdr:from>
    <cdr:to>
      <cdr:x>0.48438</cdr:x>
      <cdr:y>0.2464</cdr:y>
    </cdr:to>
    <cdr:sp macro="" textlink="">
      <cdr:nvSpPr>
        <cdr:cNvPr id="3" name="Rectangle 2">
          <a:extLst xmlns:a="http://schemas.openxmlformats.org/drawingml/2006/main">
            <a:ext uri="{FF2B5EF4-FFF2-40B4-BE49-F238E27FC236}">
              <a16:creationId xmlns:a16="http://schemas.microsoft.com/office/drawing/2014/main" id="{A01D19D4-10C8-032E-8854-9505396A0076}"/>
            </a:ext>
          </a:extLst>
        </cdr:cNvPr>
        <cdr:cNvSpPr/>
      </cdr:nvSpPr>
      <cdr:spPr>
        <a:xfrm xmlns:a="http://schemas.openxmlformats.org/drawingml/2006/main">
          <a:off x="1367520" y="625931"/>
          <a:ext cx="319768" cy="306161"/>
        </a:xfrm>
        <a:prstGeom xmlns:a="http://schemas.openxmlformats.org/drawingml/2006/main" prst="rect">
          <a:avLst/>
        </a:prstGeom>
        <a:noFill xmlns:a="http://schemas.openxmlformats.org/drawingml/2006/main"/>
        <a:ln xmlns:a="http://schemas.openxmlformats.org/drawingml/2006/main">
          <a:solidFill>
            <a:srgbClr val="FF0000"/>
          </a:solidFill>
          <a:prstDash val="sysDot"/>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5.xml><?xml version="1.0" encoding="utf-8"?>
<xdr:wsDr xmlns:xdr="http://schemas.openxmlformats.org/drawingml/2006/spreadsheetDrawing" xmlns:a="http://schemas.openxmlformats.org/drawingml/2006/main">
  <xdr:twoCellAnchor>
    <xdr:from>
      <xdr:col>11</xdr:col>
      <xdr:colOff>289560</xdr:colOff>
      <xdr:row>15</xdr:row>
      <xdr:rowOff>163830</xdr:rowOff>
    </xdr:from>
    <xdr:to>
      <xdr:col>18</xdr:col>
      <xdr:colOff>68580</xdr:colOff>
      <xdr:row>35</xdr:row>
      <xdr:rowOff>106680</xdr:rowOff>
    </xdr:to>
    <xdr:graphicFrame macro="">
      <xdr:nvGraphicFramePr>
        <xdr:cNvPr id="2" name="Chart 1">
          <a:extLst>
            <a:ext uri="{FF2B5EF4-FFF2-40B4-BE49-F238E27FC236}">
              <a16:creationId xmlns:a16="http://schemas.microsoft.com/office/drawing/2014/main" id="{082A0F77-DD65-5B89-54D1-A606291382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731520</xdr:colOff>
      <xdr:row>16</xdr:row>
      <xdr:rowOff>19050</xdr:rowOff>
    </xdr:from>
    <xdr:to>
      <xdr:col>25</xdr:col>
      <xdr:colOff>358140</xdr:colOff>
      <xdr:row>34</xdr:row>
      <xdr:rowOff>152400</xdr:rowOff>
    </xdr:to>
    <xdr:graphicFrame macro="">
      <xdr:nvGraphicFramePr>
        <xdr:cNvPr id="3" name="Chart 2">
          <a:extLst>
            <a:ext uri="{FF2B5EF4-FFF2-40B4-BE49-F238E27FC236}">
              <a16:creationId xmlns:a16="http://schemas.microsoft.com/office/drawing/2014/main" id="{3F38134B-CF4F-840B-14F2-AF13C50579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510540</xdr:colOff>
      <xdr:row>16</xdr:row>
      <xdr:rowOff>26670</xdr:rowOff>
    </xdr:from>
    <xdr:to>
      <xdr:col>34</xdr:col>
      <xdr:colOff>350520</xdr:colOff>
      <xdr:row>34</xdr:row>
      <xdr:rowOff>167640</xdr:rowOff>
    </xdr:to>
    <xdr:graphicFrame macro="">
      <xdr:nvGraphicFramePr>
        <xdr:cNvPr id="4" name="Chart 3">
          <a:extLst>
            <a:ext uri="{FF2B5EF4-FFF2-40B4-BE49-F238E27FC236}">
              <a16:creationId xmlns:a16="http://schemas.microsoft.com/office/drawing/2014/main" id="{90140198-5567-8A43-9584-E417A9E14D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27</xdr:col>
      <xdr:colOff>129540</xdr:colOff>
      <xdr:row>1</xdr:row>
      <xdr:rowOff>57150</xdr:rowOff>
    </xdr:from>
    <xdr:to>
      <xdr:col>37</xdr:col>
      <xdr:colOff>281940</xdr:colOff>
      <xdr:row>16</xdr:row>
      <xdr:rowOff>57150</xdr:rowOff>
    </xdr:to>
    <xdr:graphicFrame macro="">
      <xdr:nvGraphicFramePr>
        <xdr:cNvPr id="4" name="Chart 3">
          <a:extLst>
            <a:ext uri="{FF2B5EF4-FFF2-40B4-BE49-F238E27FC236}">
              <a16:creationId xmlns:a16="http://schemas.microsoft.com/office/drawing/2014/main" id="{DA563938-15F4-9E6A-E6D7-8DD261416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129540</xdr:colOff>
      <xdr:row>16</xdr:row>
      <xdr:rowOff>102870</xdr:rowOff>
    </xdr:from>
    <xdr:to>
      <xdr:col>37</xdr:col>
      <xdr:colOff>297180</xdr:colOff>
      <xdr:row>31</xdr:row>
      <xdr:rowOff>102870</xdr:rowOff>
    </xdr:to>
    <xdr:graphicFrame macro="">
      <xdr:nvGraphicFramePr>
        <xdr:cNvPr id="5" name="Chart 4">
          <a:extLst>
            <a:ext uri="{FF2B5EF4-FFF2-40B4-BE49-F238E27FC236}">
              <a16:creationId xmlns:a16="http://schemas.microsoft.com/office/drawing/2014/main" id="{C5BBA5ED-6F42-A5EE-3D97-0C694D4686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129540</xdr:colOff>
      <xdr:row>32</xdr:row>
      <xdr:rowOff>80010</xdr:rowOff>
    </xdr:from>
    <xdr:to>
      <xdr:col>37</xdr:col>
      <xdr:colOff>281940</xdr:colOff>
      <xdr:row>47</xdr:row>
      <xdr:rowOff>80010</xdr:rowOff>
    </xdr:to>
    <xdr:graphicFrame macro="">
      <xdr:nvGraphicFramePr>
        <xdr:cNvPr id="6" name="Chart 5">
          <a:extLst>
            <a:ext uri="{FF2B5EF4-FFF2-40B4-BE49-F238E27FC236}">
              <a16:creationId xmlns:a16="http://schemas.microsoft.com/office/drawing/2014/main" id="{8D10D5D3-8E67-19FF-004A-A7400CC313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48</xdr:col>
      <xdr:colOff>99060</xdr:colOff>
      <xdr:row>0</xdr:row>
      <xdr:rowOff>140970</xdr:rowOff>
    </xdr:from>
    <xdr:to>
      <xdr:col>54</xdr:col>
      <xdr:colOff>922020</xdr:colOff>
      <xdr:row>18</xdr:row>
      <xdr:rowOff>114300</xdr:rowOff>
    </xdr:to>
    <xdr:graphicFrame macro="">
      <xdr:nvGraphicFramePr>
        <xdr:cNvPr id="7" name="Chart 6">
          <a:extLst>
            <a:ext uri="{FF2B5EF4-FFF2-40B4-BE49-F238E27FC236}">
              <a16:creationId xmlns:a16="http://schemas.microsoft.com/office/drawing/2014/main" id="{A2D14083-A817-CAFE-F4E2-DBECB878C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594360</xdr:colOff>
      <xdr:row>34</xdr:row>
      <xdr:rowOff>110490</xdr:rowOff>
    </xdr:from>
    <xdr:to>
      <xdr:col>12</xdr:col>
      <xdr:colOff>22860</xdr:colOff>
      <xdr:row>54</xdr:row>
      <xdr:rowOff>38100</xdr:rowOff>
    </xdr:to>
    <xdr:graphicFrame macro="">
      <xdr:nvGraphicFramePr>
        <xdr:cNvPr id="4" name="Chart 3">
          <a:extLst>
            <a:ext uri="{FF2B5EF4-FFF2-40B4-BE49-F238E27FC236}">
              <a16:creationId xmlns:a16="http://schemas.microsoft.com/office/drawing/2014/main" id="{A38AF895-E2AF-CC50-F3DB-A3544D54EA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594360</xdr:colOff>
      <xdr:row>57</xdr:row>
      <xdr:rowOff>80010</xdr:rowOff>
    </xdr:from>
    <xdr:to>
      <xdr:col>12</xdr:col>
      <xdr:colOff>60960</xdr:colOff>
      <xdr:row>77</xdr:row>
      <xdr:rowOff>114300</xdr:rowOff>
    </xdr:to>
    <xdr:graphicFrame macro="">
      <xdr:nvGraphicFramePr>
        <xdr:cNvPr id="5" name="Chart 4">
          <a:extLst>
            <a:ext uri="{FF2B5EF4-FFF2-40B4-BE49-F238E27FC236}">
              <a16:creationId xmlns:a16="http://schemas.microsoft.com/office/drawing/2014/main" id="{D5E7DBA9-8B6E-DF29-3E28-A2F719A6A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586740</xdr:colOff>
      <xdr:row>78</xdr:row>
      <xdr:rowOff>156210</xdr:rowOff>
    </xdr:from>
    <xdr:to>
      <xdr:col>12</xdr:col>
      <xdr:colOff>99060</xdr:colOff>
      <xdr:row>96</xdr:row>
      <xdr:rowOff>167640</xdr:rowOff>
    </xdr:to>
    <xdr:graphicFrame macro="">
      <xdr:nvGraphicFramePr>
        <xdr:cNvPr id="6" name="Chart 5">
          <a:extLst>
            <a:ext uri="{FF2B5EF4-FFF2-40B4-BE49-F238E27FC236}">
              <a16:creationId xmlns:a16="http://schemas.microsoft.com/office/drawing/2014/main" id="{A6EF6D14-B10B-A45D-96A1-1401F88A6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510540</xdr:colOff>
      <xdr:row>55</xdr:row>
      <xdr:rowOff>19050</xdr:rowOff>
    </xdr:from>
    <xdr:to>
      <xdr:col>23</xdr:col>
      <xdr:colOff>670560</xdr:colOff>
      <xdr:row>72</xdr:row>
      <xdr:rowOff>83820</xdr:rowOff>
    </xdr:to>
    <xdr:graphicFrame macro="">
      <xdr:nvGraphicFramePr>
        <xdr:cNvPr id="7" name="Chart 6">
          <a:extLst>
            <a:ext uri="{FF2B5EF4-FFF2-40B4-BE49-F238E27FC236}">
              <a16:creationId xmlns:a16="http://schemas.microsoft.com/office/drawing/2014/main" id="{145D11CA-778F-21FC-517B-6B056215F4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25</xdr:col>
      <xdr:colOff>327660</xdr:colOff>
      <xdr:row>47</xdr:row>
      <xdr:rowOff>121920</xdr:rowOff>
    </xdr:from>
    <xdr:to>
      <xdr:col>36</xdr:col>
      <xdr:colOff>15240</xdr:colOff>
      <xdr:row>70</xdr:row>
      <xdr:rowOff>137160</xdr:rowOff>
    </xdr:to>
    <xdr:graphicFrame macro="">
      <xdr:nvGraphicFramePr>
        <xdr:cNvPr id="4" name="Chart 3">
          <a:extLst>
            <a:ext uri="{FF2B5EF4-FFF2-40B4-BE49-F238E27FC236}">
              <a16:creationId xmlns:a16="http://schemas.microsoft.com/office/drawing/2014/main" id="{60748F1B-5005-68B9-A9FB-E8FF7F3CB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487680</xdr:colOff>
      <xdr:row>73</xdr:row>
      <xdr:rowOff>15240</xdr:rowOff>
    </xdr:from>
    <xdr:to>
      <xdr:col>16</xdr:col>
      <xdr:colOff>198120</xdr:colOff>
      <xdr:row>93</xdr:row>
      <xdr:rowOff>30480</xdr:rowOff>
    </xdr:to>
    <xdr:graphicFrame macro="">
      <xdr:nvGraphicFramePr>
        <xdr:cNvPr id="10" name="Chart 9">
          <a:extLst>
            <a:ext uri="{FF2B5EF4-FFF2-40B4-BE49-F238E27FC236}">
              <a16:creationId xmlns:a16="http://schemas.microsoft.com/office/drawing/2014/main" id="{1CF1E31A-0C0E-2A6F-7BA1-AD6DB4E4FA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0.52348</cdr:x>
      <cdr:y>0.13696</cdr:y>
    </cdr:from>
    <cdr:to>
      <cdr:x>0.5315</cdr:x>
      <cdr:y>0.4736</cdr:y>
    </cdr:to>
    <cdr:sp macro="" textlink="">
      <cdr:nvSpPr>
        <cdr:cNvPr id="2" name="Rectangle 1">
          <a:extLst xmlns:a="http://schemas.openxmlformats.org/drawingml/2006/main">
            <a:ext uri="{FF2B5EF4-FFF2-40B4-BE49-F238E27FC236}">
              <a16:creationId xmlns:a16="http://schemas.microsoft.com/office/drawing/2014/main" id="{2C91A7F2-2F99-6BCD-1D0C-DF2BA5FC21D7}"/>
            </a:ext>
          </a:extLst>
        </cdr:cNvPr>
        <cdr:cNvSpPr/>
      </cdr:nvSpPr>
      <cdr:spPr>
        <a:xfrm xmlns:a="http://schemas.openxmlformats.org/drawingml/2006/main">
          <a:off x="3482340" y="632460"/>
          <a:ext cx="53340" cy="1554480"/>
        </a:xfrm>
        <a:prstGeom xmlns:a="http://schemas.openxmlformats.org/drawingml/2006/main" prst="rect">
          <a:avLst/>
        </a:prstGeom>
        <a:solidFill xmlns:a="http://schemas.openxmlformats.org/drawingml/2006/main">
          <a:srgbClr val="FF0000"/>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0.xml><?xml version="1.0" encoding="utf-8"?>
<xdr:wsDr xmlns:xdr="http://schemas.openxmlformats.org/drawingml/2006/spreadsheetDrawing" xmlns:a="http://schemas.openxmlformats.org/drawingml/2006/main">
  <xdr:twoCellAnchor>
    <xdr:from>
      <xdr:col>31</xdr:col>
      <xdr:colOff>243840</xdr:colOff>
      <xdr:row>1</xdr:row>
      <xdr:rowOff>95250</xdr:rowOff>
    </xdr:from>
    <xdr:to>
      <xdr:col>33</xdr:col>
      <xdr:colOff>2362200</xdr:colOff>
      <xdr:row>31</xdr:row>
      <xdr:rowOff>45720</xdr:rowOff>
    </xdr:to>
    <xdr:graphicFrame macro="">
      <xdr:nvGraphicFramePr>
        <xdr:cNvPr id="2" name="Chart 1">
          <a:extLst>
            <a:ext uri="{FF2B5EF4-FFF2-40B4-BE49-F238E27FC236}">
              <a16:creationId xmlns:a16="http://schemas.microsoft.com/office/drawing/2014/main" id="{77EEDEF0-BC08-C4BD-FA6A-D50A142FFC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175260</xdr:colOff>
      <xdr:row>87</xdr:row>
      <xdr:rowOff>83820</xdr:rowOff>
    </xdr:from>
    <xdr:to>
      <xdr:col>23</xdr:col>
      <xdr:colOff>861060</xdr:colOff>
      <xdr:row>109</xdr:row>
      <xdr:rowOff>114300</xdr:rowOff>
    </xdr:to>
    <xdr:graphicFrame macro="">
      <xdr:nvGraphicFramePr>
        <xdr:cNvPr id="3" name="Chart 2">
          <a:extLst>
            <a:ext uri="{FF2B5EF4-FFF2-40B4-BE49-F238E27FC236}">
              <a16:creationId xmlns:a16="http://schemas.microsoft.com/office/drawing/2014/main" id="{626B0322-5F61-933B-D202-580A66909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Study%20Materials/Data%20Analysis/Assignments/India%20CPI%20Inflation/New%20Analysis/CPI%20Index_v0.2.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44.981505439813" createdVersion="8" refreshedVersion="8" minRefreshableVersion="3" recordCount="372" xr:uid="{87A9FBB5-C923-48ED-95DA-05CAF7E4B5E6}">
  <cacheSource type="worksheet">
    <worksheetSource ref="A1:AD373" sheet="Main Data" r:id="rId2"/>
  </cacheSource>
  <cacheFields count="30">
    <cacheField name="Sector" numFmtId="0">
      <sharedItems count="3">
        <s v="Rural"/>
        <s v="Rural+Urban"/>
        <s v="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4">
        <s v="January"/>
        <s v="February"/>
        <s v="March"/>
        <s v="April"/>
        <s v="May"/>
        <s v="June"/>
        <s v="July"/>
        <s v="August"/>
        <s v="September"/>
        <s v="October"/>
        <s v="November"/>
        <s v="December"/>
        <s v="November " u="1"/>
        <s v="Marcrh" u="1"/>
      </sharedItems>
    </cacheField>
    <cacheField name="Cereals and products" numFmtId="0">
      <sharedItems containsSemiMixedTypes="0" containsString="0" containsNumber="1" minValue="107.5" maxValue="174.8"/>
    </cacheField>
    <cacheField name="Meat and fish" numFmtId="0">
      <sharedItems containsSemiMixedTypes="0" containsString="0" containsNumber="1" minValue="106.3" maxValue="223.4"/>
    </cacheField>
    <cacheField name="Egg" numFmtId="0">
      <sharedItems containsSemiMixedTypes="0" containsString="0" containsNumber="1" minValue="102.7" maxValue="197"/>
    </cacheField>
    <cacheField name="Milk and products" numFmtId="0">
      <sharedItems containsSemiMixedTypes="0" containsString="0" containsNumber="1" minValue="103.6" maxValue="179.6"/>
    </cacheField>
    <cacheField name="Oils and fats" numFmtId="0">
      <sharedItems containsSemiMixedTypes="0" containsString="0" containsNumber="1" minValue="101.1" maxValue="209.9"/>
    </cacheField>
    <cacheField name="Fruits" numFmtId="0">
      <sharedItems containsSemiMixedTypes="0" containsString="0" containsNumber="1" minValue="102.3" maxValue="179.5"/>
    </cacheField>
    <cacheField name="Vegetables" numFmtId="0">
      <sharedItems containsSemiMixedTypes="0" containsString="0" containsNumber="1" minValue="101.4" maxValue="245.3"/>
    </cacheField>
    <cacheField name="Pulses and products" numFmtId="0">
      <sharedItems containsSemiMixedTypes="0" containsString="0" containsNumber="1" minValue="103.5" maxValue="191.6"/>
    </cacheField>
    <cacheField name="Sugar and Confectionery" numFmtId="0">
      <sharedItems containsSemiMixedTypes="0" containsString="0" containsNumber="1" minValue="85.3" maxValue="124.2"/>
    </cacheField>
    <cacheField name="Spices" numFmtId="0">
      <sharedItems containsSemiMixedTypes="0" containsString="0" containsNumber="1" minValue="101.8" maxValue="221"/>
    </cacheField>
    <cacheField name="Non-alcoholic beverages" numFmtId="0">
      <sharedItems containsSemiMixedTypes="0" containsString="0" containsNumber="1" minValue="104.8" maxValue="178.7"/>
    </cacheField>
    <cacheField name="Prepared meals, snacks, sweets etc." numFmtId="0">
      <sharedItems containsSemiMixedTypes="0" containsString="0" containsNumber="1" minValue="106.7" maxValue="197.7"/>
    </cacheField>
    <cacheField name="Food and beverages" numFmtId="0">
      <sharedItems containsSemiMixedTypes="0" containsString="0" containsNumber="1" minValue="105.5" maxValue="183.3"/>
    </cacheField>
    <cacheField name="Pan, tobacco and intoxicants" numFmtId="0">
      <sharedItems containsSemiMixedTypes="0" containsString="0" containsNumber="1" minValue="105.1" maxValue="204.2"/>
    </cacheField>
    <cacheField name="Clothing" numFmtId="0">
      <sharedItems containsSemiMixedTypes="0" containsString="0" containsNumber="1" minValue="105.9" maxValue="191.2"/>
    </cacheField>
    <cacheField name="Footwear" numFmtId="0">
      <sharedItems containsSemiMixedTypes="0" containsString="0" containsNumber="1" minValue="105" maxValue="187.9"/>
    </cacheField>
    <cacheField name="Clothing and footwear" numFmtId="0">
      <sharedItems containsSemiMixedTypes="0" containsString="0" containsNumber="1" minValue="105.8" maxValue="190.8"/>
    </cacheField>
    <cacheField name="Housing" numFmtId="0">
      <sharedItems/>
    </cacheField>
    <cacheField name="Fuel and light" numFmtId="0">
      <sharedItems containsSemiMixedTypes="0" containsString="0" containsNumber="1" minValue="105.4" maxValue="183.4"/>
    </cacheField>
    <cacheField name="Household goods and services" numFmtId="0">
      <sharedItems containsSemiMixedTypes="0" containsString="0" containsNumber="1" minValue="104.8" maxValue="179.8"/>
    </cacheField>
    <cacheField name="Health" numFmtId="0">
      <sharedItems containsSemiMixedTypes="0" containsString="0" containsNumber="1" minValue="104" maxValue="187.8"/>
    </cacheField>
    <cacheField name="Transport and communication" numFmtId="0">
      <sharedItems containsSemiMixedTypes="0" containsString="0" containsNumber="1" minValue="103.2" maxValue="169.7"/>
    </cacheField>
    <cacheField name="Recreation and amusement" numFmtId="0">
      <sharedItems containsSemiMixedTypes="0" containsString="0" containsNumber="1" minValue="102.9" maxValue="173.8"/>
    </cacheField>
    <cacheField name="Education" numFmtId="0">
      <sharedItems containsSemiMixedTypes="0" containsString="0" containsNumber="1" minValue="103.5" maxValue="180.3"/>
    </cacheField>
    <cacheField name="Personal care and effects" numFmtId="0">
      <sharedItems containsSemiMixedTypes="0" containsString="0" containsNumber="1" minValue="102.1" maxValue="185.6"/>
    </cacheField>
    <cacheField name="Miscellaneous" numFmtId="0">
      <sharedItems containsSemiMixedTypes="0" containsString="0" containsNumber="1" minValue="103.7" maxValue="179.5"/>
    </cacheField>
    <cacheField name="General index" numFmtId="0">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47.543242129628" createdVersion="8" refreshedVersion="8" minRefreshableVersion="3" recordCount="375" xr:uid="{0848D055-2C7B-40DD-964F-14859DC691F2}">
  <cacheSource type="worksheet">
    <worksheetSource ref="A1:AM376" sheet="Main Data"/>
  </cacheSource>
  <cacheFields count="42">
    <cacheField name="Sector" numFmtId="0">
      <sharedItems count="3">
        <s v="Rural"/>
        <s v="Rural+Urban"/>
        <s v="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2">
        <s v="January"/>
        <s v="February"/>
        <s v="March"/>
        <s v="April"/>
        <s v="May"/>
        <s v="June"/>
        <s v="July"/>
        <s v="August"/>
        <s v="September"/>
        <s v="October"/>
        <s v="November"/>
        <s v="December"/>
      </sharedItems>
    </cacheField>
    <cacheField name="Month &amp; Year" numFmtId="0">
      <sharedItems containsDate="1" containsMixedTypes="1" minDate="2019-04-01T00:00:00" maxDate="2019-04-02T00:00:00" count="125">
        <s v="January-2013"/>
        <s v="February-2013"/>
        <s v="March-2013"/>
        <s v="April-2013"/>
        <s v="May-2013"/>
        <s v="June-2013"/>
        <s v="July-2013"/>
        <s v="August-2013"/>
        <s v="September-2013"/>
        <s v="October-2013"/>
        <s v="November-2013"/>
        <s v="December-2013"/>
        <s v="January-2014"/>
        <s v="February-2014"/>
        <s v="March-2014"/>
        <s v="April-2014"/>
        <s v="May-2014"/>
        <s v="June-2014"/>
        <s v="July-2014"/>
        <s v="August-2014"/>
        <s v="September-2014"/>
        <s v="October-2014"/>
        <s v="November-2014"/>
        <s v="December-2014"/>
        <s v="January-2015"/>
        <s v="February-2015"/>
        <s v="March-2015"/>
        <s v="April-2015"/>
        <s v="May-2015"/>
        <s v="June-2015"/>
        <s v="July-2015"/>
        <s v="August-2015"/>
        <s v="September-2015"/>
        <s v="October-2015"/>
        <s v="November-2015"/>
        <s v="December-2015"/>
        <s v="January-2016"/>
        <s v="February-2016"/>
        <s v="March-2016"/>
        <s v="April-2016"/>
        <s v="May-2016"/>
        <s v="June-2016"/>
        <s v="July-2016"/>
        <s v="August-2016"/>
        <s v="September-2016"/>
        <s v="October-2016"/>
        <s v="November-2016"/>
        <s v="December-2016"/>
        <s v="January-2017"/>
        <s v="February-2017"/>
        <s v="March-2017"/>
        <s v="April-2017"/>
        <s v="May-2017"/>
        <s v="June-2017"/>
        <s v="July-2017"/>
        <s v="August-2017"/>
        <s v="September-2017"/>
        <s v="October-2017"/>
        <s v="November-2017"/>
        <s v="December-2017"/>
        <s v="January-2018"/>
        <s v="February-2018"/>
        <s v="March-2018"/>
        <s v="April-2018"/>
        <s v="May-2018"/>
        <s v="June-2018"/>
        <s v="July-2018"/>
        <s v="August-2018"/>
        <s v="September-2018"/>
        <s v="October-2018"/>
        <s v="November-2018"/>
        <s v="December-2018"/>
        <s v="January-2019"/>
        <s v="February-2019"/>
        <s v="March-2019"/>
        <d v="2019-04-01T00:00:00"/>
        <s v="May-2019"/>
        <s v="June-2019"/>
        <s v="July-2019"/>
        <s v="August-2019"/>
        <s v="September-2019"/>
        <s v="October-2019"/>
        <s v="November-2019"/>
        <s v="December-2019"/>
        <s v="January-2020"/>
        <s v="February-2020"/>
        <s v="March-2020"/>
        <s v="April-2020"/>
        <s v="May-2020"/>
        <s v="June-2020"/>
        <s v="July-2020"/>
        <s v="August-2020"/>
        <s v="September-2020"/>
        <s v="October-2020"/>
        <s v="November-2020"/>
        <s v="December-2020"/>
        <s v="January-2021"/>
        <s v="February-2021"/>
        <s v="March-2021"/>
        <s v="April-2021"/>
        <s v="May-2021"/>
        <s v="June-2021"/>
        <s v="July-2021"/>
        <s v="August-2021"/>
        <s v="September-2021"/>
        <s v="October-2021"/>
        <s v="November-2021"/>
        <s v="December-2021"/>
        <s v="January-2022"/>
        <s v="February-2022"/>
        <s v="March-2022"/>
        <s v="April-2022"/>
        <s v="May-2022"/>
        <s v="June-2022"/>
        <s v="July-2022"/>
        <s v="August-2022"/>
        <s v="September-2022"/>
        <s v="October-2022"/>
        <s v="November-2022"/>
        <s v="December-2022"/>
        <s v="January-2023"/>
        <s v="February-2023"/>
        <s v="March-2023"/>
        <s v="April-2023"/>
        <s v="May-2023"/>
      </sharedItems>
    </cacheField>
    <cacheField name="Date" numFmtId="166">
      <sharedItems containsSemiMixedTypes="0" containsNonDate="0" containsDate="1" containsString="0" minDate="2013-01-01T00:00:00" maxDate="2023-05-02T00:00:00" count="125">
        <d v="2013-01-01T00:00:00"/>
        <d v="2013-02-01T00:00:00"/>
        <d v="2013-03-01T00:00:00"/>
        <d v="2013-04-01T00:00:00"/>
        <d v="2013-05-01T00:00:00"/>
        <d v="2013-06-01T00:00:00"/>
        <d v="2013-07-01T00:00:00"/>
        <d v="2013-08-01T00:00:00"/>
        <d v="2013-09-01T00:00:00"/>
        <d v="2013-10-01T00:00:00"/>
        <d v="2013-11-01T00:00:00"/>
        <d v="2013-12-01T00:00:00"/>
        <d v="2014-01-01T00:00:00"/>
        <d v="2014-02-01T00:00:00"/>
        <d v="2014-03-01T00:00:00"/>
        <d v="2014-04-01T00:00:00"/>
        <d v="2014-05-01T00:00:00"/>
        <d v="2014-06-01T00:00:00"/>
        <d v="2014-07-01T00:00:00"/>
        <d v="2014-08-01T00:00:00"/>
        <d v="2014-09-01T00:00:00"/>
        <d v="2014-10-01T00:00:00"/>
        <d v="2014-11-01T00:00:00"/>
        <d v="2014-12-01T00:00:00"/>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sharedItems>
      <fieldGroup par="41"/>
    </cacheField>
    <cacheField name="Cereals and products" numFmtId="0">
      <sharedItems containsSemiMixedTypes="0" containsString="0" containsNumber="1" minValue="107.5" maxValue="174.8"/>
    </cacheField>
    <cacheField name="Meat and fish" numFmtId="0">
      <sharedItems containsSemiMixedTypes="0" containsString="0" containsNumber="1" minValue="106.3" maxValue="223.4"/>
    </cacheField>
    <cacheField name="Egg" numFmtId="0">
      <sharedItems containsSemiMixedTypes="0" containsString="0" containsNumber="1" minValue="102.7" maxValue="197"/>
    </cacheField>
    <cacheField name="Milk and products" numFmtId="0">
      <sharedItems containsSemiMixedTypes="0" containsString="0" containsNumber="1" minValue="103.6" maxValue="179.6"/>
    </cacheField>
    <cacheField name="Oils and fats" numFmtId="0">
      <sharedItems containsSemiMixedTypes="0" containsString="0" containsNumber="1" minValue="101.1" maxValue="209.9"/>
    </cacheField>
    <cacheField name="Fruits" numFmtId="0">
      <sharedItems containsSemiMixedTypes="0" containsString="0" containsNumber="1" minValue="102.3" maxValue="179.5"/>
    </cacheField>
    <cacheField name="Vegetables" numFmtId="0">
      <sharedItems containsSemiMixedTypes="0" containsString="0" containsNumber="1" minValue="101.4" maxValue="245.3"/>
    </cacheField>
    <cacheField name="Pulses and products" numFmtId="0">
      <sharedItems containsSemiMixedTypes="0" containsString="0" containsNumber="1" minValue="103.5" maxValue="191.6"/>
    </cacheField>
    <cacheField name="Sugar and Confectionery" numFmtId="0">
      <sharedItems containsSemiMixedTypes="0" containsString="0" containsNumber="1" minValue="85.3" maxValue="124.2"/>
    </cacheField>
    <cacheField name="Spices" numFmtId="0">
      <sharedItems containsSemiMixedTypes="0" containsString="0" containsNumber="1" minValue="101.8" maxValue="221"/>
    </cacheField>
    <cacheField name="Non-alcoholic beverages" numFmtId="0">
      <sharedItems containsSemiMixedTypes="0" containsString="0" containsNumber="1" minValue="104.8" maxValue="178.7"/>
    </cacheField>
    <cacheField name="Prepared meals, snacks, sweets etc." numFmtId="0">
      <sharedItems containsSemiMixedTypes="0" containsString="0" containsNumber="1" minValue="106.7" maxValue="197.7"/>
    </cacheField>
    <cacheField name="Food and beverages" numFmtId="0">
      <sharedItems containsSemiMixedTypes="0" containsString="0" containsNumber="1" minValue="105.5" maxValue="183.3"/>
    </cacheField>
    <cacheField name="Pan, tobacco and intoxicants" numFmtId="0">
      <sharedItems containsSemiMixedTypes="0" containsString="0" containsNumber="1" minValue="105.1" maxValue="204.2"/>
    </cacheField>
    <cacheField name="Clothing" numFmtId="0">
      <sharedItems containsSemiMixedTypes="0" containsString="0" containsNumber="1" minValue="105.9" maxValue="191.2"/>
    </cacheField>
    <cacheField name="Footwear" numFmtId="0">
      <sharedItems containsSemiMixedTypes="0" containsString="0" containsNumber="1" minValue="105" maxValue="187.9"/>
    </cacheField>
    <cacheField name="Clothing and footwear" numFmtId="0">
      <sharedItems containsSemiMixedTypes="0" containsString="0" containsNumber="1" minValue="105.8" maxValue="190.8"/>
    </cacheField>
    <cacheField name="Housing" numFmtId="0">
      <sharedItems containsMixedTypes="1" containsNumber="1" minValue="0" maxValue="175.6"/>
    </cacheField>
    <cacheField name="Fuel and light" numFmtId="0">
      <sharedItems containsSemiMixedTypes="0" containsString="0" containsNumber="1" minValue="105.4" maxValue="183.4"/>
    </cacheField>
    <cacheField name="Household goods and services" numFmtId="0">
      <sharedItems containsSemiMixedTypes="0" containsString="0" containsNumber="1" minValue="104.8" maxValue="179.8"/>
    </cacheField>
    <cacheField name="Health" numFmtId="0">
      <sharedItems containsSemiMixedTypes="0" containsString="0" containsNumber="1" minValue="104" maxValue="187.8"/>
    </cacheField>
    <cacheField name="Transport and communication" numFmtId="0">
      <sharedItems containsSemiMixedTypes="0" containsString="0" containsNumber="1" minValue="103.2" maxValue="169.7"/>
    </cacheField>
    <cacheField name="Recreation and amusement" numFmtId="0">
      <sharedItems containsSemiMixedTypes="0" containsString="0" containsNumber="1" minValue="102.9" maxValue="173.8"/>
    </cacheField>
    <cacheField name="Education" numFmtId="0">
      <sharedItems containsSemiMixedTypes="0" containsString="0" containsNumber="1" minValue="103.5" maxValue="180.3"/>
    </cacheField>
    <cacheField name="Personal care and effects" numFmtId="0">
      <sharedItems containsSemiMixedTypes="0" containsString="0" containsNumber="1" minValue="102.1" maxValue="185.6"/>
    </cacheField>
    <cacheField name="Miscellaneous" numFmtId="0">
      <sharedItems containsSemiMixedTypes="0" containsString="0" containsNumber="1" minValue="103.7" maxValue="179.5"/>
    </cacheField>
    <cacheField name="General index" numFmtId="0">
      <sharedItems containsSemiMixedTypes="0" containsString="0" containsNumber="1" minValue="104" maxValue="179.8"/>
    </cacheField>
    <cacheField name="F &amp; B" numFmtId="0">
      <sharedItems containsSemiMixedTypes="0" containsString="0" containsNumber="1" minValue="1371.6999999999998" maxValue="2335.1"/>
    </cacheField>
    <cacheField name="I &amp; M" numFmtId="0">
      <sharedItems containsSemiMixedTypes="0" containsString="0" containsNumber="1" minValue="208.9" maxValue="379.4"/>
    </cacheField>
    <cacheField name="Essentials " numFmtId="0">
      <sharedItems containsSemiMixedTypes="0" containsString="0" containsNumber="1" minValue="316.7" maxValue="569.90000000000009"/>
    </cacheField>
    <cacheField name="R &amp; S " numFmtId="0">
      <sharedItems containsSemiMixedTypes="0" containsString="0" containsNumber="1" minValue="210.3" maxValue="533.59999999999991"/>
    </cacheField>
    <cacheField name="H &amp; E" numFmtId="0">
      <sharedItems containsSemiMixedTypes="0" containsString="0" containsNumber="1" minValue="207.6" maxValue="368.1"/>
    </cacheField>
    <cacheField name="T &amp; C" numFmtId="0">
      <sharedItems containsSemiMixedTypes="0" containsString="0" containsNumber="1" minValue="103.2" maxValue="169.7"/>
    </cacheField>
    <cacheField name="Luxary " numFmtId="0">
      <sharedItems containsSemiMixedTypes="0" containsString="0" containsNumber="1" minValue="207.1" maxValue="358.70000000000005"/>
    </cacheField>
    <cacheField name="Months (Date)" numFmtId="0" databaseField="0">
      <fieldGroup base="4">
        <rangePr groupBy="months" startDate="2013-01-01T00:00:00" endDate="2023-05-02T00:00:00"/>
        <groupItems count="14">
          <s v="&lt;01-01-2013"/>
          <s v="Jan"/>
          <s v="Feb"/>
          <s v="Mar"/>
          <s v="Apr"/>
          <s v="May"/>
          <s v="Jun"/>
          <s v="Jul"/>
          <s v="Aug"/>
          <s v="Sep"/>
          <s v="Oct"/>
          <s v="Nov"/>
          <s v="Dec"/>
          <s v="&gt;02-05-2023"/>
        </groupItems>
      </fieldGroup>
    </cacheField>
    <cacheField name="Quarters (Date)" numFmtId="0" databaseField="0">
      <fieldGroup base="4">
        <rangePr groupBy="quarters" startDate="2013-01-01T00:00:00" endDate="2023-05-02T00:00:00"/>
        <groupItems count="6">
          <s v="&lt;01-01-2013"/>
          <s v="Qtr1"/>
          <s v="Qtr2"/>
          <s v="Qtr3"/>
          <s v="Qtr4"/>
          <s v="&gt;02-05-2023"/>
        </groupItems>
      </fieldGroup>
    </cacheField>
    <cacheField name="Years (Date)" numFmtId="0" databaseField="0">
      <fieldGroup base="4">
        <rangePr groupBy="years" startDate="2013-01-01T00:00:00" endDate="2023-05-02T00:00:00"/>
        <groupItems count="13">
          <s v="&lt;01-01-2013"/>
          <s v="2013"/>
          <s v="2014"/>
          <s v="2015"/>
          <s v="2016"/>
          <s v="2017"/>
          <s v="2018"/>
          <s v="2019"/>
          <s v="2020"/>
          <s v="2021"/>
          <s v="2022"/>
          <s v="2023"/>
          <s v="&gt;02-05-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n v="107.5"/>
    <n v="106.3"/>
    <n v="108.1"/>
    <n v="104.9"/>
    <n v="106.1"/>
    <n v="103.9"/>
    <n v="101.9"/>
    <n v="106.1"/>
    <n v="106.8"/>
    <n v="103.1"/>
    <n v="104.8"/>
    <n v="106.7"/>
    <n v="105.5"/>
    <n v="105.1"/>
    <n v="106.5"/>
    <n v="105.8"/>
    <n v="106.4"/>
    <s v="NA"/>
    <n v="105.5"/>
    <n v="104.8"/>
    <n v="104"/>
    <n v="103.3"/>
    <n v="103.4"/>
    <n v="103.8"/>
    <n v="104.7"/>
    <n v="104"/>
    <n v="105.1"/>
  </r>
  <r>
    <x v="0"/>
    <x v="0"/>
    <x v="1"/>
    <n v="109.2"/>
    <n v="108.7"/>
    <n v="110.2"/>
    <n v="105.4"/>
    <n v="106.7"/>
    <n v="104"/>
    <n v="102.4"/>
    <n v="105.9"/>
    <n v="105.7"/>
    <n v="103.1"/>
    <n v="105.1"/>
    <n v="107.7"/>
    <n v="106.3"/>
    <n v="105.6"/>
    <n v="107.1"/>
    <n v="106.3"/>
    <n v="107"/>
    <s v="NA"/>
    <n v="106.2"/>
    <n v="105.2"/>
    <n v="104.4"/>
    <n v="103.9"/>
    <n v="104"/>
    <n v="104.1"/>
    <n v="104.6"/>
    <n v="104.4"/>
    <n v="105.8"/>
  </r>
  <r>
    <x v="0"/>
    <x v="0"/>
    <x v="2"/>
    <n v="110.2"/>
    <n v="108.8"/>
    <n v="109.9"/>
    <n v="105.6"/>
    <n v="106.2"/>
    <n v="105.7"/>
    <n v="101.4"/>
    <n v="105.7"/>
    <n v="105"/>
    <n v="103.3"/>
    <n v="105.6"/>
    <n v="108.2"/>
    <n v="106.6"/>
    <n v="106.5"/>
    <n v="107.6"/>
    <n v="106.8"/>
    <n v="107.5"/>
    <s v="NA"/>
    <n v="106.1"/>
    <n v="105.6"/>
    <n v="104.7"/>
    <n v="104.6"/>
    <n v="104"/>
    <n v="104.3"/>
    <n v="104.3"/>
    <n v="104.6"/>
    <n v="106"/>
  </r>
  <r>
    <x v="0"/>
    <x v="0"/>
    <x v="3"/>
    <n v="110.2"/>
    <n v="109.5"/>
    <n v="106.9"/>
    <n v="106.3"/>
    <n v="105.7"/>
    <n v="108.3"/>
    <n v="103.4"/>
    <n v="105.7"/>
    <n v="104.2"/>
    <n v="103.2"/>
    <n v="106.5"/>
    <n v="108.8"/>
    <n v="107.1"/>
    <n v="107.1"/>
    <n v="108.1"/>
    <n v="107.4"/>
    <n v="108"/>
    <s v="NA"/>
    <n v="106.5"/>
    <n v="106.1"/>
    <n v="105.1"/>
    <n v="104.4"/>
    <n v="104.5"/>
    <n v="104.8"/>
    <n v="102.7"/>
    <n v="104.6"/>
    <n v="106.4"/>
  </r>
  <r>
    <x v="0"/>
    <x v="0"/>
    <x v="4"/>
    <n v="110.9"/>
    <n v="109.8"/>
    <n v="105.9"/>
    <n v="107.5"/>
    <n v="105.3"/>
    <n v="108.1"/>
    <n v="107.3"/>
    <n v="106.1"/>
    <n v="103.7"/>
    <n v="104"/>
    <n v="107.4"/>
    <n v="109.9"/>
    <n v="108.1"/>
    <n v="108.1"/>
    <n v="108.8"/>
    <n v="107.9"/>
    <n v="108.6"/>
    <s v="NA"/>
    <n v="107.5"/>
    <n v="106.8"/>
    <n v="105.7"/>
    <n v="104.1"/>
    <n v="105"/>
    <n v="105.5"/>
    <n v="102.1"/>
    <n v="104.8"/>
    <n v="107.2"/>
  </r>
  <r>
    <x v="0"/>
    <x v="0"/>
    <x v="5"/>
    <n v="112.3"/>
    <n v="112.1"/>
    <n v="108.1"/>
    <n v="108.3"/>
    <n v="105.9"/>
    <n v="109.2"/>
    <n v="118"/>
    <n v="106.8"/>
    <n v="104.1"/>
    <n v="105.4"/>
    <n v="108.2"/>
    <n v="111"/>
    <n v="110.6"/>
    <n v="109"/>
    <n v="109.7"/>
    <n v="108.8"/>
    <n v="109.5"/>
    <s v="NA"/>
    <n v="108.5"/>
    <n v="107.5"/>
    <n v="106.3"/>
    <n v="105"/>
    <n v="105.6"/>
    <n v="106.5"/>
    <n v="102.5"/>
    <n v="105.5"/>
    <n v="108.9"/>
  </r>
  <r>
    <x v="0"/>
    <x v="0"/>
    <x v="6"/>
    <n v="113.4"/>
    <n v="114.9"/>
    <n v="110.5"/>
    <n v="109.3"/>
    <n v="106.2"/>
    <n v="110.3"/>
    <n v="129.19999999999999"/>
    <n v="107.1"/>
    <n v="104.3"/>
    <n v="106.4"/>
    <n v="109.1"/>
    <n v="112.1"/>
    <n v="113.1"/>
    <n v="109.8"/>
    <n v="110.5"/>
    <n v="109.5"/>
    <n v="110.3"/>
    <s v="NA"/>
    <n v="109.5"/>
    <n v="108.3"/>
    <n v="106.9"/>
    <n v="106.8"/>
    <n v="106.4"/>
    <n v="107.8"/>
    <n v="102.5"/>
    <n v="106.5"/>
    <n v="110.7"/>
  </r>
  <r>
    <x v="0"/>
    <x v="0"/>
    <x v="7"/>
    <n v="114.3"/>
    <n v="115.4"/>
    <n v="111.1"/>
    <n v="110"/>
    <n v="106.4"/>
    <n v="110.8"/>
    <n v="138.9"/>
    <n v="107.4"/>
    <n v="104.1"/>
    <n v="106.9"/>
    <n v="109.7"/>
    <n v="112.6"/>
    <n v="114.9"/>
    <n v="110.7"/>
    <n v="111.3"/>
    <n v="110.2"/>
    <n v="111.1"/>
    <s v="NA"/>
    <n v="109.9"/>
    <n v="108.7"/>
    <n v="107.5"/>
    <n v="107.8"/>
    <n v="106.8"/>
    <n v="108.7"/>
    <n v="105"/>
    <n v="107.5"/>
    <n v="112.1"/>
  </r>
  <r>
    <x v="0"/>
    <x v="0"/>
    <x v="8"/>
    <n v="115.4"/>
    <n v="115.7"/>
    <n v="111.7"/>
    <n v="111"/>
    <n v="107.4"/>
    <n v="110.9"/>
    <n v="154"/>
    <n v="108.1"/>
    <n v="104.2"/>
    <n v="107.9"/>
    <n v="110.4"/>
    <n v="114"/>
    <n v="117.8"/>
    <n v="111.7"/>
    <n v="112.7"/>
    <n v="111.4"/>
    <n v="112.5"/>
    <s v="NA"/>
    <n v="111.1"/>
    <n v="109.6"/>
    <n v="108.3"/>
    <n v="109.3"/>
    <n v="107.7"/>
    <n v="109.8"/>
    <n v="106.7"/>
    <n v="108.7"/>
    <n v="114.2"/>
  </r>
  <r>
    <x v="0"/>
    <x v="0"/>
    <x v="9"/>
    <n v="116.3"/>
    <n v="115.4"/>
    <n v="112.6"/>
    <n v="111.7"/>
    <n v="107.7"/>
    <n v="113.2"/>
    <n v="164.9"/>
    <n v="108.3"/>
    <n v="103.9"/>
    <n v="108.2"/>
    <n v="111.1"/>
    <n v="114.9"/>
    <n v="119.8"/>
    <n v="112.2"/>
    <n v="113.6"/>
    <n v="112.3"/>
    <n v="113.4"/>
    <s v="NA"/>
    <n v="111.6"/>
    <n v="110.4"/>
    <n v="108.9"/>
    <n v="109.3"/>
    <n v="108.3"/>
    <n v="110.2"/>
    <n v="107.5"/>
    <n v="109.1"/>
    <n v="115.5"/>
  </r>
  <r>
    <x v="0"/>
    <x v="0"/>
    <x v="10"/>
    <n v="117.3"/>
    <n v="114.9"/>
    <n v="116.2"/>
    <n v="112.8"/>
    <n v="108.9"/>
    <n v="116.6"/>
    <n v="178.1"/>
    <n v="109.1"/>
    <n v="103.6"/>
    <n v="109"/>
    <n v="111.8"/>
    <n v="116"/>
    <n v="122.5"/>
    <n v="112.8"/>
    <n v="114.6"/>
    <n v="113.1"/>
    <n v="114.4"/>
    <s v="NA"/>
    <n v="112.6"/>
    <n v="111.3"/>
    <n v="109.7"/>
    <n v="109.6"/>
    <n v="108.7"/>
    <n v="111"/>
    <n v="108.2"/>
    <n v="109.8"/>
    <n v="117.4"/>
  </r>
  <r>
    <x v="0"/>
    <x v="0"/>
    <x v="11"/>
    <n v="118.4"/>
    <n v="115.9"/>
    <n v="120.4"/>
    <n v="113.8"/>
    <n v="109.5"/>
    <n v="115.5"/>
    <n v="145.69999999999999"/>
    <n v="109.5"/>
    <n v="102.9"/>
    <n v="109.8"/>
    <n v="112.1"/>
    <n v="116.8"/>
    <n v="118.7"/>
    <n v="113.6"/>
    <n v="115.8"/>
    <n v="114"/>
    <n v="115.5"/>
    <s v="NA"/>
    <n v="112.8"/>
    <n v="112.1"/>
    <n v="110.1"/>
    <n v="109.9"/>
    <n v="109.2"/>
    <n v="111.6"/>
    <n v="108.1"/>
    <n v="110.1"/>
    <n v="115.5"/>
  </r>
  <r>
    <x v="0"/>
    <x v="1"/>
    <x v="0"/>
    <n v="118.9"/>
    <n v="117.1"/>
    <n v="120.5"/>
    <n v="114.4"/>
    <n v="109"/>
    <n v="115.5"/>
    <n v="123.9"/>
    <n v="109.6"/>
    <n v="101.8"/>
    <n v="110.2"/>
    <n v="112.4"/>
    <n v="117.3"/>
    <n v="116"/>
    <n v="114"/>
    <n v="116.5"/>
    <n v="114.5"/>
    <n v="116.2"/>
    <s v="NA"/>
    <n v="113"/>
    <n v="112.6"/>
    <n v="110.6"/>
    <n v="110.5"/>
    <n v="109.6"/>
    <n v="111.8"/>
    <n v="108.3"/>
    <n v="110.6"/>
    <n v="114.2"/>
  </r>
  <r>
    <x v="0"/>
    <x v="1"/>
    <x v="1"/>
    <n v="119.4"/>
    <n v="117.7"/>
    <n v="121.2"/>
    <n v="115"/>
    <n v="109"/>
    <n v="116.6"/>
    <n v="116"/>
    <n v="109.8"/>
    <n v="101.1"/>
    <n v="110.4"/>
    <n v="112.9"/>
    <n v="117.8"/>
    <n v="115.3"/>
    <n v="114.2"/>
    <n v="117.1"/>
    <n v="114.5"/>
    <n v="116.7"/>
    <s v="NA"/>
    <n v="113.2"/>
    <n v="112.9"/>
    <n v="110.9"/>
    <n v="110.8"/>
    <n v="109.9"/>
    <n v="112"/>
    <n v="108.7"/>
    <n v="110.9"/>
    <n v="114"/>
  </r>
  <r>
    <x v="0"/>
    <x v="1"/>
    <x v="2"/>
    <n v="120.1"/>
    <n v="118.1"/>
    <n v="120.7"/>
    <n v="116.1"/>
    <n v="109.3"/>
    <n v="119.6"/>
    <n v="117.9"/>
    <n v="110.2"/>
    <n v="101.2"/>
    <n v="110.7"/>
    <n v="113"/>
    <n v="118.3"/>
    <n v="116.2"/>
    <n v="114.6"/>
    <n v="117.5"/>
    <n v="114.9"/>
    <n v="117.2"/>
    <s v="NA"/>
    <n v="113.4"/>
    <n v="113.4"/>
    <n v="111.4"/>
    <n v="111.2"/>
    <n v="110.2"/>
    <n v="112.4"/>
    <n v="108.9"/>
    <n v="111.3"/>
    <n v="114.6"/>
  </r>
  <r>
    <x v="0"/>
    <x v="1"/>
    <x v="3"/>
    <n v="120.2"/>
    <n v="118.9"/>
    <n v="118.1"/>
    <n v="117"/>
    <n v="109.7"/>
    <n v="125.5"/>
    <n v="120.5"/>
    <n v="111"/>
    <n v="102.6"/>
    <n v="111.2"/>
    <n v="113.5"/>
    <n v="118.7"/>
    <n v="117.2"/>
    <n v="115.4"/>
    <n v="118.1"/>
    <n v="116.1"/>
    <n v="117.8"/>
    <s v="NA"/>
    <n v="113.4"/>
    <n v="113.7"/>
    <n v="111.8"/>
    <n v="111.2"/>
    <n v="110.5"/>
    <n v="113"/>
    <n v="108.9"/>
    <n v="111.5"/>
    <n v="115.4"/>
  </r>
  <r>
    <x v="0"/>
    <x v="1"/>
    <x v="4"/>
    <n v="120.3"/>
    <n v="120.2"/>
    <n v="116.9"/>
    <n v="118"/>
    <n v="110.1"/>
    <n v="126.3"/>
    <n v="123.9"/>
    <n v="111.5"/>
    <n v="103.5"/>
    <n v="111.6"/>
    <n v="114.2"/>
    <n v="119.2"/>
    <n v="118.2"/>
    <n v="116.3"/>
    <n v="118.7"/>
    <n v="116.8"/>
    <n v="118.5"/>
    <s v="NA"/>
    <n v="113.4"/>
    <n v="114.1"/>
    <n v="112.1"/>
    <n v="111.4"/>
    <n v="110.9"/>
    <n v="113.1"/>
    <n v="108.9"/>
    <n v="111.8"/>
    <n v="116"/>
  </r>
  <r>
    <x v="0"/>
    <x v="1"/>
    <x v="5"/>
    <n v="120.7"/>
    <n v="121.6"/>
    <n v="116.1"/>
    <n v="119.3"/>
    <n v="110.3"/>
    <n v="125.8"/>
    <n v="129.30000000000001"/>
    <n v="112.2"/>
    <n v="103.6"/>
    <n v="112.3"/>
    <n v="114.9"/>
    <n v="120.1"/>
    <n v="119.5"/>
    <n v="117.3"/>
    <n v="119.7"/>
    <n v="117.3"/>
    <n v="119.3"/>
    <s v="NA"/>
    <n v="114.4"/>
    <n v="114.9"/>
    <n v="112.8"/>
    <n v="112.2"/>
    <n v="111.4"/>
    <n v="114.3"/>
    <n v="108"/>
    <n v="112.3"/>
    <n v="117"/>
  </r>
  <r>
    <x v="0"/>
    <x v="1"/>
    <x v="6"/>
    <n v="121.7"/>
    <n v="122.5"/>
    <n v="117.7"/>
    <n v="120.6"/>
    <n v="110.4"/>
    <n v="129.1"/>
    <n v="150.1"/>
    <n v="113.2"/>
    <n v="104.8"/>
    <n v="113.3"/>
    <n v="115.6"/>
    <n v="120.9"/>
    <n v="123.3"/>
    <n v="118"/>
    <n v="120.7"/>
    <n v="118.3"/>
    <n v="120.3"/>
    <s v="NA"/>
    <n v="115.3"/>
    <n v="115.4"/>
    <n v="113.4"/>
    <n v="113.2"/>
    <n v="111.8"/>
    <n v="115.5"/>
    <n v="108.8"/>
    <n v="113.1"/>
    <n v="119.5"/>
  </r>
  <r>
    <x v="0"/>
    <x v="1"/>
    <x v="7"/>
    <n v="121.8"/>
    <n v="122.8"/>
    <n v="117.8"/>
    <n v="121.9"/>
    <n v="110.6"/>
    <n v="129.69999999999999"/>
    <n v="161.1"/>
    <n v="114.1"/>
    <n v="105.1"/>
    <n v="114.6"/>
    <n v="115.8"/>
    <n v="121.7"/>
    <n v="125.3"/>
    <n v="118.8"/>
    <n v="120.9"/>
    <n v="118.8"/>
    <n v="120.7"/>
    <s v="NA"/>
    <n v="115.4"/>
    <n v="115.9"/>
    <n v="114"/>
    <n v="113.2"/>
    <n v="112.2"/>
    <n v="116.2"/>
    <n v="109.4"/>
    <n v="113.5"/>
    <n v="120.7"/>
  </r>
  <r>
    <x v="0"/>
    <x v="1"/>
    <x v="8"/>
    <n v="122.3"/>
    <n v="122.4"/>
    <n v="117.8"/>
    <n v="122.7"/>
    <n v="110.4"/>
    <n v="129.80000000000001"/>
    <n v="158.80000000000001"/>
    <n v="115"/>
    <n v="104.7"/>
    <n v="114.9"/>
    <n v="116.5"/>
    <n v="122.6"/>
    <n v="125.3"/>
    <n v="119.5"/>
    <n v="121.7"/>
    <n v="119.2"/>
    <n v="121.3"/>
    <s v="NA"/>
    <n v="115.8"/>
    <n v="116.7"/>
    <n v="114.5"/>
    <n v="112.8"/>
    <n v="112.6"/>
    <n v="116.6"/>
    <n v="109.1"/>
    <n v="113.7"/>
    <n v="120.9"/>
  </r>
  <r>
    <x v="0"/>
    <x v="1"/>
    <x v="9"/>
    <n v="122.6"/>
    <n v="122.5"/>
    <n v="118.3"/>
    <n v="123.2"/>
    <n v="110.5"/>
    <n v="128.9"/>
    <n v="155.30000000000001"/>
    <n v="115.5"/>
    <n v="104"/>
    <n v="115.3"/>
    <n v="116.8"/>
    <n v="123.2"/>
    <n v="125.1"/>
    <n v="120"/>
    <n v="122.7"/>
    <n v="120.3"/>
    <n v="122.3"/>
    <s v="NA"/>
    <n v="116.4"/>
    <n v="117.5"/>
    <n v="115.3"/>
    <n v="112.6"/>
    <n v="113"/>
    <n v="116.9"/>
    <n v="109.3"/>
    <n v="114"/>
    <n v="121"/>
  </r>
  <r>
    <x v="0"/>
    <x v="1"/>
    <x v="10"/>
    <n v="122.7"/>
    <n v="122.6"/>
    <n v="119.9"/>
    <n v="124"/>
    <n v="110.5"/>
    <n v="128.80000000000001"/>
    <n v="152"/>
    <n v="116.2"/>
    <n v="103.3"/>
    <n v="115.8"/>
    <n v="116.8"/>
    <n v="124.5"/>
    <n v="124.9"/>
    <n v="120.8"/>
    <n v="123.3"/>
    <n v="120.5"/>
    <n v="122.9"/>
    <s v="NA"/>
    <n v="117.3"/>
    <n v="118.1"/>
    <n v="115.9"/>
    <n v="112"/>
    <n v="113.3"/>
    <n v="117.2"/>
    <n v="108.8"/>
    <n v="114.1"/>
    <n v="121.1"/>
  </r>
  <r>
    <x v="0"/>
    <x v="1"/>
    <x v="11"/>
    <n v="122.4"/>
    <n v="122.4"/>
    <n v="121.8"/>
    <n v="124.2"/>
    <n v="110.2"/>
    <n v="128.6"/>
    <n v="140.30000000000001"/>
    <n v="116.3"/>
    <n v="102"/>
    <n v="116"/>
    <n v="117.3"/>
    <n v="124.8"/>
    <n v="123.3"/>
    <n v="121.7"/>
    <n v="123.8"/>
    <n v="120.6"/>
    <n v="123.3"/>
    <s v="NA"/>
    <n v="117.4"/>
    <n v="118.2"/>
    <n v="116.2"/>
    <n v="111.5"/>
    <n v="113.3"/>
    <n v="117.7"/>
    <n v="109.4"/>
    <n v="114.2"/>
    <n v="120.3"/>
  </r>
  <r>
    <x v="0"/>
    <x v="2"/>
    <x v="0"/>
    <n v="123.1"/>
    <n v="123.1"/>
    <n v="122.1"/>
    <n v="124.9"/>
    <n v="111"/>
    <n v="130.4"/>
    <n v="132.30000000000001"/>
    <n v="117.2"/>
    <n v="100.5"/>
    <n v="117.2"/>
    <n v="117.9"/>
    <n v="125.6"/>
    <n v="122.8"/>
    <n v="122.7"/>
    <n v="124.4"/>
    <n v="121.6"/>
    <n v="124"/>
    <s v="NA"/>
    <n v="118.4"/>
    <n v="118.9"/>
    <n v="116.6"/>
    <n v="111"/>
    <n v="114"/>
    <n v="118.2"/>
    <n v="110.2"/>
    <n v="114.5"/>
    <n v="120.3"/>
  </r>
  <r>
    <x v="0"/>
    <x v="2"/>
    <x v="1"/>
    <n v="123.4"/>
    <n v="124.4"/>
    <n v="122.1"/>
    <n v="125.8"/>
    <n v="111.5"/>
    <n v="129.4"/>
    <n v="128.19999999999999"/>
    <n v="118.8"/>
    <n v="100"/>
    <n v="118.6"/>
    <n v="118.8"/>
    <n v="126.8"/>
    <n v="122.8"/>
    <n v="124.2"/>
    <n v="125.4"/>
    <n v="122.7"/>
    <n v="125"/>
    <s v="NA"/>
    <n v="120"/>
    <n v="119.6"/>
    <n v="117.7"/>
    <n v="110.9"/>
    <n v="114.8"/>
    <n v="118.7"/>
    <n v="110.8"/>
    <n v="115"/>
    <n v="120.6"/>
  </r>
  <r>
    <x v="0"/>
    <x v="2"/>
    <x v="2"/>
    <n v="123.3"/>
    <n v="124.7"/>
    <n v="118.9"/>
    <n v="126"/>
    <n v="111.8"/>
    <n v="130.9"/>
    <n v="128"/>
    <n v="119.9"/>
    <n v="98.9"/>
    <n v="119.4"/>
    <n v="118.9"/>
    <n v="127.7"/>
    <n v="123.1"/>
    <n v="124.7"/>
    <n v="126"/>
    <n v="122.9"/>
    <n v="125.5"/>
    <s v="NA"/>
    <n v="120.6"/>
    <n v="120.2"/>
    <n v="118.2"/>
    <n v="111.6"/>
    <n v="115.5"/>
    <n v="119.4"/>
    <n v="110.8"/>
    <n v="115.5"/>
    <n v="121.1"/>
  </r>
  <r>
    <x v="0"/>
    <x v="2"/>
    <x v="3"/>
    <n v="123.3"/>
    <n v="125.5"/>
    <n v="117.2"/>
    <n v="126.8"/>
    <n v="111.9"/>
    <n v="134.19999999999999"/>
    <n v="127.5"/>
    <n v="121.5"/>
    <n v="97.8"/>
    <n v="119.8"/>
    <n v="119.4"/>
    <n v="128.69999999999999"/>
    <n v="123.6"/>
    <n v="125.7"/>
    <n v="126.4"/>
    <n v="123.3"/>
    <n v="126"/>
    <s v="NA"/>
    <n v="121.2"/>
    <n v="120.9"/>
    <n v="118.6"/>
    <n v="111.9"/>
    <n v="116.2"/>
    <n v="119.9"/>
    <n v="111.6"/>
    <n v="116"/>
    <n v="121.5"/>
  </r>
  <r>
    <x v="0"/>
    <x v="2"/>
    <x v="4"/>
    <n v="123.5"/>
    <n v="127.1"/>
    <n v="117.3"/>
    <n v="127.7"/>
    <n v="112.5"/>
    <n v="134.1"/>
    <n v="128.5"/>
    <n v="124.3"/>
    <n v="97.6"/>
    <n v="120.7"/>
    <n v="120.2"/>
    <n v="129.80000000000001"/>
    <n v="124.4"/>
    <n v="126.7"/>
    <n v="127.3"/>
    <n v="124.1"/>
    <n v="126.8"/>
    <s v="NA"/>
    <n v="121.9"/>
    <n v="121.5"/>
    <n v="119.4"/>
    <n v="113.3"/>
    <n v="116.7"/>
    <n v="120.5"/>
    <n v="112.3"/>
    <n v="116.9"/>
    <n v="122.4"/>
  </r>
  <r>
    <x v="0"/>
    <x v="2"/>
    <x v="5"/>
    <n v="124.1"/>
    <n v="130.4"/>
    <n v="122.1"/>
    <n v="128.69999999999999"/>
    <n v="114.1"/>
    <n v="133.19999999999999"/>
    <n v="135.19999999999999"/>
    <n v="131.9"/>
    <n v="96.3"/>
    <n v="123"/>
    <n v="121.1"/>
    <n v="131.19999999999999"/>
    <n v="126.6"/>
    <n v="128.19999999999999"/>
    <n v="128.4"/>
    <n v="125.1"/>
    <n v="128"/>
    <s v="NA"/>
    <n v="122.6"/>
    <n v="122.8"/>
    <n v="120.4"/>
    <n v="114.2"/>
    <n v="117.9"/>
    <n v="122"/>
    <n v="113"/>
    <n v="117.9"/>
    <n v="124.1"/>
  </r>
  <r>
    <x v="0"/>
    <x v="2"/>
    <x v="6"/>
    <n v="124"/>
    <n v="131.5"/>
    <n v="122"/>
    <n v="128.69999999999999"/>
    <n v="113.5"/>
    <n v="133.30000000000001"/>
    <n v="140.80000000000001"/>
    <n v="133.80000000000001"/>
    <n v="94.1"/>
    <n v="123.4"/>
    <n v="121"/>
    <n v="131.69999999999999"/>
    <n v="127.5"/>
    <n v="129.4"/>
    <n v="128.80000000000001"/>
    <n v="125.5"/>
    <n v="128.30000000000001"/>
    <s v="NA"/>
    <n v="123"/>
    <n v="123"/>
    <n v="120.8"/>
    <n v="114.1"/>
    <n v="118"/>
    <n v="122.9"/>
    <n v="112.7"/>
    <n v="118.1"/>
    <n v="124.7"/>
  </r>
  <r>
    <x v="0"/>
    <x v="2"/>
    <x v="7"/>
    <n v="124.7"/>
    <n v="131.30000000000001"/>
    <n v="121.3"/>
    <n v="128.80000000000001"/>
    <n v="114"/>
    <n v="134.19999999999999"/>
    <n v="153.6"/>
    <n v="137.9"/>
    <n v="93.1"/>
    <n v="123.9"/>
    <n v="121.5"/>
    <n v="132.5"/>
    <n v="129.80000000000001"/>
    <n v="130.1"/>
    <n v="129.5"/>
    <n v="126.3"/>
    <n v="129"/>
    <s v="NA"/>
    <n v="123.8"/>
    <n v="123.7"/>
    <n v="121.1"/>
    <n v="113.6"/>
    <n v="118.5"/>
    <n v="123.6"/>
    <n v="112.5"/>
    <n v="118.2"/>
    <n v="126.1"/>
  </r>
  <r>
    <x v="0"/>
    <x v="2"/>
    <x v="8"/>
    <n v="125.1"/>
    <n v="131.1"/>
    <n v="120.7"/>
    <n v="129.19999999999999"/>
    <n v="114.7"/>
    <n v="132.30000000000001"/>
    <n v="158.9"/>
    <n v="142.1"/>
    <n v="92.5"/>
    <n v="125.4"/>
    <n v="121.9"/>
    <n v="132.69999999999999"/>
    <n v="131"/>
    <n v="131"/>
    <n v="130.4"/>
    <n v="126.8"/>
    <n v="129.9"/>
    <s v="NA"/>
    <n v="123.7"/>
    <n v="124.5"/>
    <n v="121.4"/>
    <n v="113.8"/>
    <n v="119.6"/>
    <n v="124.5"/>
    <n v="113.7"/>
    <n v="118.8"/>
    <n v="127"/>
  </r>
  <r>
    <x v="0"/>
    <x v="2"/>
    <x v="9"/>
    <n v="125.6"/>
    <n v="130.4"/>
    <n v="120.8"/>
    <n v="129.4"/>
    <n v="115.8"/>
    <n v="133.19999999999999"/>
    <n v="157.69999999999999"/>
    <n v="154.19999999999999"/>
    <n v="93.7"/>
    <n v="126.6"/>
    <n v="122.3"/>
    <n v="133.1"/>
    <n v="131.80000000000001"/>
    <n v="131.5"/>
    <n v="131.1"/>
    <n v="127.3"/>
    <n v="130.6"/>
    <s v="NA"/>
    <n v="124.4"/>
    <n v="125.1"/>
    <n v="122"/>
    <n v="113.8"/>
    <n v="120.1"/>
    <n v="125.1"/>
    <n v="114.2"/>
    <n v="119.2"/>
    <n v="127.7"/>
  </r>
  <r>
    <x v="0"/>
    <x v="2"/>
    <x v="10"/>
    <n v="126.1"/>
    <n v="130.6"/>
    <n v="121.7"/>
    <n v="129.5"/>
    <n v="117.8"/>
    <n v="132.1"/>
    <n v="155.19999999999999"/>
    <n v="160.80000000000001"/>
    <n v="94.5"/>
    <n v="128.30000000000001"/>
    <n v="123.1"/>
    <n v="134.19999999999999"/>
    <n v="132.4"/>
    <n v="132.19999999999999"/>
    <n v="132.1"/>
    <n v="128.19999999999999"/>
    <n v="131.5"/>
    <s v="NA"/>
    <n v="125.6"/>
    <n v="125.6"/>
    <n v="122.6"/>
    <n v="114"/>
    <n v="120.9"/>
    <n v="125.8"/>
    <n v="114.2"/>
    <n v="119.6"/>
    <n v="128.30000000000001"/>
  </r>
  <r>
    <x v="0"/>
    <x v="2"/>
    <x v="11"/>
    <n v="126.3"/>
    <n v="131.30000000000001"/>
    <n v="123.3"/>
    <n v="129.80000000000001"/>
    <n v="118.3"/>
    <n v="131.6"/>
    <n v="145.5"/>
    <n v="162.1"/>
    <n v="95.4"/>
    <n v="128.9"/>
    <n v="123.3"/>
    <n v="135.1"/>
    <n v="131.4"/>
    <n v="133.1"/>
    <n v="132.5"/>
    <n v="128.5"/>
    <n v="131.9"/>
    <s v="NA"/>
    <n v="125.7"/>
    <n v="126"/>
    <n v="123.1"/>
    <n v="114"/>
    <n v="121.6"/>
    <n v="125.6"/>
    <n v="114.1"/>
    <n v="119.8"/>
    <n v="127.9"/>
  </r>
  <r>
    <x v="0"/>
    <x v="3"/>
    <x v="0"/>
    <n v="126.8"/>
    <n v="133.19999999999999"/>
    <n v="126.5"/>
    <n v="130.30000000000001"/>
    <n v="118.9"/>
    <n v="131.6"/>
    <n v="140.1"/>
    <n v="163.80000000000001"/>
    <n v="97.7"/>
    <n v="129.6"/>
    <n v="124.3"/>
    <n v="135.9"/>
    <n v="131.4"/>
    <n v="133.6"/>
    <n v="133.19999999999999"/>
    <n v="128.9"/>
    <n v="132.6"/>
    <s v="NA"/>
    <n v="126.2"/>
    <n v="126.6"/>
    <n v="123.7"/>
    <n v="113.6"/>
    <n v="121.4"/>
    <n v="126.2"/>
    <n v="114.9"/>
    <n v="120.1"/>
    <n v="128.1"/>
  </r>
  <r>
    <x v="0"/>
    <x v="3"/>
    <x v="1"/>
    <n v="127.1"/>
    <n v="133.69999999999999"/>
    <n v="127.7"/>
    <n v="130.69999999999999"/>
    <n v="118.5"/>
    <n v="130.4"/>
    <n v="130.9"/>
    <n v="162.80000000000001"/>
    <n v="98.7"/>
    <n v="130.6"/>
    <n v="124.8"/>
    <n v="136.4"/>
    <n v="130.30000000000001"/>
    <n v="134.4"/>
    <n v="133.9"/>
    <n v="129.80000000000001"/>
    <n v="133.4"/>
    <s v="NA"/>
    <n v="127.5"/>
    <n v="127.1"/>
    <n v="124.3"/>
    <n v="113.9"/>
    <n v="122.3"/>
    <n v="127.1"/>
    <n v="116.8"/>
    <n v="120.9"/>
    <n v="127.9"/>
  </r>
  <r>
    <x v="0"/>
    <x v="3"/>
    <x v="2"/>
    <n v="127.3"/>
    <n v="134.4"/>
    <n v="125.1"/>
    <n v="130.5"/>
    <n v="118.3"/>
    <n v="131.69999999999999"/>
    <n v="130.69999999999999"/>
    <n v="161.19999999999999"/>
    <n v="100.4"/>
    <n v="130.80000000000001"/>
    <n v="124.9"/>
    <n v="137"/>
    <n v="130.4"/>
    <n v="135"/>
    <n v="134.4"/>
    <n v="130.19999999999999"/>
    <n v="133.80000000000001"/>
    <s v="NA"/>
    <n v="127"/>
    <n v="127.7"/>
    <n v="124.8"/>
    <n v="113.6"/>
    <n v="122.5"/>
    <n v="127.5"/>
    <n v="117.4"/>
    <n v="121.1"/>
    <n v="128"/>
  </r>
  <r>
    <x v="0"/>
    <x v="3"/>
    <x v="3"/>
    <n v="127.4"/>
    <n v="135.4"/>
    <n v="123.4"/>
    <n v="131.30000000000001"/>
    <n v="118.2"/>
    <n v="138.1"/>
    <n v="134.1"/>
    <n v="162.69999999999999"/>
    <n v="105"/>
    <n v="131.4"/>
    <n v="125.4"/>
    <n v="137.4"/>
    <n v="131.80000000000001"/>
    <n v="135.5"/>
    <n v="135"/>
    <n v="130.6"/>
    <n v="134.4"/>
    <s v="NA"/>
    <n v="127"/>
    <n v="128"/>
    <n v="125.2"/>
    <n v="114.4"/>
    <n v="123.2"/>
    <n v="127.9"/>
    <n v="118.4"/>
    <n v="121.7"/>
    <n v="129"/>
  </r>
  <r>
    <x v="0"/>
    <x v="3"/>
    <x v="4"/>
    <n v="127.6"/>
    <n v="137.5"/>
    <n v="124.4"/>
    <n v="132.4"/>
    <n v="118.2"/>
    <n v="138.1"/>
    <n v="141.80000000000001"/>
    <n v="166"/>
    <n v="107.5"/>
    <n v="132.19999999999999"/>
    <n v="126.1"/>
    <n v="138.30000000000001"/>
    <n v="133.6"/>
    <n v="136"/>
    <n v="135.4"/>
    <n v="131.1"/>
    <n v="134.80000000000001"/>
    <s v="NA"/>
    <n v="127.4"/>
    <n v="128.5"/>
    <n v="125.8"/>
    <n v="115.1"/>
    <n v="123.6"/>
    <n v="129.1"/>
    <n v="119.7"/>
    <n v="122.5"/>
    <n v="130.30000000000001"/>
  </r>
  <r>
    <x v="0"/>
    <x v="3"/>
    <x v="5"/>
    <n v="128.6"/>
    <n v="138.6"/>
    <n v="126.6"/>
    <n v="133.6"/>
    <n v="118.6"/>
    <n v="137.4"/>
    <n v="152.5"/>
    <n v="169.2"/>
    <n v="108.8"/>
    <n v="133.1"/>
    <n v="126.4"/>
    <n v="139.19999999999999"/>
    <n v="136"/>
    <n v="137.19999999999999"/>
    <n v="136.30000000000001"/>
    <n v="131.6"/>
    <n v="135.6"/>
    <s v="NA"/>
    <n v="128"/>
    <n v="129.30000000000001"/>
    <n v="126.2"/>
    <n v="116.3"/>
    <n v="124.1"/>
    <n v="130.19999999999999"/>
    <n v="119.9"/>
    <n v="123.3"/>
    <n v="131.9"/>
  </r>
  <r>
    <x v="0"/>
    <x v="3"/>
    <x v="6"/>
    <n v="129.30000000000001"/>
    <n v="139.5"/>
    <n v="129.6"/>
    <n v="134.5"/>
    <n v="119.5"/>
    <n v="138.5"/>
    <n v="158.19999999999999"/>
    <n v="171.8"/>
    <n v="110.3"/>
    <n v="134.30000000000001"/>
    <n v="127.3"/>
    <n v="139.9"/>
    <n v="137.6"/>
    <n v="138"/>
    <n v="137.19999999999999"/>
    <n v="132.19999999999999"/>
    <n v="136.5"/>
    <s v="NA"/>
    <n v="128.19999999999999"/>
    <n v="130"/>
    <n v="126.7"/>
    <n v="116.4"/>
    <n v="125.2"/>
    <n v="130.80000000000001"/>
    <n v="120.9"/>
    <n v="123.8"/>
    <n v="133"/>
  </r>
  <r>
    <x v="0"/>
    <x v="3"/>
    <x v="7"/>
    <n v="130.1"/>
    <n v="138.80000000000001"/>
    <n v="130.30000000000001"/>
    <n v="135.30000000000001"/>
    <n v="119.9"/>
    <n v="140.19999999999999"/>
    <n v="156.9"/>
    <n v="172.2"/>
    <n v="112.1"/>
    <n v="134.9"/>
    <n v="128.1"/>
    <n v="140.69999999999999"/>
    <n v="138"/>
    <n v="138.9"/>
    <n v="137.80000000000001"/>
    <n v="133"/>
    <n v="137.1"/>
    <s v="NA"/>
    <n v="129.1"/>
    <n v="130.6"/>
    <n v="127"/>
    <n v="116"/>
    <n v="125.5"/>
    <n v="131.9"/>
    <n v="122"/>
    <n v="124.2"/>
    <n v="133.5"/>
  </r>
  <r>
    <x v="0"/>
    <x v="3"/>
    <x v="8"/>
    <n v="130.80000000000001"/>
    <n v="138.19999999999999"/>
    <n v="130.5"/>
    <n v="135.5"/>
    <n v="120.2"/>
    <n v="139.19999999999999"/>
    <n v="149.5"/>
    <n v="170.4"/>
    <n v="113.1"/>
    <n v="135.80000000000001"/>
    <n v="128.80000000000001"/>
    <n v="141.5"/>
    <n v="137.19999999999999"/>
    <n v="139.9"/>
    <n v="138.5"/>
    <n v="133.5"/>
    <n v="137.80000000000001"/>
    <s v="NA"/>
    <n v="129.69999999999999"/>
    <n v="131.1"/>
    <n v="127.8"/>
    <n v="117"/>
    <n v="125.7"/>
    <n v="132.19999999999999"/>
    <n v="122.8"/>
    <n v="124.9"/>
    <n v="133.4"/>
  </r>
  <r>
    <x v="0"/>
    <x v="3"/>
    <x v="9"/>
    <n v="131.30000000000001"/>
    <n v="137.6"/>
    <n v="130.1"/>
    <n v="136"/>
    <n v="120.8"/>
    <n v="138.4"/>
    <n v="149.19999999999999"/>
    <n v="170.2"/>
    <n v="113.4"/>
    <n v="136.30000000000001"/>
    <n v="128.69999999999999"/>
    <n v="142.4"/>
    <n v="137.4"/>
    <n v="140.9"/>
    <n v="139.6"/>
    <n v="134.30000000000001"/>
    <n v="138.80000000000001"/>
    <s v="NA"/>
    <n v="129.80000000000001"/>
    <n v="131.80000000000001"/>
    <n v="128.69999999999999"/>
    <n v="117.8"/>
    <n v="126.5"/>
    <n v="133"/>
    <n v="123"/>
    <n v="125.7"/>
    <n v="133.80000000000001"/>
  </r>
  <r>
    <x v="0"/>
    <x v="3"/>
    <x v="10"/>
    <n v="132"/>
    <n v="137.4"/>
    <n v="130.6"/>
    <n v="136.19999999999999"/>
    <n v="121.1"/>
    <n v="136.9"/>
    <n v="141.80000000000001"/>
    <n v="170"/>
    <n v="113.4"/>
    <n v="136.80000000000001"/>
    <n v="128.69999999999999"/>
    <n v="143.1"/>
    <n v="136.6"/>
    <n v="141.19999999999999"/>
    <n v="139.9"/>
    <n v="134.5"/>
    <n v="139.19999999999999"/>
    <s v="NA"/>
    <n v="130.30000000000001"/>
    <n v="132.1"/>
    <n v="129.1"/>
    <n v="118.2"/>
    <n v="126.9"/>
    <n v="133.69999999999999"/>
    <n v="123.5"/>
    <n v="126.1"/>
    <n v="133.6"/>
  </r>
  <r>
    <x v="0"/>
    <x v="3"/>
    <x v="11"/>
    <n v="132.6"/>
    <n v="137.30000000000001"/>
    <n v="131.6"/>
    <n v="136.30000000000001"/>
    <n v="121.6"/>
    <n v="135.6"/>
    <n v="127.5"/>
    <n v="167.9"/>
    <n v="113.8"/>
    <n v="137.5"/>
    <n v="129.1"/>
    <n v="143.6"/>
    <n v="134.69999999999999"/>
    <n v="142.4"/>
    <n v="140.4"/>
    <n v="135.19999999999999"/>
    <n v="139.69999999999999"/>
    <s v="NA"/>
    <n v="132"/>
    <n v="132.9"/>
    <n v="129.69999999999999"/>
    <n v="118.6"/>
    <n v="127.3"/>
    <n v="134.19999999999999"/>
    <n v="121.9"/>
    <n v="126.3"/>
    <n v="132.80000000000001"/>
  </r>
  <r>
    <x v="0"/>
    <x v="4"/>
    <x v="0"/>
    <n v="133.1"/>
    <n v="137.80000000000001"/>
    <n v="131.9"/>
    <n v="136.69999999999999"/>
    <n v="122"/>
    <n v="136"/>
    <n v="119.8"/>
    <n v="161.69999999999999"/>
    <n v="114.8"/>
    <n v="136.9"/>
    <n v="129"/>
    <n v="143.9"/>
    <n v="133.69999999999999"/>
    <n v="143.1"/>
    <n v="140.69999999999999"/>
    <n v="135.80000000000001"/>
    <n v="140"/>
    <s v="NA"/>
    <n v="132.1"/>
    <n v="133.19999999999999"/>
    <n v="129.9"/>
    <n v="119.1"/>
    <n v="127"/>
    <n v="134.6"/>
    <n v="122.3"/>
    <n v="126.6"/>
    <n v="132.4"/>
  </r>
  <r>
    <x v="0"/>
    <x v="4"/>
    <x v="1"/>
    <n v="133.30000000000001"/>
    <n v="138.30000000000001"/>
    <n v="129.30000000000001"/>
    <n v="137.19999999999999"/>
    <n v="122.1"/>
    <n v="138.69999999999999"/>
    <n v="119.1"/>
    <n v="156.9"/>
    <n v="116.2"/>
    <n v="136"/>
    <n v="129.4"/>
    <n v="144.4"/>
    <n v="133.6"/>
    <n v="143.69999999999999"/>
    <n v="140.9"/>
    <n v="135.80000000000001"/>
    <n v="140.19999999999999"/>
    <s v="NA"/>
    <n v="133.19999999999999"/>
    <n v="133.6"/>
    <n v="130.1"/>
    <n v="119.5"/>
    <n v="127.7"/>
    <n v="134.9"/>
    <n v="123.2"/>
    <n v="127"/>
    <n v="132.6"/>
  </r>
  <r>
    <x v="0"/>
    <x v="4"/>
    <x v="2"/>
    <n v="133.6"/>
    <n v="138.80000000000001"/>
    <n v="128.80000000000001"/>
    <n v="137.19999999999999"/>
    <n v="121.6"/>
    <n v="139.69999999999999"/>
    <n v="119.7"/>
    <n v="148"/>
    <n v="116.9"/>
    <n v="135.6"/>
    <n v="129.80000000000001"/>
    <n v="145.4"/>
    <n v="133.4"/>
    <n v="144.19999999999999"/>
    <n v="141.6"/>
    <n v="136.19999999999999"/>
    <n v="140.80000000000001"/>
    <s v="NA"/>
    <n v="134.19999999999999"/>
    <n v="134.1"/>
    <n v="130.6"/>
    <n v="119.8"/>
    <n v="128.30000000000001"/>
    <n v="135.19999999999999"/>
    <n v="123.3"/>
    <n v="127.4"/>
    <n v="132.80000000000001"/>
  </r>
  <r>
    <x v="0"/>
    <x v="4"/>
    <x v="3"/>
    <n v="133.19999999999999"/>
    <n v="138.69999999999999"/>
    <n v="127.1"/>
    <n v="137.69999999999999"/>
    <n v="121.3"/>
    <n v="141.80000000000001"/>
    <n v="121.5"/>
    <n v="144.5"/>
    <n v="117.4"/>
    <n v="134.1"/>
    <n v="130"/>
    <n v="145.5"/>
    <n v="133.5"/>
    <n v="144.4"/>
    <n v="142.4"/>
    <n v="136.80000000000001"/>
    <n v="141.6"/>
    <s v="NA"/>
    <n v="135"/>
    <n v="134.30000000000001"/>
    <n v="131"/>
    <n v="119.2"/>
    <n v="128.30000000000001"/>
    <n v="135.69999999999999"/>
    <n v="123.7"/>
    <n v="127.5"/>
    <n v="132.9"/>
  </r>
  <r>
    <x v="0"/>
    <x v="4"/>
    <x v="4"/>
    <n v="133.1"/>
    <n v="140.30000000000001"/>
    <n v="126.8"/>
    <n v="138.19999999999999"/>
    <n v="120.8"/>
    <n v="140.19999999999999"/>
    <n v="123.8"/>
    <n v="141.80000000000001"/>
    <n v="118.6"/>
    <n v="134"/>
    <n v="130.30000000000001"/>
    <n v="145.80000000000001"/>
    <n v="133.80000000000001"/>
    <n v="145.5"/>
    <n v="142.5"/>
    <n v="137.30000000000001"/>
    <n v="141.80000000000001"/>
    <s v="NA"/>
    <n v="135"/>
    <n v="134.9"/>
    <n v="131.4"/>
    <n v="119.4"/>
    <n v="129.4"/>
    <n v="136.30000000000001"/>
    <n v="123.7"/>
    <n v="127.9"/>
    <n v="133.30000000000001"/>
  </r>
  <r>
    <x v="0"/>
    <x v="4"/>
    <x v="5"/>
    <n v="133.5"/>
    <n v="143.69999999999999"/>
    <n v="128"/>
    <n v="138.6"/>
    <n v="120.9"/>
    <n v="140.9"/>
    <n v="128.80000000000001"/>
    <n v="140.19999999999999"/>
    <n v="118.9"/>
    <n v="133.5"/>
    <n v="130.4"/>
    <n v="146.5"/>
    <n v="134.9"/>
    <n v="145.80000000000001"/>
    <n v="143.1"/>
    <n v="137.69999999999999"/>
    <n v="142.30000000000001"/>
    <s v="NA"/>
    <n v="134.80000000000001"/>
    <n v="135.19999999999999"/>
    <n v="131.30000000000001"/>
    <n v="119.4"/>
    <n v="129.80000000000001"/>
    <n v="136.9"/>
    <n v="124.1"/>
    <n v="128.1"/>
    <n v="133.9"/>
  </r>
  <r>
    <x v="0"/>
    <x v="4"/>
    <x v="6"/>
    <n v="134"/>
    <n v="144.19999999999999"/>
    <n v="129.80000000000001"/>
    <n v="139"/>
    <n v="120.9"/>
    <n v="143.9"/>
    <n v="151.5"/>
    <n v="138.1"/>
    <n v="120"/>
    <n v="133.9"/>
    <n v="131.4"/>
    <n v="147.69999999999999"/>
    <n v="138.5"/>
    <n v="147.4"/>
    <n v="144.30000000000001"/>
    <n v="138.1"/>
    <n v="143.5"/>
    <s v="NA"/>
    <n v="135.30000000000001"/>
    <n v="136.1"/>
    <n v="132.1"/>
    <n v="119.1"/>
    <n v="130.6"/>
    <n v="138.6"/>
    <n v="124.4"/>
    <n v="128.6"/>
    <n v="136.19999999999999"/>
  </r>
  <r>
    <x v="0"/>
    <x v="4"/>
    <x v="7"/>
    <n v="134.80000000000001"/>
    <n v="143.1"/>
    <n v="130"/>
    <n v="139.4"/>
    <n v="120.5"/>
    <n v="148"/>
    <n v="162.9"/>
    <n v="137.4"/>
    <n v="120.8"/>
    <n v="134.69999999999999"/>
    <n v="131.6"/>
    <n v="148.69999999999999"/>
    <n v="140.6"/>
    <n v="149"/>
    <n v="145.30000000000001"/>
    <n v="139.19999999999999"/>
    <n v="144.5"/>
    <s v="NA"/>
    <n v="136.4"/>
    <n v="137.30000000000001"/>
    <n v="133"/>
    <n v="120.3"/>
    <n v="131.5"/>
    <n v="140.19999999999999"/>
    <n v="125.4"/>
    <n v="129.69999999999999"/>
    <n v="137.80000000000001"/>
  </r>
  <r>
    <x v="0"/>
    <x v="4"/>
    <x v="8"/>
    <n v="135.19999999999999"/>
    <n v="142"/>
    <n v="130.5"/>
    <n v="140.19999999999999"/>
    <n v="120.7"/>
    <n v="147.80000000000001"/>
    <n v="154.5"/>
    <n v="137.1"/>
    <n v="121"/>
    <n v="134.69999999999999"/>
    <n v="131.69999999999999"/>
    <n v="149.30000000000001"/>
    <n v="139.6"/>
    <n v="149.80000000000001"/>
    <n v="146.1"/>
    <n v="139.69999999999999"/>
    <n v="145.19999999999999"/>
    <s v="NA"/>
    <n v="137.4"/>
    <n v="137.9"/>
    <n v="133.4"/>
    <n v="121.2"/>
    <n v="132.30000000000001"/>
    <n v="139.6"/>
    <n v="126.7"/>
    <n v="130.30000000000001"/>
    <n v="137.6"/>
  </r>
  <r>
    <x v="0"/>
    <x v="4"/>
    <x v="9"/>
    <n v="135.9"/>
    <n v="141.9"/>
    <n v="131"/>
    <n v="141.5"/>
    <n v="121.4"/>
    <n v="146.69999999999999"/>
    <n v="157.1"/>
    <n v="136.4"/>
    <n v="121.4"/>
    <n v="135.6"/>
    <n v="131.30000000000001"/>
    <n v="150.30000000000001"/>
    <n v="140.4"/>
    <n v="150.5"/>
    <n v="147.19999999999999"/>
    <n v="140.6"/>
    <n v="146.19999999999999"/>
    <s v="NA"/>
    <n v="138.1"/>
    <n v="138.4"/>
    <n v="134.19999999999999"/>
    <n v="121"/>
    <n v="133"/>
    <n v="140.1"/>
    <n v="127.4"/>
    <n v="130.69999999999999"/>
    <n v="138.30000000000001"/>
  </r>
  <r>
    <x v="0"/>
    <x v="4"/>
    <x v="10"/>
    <n v="136.30000000000001"/>
    <n v="142.5"/>
    <n v="140.5"/>
    <n v="141.5"/>
    <n v="121.6"/>
    <n v="147.30000000000001"/>
    <n v="168"/>
    <n v="135.80000000000001"/>
    <n v="122.5"/>
    <n v="136"/>
    <n v="131.9"/>
    <n v="151.4"/>
    <n v="142.4"/>
    <n v="152.1"/>
    <n v="148.19999999999999"/>
    <n v="141.5"/>
    <n v="147.30000000000001"/>
    <s v="NA"/>
    <n v="141.1"/>
    <n v="139.4"/>
    <n v="135.80000000000001"/>
    <n v="121.6"/>
    <n v="133.69999999999999"/>
    <n v="141.5"/>
    <n v="128.1"/>
    <n v="131.69999999999999"/>
    <n v="140"/>
  </r>
  <r>
    <x v="0"/>
    <x v="4"/>
    <x v="11"/>
    <n v="136.4"/>
    <n v="143.69999999999999"/>
    <n v="144.80000000000001"/>
    <n v="141.9"/>
    <n v="123.1"/>
    <n v="147.19999999999999"/>
    <n v="161"/>
    <n v="133.80000000000001"/>
    <n v="121.9"/>
    <n v="135.80000000000001"/>
    <n v="131.1"/>
    <n v="151.4"/>
    <n v="141.5"/>
    <n v="153.19999999999999"/>
    <n v="148"/>
    <n v="141.9"/>
    <n v="147.19999999999999"/>
    <s v="NA"/>
    <n v="142.6"/>
    <n v="139.5"/>
    <n v="136.1"/>
    <n v="122"/>
    <n v="133.4"/>
    <n v="141.1"/>
    <n v="127.8"/>
    <n v="131.9"/>
    <n v="139.80000000000001"/>
  </r>
  <r>
    <x v="0"/>
    <x v="5"/>
    <x v="0"/>
    <n v="136.6"/>
    <n v="144.4"/>
    <n v="143.80000000000001"/>
    <n v="142"/>
    <n v="123.2"/>
    <n v="147.9"/>
    <n v="152.1"/>
    <n v="131.80000000000001"/>
    <n v="119.5"/>
    <n v="136"/>
    <n v="131.19999999999999"/>
    <n v="151.80000000000001"/>
    <n v="140.4"/>
    <n v="153.6"/>
    <n v="148.30000000000001"/>
    <n v="142.30000000000001"/>
    <n v="147.5"/>
    <s v="NA"/>
    <n v="142.30000000000001"/>
    <n v="139.80000000000001"/>
    <n v="136"/>
    <n v="122.7"/>
    <n v="134.30000000000001"/>
    <n v="141.6"/>
    <n v="128.6"/>
    <n v="132.30000000000001"/>
    <n v="139.30000000000001"/>
  </r>
  <r>
    <x v="0"/>
    <x v="5"/>
    <x v="1"/>
    <n v="136.4"/>
    <n v="143.69999999999999"/>
    <n v="140.6"/>
    <n v="141.5"/>
    <n v="122.9"/>
    <n v="149.4"/>
    <n v="142.4"/>
    <n v="130.19999999999999"/>
    <n v="117.9"/>
    <n v="135.6"/>
    <n v="130.5"/>
    <n v="151.69999999999999"/>
    <n v="138.69999999999999"/>
    <n v="153.30000000000001"/>
    <n v="148.69999999999999"/>
    <n v="142.4"/>
    <n v="147.80000000000001"/>
    <s v="NA"/>
    <n v="142.4"/>
    <n v="139.9"/>
    <n v="136.19999999999999"/>
    <n v="123.3"/>
    <n v="134.30000000000001"/>
    <n v="141.5"/>
    <n v="128.80000000000001"/>
    <n v="132.5"/>
    <n v="138.5"/>
  </r>
  <r>
    <x v="0"/>
    <x v="5"/>
    <x v="2"/>
    <n v="136.80000000000001"/>
    <n v="143.80000000000001"/>
    <n v="140"/>
    <n v="142"/>
    <n v="123.2"/>
    <n v="152.9"/>
    <n v="138"/>
    <n v="129.30000000000001"/>
    <n v="117.1"/>
    <n v="136.30000000000001"/>
    <n v="131.19999999999999"/>
    <n v="152.80000000000001"/>
    <n v="138.6"/>
    <n v="155.1"/>
    <n v="149.19999999999999"/>
    <n v="143"/>
    <n v="148.30000000000001"/>
    <s v="NA"/>
    <n v="142.6"/>
    <n v="139.9"/>
    <n v="136.69999999999999"/>
    <n v="124.6"/>
    <n v="135.1"/>
    <n v="142.69999999999999"/>
    <n v="129.30000000000001"/>
    <n v="133.30000000000001"/>
    <n v="138.69999999999999"/>
  </r>
  <r>
    <x v="0"/>
    <x v="5"/>
    <x v="3"/>
    <n v="137.1"/>
    <n v="144.5"/>
    <n v="135.9"/>
    <n v="142.4"/>
    <n v="123.5"/>
    <n v="156.4"/>
    <n v="135.1"/>
    <n v="128.4"/>
    <n v="115.2"/>
    <n v="137.19999999999999"/>
    <n v="131.9"/>
    <n v="153.80000000000001"/>
    <n v="138.6"/>
    <n v="156.1"/>
    <n v="150.1"/>
    <n v="143.30000000000001"/>
    <n v="149.1"/>
    <s v="NA"/>
    <n v="143.80000000000001"/>
    <n v="140.9"/>
    <n v="137.6"/>
    <n v="125.3"/>
    <n v="136"/>
    <n v="143.69999999999999"/>
    <n v="130.4"/>
    <n v="134.19999999999999"/>
    <n v="139.1"/>
  </r>
  <r>
    <x v="0"/>
    <x v="5"/>
    <x v="4"/>
    <n v="137.4"/>
    <n v="145.69999999999999"/>
    <n v="135.5"/>
    <n v="142.9"/>
    <n v="123.6"/>
    <n v="157.5"/>
    <n v="137.80000000000001"/>
    <n v="127.2"/>
    <n v="111.8"/>
    <n v="137.4"/>
    <n v="132.19999999999999"/>
    <n v="154.30000000000001"/>
    <n v="139.1"/>
    <n v="157"/>
    <n v="150.80000000000001"/>
    <n v="144.1"/>
    <n v="149.80000000000001"/>
    <s v="NA"/>
    <n v="144.30000000000001"/>
    <n v="141.80000000000001"/>
    <n v="138.4"/>
    <n v="126.4"/>
    <n v="136.80000000000001"/>
    <n v="144.4"/>
    <n v="131.19999999999999"/>
    <n v="135.1"/>
    <n v="139.80000000000001"/>
  </r>
  <r>
    <x v="0"/>
    <x v="5"/>
    <x v="5"/>
    <n v="137.6"/>
    <n v="148.1"/>
    <n v="136.69999999999999"/>
    <n v="143.19999999999999"/>
    <n v="124"/>
    <n v="154.1"/>
    <n v="143.5"/>
    <n v="126"/>
    <n v="112.4"/>
    <n v="137.6"/>
    <n v="132.80000000000001"/>
    <n v="154.30000000000001"/>
    <n v="140"/>
    <n v="157.30000000000001"/>
    <n v="151.30000000000001"/>
    <n v="144.69999999999999"/>
    <n v="150.30000000000001"/>
    <s v="NA"/>
    <n v="145.1"/>
    <n v="142.19999999999999"/>
    <n v="138.4"/>
    <n v="127.4"/>
    <n v="137.80000000000001"/>
    <n v="145.1"/>
    <n v="131.4"/>
    <n v="135.6"/>
    <n v="140.5"/>
  </r>
  <r>
    <x v="0"/>
    <x v="5"/>
    <x v="6"/>
    <n v="138.4"/>
    <n v="149.30000000000001"/>
    <n v="139.30000000000001"/>
    <n v="143.4"/>
    <n v="124.1"/>
    <n v="153.30000000000001"/>
    <n v="154.19999999999999"/>
    <n v="126.4"/>
    <n v="114.3"/>
    <n v="138.19999999999999"/>
    <n v="132.80000000000001"/>
    <n v="154.80000000000001"/>
    <n v="142"/>
    <n v="156.1"/>
    <n v="151.5"/>
    <n v="145.1"/>
    <n v="150.6"/>
    <s v="NA"/>
    <n v="146.80000000000001"/>
    <n v="143.1"/>
    <n v="139"/>
    <n v="127.5"/>
    <n v="138.4"/>
    <n v="145.80000000000001"/>
    <n v="131.4"/>
    <n v="136"/>
    <n v="141.80000000000001"/>
  </r>
  <r>
    <x v="0"/>
    <x v="5"/>
    <x v="7"/>
    <n v="139.19999999999999"/>
    <n v="148.80000000000001"/>
    <n v="139.1"/>
    <n v="143.5"/>
    <n v="125"/>
    <n v="154.4"/>
    <n v="156.30000000000001"/>
    <n v="126.8"/>
    <n v="115.4"/>
    <n v="138.6"/>
    <n v="133.80000000000001"/>
    <n v="155.19999999999999"/>
    <n v="142.69999999999999"/>
    <n v="156.4"/>
    <n v="152.1"/>
    <n v="145.80000000000001"/>
    <n v="151.30000000000001"/>
    <s v="NA"/>
    <n v="147.69999999999999"/>
    <n v="143.80000000000001"/>
    <n v="139.4"/>
    <n v="128.30000000000001"/>
    <n v="138.6"/>
    <n v="146.9"/>
    <n v="131.30000000000001"/>
    <n v="136.6"/>
    <n v="142.5"/>
  </r>
  <r>
    <x v="0"/>
    <x v="5"/>
    <x v="8"/>
    <n v="139.4"/>
    <n v="147.19999999999999"/>
    <n v="136.6"/>
    <n v="143.69999999999999"/>
    <n v="124.6"/>
    <n v="150.1"/>
    <n v="149.4"/>
    <n v="125.4"/>
    <n v="114.4"/>
    <n v="138.69999999999999"/>
    <n v="133.1"/>
    <n v="155.9"/>
    <n v="141.30000000000001"/>
    <n v="157.69999999999999"/>
    <n v="152.1"/>
    <n v="146.1"/>
    <n v="151.30000000000001"/>
    <s v="NA"/>
    <n v="149"/>
    <n v="144"/>
    <n v="140"/>
    <n v="129.9"/>
    <n v="140"/>
    <n v="147.6"/>
    <n v="132"/>
    <n v="137.4"/>
    <n v="142.1"/>
  </r>
  <r>
    <x v="0"/>
    <x v="5"/>
    <x v="9"/>
    <n v="139.30000000000001"/>
    <n v="147.6"/>
    <n v="134.6"/>
    <n v="141.9"/>
    <n v="123.5"/>
    <n v="144.5"/>
    <n v="147.6"/>
    <n v="121.4"/>
    <n v="112.3"/>
    <n v="139.5"/>
    <n v="134.6"/>
    <n v="155.19999999999999"/>
    <n v="140.19999999999999"/>
    <n v="159.6"/>
    <n v="150.69999999999999"/>
    <n v="144.5"/>
    <n v="149.80000000000001"/>
    <s v="NA"/>
    <n v="149.69999999999999"/>
    <n v="147.5"/>
    <n v="144.80000000000001"/>
    <n v="130.80000000000001"/>
    <n v="140.1"/>
    <n v="148"/>
    <n v="134.4"/>
    <n v="139.80000000000001"/>
    <n v="142.19999999999999"/>
  </r>
  <r>
    <x v="0"/>
    <x v="5"/>
    <x v="10"/>
    <n v="137.1"/>
    <n v="150.80000000000001"/>
    <n v="136.69999999999999"/>
    <n v="141.9"/>
    <n v="122.8"/>
    <n v="143.9"/>
    <n v="147.5"/>
    <n v="121"/>
    <n v="111.6"/>
    <n v="140.6"/>
    <n v="137.5"/>
    <n v="156.1"/>
    <n v="140"/>
    <n v="161.9"/>
    <n v="151.69999999999999"/>
    <n v="145.5"/>
    <n v="150.80000000000001"/>
    <s v="NA"/>
    <n v="150.30000000000001"/>
    <n v="148"/>
    <n v="145.4"/>
    <n v="130.30000000000001"/>
    <n v="143.1"/>
    <n v="150.19999999999999"/>
    <n v="133.1"/>
    <n v="140.1"/>
    <n v="142.4"/>
  </r>
  <r>
    <x v="0"/>
    <x v="5"/>
    <x v="11"/>
    <n v="137.1"/>
    <n v="151.9"/>
    <n v="137.4"/>
    <n v="142.4"/>
    <n v="124.2"/>
    <n v="140.19999999999999"/>
    <n v="136.6"/>
    <n v="120.9"/>
    <n v="109.9"/>
    <n v="140.19999999999999"/>
    <n v="137.80000000000001"/>
    <n v="156"/>
    <n v="138.5"/>
    <n v="162.4"/>
    <n v="151.6"/>
    <n v="145.9"/>
    <n v="150.80000000000001"/>
    <s v="NA"/>
    <n v="149"/>
    <n v="149.5"/>
    <n v="149.6"/>
    <n v="128.9"/>
    <n v="143.30000000000001"/>
    <n v="155.1"/>
    <n v="133.19999999999999"/>
    <n v="141.6"/>
    <n v="141.9"/>
  </r>
  <r>
    <x v="0"/>
    <x v="6"/>
    <x v="0"/>
    <n v="136.6"/>
    <n v="152.5"/>
    <n v="138.19999999999999"/>
    <n v="142.4"/>
    <n v="123.9"/>
    <n v="135.5"/>
    <n v="131.69999999999999"/>
    <n v="121.3"/>
    <n v="108.4"/>
    <n v="138.9"/>
    <n v="137"/>
    <n v="155.80000000000001"/>
    <n v="137.4"/>
    <n v="162.69999999999999"/>
    <n v="150.6"/>
    <n v="145.1"/>
    <n v="149.9"/>
    <s v="NA"/>
    <n v="146.19999999999999"/>
    <n v="150.1"/>
    <n v="149.6"/>
    <n v="128.6"/>
    <n v="142.9"/>
    <n v="155.19999999999999"/>
    <n v="133.5"/>
    <n v="141.69999999999999"/>
    <n v="141"/>
  </r>
  <r>
    <x v="0"/>
    <x v="6"/>
    <x v="1"/>
    <n v="136.80000000000001"/>
    <n v="153"/>
    <n v="139.1"/>
    <n v="142.5"/>
    <n v="124.1"/>
    <n v="135.80000000000001"/>
    <n v="128.69999999999999"/>
    <n v="121.5"/>
    <n v="108.3"/>
    <n v="139.19999999999999"/>
    <n v="137.4"/>
    <n v="156.19999999999999"/>
    <n v="137.19999999999999"/>
    <n v="162.80000000000001"/>
    <n v="150.5"/>
    <n v="146.1"/>
    <n v="149.9"/>
    <s v="NA"/>
    <n v="145.30000000000001"/>
    <n v="150.1"/>
    <n v="149.9"/>
    <n v="129.19999999999999"/>
    <n v="143.4"/>
    <n v="155.5"/>
    <n v="134.9"/>
    <n v="142.19999999999999"/>
    <n v="141"/>
  </r>
  <r>
    <x v="0"/>
    <x v="6"/>
    <x v="2"/>
    <n v="136.9"/>
    <n v="154.1"/>
    <n v="138.69999999999999"/>
    <n v="142.5"/>
    <n v="124.1"/>
    <n v="136.1"/>
    <n v="128.19999999999999"/>
    <n v="122.3"/>
    <n v="108.3"/>
    <n v="138.9"/>
    <n v="137.4"/>
    <n v="156.4"/>
    <n v="137.30000000000001"/>
    <n v="162.9"/>
    <n v="150.80000000000001"/>
    <n v="146.1"/>
    <n v="150.1"/>
    <s v="NA"/>
    <n v="146.4"/>
    <n v="150"/>
    <n v="150.4"/>
    <n v="129.9"/>
    <n v="143.80000000000001"/>
    <n v="155.5"/>
    <n v="134"/>
    <n v="142.4"/>
    <n v="141.19999999999999"/>
  </r>
  <r>
    <x v="0"/>
    <x v="6"/>
    <x v="4"/>
    <n v="137.4"/>
    <n v="159.5"/>
    <n v="134.5"/>
    <n v="142.6"/>
    <n v="124"/>
    <n v="143.69999999999999"/>
    <n v="133.4"/>
    <n v="125.1"/>
    <n v="109.3"/>
    <n v="139.30000000000001"/>
    <n v="137.69999999999999"/>
    <n v="156.4"/>
    <n v="139.19999999999999"/>
    <n v="163.30000000000001"/>
    <n v="151.30000000000001"/>
    <n v="146.6"/>
    <n v="150.69999999999999"/>
    <s v="NA"/>
    <n v="146.9"/>
    <n v="149.5"/>
    <n v="151.30000000000001"/>
    <n v="130.19999999999999"/>
    <n v="145.9"/>
    <n v="156.69999999999999"/>
    <n v="133.9"/>
    <n v="142.9"/>
    <n v="142.4"/>
  </r>
  <r>
    <x v="0"/>
    <x v="6"/>
    <x v="5"/>
    <n v="137.80000000000001"/>
    <n v="163.5"/>
    <n v="136.19999999999999"/>
    <n v="143.19999999999999"/>
    <n v="124.3"/>
    <n v="143.30000000000001"/>
    <n v="140.6"/>
    <n v="128.69999999999999"/>
    <n v="110.6"/>
    <n v="140.4"/>
    <n v="138"/>
    <n v="156.6"/>
    <n v="141"/>
    <n v="164.2"/>
    <n v="151.4"/>
    <n v="146.5"/>
    <n v="150.69999999999999"/>
    <s v="NA"/>
    <n v="147.80000000000001"/>
    <n v="149.6"/>
    <n v="151.69999999999999"/>
    <n v="130.19999999999999"/>
    <n v="146.4"/>
    <n v="157.69999999999999"/>
    <n v="134.80000000000001"/>
    <n v="143.30000000000001"/>
    <n v="143.6"/>
  </r>
  <r>
    <x v="0"/>
    <x v="6"/>
    <x v="6"/>
    <n v="138.4"/>
    <n v="164"/>
    <n v="138.4"/>
    <n v="143.9"/>
    <n v="124.4"/>
    <n v="146.4"/>
    <n v="150.1"/>
    <n v="130.6"/>
    <n v="110.8"/>
    <n v="141.69999999999999"/>
    <n v="138.5"/>
    <n v="156.69999999999999"/>
    <n v="143"/>
    <n v="164.5"/>
    <n v="151.6"/>
    <n v="146.6"/>
    <n v="150.9"/>
    <s v="NA"/>
    <n v="146.80000000000001"/>
    <n v="150"/>
    <n v="152.19999999999999"/>
    <n v="131.19999999999999"/>
    <n v="147.5"/>
    <n v="159.1"/>
    <n v="136.1"/>
    <n v="144.19999999999999"/>
    <n v="144.9"/>
  </r>
  <r>
    <x v="0"/>
    <x v="6"/>
    <x v="7"/>
    <n v="139.19999999999999"/>
    <n v="161.9"/>
    <n v="137.1"/>
    <n v="144.6"/>
    <n v="124.7"/>
    <n v="145.5"/>
    <n v="156.19999999999999"/>
    <n v="131.5"/>
    <n v="111.7"/>
    <n v="142.69999999999999"/>
    <n v="138.5"/>
    <n v="156.9"/>
    <n v="144"/>
    <n v="165.1"/>
    <n v="151.80000000000001"/>
    <n v="146.6"/>
    <n v="151.1"/>
    <s v="NA"/>
    <n v="146.4"/>
    <n v="150.19999999999999"/>
    <n v="152.69999999999999"/>
    <n v="131.4"/>
    <n v="148"/>
    <n v="159.69999999999999"/>
    <n v="138.80000000000001"/>
    <n v="144.9"/>
    <n v="145.69999999999999"/>
  </r>
  <r>
    <x v="0"/>
    <x v="6"/>
    <x v="8"/>
    <n v="140.1"/>
    <n v="161.9"/>
    <n v="138.30000000000001"/>
    <n v="145.69999999999999"/>
    <n v="125.1"/>
    <n v="143.80000000000001"/>
    <n v="163.4"/>
    <n v="132.19999999999999"/>
    <n v="112.8"/>
    <n v="144.19999999999999"/>
    <n v="138.5"/>
    <n v="157.19999999999999"/>
    <n v="145.5"/>
    <n v="165.7"/>
    <n v="151.69999999999999"/>
    <n v="146.6"/>
    <n v="151"/>
    <s v="NA"/>
    <n v="146.9"/>
    <n v="150.30000000000001"/>
    <n v="153.4"/>
    <n v="131.6"/>
    <n v="148.30000000000001"/>
    <n v="160.19999999999999"/>
    <n v="140.19999999999999"/>
    <n v="145.4"/>
    <n v="146.69999999999999"/>
  </r>
  <r>
    <x v="0"/>
    <x v="6"/>
    <x v="9"/>
    <n v="141"/>
    <n v="161.6"/>
    <n v="141.19999999999999"/>
    <n v="146.5"/>
    <n v="125.6"/>
    <n v="145.69999999999999"/>
    <n v="178.8"/>
    <n v="133.1"/>
    <n v="113.6"/>
    <n v="145.5"/>
    <n v="138.6"/>
    <n v="157.4"/>
    <n v="148.30000000000001"/>
    <n v="166.3"/>
    <n v="151.69999999999999"/>
    <n v="146.69999999999999"/>
    <n v="151"/>
    <s v="NA"/>
    <n v="147.69999999999999"/>
    <n v="150.6"/>
    <n v="153.69999999999999"/>
    <n v="131.69999999999999"/>
    <n v="148.69999999999999"/>
    <n v="160.69999999999999"/>
    <n v="140.30000000000001"/>
    <n v="145.69999999999999"/>
    <n v="148.30000000000001"/>
  </r>
  <r>
    <x v="0"/>
    <x v="6"/>
    <x v="10"/>
    <n v="141.80000000000001"/>
    <n v="163.69999999999999"/>
    <n v="143.80000000000001"/>
    <n v="147.1"/>
    <n v="126"/>
    <n v="146.19999999999999"/>
    <n v="191.4"/>
    <n v="136.19999999999999"/>
    <n v="113.8"/>
    <n v="147.30000000000001"/>
    <n v="138.69999999999999"/>
    <n v="157.69999999999999"/>
    <n v="150.9"/>
    <n v="167.2"/>
    <n v="152.30000000000001"/>
    <n v="147"/>
    <n v="151.5"/>
    <s v="NA"/>
    <n v="148.4"/>
    <n v="150.9"/>
    <n v="154.30000000000001"/>
    <n v="132.1"/>
    <n v="149.1"/>
    <n v="160.80000000000001"/>
    <n v="140.6"/>
    <n v="146.1"/>
    <n v="149.9"/>
  </r>
  <r>
    <x v="0"/>
    <x v="6"/>
    <x v="11"/>
    <n v="142.80000000000001"/>
    <n v="165.3"/>
    <n v="149.5"/>
    <n v="148.69999999999999"/>
    <n v="127.5"/>
    <n v="144.30000000000001"/>
    <n v="209.5"/>
    <n v="138.80000000000001"/>
    <n v="113.6"/>
    <n v="149.1"/>
    <n v="139.30000000000001"/>
    <n v="158.30000000000001"/>
    <n v="154.30000000000001"/>
    <n v="167.8"/>
    <n v="152.6"/>
    <n v="147.30000000000001"/>
    <n v="151.9"/>
    <s v="NA"/>
    <n v="149.9"/>
    <n v="151.19999999999999"/>
    <n v="154.80000000000001"/>
    <n v="135"/>
    <n v="149.5"/>
    <n v="161.1"/>
    <n v="140.6"/>
    <n v="147.1"/>
    <n v="152.30000000000001"/>
  </r>
  <r>
    <x v="0"/>
    <x v="7"/>
    <x v="0"/>
    <n v="143.69999999999999"/>
    <n v="167.3"/>
    <n v="153.5"/>
    <n v="150.5"/>
    <n v="132"/>
    <n v="142.19999999999999"/>
    <n v="191.5"/>
    <n v="141.1"/>
    <n v="113.8"/>
    <n v="151.6"/>
    <n v="139.69999999999999"/>
    <n v="158.69999999999999"/>
    <n v="153"/>
    <n v="168.6"/>
    <n v="152.80000000000001"/>
    <n v="147.4"/>
    <n v="152.1"/>
    <s v="NA"/>
    <n v="150.4"/>
    <n v="151.69999999999999"/>
    <n v="155.69999999999999"/>
    <n v="136.30000000000001"/>
    <n v="150.1"/>
    <n v="161.69999999999999"/>
    <n v="142.5"/>
    <n v="148.1"/>
    <n v="151.9"/>
  </r>
  <r>
    <x v="0"/>
    <x v="7"/>
    <x v="1"/>
    <n v="144.19999999999999"/>
    <n v="167.5"/>
    <n v="150.9"/>
    <n v="150.9"/>
    <n v="133.69999999999999"/>
    <n v="140.69999999999999"/>
    <n v="165.1"/>
    <n v="141.80000000000001"/>
    <n v="113.1"/>
    <n v="152.80000000000001"/>
    <n v="140.1"/>
    <n v="159.19999999999999"/>
    <n v="149.80000000000001"/>
    <n v="169.4"/>
    <n v="153"/>
    <n v="147.5"/>
    <n v="152.30000000000001"/>
    <s v="NA"/>
    <n v="152.30000000000001"/>
    <n v="151.80000000000001"/>
    <n v="156.19999999999999"/>
    <n v="136"/>
    <n v="150.4"/>
    <n v="161.9"/>
    <n v="143.4"/>
    <n v="148.4"/>
    <n v="150.4"/>
  </r>
  <r>
    <x v="0"/>
    <x v="7"/>
    <x v="2"/>
    <n v="144.4"/>
    <n v="166.8"/>
    <n v="147.6"/>
    <n v="151.69999999999999"/>
    <n v="133.30000000000001"/>
    <n v="141.80000000000001"/>
    <n v="152.30000000000001"/>
    <n v="141.80000000000001"/>
    <n v="112.6"/>
    <n v="154"/>
    <n v="140.1"/>
    <n v="160"/>
    <n v="148.19999999999999"/>
    <n v="170.5"/>
    <n v="153.4"/>
    <n v="147.6"/>
    <n v="152.5"/>
    <s v="NA"/>
    <n v="153.4"/>
    <n v="151.5"/>
    <n v="156.69999999999999"/>
    <n v="135.80000000000001"/>
    <n v="151.19999999999999"/>
    <n v="161.19999999999999"/>
    <n v="145.1"/>
    <n v="148.6"/>
    <n v="149.80000000000001"/>
  </r>
  <r>
    <x v="0"/>
    <x v="7"/>
    <x v="3"/>
    <n v="147.19999999999999"/>
    <n v="166.72500000000002"/>
    <n v="146.9"/>
    <n v="155.6"/>
    <n v="137.1"/>
    <n v="147.30000000000001"/>
    <n v="162.69999999999999"/>
    <n v="150.19999999999999"/>
    <n v="119.8"/>
    <n v="158.69999999999999"/>
    <n v="139.19999999999999"/>
    <n v="159.05000000000001"/>
    <n v="150.1"/>
    <n v="169.07499999999999"/>
    <n v="152.94999999999999"/>
    <n v="147.45000000000002"/>
    <n v="152.19999999999999"/>
    <s v="NA"/>
    <n v="148.4"/>
    <n v="151.55000000000001"/>
    <n v="154.30000000000001"/>
    <n v="135.77500000000001"/>
    <n v="150.30000000000001"/>
    <n v="161.47499999999997"/>
    <n v="142.9"/>
    <n v="148.05000000000001"/>
    <n v="151.10000000000002"/>
  </r>
  <r>
    <x v="0"/>
    <x v="7"/>
    <x v="4"/>
    <n v="144.875"/>
    <n v="167.08125000000001"/>
    <n v="149.72499999999999"/>
    <n v="152.17499999999998"/>
    <n v="134.02500000000001"/>
    <n v="143"/>
    <n v="167.9"/>
    <n v="143.72499999999999"/>
    <n v="114.825"/>
    <n v="154.27499999999998"/>
    <n v="139.77499999999998"/>
    <n v="159.29999999999998"/>
    <n v="150.27500000000001"/>
    <n v="169.5"/>
    <n v="153.06666666666669"/>
    <n v="147.5"/>
    <n v="152.29999999999998"/>
    <s v="NA"/>
    <n v="151.125"/>
    <n v="151.66666666666666"/>
    <n v="155.72499999999999"/>
    <n v="135.96875"/>
    <n v="150.5"/>
    <n v="161.56874999999999"/>
    <n v="143.47499999999999"/>
    <n v="148.28750000000002"/>
    <n v="150.80000000000001"/>
  </r>
  <r>
    <x v="0"/>
    <x v="7"/>
    <x v="5"/>
    <n v="148.19999999999999"/>
    <n v="190.3"/>
    <n v="149.4"/>
    <n v="153.30000000000001"/>
    <n v="138.19999999999999"/>
    <n v="143.19999999999999"/>
    <n v="148.9"/>
    <n v="150.30000000000001"/>
    <n v="113.2"/>
    <n v="159.80000000000001"/>
    <n v="142.1"/>
    <n v="161.80000000000001"/>
    <n v="152.30000000000001"/>
    <n v="182.4"/>
    <n v="154.69999999999999"/>
    <n v="150"/>
    <n v="154.1"/>
    <s v="NA"/>
    <n v="144.9"/>
    <n v="151.69999999999999"/>
    <n v="158.19999999999999"/>
    <n v="141.4"/>
    <n v="153.19999999999999"/>
    <n v="161.80000000000001"/>
    <n v="151.19999999999999"/>
    <n v="151.69999999999999"/>
    <n v="152.69999999999999"/>
  </r>
  <r>
    <x v="0"/>
    <x v="7"/>
    <x v="6"/>
    <n v="148.19999999999999"/>
    <n v="190.3"/>
    <n v="149.4"/>
    <n v="153.30000000000001"/>
    <n v="138.19999999999999"/>
    <n v="143.19999999999999"/>
    <n v="148.9"/>
    <n v="150.30000000000001"/>
    <n v="113.2"/>
    <n v="159.80000000000001"/>
    <n v="142.1"/>
    <n v="161.80000000000001"/>
    <n v="152.30000000000001"/>
    <n v="182.4"/>
    <n v="154.69999999999999"/>
    <n v="150"/>
    <n v="154.1"/>
    <s v="NA"/>
    <n v="144.9"/>
    <n v="151.69999999999999"/>
    <n v="158.19999999999999"/>
    <n v="141.4"/>
    <n v="153.19999999999999"/>
    <n v="161.80000000000001"/>
    <n v="151.19999999999999"/>
    <n v="151.69999999999999"/>
    <n v="152.69999999999999"/>
  </r>
  <r>
    <x v="0"/>
    <x v="7"/>
    <x v="7"/>
    <n v="147.6"/>
    <n v="187.2"/>
    <n v="148.4"/>
    <n v="153.30000000000001"/>
    <n v="139.80000000000001"/>
    <n v="146.9"/>
    <n v="171"/>
    <n v="149.9"/>
    <n v="114.2"/>
    <n v="160"/>
    <n v="143.5"/>
    <n v="161.5"/>
    <n v="155.30000000000001"/>
    <n v="180.9"/>
    <n v="155.1"/>
    <n v="149.30000000000001"/>
    <n v="154.30000000000001"/>
    <s v="NA"/>
    <n v="145.80000000000001"/>
    <n v="151.9"/>
    <n v="158.80000000000001"/>
    <n v="143.6"/>
    <n v="152.19999999999999"/>
    <n v="162.69999999999999"/>
    <n v="153.6"/>
    <n v="153"/>
    <n v="154.69999999999999"/>
  </r>
  <r>
    <x v="0"/>
    <x v="7"/>
    <x v="8"/>
    <n v="146.9"/>
    <n v="183.9"/>
    <n v="149.5"/>
    <n v="153.4"/>
    <n v="140.4"/>
    <n v="147"/>
    <n v="178.8"/>
    <n v="149.30000000000001"/>
    <n v="115.1"/>
    <n v="160"/>
    <n v="145.4"/>
    <n v="161.6"/>
    <n v="156.1"/>
    <n v="182.9"/>
    <n v="155.4"/>
    <n v="149.9"/>
    <n v="154.6"/>
    <s v="NA"/>
    <n v="146.4"/>
    <n v="151.6"/>
    <n v="159.1"/>
    <n v="144.6"/>
    <n v="152.80000000000001"/>
    <n v="161.1"/>
    <n v="157.4"/>
    <n v="153.69999999999999"/>
    <n v="155.4"/>
  </r>
  <r>
    <x v="0"/>
    <x v="7"/>
    <x v="9"/>
    <n v="146"/>
    <n v="186.3"/>
    <n v="159.19999999999999"/>
    <n v="153.6"/>
    <n v="142.6"/>
    <n v="147.19999999999999"/>
    <n v="200.6"/>
    <n v="150.30000000000001"/>
    <n v="115.3"/>
    <n v="160.9"/>
    <n v="147.4"/>
    <n v="161.9"/>
    <n v="159.6"/>
    <n v="182.7"/>
    <n v="155.69999999999999"/>
    <n v="150.6"/>
    <n v="155"/>
    <s v="NA"/>
    <n v="146.80000000000001"/>
    <n v="152"/>
    <n v="159.5"/>
    <n v="146.4"/>
    <n v="152.4"/>
    <n v="162.5"/>
    <n v="156.19999999999999"/>
    <n v="154.30000000000001"/>
    <n v="157.5"/>
  </r>
  <r>
    <x v="0"/>
    <x v="7"/>
    <x v="10"/>
    <n v="145.4"/>
    <n v="188.6"/>
    <n v="171.6"/>
    <n v="153.80000000000001"/>
    <n v="145.4"/>
    <n v="146.5"/>
    <n v="222.2"/>
    <n v="155.9"/>
    <n v="114.9"/>
    <n v="162"/>
    <n v="150"/>
    <n v="162.69999999999999"/>
    <n v="163.4"/>
    <n v="183.4"/>
    <n v="156.30000000000001"/>
    <n v="151"/>
    <n v="155.5"/>
    <s v="NA"/>
    <n v="147.5"/>
    <n v="152.80000000000001"/>
    <n v="160.4"/>
    <n v="146.1"/>
    <n v="153.6"/>
    <n v="161.6"/>
    <n v="156.19999999999999"/>
    <n v="154.5"/>
    <n v="159.80000000000001"/>
  </r>
  <r>
    <x v="0"/>
    <x v="7"/>
    <x v="11"/>
    <n v="144.6"/>
    <n v="188.5"/>
    <n v="173.4"/>
    <n v="154"/>
    <n v="150"/>
    <n v="145.9"/>
    <n v="225.2"/>
    <n v="159.5"/>
    <n v="114.4"/>
    <n v="163.5"/>
    <n v="153.4"/>
    <n v="163.6"/>
    <n v="164.5"/>
    <n v="183.6"/>
    <n v="157"/>
    <n v="151.6"/>
    <n v="156.30000000000001"/>
    <s v="NA"/>
    <n v="148.69999999999999"/>
    <n v="153.4"/>
    <n v="161.6"/>
    <n v="146.4"/>
    <n v="153.9"/>
    <n v="162.9"/>
    <n v="156.6"/>
    <n v="155.19999999999999"/>
    <n v="160.69999999999999"/>
  </r>
  <r>
    <x v="0"/>
    <x v="8"/>
    <x v="0"/>
    <n v="143.4"/>
    <n v="187.5"/>
    <n v="173.4"/>
    <n v="154"/>
    <n v="154.80000000000001"/>
    <n v="147"/>
    <n v="187.8"/>
    <n v="159.5"/>
    <n v="113.8"/>
    <n v="164.5"/>
    <n v="156.1"/>
    <n v="164.3"/>
    <n v="159.6"/>
    <n v="184.6"/>
    <n v="157.5"/>
    <n v="152.4"/>
    <n v="156.80000000000001"/>
    <s v="NA"/>
    <n v="150.9"/>
    <n v="153.9"/>
    <n v="162.5"/>
    <n v="147.5"/>
    <n v="155.1"/>
    <n v="163.5"/>
    <n v="156.19999999999999"/>
    <n v="155.9"/>
    <n v="158.5"/>
  </r>
  <r>
    <x v="0"/>
    <x v="8"/>
    <x v="1"/>
    <n v="142.80000000000001"/>
    <n v="184"/>
    <n v="168"/>
    <n v="154.4"/>
    <n v="163"/>
    <n v="147.80000000000001"/>
    <n v="149.69999999999999"/>
    <n v="158.30000000000001"/>
    <n v="111.8"/>
    <n v="165"/>
    <n v="160"/>
    <n v="165.8"/>
    <n v="154.69999999999999"/>
    <n v="186.5"/>
    <n v="159.1"/>
    <n v="153.9"/>
    <n v="158.4"/>
    <s v="NA"/>
    <n v="154.4"/>
    <n v="154.80000000000001"/>
    <n v="164.3"/>
    <n v="150.19999999999999"/>
    <n v="157"/>
    <n v="163.6"/>
    <n v="155.19999999999999"/>
    <n v="157.19999999999999"/>
    <n v="156.69999999999999"/>
  </r>
  <r>
    <x v="0"/>
    <x v="8"/>
    <x v="2"/>
    <n v="142.5"/>
    <n v="189.4"/>
    <n v="163.19999999999999"/>
    <n v="154.5"/>
    <n v="168.2"/>
    <n v="150.5"/>
    <n v="141"/>
    <n v="159.19999999999999"/>
    <n v="111.7"/>
    <n v="164"/>
    <n v="160.6"/>
    <n v="166.4"/>
    <n v="154.5"/>
    <n v="186.1"/>
    <n v="159.6"/>
    <n v="154.4"/>
    <n v="158.9"/>
    <s v="NA"/>
    <n v="156"/>
    <n v="154.80000000000001"/>
    <n v="164.6"/>
    <n v="151.30000000000001"/>
    <n v="157.80000000000001"/>
    <n v="163.80000000000001"/>
    <n v="153.1"/>
    <n v="157.30000000000001"/>
    <n v="156.69999999999999"/>
  </r>
  <r>
    <x v="0"/>
    <x v="8"/>
    <x v="3"/>
    <n v="142.69999999999999"/>
    <n v="195.5"/>
    <n v="163.4"/>
    <n v="155"/>
    <n v="175.2"/>
    <n v="160.6"/>
    <n v="135.1"/>
    <n v="161.1"/>
    <n v="112.2"/>
    <n v="164.4"/>
    <n v="161.9"/>
    <n v="166.8"/>
    <n v="155.6"/>
    <n v="186.8"/>
    <n v="160.69999999999999"/>
    <n v="155.1"/>
    <n v="159.9"/>
    <s v="NA"/>
    <n v="156"/>
    <n v="155.5"/>
    <n v="165.3"/>
    <n v="151.69999999999999"/>
    <n v="158.6"/>
    <n v="164.1"/>
    <n v="154.6"/>
    <n v="158"/>
    <n v="157.6"/>
  </r>
  <r>
    <x v="0"/>
    <x v="8"/>
    <x v="4"/>
    <n v="145.1"/>
    <n v="198.5"/>
    <n v="168.6"/>
    <n v="155.80000000000001"/>
    <n v="184.4"/>
    <n v="162.30000000000001"/>
    <n v="138.4"/>
    <n v="165.1"/>
    <n v="114.3"/>
    <n v="169.7"/>
    <n v="164.6"/>
    <n v="169.8"/>
    <n v="158.69999999999999"/>
    <n v="189.6"/>
    <n v="165.3"/>
    <n v="160.6"/>
    <n v="164.5"/>
    <s v="NA"/>
    <n v="161.69999999999999"/>
    <n v="158.80000000000001"/>
    <n v="169.1"/>
    <n v="153.19999999999999"/>
    <n v="160"/>
    <n v="167.6"/>
    <n v="159.30000000000001"/>
    <n v="161.1"/>
    <n v="161.1"/>
  </r>
  <r>
    <x v="0"/>
    <x v="8"/>
    <x v="5"/>
    <n v="145.6"/>
    <n v="200.1"/>
    <n v="179.3"/>
    <n v="156.1"/>
    <n v="190.4"/>
    <n v="158.6"/>
    <n v="144.69999999999999"/>
    <n v="165.5"/>
    <n v="114.6"/>
    <n v="170"/>
    <n v="165.5"/>
    <n v="171.7"/>
    <n v="160.5"/>
    <n v="189.1"/>
    <n v="165.3"/>
    <n v="159.9"/>
    <n v="164.6"/>
    <s v="NA"/>
    <n v="162.1"/>
    <n v="159.19999999999999"/>
    <n v="169.7"/>
    <n v="154.19999999999999"/>
    <n v="160.4"/>
    <n v="166.8"/>
    <n v="159.4"/>
    <n v="161.5"/>
    <n v="162.1"/>
  </r>
  <r>
    <x v="0"/>
    <x v="8"/>
    <x v="6"/>
    <n v="145.1"/>
    <n v="204.5"/>
    <n v="180.4"/>
    <n v="157.1"/>
    <n v="188.7"/>
    <n v="157.69999999999999"/>
    <n v="152.80000000000001"/>
    <n v="163.6"/>
    <n v="113.9"/>
    <n v="169.7"/>
    <n v="166.2"/>
    <n v="171"/>
    <n v="161.69999999999999"/>
    <n v="189.7"/>
    <n v="166"/>
    <n v="161.1"/>
    <n v="165.3"/>
    <s v="NA"/>
    <n v="162.5"/>
    <n v="160.30000000000001"/>
    <n v="170.4"/>
    <n v="157.1"/>
    <n v="160.69999999999999"/>
    <n v="167.2"/>
    <n v="160.4"/>
    <n v="162.80000000000001"/>
    <n v="163.19999999999999"/>
  </r>
  <r>
    <x v="0"/>
    <x v="8"/>
    <x v="7"/>
    <n v="144.9"/>
    <n v="202.3"/>
    <n v="176.5"/>
    <n v="157.5"/>
    <n v="190.9"/>
    <n v="155.69999999999999"/>
    <n v="153.9"/>
    <n v="162.80000000000001"/>
    <n v="115.2"/>
    <n v="169.8"/>
    <n v="167.6"/>
    <n v="171.9"/>
    <n v="161.80000000000001"/>
    <n v="190.2"/>
    <n v="167"/>
    <n v="162.6"/>
    <n v="166.3"/>
    <s v="NA"/>
    <n v="163.1"/>
    <n v="160.9"/>
    <n v="171.1"/>
    <n v="157.69999999999999"/>
    <n v="161.1"/>
    <n v="167.5"/>
    <n v="160.30000000000001"/>
    <n v="163.30000000000001"/>
    <n v="163.6"/>
  </r>
  <r>
    <x v="0"/>
    <x v="8"/>
    <x v="8"/>
    <n v="145.4"/>
    <n v="202.1"/>
    <n v="172"/>
    <n v="158"/>
    <n v="195.5"/>
    <n v="152.69999999999999"/>
    <n v="151.4"/>
    <n v="163.9"/>
    <n v="119.3"/>
    <n v="170.1"/>
    <n v="168.3"/>
    <n v="172.8"/>
    <n v="162.1"/>
    <n v="190.5"/>
    <n v="167.7"/>
    <n v="163.6"/>
    <n v="167.1"/>
    <s v="NA"/>
    <n v="163.69999999999999"/>
    <n v="161.30000000000001"/>
    <n v="171.9"/>
    <n v="157.80000000000001"/>
    <n v="162.69999999999999"/>
    <n v="168.5"/>
    <n v="160.19999999999999"/>
    <n v="163.80000000000001"/>
    <n v="164"/>
  </r>
  <r>
    <x v="0"/>
    <x v="8"/>
    <x v="9"/>
    <n v="146.1"/>
    <n v="202.5"/>
    <n v="170.1"/>
    <n v="158.4"/>
    <n v="198.8"/>
    <n v="152.6"/>
    <n v="170.4"/>
    <n v="165.2"/>
    <n v="121.6"/>
    <n v="170.6"/>
    <n v="168.8"/>
    <n v="173.6"/>
    <n v="165.5"/>
    <n v="191.2"/>
    <n v="168.9"/>
    <n v="164.8"/>
    <n v="168.3"/>
    <s v="NA"/>
    <n v="165.5"/>
    <n v="162"/>
    <n v="172.5"/>
    <n v="159.5"/>
    <n v="163.19999999999999"/>
    <n v="169"/>
    <n v="161.1"/>
    <n v="164.7"/>
    <n v="166.3"/>
  </r>
  <r>
    <x v="0"/>
    <x v="8"/>
    <x v="10"/>
    <n v="146.9"/>
    <n v="199.8"/>
    <n v="171.5"/>
    <n v="159.1"/>
    <n v="198.4"/>
    <n v="153.19999999999999"/>
    <n v="183.9"/>
    <n v="165.4"/>
    <n v="122.1"/>
    <n v="170.8"/>
    <n v="169.1"/>
    <n v="174.3"/>
    <n v="167.5"/>
    <n v="191.4"/>
    <n v="170.4"/>
    <n v="166"/>
    <n v="169.8"/>
    <s v="NA"/>
    <n v="165.3"/>
    <n v="162.9"/>
    <n v="173.4"/>
    <n v="158.9"/>
    <n v="163.80000000000001"/>
    <n v="169.3"/>
    <n v="162.4"/>
    <n v="165.2"/>
    <n v="167.6"/>
  </r>
  <r>
    <x v="0"/>
    <x v="8"/>
    <x v="11"/>
    <n v="147.4"/>
    <n v="197"/>
    <n v="176.5"/>
    <n v="159.80000000000001"/>
    <n v="195.8"/>
    <n v="152"/>
    <n v="172.3"/>
    <n v="164.5"/>
    <n v="120.6"/>
    <n v="171.7"/>
    <n v="169.7"/>
    <n v="175.1"/>
    <n v="165.8"/>
    <n v="190.8"/>
    <n v="171.8"/>
    <n v="167.3"/>
    <n v="171.2"/>
    <s v="NA"/>
    <n v="165.6"/>
    <n v="163.9"/>
    <n v="174"/>
    <n v="160.1"/>
    <n v="164.5"/>
    <n v="169.7"/>
    <n v="162.80000000000001"/>
    <n v="166"/>
    <n v="167"/>
  </r>
  <r>
    <x v="0"/>
    <x v="9"/>
    <x v="0"/>
    <n v="148.30000000000001"/>
    <n v="196.9"/>
    <n v="178"/>
    <n v="160.5"/>
    <n v="192.6"/>
    <n v="151.19999999999999"/>
    <n v="159.19999999999999"/>
    <n v="164"/>
    <n v="119.3"/>
    <n v="173.3"/>
    <n v="169.8"/>
    <n v="175.8"/>
    <n v="164.1"/>
    <n v="190.7"/>
    <n v="173.2"/>
    <n v="169.3"/>
    <n v="172.7"/>
    <s v="NA"/>
    <n v="165.8"/>
    <n v="164.9"/>
    <n v="174.7"/>
    <n v="160.80000000000001"/>
    <n v="164.9"/>
    <n v="169.9"/>
    <n v="163.19999999999999"/>
    <n v="166.6"/>
    <n v="166.4"/>
  </r>
  <r>
    <x v="0"/>
    <x v="9"/>
    <x v="1"/>
    <n v="148.80000000000001"/>
    <n v="198.1"/>
    <n v="175.5"/>
    <n v="160.69999999999999"/>
    <n v="192.6"/>
    <n v="151.4"/>
    <n v="155.19999999999999"/>
    <n v="163.9"/>
    <n v="118.1"/>
    <n v="175.4"/>
    <n v="170.5"/>
    <n v="176.3"/>
    <n v="163.9"/>
    <n v="191.5"/>
    <n v="174.1"/>
    <n v="171"/>
    <n v="173.7"/>
    <s v="NA"/>
    <n v="167.4"/>
    <n v="165.7"/>
    <n v="175.3"/>
    <n v="161.19999999999999"/>
    <n v="165.5"/>
    <n v="170.3"/>
    <n v="164.5"/>
    <n v="167.3"/>
    <n v="166.7"/>
  </r>
  <r>
    <x v="0"/>
    <x v="9"/>
    <x v="2"/>
    <n v="150.19999999999999"/>
    <n v="208"/>
    <n v="167.9"/>
    <n v="162"/>
    <n v="203.1"/>
    <n v="155.9"/>
    <n v="155.80000000000001"/>
    <n v="164.2"/>
    <n v="118.1"/>
    <n v="178.7"/>
    <n v="171.2"/>
    <n v="177.4"/>
    <n v="166.6"/>
    <n v="192.3"/>
    <n v="175.4"/>
    <n v="173.2"/>
    <n v="175.1"/>
    <s v="NA"/>
    <n v="168.9"/>
    <n v="166.5"/>
    <n v="176"/>
    <n v="162"/>
    <n v="166.6"/>
    <n v="170.6"/>
    <n v="167.4"/>
    <n v="168.3"/>
    <n v="168.7"/>
  </r>
  <r>
    <x v="0"/>
    <x v="9"/>
    <x v="3"/>
    <n v="151.80000000000001"/>
    <n v="209.7"/>
    <n v="164.5"/>
    <n v="163.80000000000001"/>
    <n v="207.4"/>
    <n v="169.7"/>
    <n v="153.6"/>
    <n v="165.1"/>
    <n v="118.2"/>
    <n v="182.9"/>
    <n v="172.4"/>
    <n v="178.9"/>
    <n v="168.6"/>
    <n v="192.8"/>
    <n v="177.5"/>
    <n v="175.1"/>
    <n v="177.1"/>
    <s v="NA"/>
    <n v="173.3"/>
    <n v="167.7"/>
    <n v="177"/>
    <n v="166.2"/>
    <n v="167.2"/>
    <n v="170.9"/>
    <n v="169"/>
    <n v="170.2"/>
    <n v="170.8"/>
  </r>
  <r>
    <x v="0"/>
    <x v="9"/>
    <x v="4"/>
    <n v="152.9"/>
    <n v="214.7"/>
    <n v="161.4"/>
    <n v="164.6"/>
    <n v="209.9"/>
    <n v="168"/>
    <n v="160.4"/>
    <n v="165"/>
    <n v="118.9"/>
    <n v="186.6"/>
    <n v="173.2"/>
    <n v="180.4"/>
    <n v="170.8"/>
    <n v="192.9"/>
    <n v="179.3"/>
    <n v="177.2"/>
    <n v="179"/>
    <s v="NA"/>
    <n v="175.3"/>
    <n v="168.9"/>
    <n v="177.7"/>
    <n v="167.1"/>
    <n v="167.6"/>
    <n v="171.8"/>
    <n v="168.5"/>
    <n v="170.9"/>
    <n v="172.5"/>
  </r>
  <r>
    <x v="0"/>
    <x v="9"/>
    <x v="5"/>
    <n v="153.80000000000001"/>
    <n v="217.2"/>
    <n v="169.6"/>
    <n v="165.4"/>
    <n v="208.1"/>
    <n v="165.8"/>
    <n v="167.3"/>
    <n v="164.6"/>
    <n v="119.1"/>
    <n v="188.9"/>
    <n v="174.2"/>
    <n v="181.9"/>
    <n v="172.4"/>
    <n v="192.9"/>
    <n v="180.7"/>
    <n v="178.7"/>
    <n v="180.4"/>
    <s v="NA"/>
    <n v="176.7"/>
    <n v="170.3"/>
    <n v="178.2"/>
    <n v="165.5"/>
    <n v="168"/>
    <n v="172.6"/>
    <n v="169.5"/>
    <n v="171"/>
    <n v="173.6"/>
  </r>
  <r>
    <x v="0"/>
    <x v="9"/>
    <x v="6"/>
    <n v="155.19999999999999"/>
    <n v="210.8"/>
    <n v="174.3"/>
    <n v="166.3"/>
    <n v="202.2"/>
    <n v="169.6"/>
    <n v="168.6"/>
    <n v="164.4"/>
    <n v="119.2"/>
    <n v="191.8"/>
    <n v="174.5"/>
    <n v="183.1"/>
    <n v="172.5"/>
    <n v="193.2"/>
    <n v="182"/>
    <n v="180.3"/>
    <n v="181.7"/>
    <s v="NA"/>
    <n v="179.6"/>
    <n v="171.3"/>
    <n v="178.8"/>
    <n v="166.3"/>
    <n v="168.6"/>
    <n v="174.7"/>
    <n v="169.7"/>
    <n v="171.8"/>
    <n v="174.3"/>
  </r>
  <r>
    <x v="0"/>
    <x v="9"/>
    <x v="7"/>
    <n v="159.5"/>
    <n v="204.1"/>
    <n v="168.3"/>
    <n v="167.9"/>
    <n v="198.1"/>
    <n v="169.2"/>
    <n v="173.1"/>
    <n v="167.1"/>
    <n v="120.2"/>
    <n v="195.6"/>
    <n v="174.8"/>
    <n v="184"/>
    <n v="173.9"/>
    <n v="193.7"/>
    <n v="183.2"/>
    <n v="181.7"/>
    <n v="183"/>
    <s v="NA"/>
    <n v="179.1"/>
    <n v="172.3"/>
    <n v="179.4"/>
    <n v="166.6"/>
    <n v="169.3"/>
    <n v="175.7"/>
    <n v="171.1"/>
    <n v="172.6"/>
    <n v="175.3"/>
  </r>
  <r>
    <x v="0"/>
    <x v="9"/>
    <x v="8"/>
    <n v="162.9"/>
    <n v="206.7"/>
    <n v="169"/>
    <n v="169.5"/>
    <n v="194.1"/>
    <n v="164.1"/>
    <n v="176.9"/>
    <n v="169"/>
    <n v="120.8"/>
    <n v="199.1"/>
    <n v="175.4"/>
    <n v="184.8"/>
    <n v="175.5"/>
    <n v="194.5"/>
    <n v="184.7"/>
    <n v="183.3"/>
    <n v="184.5"/>
    <s v="NA"/>
    <n v="179.7"/>
    <n v="173.6"/>
    <n v="180.2"/>
    <n v="166.9"/>
    <n v="170"/>
    <n v="176.2"/>
    <n v="170.8"/>
    <n v="173.1"/>
    <n v="176.4"/>
  </r>
  <r>
    <x v="0"/>
    <x v="9"/>
    <x v="9"/>
    <n v="164.7"/>
    <n v="208.8"/>
    <n v="170.3"/>
    <n v="170.9"/>
    <n v="191.6"/>
    <n v="162.19999999999999"/>
    <n v="184.8"/>
    <n v="169.7"/>
    <n v="121.1"/>
    <n v="201.6"/>
    <n v="175.8"/>
    <n v="185.6"/>
    <n v="177.4"/>
    <n v="194.9"/>
    <n v="186.1"/>
    <n v="184.4"/>
    <n v="185.9"/>
    <s v="NA"/>
    <n v="180.8"/>
    <n v="174.4"/>
    <n v="181.2"/>
    <n v="167.4"/>
    <n v="170.6"/>
    <n v="176.5"/>
    <n v="172"/>
    <n v="173.9"/>
    <n v="177.9"/>
  </r>
  <r>
    <x v="0"/>
    <x v="9"/>
    <x v="10"/>
    <n v="166.9"/>
    <n v="207.2"/>
    <n v="180.2"/>
    <n v="172.3"/>
    <n v="194"/>
    <n v="159.1"/>
    <n v="171.6"/>
    <n v="170.2"/>
    <n v="121.5"/>
    <n v="204.8"/>
    <n v="176.4"/>
    <n v="186.9"/>
    <n v="176.6"/>
    <n v="195.5"/>
    <n v="187.2"/>
    <n v="185.2"/>
    <n v="186.9"/>
    <s v="NA"/>
    <n v="181.9"/>
    <n v="175.5"/>
    <n v="182.3"/>
    <n v="167.5"/>
    <n v="170.8"/>
    <n v="176.9"/>
    <n v="173.4"/>
    <n v="174.6"/>
    <n v="177.8"/>
  </r>
  <r>
    <x v="0"/>
    <x v="9"/>
    <x v="11"/>
    <n v="168.8"/>
    <n v="206.9"/>
    <n v="189.1"/>
    <n v="173.4"/>
    <n v="193.9"/>
    <n v="156.69999999999999"/>
    <n v="150.19999999999999"/>
    <n v="170.5"/>
    <n v="121.2"/>
    <n v="207.5"/>
    <n v="176.8"/>
    <n v="187.7"/>
    <n v="174.4"/>
    <n v="195.9"/>
    <n v="188.1"/>
    <n v="185.9"/>
    <n v="187.8"/>
    <s v="NA"/>
    <n v="182.8"/>
    <n v="176.4"/>
    <n v="183.5"/>
    <n v="167.8"/>
    <n v="171.2"/>
    <n v="177.3"/>
    <n v="175.7"/>
    <n v="175.5"/>
    <n v="177.1"/>
  </r>
  <r>
    <x v="0"/>
    <x v="10"/>
    <x v="0"/>
    <n v="174"/>
    <n v="208.3"/>
    <n v="192.9"/>
    <n v="174.3"/>
    <n v="192.6"/>
    <n v="156.30000000000001"/>
    <n v="142.9"/>
    <n v="170.7"/>
    <n v="120.3"/>
    <n v="210.5"/>
    <n v="176.9"/>
    <n v="188.5"/>
    <n v="175"/>
    <n v="196.9"/>
    <n v="189"/>
    <n v="186.3"/>
    <n v="188.6"/>
    <s v="NA"/>
    <n v="183.2"/>
    <n v="177.2"/>
    <n v="184.7"/>
    <n v="168.2"/>
    <n v="171.8"/>
    <n v="177.8"/>
    <n v="178.4"/>
    <n v="176.5"/>
    <n v="177.8"/>
  </r>
  <r>
    <x v="0"/>
    <x v="10"/>
    <x v="1"/>
    <n v="174.2"/>
    <n v="205.2"/>
    <n v="173.9"/>
    <n v="177"/>
    <n v="183.4"/>
    <n v="167.2"/>
    <n v="140.9"/>
    <n v="170.4"/>
    <n v="119.1"/>
    <n v="212.1"/>
    <n v="177.6"/>
    <n v="189.9"/>
    <n v="174.8"/>
    <n v="198.3"/>
    <n v="190"/>
    <n v="187"/>
    <n v="189.6"/>
    <s v="NA"/>
    <n v="181.6"/>
    <n v="178.6"/>
    <n v="186.6"/>
    <n v="169"/>
    <n v="172.8"/>
    <n v="178.5"/>
    <n v="180.7"/>
    <n v="177.9"/>
    <n v="178"/>
  </r>
  <r>
    <x v="0"/>
    <x v="10"/>
    <x v="2"/>
    <n v="174.3"/>
    <n v="205.2"/>
    <n v="173.9"/>
    <n v="177"/>
    <n v="183.3"/>
    <n v="167.2"/>
    <n v="140.9"/>
    <n v="170.5"/>
    <n v="119.1"/>
    <n v="212.1"/>
    <n v="177.6"/>
    <n v="189.9"/>
    <n v="174.8"/>
    <n v="198.4"/>
    <n v="190"/>
    <n v="187"/>
    <n v="189.6"/>
    <s v="NA"/>
    <n v="181.4"/>
    <n v="178.6"/>
    <n v="186.6"/>
    <n v="169"/>
    <n v="172.8"/>
    <n v="178.5"/>
    <n v="180.7"/>
    <n v="177.9"/>
    <n v="178"/>
  </r>
  <r>
    <x v="0"/>
    <x v="10"/>
    <x v="3"/>
    <n v="173.3"/>
    <n v="206.9"/>
    <n v="167.9"/>
    <n v="178.2"/>
    <n v="178.5"/>
    <n v="173.7"/>
    <n v="142.80000000000001"/>
    <n v="172.8"/>
    <n v="120.4"/>
    <n v="215.5"/>
    <n v="178.2"/>
    <n v="190.5"/>
    <n v="175.5"/>
    <n v="199.5"/>
    <n v="190.7"/>
    <n v="187.3"/>
    <n v="190.2"/>
    <s v="NA"/>
    <n v="181.5"/>
    <n v="179.1"/>
    <n v="187.2"/>
    <n v="169.4"/>
    <n v="173.2"/>
    <n v="179.4"/>
    <n v="183.8"/>
    <n v="178.9"/>
    <n v="178.8"/>
  </r>
  <r>
    <x v="0"/>
    <x v="10"/>
    <x v="4"/>
    <n v="173.2"/>
    <n v="211.5"/>
    <n v="171"/>
    <n v="179.6"/>
    <n v="173.3"/>
    <n v="169"/>
    <n v="148.69999999999999"/>
    <n v="174.9"/>
    <n v="121.9"/>
    <n v="221"/>
    <n v="178.7"/>
    <n v="191.1"/>
    <n v="176.8"/>
    <n v="199.9"/>
    <n v="191.2"/>
    <n v="187.9"/>
    <n v="190.8"/>
    <s v="NA"/>
    <n v="182.5"/>
    <n v="179.8"/>
    <n v="187.8"/>
    <n v="169.7"/>
    <n v="173.8"/>
    <n v="180.3"/>
    <n v="184.9"/>
    <n v="179.5"/>
    <n v="179.8"/>
  </r>
  <r>
    <x v="1"/>
    <x v="0"/>
    <x v="0"/>
    <n v="108.4"/>
    <n v="107.3"/>
    <n v="110"/>
    <n v="104.4"/>
    <n v="105.1"/>
    <n v="103.2"/>
    <n v="102.2"/>
    <n v="106"/>
    <n v="106.2"/>
    <n v="102.7"/>
    <n v="104.9"/>
    <n v="107.3"/>
    <n v="105.6"/>
    <n v="105.1"/>
    <n v="106.3"/>
    <n v="105.5"/>
    <n v="106.2"/>
    <s v="100.3"/>
    <n v="105.5"/>
    <n v="104.8"/>
    <n v="104"/>
    <n v="103.2"/>
    <n v="103.1"/>
    <n v="103.6"/>
    <n v="104.5"/>
    <n v="103.9"/>
    <n v="104.6"/>
  </r>
  <r>
    <x v="1"/>
    <x v="0"/>
    <x v="1"/>
    <n v="110.4"/>
    <n v="110.2"/>
    <n v="112.8"/>
    <n v="104.9"/>
    <n v="105.5"/>
    <n v="103.6"/>
    <n v="103.2"/>
    <n v="105.3"/>
    <n v="105.1"/>
    <n v="102.8"/>
    <n v="105.5"/>
    <n v="108.3"/>
    <n v="106.6"/>
    <n v="105.7"/>
    <n v="106.9"/>
    <n v="106"/>
    <n v="106.8"/>
    <s v="100.4"/>
    <n v="106"/>
    <n v="105.2"/>
    <n v="104.5"/>
    <n v="104.2"/>
    <n v="103.6"/>
    <n v="103.9"/>
    <n v="104.5"/>
    <n v="104.4"/>
    <n v="105.3"/>
  </r>
  <r>
    <x v="1"/>
    <x v="0"/>
    <x v="2"/>
    <n v="111.4"/>
    <n v="109.7"/>
    <n v="111.2"/>
    <n v="105.1"/>
    <n v="104.9"/>
    <n v="105.3"/>
    <n v="102.2"/>
    <n v="105"/>
    <n v="104.2"/>
    <n v="103"/>
    <n v="106.2"/>
    <n v="108.9"/>
    <n v="106.9"/>
    <n v="106.6"/>
    <n v="107.4"/>
    <n v="106.5"/>
    <n v="107.3"/>
    <s v="100.4"/>
    <n v="106.1"/>
    <n v="105.6"/>
    <n v="104.9"/>
    <n v="105.1"/>
    <n v="103.7"/>
    <n v="104"/>
    <n v="104.3"/>
    <n v="104.7"/>
    <n v="105.5"/>
  </r>
  <r>
    <x v="1"/>
    <x v="0"/>
    <x v="3"/>
    <n v="111.6"/>
    <n v="110.9"/>
    <n v="106.6"/>
    <n v="105.7"/>
    <n v="104.4"/>
    <n v="108.9"/>
    <n v="105.5"/>
    <n v="105.3"/>
    <n v="103.5"/>
    <n v="103.3"/>
    <n v="107.2"/>
    <n v="109.6"/>
    <n v="107.7"/>
    <n v="107.5"/>
    <n v="108"/>
    <n v="107"/>
    <n v="107.9"/>
    <s v="100.5"/>
    <n v="106.5"/>
    <n v="106.3"/>
    <n v="105.3"/>
    <n v="104.7"/>
    <n v="104.2"/>
    <n v="105"/>
    <n v="102.9"/>
    <n v="104.8"/>
    <n v="106.1"/>
  </r>
  <r>
    <x v="1"/>
    <x v="0"/>
    <x v="4"/>
    <n v="112.3"/>
    <n v="111.3"/>
    <n v="104.7"/>
    <n v="106.8"/>
    <n v="103.9"/>
    <n v="109.3"/>
    <n v="112.9"/>
    <n v="105.8"/>
    <n v="103.1"/>
    <n v="104.3"/>
    <n v="108.1"/>
    <n v="110.5"/>
    <n v="109.2"/>
    <n v="108.6"/>
    <n v="108.7"/>
    <n v="107.4"/>
    <n v="108.5"/>
    <s v="100.5"/>
    <n v="107.4"/>
    <n v="106.9"/>
    <n v="105.9"/>
    <n v="104"/>
    <n v="104.8"/>
    <n v="105.6"/>
    <n v="102.3"/>
    <n v="104.8"/>
    <n v="106.9"/>
  </r>
  <r>
    <x v="1"/>
    <x v="0"/>
    <x v="5"/>
    <n v="113.8"/>
    <n v="114.9"/>
    <n v="109.8"/>
    <n v="107.9"/>
    <n v="104.2"/>
    <n v="110.7"/>
    <n v="126.7"/>
    <n v="106.3"/>
    <n v="103.2"/>
    <n v="105.7"/>
    <n v="109"/>
    <n v="111.6"/>
    <n v="112.2"/>
    <n v="109.5"/>
    <n v="109.5"/>
    <n v="108.1"/>
    <n v="109.3"/>
    <s v="106.6"/>
    <n v="108.3"/>
    <n v="107.6"/>
    <n v="106.4"/>
    <n v="105.1"/>
    <n v="105.4"/>
    <n v="107.4"/>
    <n v="102.8"/>
    <n v="105.8"/>
    <n v="109.3"/>
  </r>
  <r>
    <x v="1"/>
    <x v="0"/>
    <x v="6"/>
    <n v="114.8"/>
    <n v="116.4"/>
    <n v="111.9"/>
    <n v="108.9"/>
    <n v="104.3"/>
    <n v="111.7"/>
    <n v="140"/>
    <n v="106.4"/>
    <n v="103.3"/>
    <n v="106.8"/>
    <n v="109.6"/>
    <n v="112.6"/>
    <n v="114.7"/>
    <n v="110.3"/>
    <n v="110.2"/>
    <n v="108.8"/>
    <n v="110"/>
    <s v="107.7"/>
    <n v="109.2"/>
    <n v="108.2"/>
    <n v="107"/>
    <n v="107.1"/>
    <n v="106.1"/>
    <n v="109.1"/>
    <n v="102.8"/>
    <n v="106.9"/>
    <n v="111"/>
  </r>
  <r>
    <x v="1"/>
    <x v="0"/>
    <x v="7"/>
    <n v="115.6"/>
    <n v="117.2"/>
    <n v="111.7"/>
    <n v="109.6"/>
    <n v="104.5"/>
    <n v="109.8"/>
    <n v="151.80000000000001"/>
    <n v="106.5"/>
    <n v="103.1"/>
    <n v="107.4"/>
    <n v="110.2"/>
    <n v="113.4"/>
    <n v="116.6"/>
    <n v="111.2"/>
    <n v="111"/>
    <n v="109.4"/>
    <n v="110.7"/>
    <s v="108.9"/>
    <n v="109.7"/>
    <n v="108.7"/>
    <n v="107.5"/>
    <n v="108"/>
    <n v="106.6"/>
    <n v="109.9"/>
    <n v="105.4"/>
    <n v="107.9"/>
    <n v="112.4"/>
  </r>
  <r>
    <x v="1"/>
    <x v="0"/>
    <x v="8"/>
    <n v="116.4"/>
    <n v="116.9"/>
    <n v="112.3"/>
    <n v="110.5"/>
    <n v="105.3"/>
    <n v="107.3"/>
    <n v="160.9"/>
    <n v="107.1"/>
    <n v="103.1"/>
    <n v="108.3"/>
    <n v="110.7"/>
    <n v="114.6"/>
    <n v="118.3"/>
    <n v="112"/>
    <n v="112.2"/>
    <n v="110.4"/>
    <n v="111.9"/>
    <s v="109.7"/>
    <n v="110.5"/>
    <n v="109.6"/>
    <n v="108.1"/>
    <n v="109.9"/>
    <n v="107.5"/>
    <n v="110.6"/>
    <n v="106.8"/>
    <n v="109"/>
    <n v="113.7"/>
  </r>
  <r>
    <x v="1"/>
    <x v="0"/>
    <x v="9"/>
    <n v="117.1"/>
    <n v="116.3"/>
    <n v="113.3"/>
    <n v="111.2"/>
    <n v="105.7"/>
    <n v="109.9"/>
    <n v="171.2"/>
    <n v="107.3"/>
    <n v="102.7"/>
    <n v="108.7"/>
    <n v="111.2"/>
    <n v="115.4"/>
    <n v="120.2"/>
    <n v="112.5"/>
    <n v="113.2"/>
    <n v="111.2"/>
    <n v="112.8"/>
    <s v="110.5"/>
    <n v="110.9"/>
    <n v="110.3"/>
    <n v="108.6"/>
    <n v="109.5"/>
    <n v="108.1"/>
    <n v="110.8"/>
    <n v="107.4"/>
    <n v="109.2"/>
    <n v="114.8"/>
  </r>
  <r>
    <x v="1"/>
    <x v="0"/>
    <x v="10"/>
    <n v="118.1"/>
    <n v="115.4"/>
    <n v="118.7"/>
    <n v="112.5"/>
    <n v="106.8"/>
    <n v="113.5"/>
    <n v="183.1"/>
    <n v="108.2"/>
    <n v="102.2"/>
    <n v="109.4"/>
    <n v="111.8"/>
    <n v="116.5"/>
    <n v="122.6"/>
    <n v="113.1"/>
    <n v="114.2"/>
    <n v="111.9"/>
    <n v="113.8"/>
    <s v="111.1"/>
    <n v="111.6"/>
    <n v="111.1"/>
    <n v="109.3"/>
    <n v="109.5"/>
    <n v="108.6"/>
    <n v="111.2"/>
    <n v="108.1"/>
    <n v="109.7"/>
    <n v="116.3"/>
  </r>
  <r>
    <x v="1"/>
    <x v="0"/>
    <x v="11"/>
    <n v="119.1"/>
    <n v="116.7"/>
    <n v="123.5"/>
    <n v="113.4"/>
    <n v="107.3"/>
    <n v="113.3"/>
    <n v="145.4"/>
    <n v="108.7"/>
    <n v="101.5"/>
    <n v="110.5"/>
    <n v="112.1"/>
    <n v="117.4"/>
    <n v="118.4"/>
    <n v="114"/>
    <n v="115.2"/>
    <n v="112.7"/>
    <n v="114.8"/>
    <s v="110.7"/>
    <n v="111.9"/>
    <n v="111.7"/>
    <n v="109.7"/>
    <n v="109.8"/>
    <n v="109"/>
    <n v="111.5"/>
    <n v="107.9"/>
    <n v="110"/>
    <n v="114.5"/>
  </r>
  <r>
    <x v="1"/>
    <x v="1"/>
    <x v="0"/>
    <n v="119.6"/>
    <n v="118.8"/>
    <n v="124.1"/>
    <n v="114.1"/>
    <n v="106.8"/>
    <n v="113.9"/>
    <n v="122.2"/>
    <n v="108.9"/>
    <n v="100.2"/>
    <n v="111"/>
    <n v="112.3"/>
    <n v="118.1"/>
    <n v="115.8"/>
    <n v="114.5"/>
    <n v="115.8"/>
    <n v="113.2"/>
    <n v="115.4"/>
    <s v="111.6"/>
    <n v="112.2"/>
    <n v="112.3"/>
    <n v="110.3"/>
    <n v="110.7"/>
    <n v="109.7"/>
    <n v="111.6"/>
    <n v="108.2"/>
    <n v="110.6"/>
    <n v="113.6"/>
  </r>
  <r>
    <x v="1"/>
    <x v="1"/>
    <x v="1"/>
    <n v="120.2"/>
    <n v="119.2"/>
    <n v="122.5"/>
    <n v="115.1"/>
    <n v="106.6"/>
    <n v="115.4"/>
    <n v="114.5"/>
    <n v="109.3"/>
    <n v="99.2"/>
    <n v="111.4"/>
    <n v="112.6"/>
    <n v="118.8"/>
    <n v="115.3"/>
    <n v="114.7"/>
    <n v="116.4"/>
    <n v="113.3"/>
    <n v="115.9"/>
    <s v="112.5"/>
    <n v="112.4"/>
    <n v="112.8"/>
    <n v="110.7"/>
    <n v="111.1"/>
    <n v="110.1"/>
    <n v="111.8"/>
    <n v="108.7"/>
    <n v="110.9"/>
    <n v="113.6"/>
  </r>
  <r>
    <x v="1"/>
    <x v="1"/>
    <x v="2"/>
    <n v="120.7"/>
    <n v="119.3"/>
    <n v="121"/>
    <n v="116.1"/>
    <n v="106.9"/>
    <n v="118.7"/>
    <n v="116.3"/>
    <n v="109.8"/>
    <n v="99.6"/>
    <n v="111.8"/>
    <n v="112.7"/>
    <n v="119.3"/>
    <n v="116.1"/>
    <n v="115.2"/>
    <n v="116.8"/>
    <n v="113.7"/>
    <n v="116.4"/>
    <s v="113.2"/>
    <n v="112.5"/>
    <n v="113.2"/>
    <n v="111.2"/>
    <n v="111.4"/>
    <n v="110.6"/>
    <n v="112"/>
    <n v="109"/>
    <n v="111.3"/>
    <n v="114.2"/>
  </r>
  <r>
    <x v="1"/>
    <x v="1"/>
    <x v="3"/>
    <n v="120.9"/>
    <n v="119.9"/>
    <n v="116.2"/>
    <n v="117"/>
    <n v="107.3"/>
    <n v="126.1"/>
    <n v="120.7"/>
    <n v="111"/>
    <n v="101.8"/>
    <n v="112.6"/>
    <n v="113.2"/>
    <n v="119.8"/>
    <n v="117.6"/>
    <n v="116"/>
    <n v="117.4"/>
    <n v="114.6"/>
    <n v="117"/>
    <s v="113.9"/>
    <n v="112.5"/>
    <n v="113.6"/>
    <n v="111.5"/>
    <n v="111.2"/>
    <n v="110.9"/>
    <n v="112.7"/>
    <n v="109"/>
    <n v="111.5"/>
    <n v="115.1"/>
  </r>
  <r>
    <x v="1"/>
    <x v="1"/>
    <x v="4"/>
    <n v="121.1"/>
    <n v="121.6"/>
    <n v="115.9"/>
    <n v="118.4"/>
    <n v="107.7"/>
    <n v="127.7"/>
    <n v="125"/>
    <n v="111.9"/>
    <n v="102.8"/>
    <n v="113.4"/>
    <n v="113.7"/>
    <n v="120.4"/>
    <n v="118.9"/>
    <n v="116.8"/>
    <n v="118"/>
    <n v="115.2"/>
    <n v="117.6"/>
    <s v="114.3"/>
    <n v="112.5"/>
    <n v="114.1"/>
    <n v="111.8"/>
    <n v="111.3"/>
    <n v="111.2"/>
    <n v="113"/>
    <n v="109.1"/>
    <n v="111.8"/>
    <n v="115.8"/>
  </r>
  <r>
    <x v="1"/>
    <x v="1"/>
    <x v="5"/>
    <n v="121.5"/>
    <n v="123.1"/>
    <n v="115.8"/>
    <n v="119.7"/>
    <n v="107.8"/>
    <n v="128.30000000000001"/>
    <n v="132.1"/>
    <n v="112.4"/>
    <n v="102.9"/>
    <n v="114.3"/>
    <n v="114.2"/>
    <n v="121.2"/>
    <n v="120.4"/>
    <n v="117.8"/>
    <n v="118.8"/>
    <n v="115.6"/>
    <n v="118.3"/>
    <s v="113.9"/>
    <n v="113.2"/>
    <n v="114.6"/>
    <n v="112.3"/>
    <n v="111.8"/>
    <n v="111.6"/>
    <n v="114.8"/>
    <n v="108.3"/>
    <n v="112.3"/>
    <n v="116.7"/>
  </r>
  <r>
    <x v="1"/>
    <x v="1"/>
    <x v="6"/>
    <n v="122.4"/>
    <n v="123.9"/>
    <n v="117.8"/>
    <n v="121"/>
    <n v="107.9"/>
    <n v="131.19999999999999"/>
    <n v="157.69999999999999"/>
    <n v="113.2"/>
    <n v="104.1"/>
    <n v="115.5"/>
    <n v="114.8"/>
    <n v="122.1"/>
    <n v="124.7"/>
    <n v="118.8"/>
    <n v="119.6"/>
    <n v="116.3"/>
    <n v="119.1"/>
    <s v="114.8"/>
    <n v="113.9"/>
    <n v="115.2"/>
    <n v="112.7"/>
    <n v="113.1"/>
    <n v="112.1"/>
    <n v="116.8"/>
    <n v="109.2"/>
    <n v="113.3"/>
    <n v="119.2"/>
  </r>
  <r>
    <x v="1"/>
    <x v="1"/>
    <x v="7"/>
    <n v="122.7"/>
    <n v="124.4"/>
    <n v="117.3"/>
    <n v="122"/>
    <n v="108"/>
    <n v="131.1"/>
    <n v="168.2"/>
    <n v="114.5"/>
    <n v="104.3"/>
    <n v="117.1"/>
    <n v="115.2"/>
    <n v="123.1"/>
    <n v="126.6"/>
    <n v="119.9"/>
    <n v="120"/>
    <n v="116.8"/>
    <n v="119.6"/>
    <s v="115.5"/>
    <n v="114"/>
    <n v="115.6"/>
    <n v="113.3"/>
    <n v="112.8"/>
    <n v="112.6"/>
    <n v="118"/>
    <n v="109.9"/>
    <n v="113.7"/>
    <n v="120.3"/>
  </r>
  <r>
    <x v="1"/>
    <x v="1"/>
    <x v="8"/>
    <n v="122.9"/>
    <n v="123.5"/>
    <n v="117.3"/>
    <n v="122.7"/>
    <n v="107.9"/>
    <n v="127.3"/>
    <n v="162.1"/>
    <n v="115.6"/>
    <n v="103.8"/>
    <n v="117.6"/>
    <n v="115.8"/>
    <n v="123.8"/>
    <n v="125.8"/>
    <n v="120.8"/>
    <n v="120.7"/>
    <n v="117.2"/>
    <n v="120.1"/>
    <s v="116.1"/>
    <n v="114.3"/>
    <n v="116.1"/>
    <n v="113.7"/>
    <n v="112"/>
    <n v="113.1"/>
    <n v="118.6"/>
    <n v="109.5"/>
    <n v="113.7"/>
    <n v="120.1"/>
  </r>
  <r>
    <x v="1"/>
    <x v="1"/>
    <x v="9"/>
    <n v="123.2"/>
    <n v="123.8"/>
    <n v="118.1"/>
    <n v="123.2"/>
    <n v="107.9"/>
    <n v="126.4"/>
    <n v="156.80000000000001"/>
    <n v="116.1"/>
    <n v="103.1"/>
    <n v="118.1"/>
    <n v="116.1"/>
    <n v="124.5"/>
    <n v="125.4"/>
    <n v="121.1"/>
    <n v="121.5"/>
    <n v="118.1"/>
    <n v="121"/>
    <s v="116.7"/>
    <n v="114.7"/>
    <n v="116.7"/>
    <n v="114.3"/>
    <n v="111.8"/>
    <n v="113.3"/>
    <n v="118.8"/>
    <n v="109.6"/>
    <n v="113.9"/>
    <n v="120.1"/>
  </r>
  <r>
    <x v="1"/>
    <x v="1"/>
    <x v="10"/>
    <n v="123.3"/>
    <n v="123.7"/>
    <n v="121"/>
    <n v="124.2"/>
    <n v="107.8"/>
    <n v="125.7"/>
    <n v="152.4"/>
    <n v="117.2"/>
    <n v="102.1"/>
    <n v="118.7"/>
    <n v="116.4"/>
    <n v="125.6"/>
    <n v="125.1"/>
    <n v="122.1"/>
    <n v="122.1"/>
    <n v="118.4"/>
    <n v="121.6"/>
    <s v="117.1"/>
    <n v="115.5"/>
    <n v="117.3"/>
    <n v="114.8"/>
    <n v="110.8"/>
    <n v="113.7"/>
    <n v="119"/>
    <n v="109.1"/>
    <n v="113.8"/>
    <n v="120.1"/>
  </r>
  <r>
    <x v="1"/>
    <x v="1"/>
    <x v="11"/>
    <n v="122.9"/>
    <n v="123.2"/>
    <n v="123.5"/>
    <n v="124.5"/>
    <n v="107.6"/>
    <n v="125.7"/>
    <n v="140.5"/>
    <n v="117.6"/>
    <n v="100.6"/>
    <n v="119.1"/>
    <n v="116.8"/>
    <n v="126.1"/>
    <n v="123.6"/>
    <n v="123"/>
    <n v="122.6"/>
    <n v="118.6"/>
    <n v="122"/>
    <s v="116.5"/>
    <n v="115.7"/>
    <n v="117.5"/>
    <n v="115.1"/>
    <n v="110.1"/>
    <n v="113.9"/>
    <n v="119.5"/>
    <n v="109.8"/>
    <n v="113.8"/>
    <n v="119.4"/>
  </r>
  <r>
    <x v="1"/>
    <x v="2"/>
    <x v="0"/>
    <n v="123.4"/>
    <n v="123.9"/>
    <n v="123.8"/>
    <n v="125"/>
    <n v="108.5"/>
    <n v="126.2"/>
    <n v="133"/>
    <n v="119.1"/>
    <n v="99"/>
    <n v="120.3"/>
    <n v="117.3"/>
    <n v="126.7"/>
    <n v="123.1"/>
    <n v="124"/>
    <n v="123.1"/>
    <n v="119.3"/>
    <n v="122.5"/>
    <s v="117.3"/>
    <n v="116.5"/>
    <n v="118.1"/>
    <n v="115.5"/>
    <n v="109.4"/>
    <n v="114.3"/>
    <n v="119.7"/>
    <n v="110.7"/>
    <n v="114"/>
    <n v="119.5"/>
  </r>
  <r>
    <x v="1"/>
    <x v="2"/>
    <x v="1"/>
    <n v="123.7"/>
    <n v="125.1"/>
    <n v="121.1"/>
    <n v="125.7"/>
    <n v="109.1"/>
    <n v="125.8"/>
    <n v="129.4"/>
    <n v="120.9"/>
    <n v="98.3"/>
    <n v="121.6"/>
    <n v="118"/>
    <n v="127.6"/>
    <n v="123.1"/>
    <n v="125.2"/>
    <n v="123.8"/>
    <n v="120.1"/>
    <n v="123.3"/>
    <s v="118.1"/>
    <n v="117.7"/>
    <n v="118.7"/>
    <n v="116.3"/>
    <n v="108.7"/>
    <n v="114.9"/>
    <n v="119.7"/>
    <n v="111.2"/>
    <n v="114.1"/>
    <n v="119.7"/>
  </r>
  <r>
    <x v="1"/>
    <x v="2"/>
    <x v="2"/>
    <n v="123.5"/>
    <n v="125.4"/>
    <n v="116.8"/>
    <n v="126"/>
    <n v="109.2"/>
    <n v="127.6"/>
    <n v="129.19999999999999"/>
    <n v="122.4"/>
    <n v="97"/>
    <n v="122.1"/>
    <n v="118.1"/>
    <n v="128.4"/>
    <n v="123.4"/>
    <n v="125.8"/>
    <n v="124.3"/>
    <n v="120.4"/>
    <n v="123.7"/>
    <s v="118.6"/>
    <n v="118.3"/>
    <n v="119.2"/>
    <n v="116.7"/>
    <n v="109.9"/>
    <n v="115.4"/>
    <n v="120.1"/>
    <n v="111"/>
    <n v="114.7"/>
    <n v="120.2"/>
  </r>
  <r>
    <x v="1"/>
    <x v="2"/>
    <x v="3"/>
    <n v="123.5"/>
    <n v="126.4"/>
    <n v="114.4"/>
    <n v="126.6"/>
    <n v="109.2"/>
    <n v="132.5"/>
    <n v="128.6"/>
    <n v="124.8"/>
    <n v="95.7"/>
    <n v="122.4"/>
    <n v="118.5"/>
    <n v="129.1"/>
    <n v="124"/>
    <n v="126.9"/>
    <n v="124.7"/>
    <n v="120.8"/>
    <n v="124.1"/>
    <s v="119.2"/>
    <n v="118.7"/>
    <n v="119.7"/>
    <n v="117.1"/>
    <n v="110.1"/>
    <n v="115.9"/>
    <n v="121"/>
    <n v="111.7"/>
    <n v="115.1"/>
    <n v="120.7"/>
  </r>
  <r>
    <x v="1"/>
    <x v="2"/>
    <x v="4"/>
    <n v="123.6"/>
    <n v="128"/>
    <n v="115"/>
    <n v="127.3"/>
    <n v="109.8"/>
    <n v="132.6"/>
    <n v="130.9"/>
    <n v="130.5"/>
    <n v="95.3"/>
    <n v="123.4"/>
    <n v="119.2"/>
    <n v="129.80000000000001"/>
    <n v="125"/>
    <n v="127.9"/>
    <n v="125.4"/>
    <n v="121.3"/>
    <n v="124.7"/>
    <s v="119.6"/>
    <n v="119.2"/>
    <n v="120.2"/>
    <n v="117.7"/>
    <n v="112"/>
    <n v="116.3"/>
    <n v="121.4"/>
    <n v="112.3"/>
    <n v="116.1"/>
    <n v="121.6"/>
  </r>
  <r>
    <x v="1"/>
    <x v="2"/>
    <x v="5"/>
    <n v="123.9"/>
    <n v="131.80000000000001"/>
    <n v="121.6"/>
    <n v="128.19999999999999"/>
    <n v="111.1"/>
    <n v="132.80000000000001"/>
    <n v="139.1"/>
    <n v="137.4"/>
    <n v="94.1"/>
    <n v="125.5"/>
    <n v="119.8"/>
    <n v="130.9"/>
    <n v="127.3"/>
    <n v="129.19999999999999"/>
    <n v="126.4"/>
    <n v="122"/>
    <n v="125.7"/>
    <s v="119"/>
    <n v="119.8"/>
    <n v="121.1"/>
    <n v="118.5"/>
    <n v="112.9"/>
    <n v="116.9"/>
    <n v="123.1"/>
    <n v="112.8"/>
    <n v="117"/>
    <n v="123"/>
  </r>
  <r>
    <x v="1"/>
    <x v="2"/>
    <x v="6"/>
    <n v="123.7"/>
    <n v="132.5"/>
    <n v="121"/>
    <n v="128.30000000000001"/>
    <n v="110.9"/>
    <n v="133.1"/>
    <n v="145.1"/>
    <n v="139.1"/>
    <n v="91.3"/>
    <n v="126.1"/>
    <n v="119.9"/>
    <n v="131.4"/>
    <n v="128.19999999999999"/>
    <n v="130.4"/>
    <n v="126.7"/>
    <n v="122.3"/>
    <n v="126.1"/>
    <s v="119.9"/>
    <n v="120.1"/>
    <n v="121.3"/>
    <n v="119"/>
    <n v="112.7"/>
    <n v="117.2"/>
    <n v="124.4"/>
    <n v="112.3"/>
    <n v="117.2"/>
    <n v="123.6"/>
  </r>
  <r>
    <x v="1"/>
    <x v="2"/>
    <x v="7"/>
    <n v="124.2"/>
    <n v="131.4"/>
    <n v="120.1"/>
    <n v="128.5"/>
    <n v="111.4"/>
    <n v="132.30000000000001"/>
    <n v="157.6"/>
    <n v="144"/>
    <n v="90.5"/>
    <n v="126.8"/>
    <n v="120.4"/>
    <n v="132.1"/>
    <n v="130.30000000000001"/>
    <n v="131.19999999999999"/>
    <n v="127.2"/>
    <n v="122.9"/>
    <n v="126.6"/>
    <s v="120.9"/>
    <n v="120.6"/>
    <n v="122"/>
    <n v="119.4"/>
    <n v="111.7"/>
    <n v="117.8"/>
    <n v="125.1"/>
    <n v="112.3"/>
    <n v="117.2"/>
    <n v="124.8"/>
  </r>
  <r>
    <x v="1"/>
    <x v="2"/>
    <x v="8"/>
    <n v="124.6"/>
    <n v="130.4"/>
    <n v="118.7"/>
    <n v="128.9"/>
    <n v="111.9"/>
    <n v="128.4"/>
    <n v="162.19999999999999"/>
    <n v="150"/>
    <n v="90.4"/>
    <n v="128.4"/>
    <n v="120.7"/>
    <n v="132.5"/>
    <n v="131.19999999999999"/>
    <n v="132"/>
    <n v="127.9"/>
    <n v="123.4"/>
    <n v="127.2"/>
    <s v="121.6"/>
    <n v="120.4"/>
    <n v="122.6"/>
    <n v="119.8"/>
    <n v="111.3"/>
    <n v="118.3"/>
    <n v="125.7"/>
    <n v="113.4"/>
    <n v="117.5"/>
    <n v="125.4"/>
  </r>
  <r>
    <x v="1"/>
    <x v="2"/>
    <x v="9"/>
    <n v="125"/>
    <n v="129.80000000000001"/>
    <n v="118.9"/>
    <n v="129.1"/>
    <n v="113.3"/>
    <n v="129"/>
    <n v="160.4"/>
    <n v="165.3"/>
    <n v="92.3"/>
    <n v="129.69999999999999"/>
    <n v="121.1"/>
    <n v="133"/>
    <n v="132.1"/>
    <n v="132.5"/>
    <n v="128.5"/>
    <n v="123.8"/>
    <n v="127.8"/>
    <s v="122.4"/>
    <n v="120.8"/>
    <n v="123"/>
    <n v="120.4"/>
    <n v="111.4"/>
    <n v="118.7"/>
    <n v="125.9"/>
    <n v="113.9"/>
    <n v="117.9"/>
    <n v="126.1"/>
  </r>
  <r>
    <x v="1"/>
    <x v="2"/>
    <x v="10"/>
    <n v="125.4"/>
    <n v="130.30000000000001"/>
    <n v="121.6"/>
    <n v="129.19999999999999"/>
    <n v="114.9"/>
    <n v="128.19999999999999"/>
    <n v="158.4"/>
    <n v="171.2"/>
    <n v="93.3"/>
    <n v="131.19999999999999"/>
    <n v="121.7"/>
    <n v="134"/>
    <n v="132.69999999999999"/>
    <n v="133.6"/>
    <n v="129.30000000000001"/>
    <n v="124.5"/>
    <n v="128.6"/>
    <s v="122.9"/>
    <n v="121.6"/>
    <n v="123.4"/>
    <n v="120.9"/>
    <n v="111.5"/>
    <n v="119.2"/>
    <n v="126.3"/>
    <n v="113.8"/>
    <n v="118.1"/>
    <n v="126.6"/>
  </r>
  <r>
    <x v="1"/>
    <x v="2"/>
    <x v="11"/>
    <n v="125.7"/>
    <n v="131.4"/>
    <n v="124.8"/>
    <n v="129.4"/>
    <n v="115.3"/>
    <n v="126.6"/>
    <n v="146.69999999999999"/>
    <n v="171.5"/>
    <n v="94.5"/>
    <n v="132.1"/>
    <n v="122"/>
    <n v="134.69999999999999"/>
    <n v="131.4"/>
    <n v="134.5"/>
    <n v="129.69999999999999"/>
    <n v="124.8"/>
    <n v="129"/>
    <s v="122.4"/>
    <n v="122"/>
    <n v="123.6"/>
    <n v="121.4"/>
    <n v="111.5"/>
    <n v="119.6"/>
    <n v="126.2"/>
    <n v="113.7"/>
    <n v="118.3"/>
    <n v="126.1"/>
  </r>
  <r>
    <x v="1"/>
    <x v="3"/>
    <x v="0"/>
    <n v="126.1"/>
    <n v="134.1"/>
    <n v="128.6"/>
    <n v="129.9"/>
    <n v="115.5"/>
    <n v="125.7"/>
    <n v="141.5"/>
    <n v="170.7"/>
    <n v="97.4"/>
    <n v="132.9"/>
    <n v="122.7"/>
    <n v="135.30000000000001"/>
    <n v="131.30000000000001"/>
    <n v="135.19999999999999"/>
    <n v="130.30000000000001"/>
    <n v="125.1"/>
    <n v="129.5"/>
    <s v="123.4"/>
    <n v="122.7"/>
    <n v="124.2"/>
    <n v="122"/>
    <n v="111.1"/>
    <n v="119.8"/>
    <n v="126.3"/>
    <n v="114.5"/>
    <n v="118.5"/>
    <n v="126.3"/>
  </r>
  <r>
    <x v="1"/>
    <x v="3"/>
    <x v="1"/>
    <n v="126.4"/>
    <n v="134.19999999999999"/>
    <n v="128.69999999999999"/>
    <n v="130.30000000000001"/>
    <n v="114.8"/>
    <n v="124.9"/>
    <n v="130.30000000000001"/>
    <n v="167.4"/>
    <n v="98.8"/>
    <n v="133.6"/>
    <n v="123"/>
    <n v="135.80000000000001"/>
    <n v="129.9"/>
    <n v="135.9"/>
    <n v="130.9"/>
    <n v="125.8"/>
    <n v="130.19999999999999"/>
    <s v="124.4"/>
    <n v="123.1"/>
    <n v="124.6"/>
    <n v="122.5"/>
    <n v="111.4"/>
    <n v="120.3"/>
    <n v="126.6"/>
    <n v="116.6"/>
    <n v="119.1"/>
    <n v="126"/>
  </r>
  <r>
    <x v="1"/>
    <x v="3"/>
    <x v="2"/>
    <n v="126.5"/>
    <n v="135.1"/>
    <n v="124.6"/>
    <n v="130.19999999999999"/>
    <n v="114.5"/>
    <n v="126.2"/>
    <n v="129.80000000000001"/>
    <n v="164.3"/>
    <n v="100.9"/>
    <n v="133.9"/>
    <n v="123.1"/>
    <n v="136.30000000000001"/>
    <n v="129.80000000000001"/>
    <n v="136.5"/>
    <n v="131.30000000000001"/>
    <n v="126.1"/>
    <n v="130.5"/>
    <s v="124.9"/>
    <n v="122.4"/>
    <n v="125.1"/>
    <n v="122.9"/>
    <n v="110.9"/>
    <n v="120.6"/>
    <n v="126.9"/>
    <n v="117.3"/>
    <n v="119.3"/>
    <n v="126"/>
  </r>
  <r>
    <x v="1"/>
    <x v="3"/>
    <x v="3"/>
    <n v="126.6"/>
    <n v="136.80000000000001"/>
    <n v="122"/>
    <n v="130.9"/>
    <n v="114.8"/>
    <n v="134.80000000000001"/>
    <n v="135"/>
    <n v="167.5"/>
    <n v="106.4"/>
    <n v="134.4"/>
    <n v="123.6"/>
    <n v="136.69999999999999"/>
    <n v="131.80000000000001"/>
    <n v="137.1"/>
    <n v="131.80000000000001"/>
    <n v="126.4"/>
    <n v="131"/>
    <s v="125.6"/>
    <n v="122.3"/>
    <n v="125.5"/>
    <n v="123.2"/>
    <n v="112.1"/>
    <n v="121.1"/>
    <n v="127.7"/>
    <n v="118.1"/>
    <n v="120"/>
    <n v="127.3"/>
  </r>
  <r>
    <x v="1"/>
    <x v="3"/>
    <x v="4"/>
    <n v="126.8"/>
    <n v="139.1"/>
    <n v="125.4"/>
    <n v="131.69999999999999"/>
    <n v="115"/>
    <n v="136"/>
    <n v="145.1"/>
    <n v="171.7"/>
    <n v="108.7"/>
    <n v="135.30000000000001"/>
    <n v="124.2"/>
    <n v="137.4"/>
    <n v="134"/>
    <n v="137.69999999999999"/>
    <n v="132.19999999999999"/>
    <n v="126.8"/>
    <n v="131.4"/>
    <s v="126"/>
    <n v="122.7"/>
    <n v="126"/>
    <n v="123.7"/>
    <n v="112.8"/>
    <n v="121.5"/>
    <n v="128.5"/>
    <n v="119.2"/>
    <n v="120.7"/>
    <n v="128.6"/>
  </r>
  <r>
    <x v="1"/>
    <x v="3"/>
    <x v="5"/>
    <n v="127.7"/>
    <n v="140.5"/>
    <n v="128.30000000000001"/>
    <n v="132.6"/>
    <n v="115.5"/>
    <n v="136.5"/>
    <n v="159.69999999999999"/>
    <n v="174.3"/>
    <n v="109.9"/>
    <n v="136.30000000000001"/>
    <n v="124.4"/>
    <n v="138.1"/>
    <n v="136.80000000000001"/>
    <n v="138.69999999999999"/>
    <n v="132.9"/>
    <n v="127.2"/>
    <n v="132"/>
    <s v="125.5"/>
    <n v="123.3"/>
    <n v="126.4"/>
    <n v="124.1"/>
    <n v="114.2"/>
    <n v="121.7"/>
    <n v="129.69999999999999"/>
    <n v="119.4"/>
    <n v="121.5"/>
    <n v="130.1"/>
  </r>
  <r>
    <x v="1"/>
    <x v="3"/>
    <x v="6"/>
    <n v="128.5"/>
    <n v="141.19999999999999"/>
    <n v="132.30000000000001"/>
    <n v="133.5"/>
    <n v="116.4"/>
    <n v="137.80000000000001"/>
    <n v="165.4"/>
    <n v="177.4"/>
    <n v="111.3"/>
    <n v="137.5"/>
    <n v="125"/>
    <n v="138.80000000000001"/>
    <n v="138.4"/>
    <n v="139.30000000000001"/>
    <n v="133.5"/>
    <n v="127.6"/>
    <n v="132.69999999999999"/>
    <s v="126.4"/>
    <n v="123.4"/>
    <n v="126.9"/>
    <n v="124.5"/>
    <n v="113.9"/>
    <n v="122.4"/>
    <n v="130.80000000000001"/>
    <n v="120.5"/>
    <n v="121.9"/>
    <n v="131.1"/>
  </r>
  <r>
    <x v="1"/>
    <x v="3"/>
    <x v="7"/>
    <n v="129.30000000000001"/>
    <n v="139.30000000000001"/>
    <n v="131.6"/>
    <n v="134.1"/>
    <n v="116.9"/>
    <n v="138.1"/>
    <n v="159.1"/>
    <n v="175.6"/>
    <n v="112.9"/>
    <n v="138.1"/>
    <n v="125.5"/>
    <n v="139.5"/>
    <n v="137.9"/>
    <n v="140.19999999999999"/>
    <n v="134.1"/>
    <n v="128.19999999999999"/>
    <n v="133.19999999999999"/>
    <s v="127.3"/>
    <n v="123.6"/>
    <n v="127.4"/>
    <n v="124.8"/>
    <n v="113.1"/>
    <n v="122.7"/>
    <n v="131.69999999999999"/>
    <n v="121.5"/>
    <n v="122.1"/>
    <n v="131.1"/>
  </r>
  <r>
    <x v="1"/>
    <x v="3"/>
    <x v="8"/>
    <n v="129.9"/>
    <n v="138"/>
    <n v="130.5"/>
    <n v="134.4"/>
    <n v="117.2"/>
    <n v="136.1"/>
    <n v="150.69999999999999"/>
    <n v="171.5"/>
    <n v="113.8"/>
    <n v="138.80000000000001"/>
    <n v="126"/>
    <n v="140.19999999999999"/>
    <n v="136.6"/>
    <n v="141"/>
    <n v="134.6"/>
    <n v="128.6"/>
    <n v="133.80000000000001"/>
    <s v="127.9"/>
    <n v="124.1"/>
    <n v="127.9"/>
    <n v="125.4"/>
    <n v="114.3"/>
    <n v="122.9"/>
    <n v="131.80000000000001"/>
    <n v="122.1"/>
    <n v="122.8"/>
    <n v="130.9"/>
  </r>
  <r>
    <x v="1"/>
    <x v="3"/>
    <x v="9"/>
    <n v="130.5"/>
    <n v="137.9"/>
    <n v="130.19999999999999"/>
    <n v="134.80000000000001"/>
    <n v="117.8"/>
    <n v="134.69999999999999"/>
    <n v="151.19999999999999"/>
    <n v="172.1"/>
    <n v="114.1"/>
    <n v="139.30000000000001"/>
    <n v="126.1"/>
    <n v="141.1"/>
    <n v="137"/>
    <n v="141.80000000000001"/>
    <n v="135.5"/>
    <n v="129.1"/>
    <n v="134.5"/>
    <s v="128.7"/>
    <n v="124.3"/>
    <n v="128.4"/>
    <n v="126.1"/>
    <n v="115.2"/>
    <n v="123.5"/>
    <n v="132.4"/>
    <n v="122.1"/>
    <n v="123.4"/>
    <n v="131.4"/>
  </r>
  <r>
    <x v="1"/>
    <x v="3"/>
    <x v="10"/>
    <n v="131.4"/>
    <n v="137.80000000000001"/>
    <n v="132"/>
    <n v="135"/>
    <n v="118"/>
    <n v="134.1"/>
    <n v="141.9"/>
    <n v="171.7"/>
    <n v="114.1"/>
    <n v="139.69999999999999"/>
    <n v="126.2"/>
    <n v="141.80000000000001"/>
    <n v="136.1"/>
    <n v="142"/>
    <n v="135.80000000000001"/>
    <n v="129.30000000000001"/>
    <n v="135"/>
    <s v="129.1"/>
    <n v="125"/>
    <n v="128.6"/>
    <n v="126.4"/>
    <n v="115.7"/>
    <n v="124"/>
    <n v="132.80000000000001"/>
    <n v="122.6"/>
    <n v="123.8"/>
    <n v="131.19999999999999"/>
  </r>
  <r>
    <x v="1"/>
    <x v="3"/>
    <x v="11"/>
    <n v="132.30000000000001"/>
    <n v="137.6"/>
    <n v="132.9"/>
    <n v="135.1"/>
    <n v="118.6"/>
    <n v="132.69999999999999"/>
    <n v="125.3"/>
    <n v="168.7"/>
    <n v="114.4"/>
    <n v="140.19999999999999"/>
    <n v="126.6"/>
    <n v="142.30000000000001"/>
    <n v="134"/>
    <n v="143.1"/>
    <n v="136.30000000000001"/>
    <n v="129.80000000000001"/>
    <n v="135.4"/>
    <s v="128.5"/>
    <n v="126.6"/>
    <n v="129.19999999999999"/>
    <n v="126.9"/>
    <n v="116"/>
    <n v="124.2"/>
    <n v="133.1"/>
    <n v="121.1"/>
    <n v="123.9"/>
    <n v="130.4"/>
  </r>
  <r>
    <x v="1"/>
    <x v="4"/>
    <x v="0"/>
    <n v="132.80000000000001"/>
    <n v="138.19999999999999"/>
    <n v="132.19999999999999"/>
    <n v="135.4"/>
    <n v="119.1"/>
    <n v="133"/>
    <n v="119.4"/>
    <n v="159.5"/>
    <n v="115.6"/>
    <n v="139.6"/>
    <n v="126.6"/>
    <n v="142.80000000000001"/>
    <n v="133.1"/>
    <n v="143.80000000000001"/>
    <n v="136.6"/>
    <n v="130.19999999999999"/>
    <n v="135.6"/>
    <s v="129.6"/>
    <n v="126.8"/>
    <n v="129.4"/>
    <n v="127.1"/>
    <n v="117"/>
    <n v="124.2"/>
    <n v="133.30000000000001"/>
    <n v="121.7"/>
    <n v="124.4"/>
    <n v="130.30000000000001"/>
  </r>
  <r>
    <x v="1"/>
    <x v="4"/>
    <x v="1"/>
    <n v="133.1"/>
    <n v="138.80000000000001"/>
    <n v="129.30000000000001"/>
    <n v="135.80000000000001"/>
    <n v="119.2"/>
    <n v="135.30000000000001"/>
    <n v="119.5"/>
    <n v="152.19999999999999"/>
    <n v="117.3"/>
    <n v="138.69999999999999"/>
    <n v="126.9"/>
    <n v="143.19999999999999"/>
    <n v="133"/>
    <n v="144.4"/>
    <n v="136.80000000000001"/>
    <n v="130.30000000000001"/>
    <n v="135.9"/>
    <s v="130.5"/>
    <n v="127.9"/>
    <n v="129.69999999999999"/>
    <n v="127.4"/>
    <n v="117.4"/>
    <n v="124.6"/>
    <n v="133.4"/>
    <n v="122.6"/>
    <n v="124.8"/>
    <n v="130.6"/>
  </r>
  <r>
    <x v="1"/>
    <x v="4"/>
    <x v="2"/>
    <n v="133.30000000000001"/>
    <n v="139"/>
    <n v="128.6"/>
    <n v="136.30000000000001"/>
    <n v="118.8"/>
    <n v="138.30000000000001"/>
    <n v="120.5"/>
    <n v="143.9"/>
    <n v="118"/>
    <n v="137.9"/>
    <n v="127.2"/>
    <n v="144"/>
    <n v="133.1"/>
    <n v="145.1"/>
    <n v="137.30000000000001"/>
    <n v="130.6"/>
    <n v="136.4"/>
    <s v="131.1"/>
    <n v="129.1"/>
    <n v="130.1"/>
    <n v="127.8"/>
    <n v="117.6"/>
    <n v="125"/>
    <n v="133.80000000000001"/>
    <n v="122.6"/>
    <n v="125.1"/>
    <n v="130.9"/>
  </r>
  <r>
    <x v="1"/>
    <x v="4"/>
    <x v="3"/>
    <n v="133"/>
    <n v="139.4"/>
    <n v="126.1"/>
    <n v="137.19999999999999"/>
    <n v="118.4"/>
    <n v="139.9"/>
    <n v="123.4"/>
    <n v="140.9"/>
    <n v="118.5"/>
    <n v="136.5"/>
    <n v="127.4"/>
    <n v="144.19999999999999"/>
    <n v="133.5"/>
    <n v="145.4"/>
    <n v="138"/>
    <n v="131.1"/>
    <n v="137"/>
    <s v="131.7"/>
    <n v="129.80000000000001"/>
    <n v="130.4"/>
    <n v="128.1"/>
    <n v="116.6"/>
    <n v="125.1"/>
    <n v="134.5"/>
    <n v="123.1"/>
    <n v="125.1"/>
    <n v="131.1"/>
  </r>
  <r>
    <x v="1"/>
    <x v="4"/>
    <x v="4"/>
    <n v="132.9"/>
    <n v="141.6"/>
    <n v="126.3"/>
    <n v="137.69999999999999"/>
    <n v="118.1"/>
    <n v="137.9"/>
    <n v="125.6"/>
    <n v="138.30000000000001"/>
    <n v="119.4"/>
    <n v="136"/>
    <n v="127.6"/>
    <n v="144.5"/>
    <n v="133.69999999999999"/>
    <n v="146.19999999999999"/>
    <n v="138.19999999999999"/>
    <n v="131.4"/>
    <n v="137.19999999999999"/>
    <s v="132.1"/>
    <n v="129.4"/>
    <n v="130.9"/>
    <n v="128.4"/>
    <n v="116.7"/>
    <n v="125.7"/>
    <n v="134.80000000000001"/>
    <n v="123"/>
    <n v="125.3"/>
    <n v="131.4"/>
  </r>
  <r>
    <x v="1"/>
    <x v="4"/>
    <x v="5"/>
    <n v="133.30000000000001"/>
    <n v="145.5"/>
    <n v="128.1"/>
    <n v="138.1"/>
    <n v="118.2"/>
    <n v="139.19999999999999"/>
    <n v="133.30000000000001"/>
    <n v="136.19999999999999"/>
    <n v="119.6"/>
    <n v="135.30000000000001"/>
    <n v="127.8"/>
    <n v="144.9"/>
    <n v="135.19999999999999"/>
    <n v="146.5"/>
    <n v="138.5"/>
    <n v="131.69999999999999"/>
    <n v="137.5"/>
    <s v="131.4"/>
    <n v="128.80000000000001"/>
    <n v="131.19999999999999"/>
    <n v="128.5"/>
    <n v="116.5"/>
    <n v="125.9"/>
    <n v="135.4"/>
    <n v="123.4"/>
    <n v="125.5"/>
    <n v="132"/>
  </r>
  <r>
    <x v="1"/>
    <x v="4"/>
    <x v="6"/>
    <n v="133.6"/>
    <n v="145.69999999999999"/>
    <n v="129.6"/>
    <n v="138.5"/>
    <n v="118.1"/>
    <n v="141.80000000000001"/>
    <n v="159.5"/>
    <n v="133.6"/>
    <n v="120.5"/>
    <n v="135.19999999999999"/>
    <n v="128.5"/>
    <n v="145.80000000000001"/>
    <n v="139"/>
    <n v="148.19999999999999"/>
    <n v="139.30000000000001"/>
    <n v="132.1"/>
    <n v="138.30000000000001"/>
    <s v="132.6"/>
    <n v="129.4"/>
    <n v="131.9"/>
    <n v="129.4"/>
    <n v="116"/>
    <n v="126.6"/>
    <n v="136.80000000000001"/>
    <n v="123.6"/>
    <n v="125.9"/>
    <n v="134.19999999999999"/>
  </r>
  <r>
    <x v="1"/>
    <x v="4"/>
    <x v="7"/>
    <n v="134.30000000000001"/>
    <n v="143.4"/>
    <n v="129.30000000000001"/>
    <n v="139"/>
    <n v="118.1"/>
    <n v="145.5"/>
    <n v="168.6"/>
    <n v="132.69999999999999"/>
    <n v="121.2"/>
    <n v="135.6"/>
    <n v="128.69999999999999"/>
    <n v="146.80000000000001"/>
    <n v="140.6"/>
    <n v="149.80000000000001"/>
    <n v="140.30000000000001"/>
    <n v="133"/>
    <n v="139.30000000000001"/>
    <s v="134.4"/>
    <n v="129.80000000000001"/>
    <n v="132.80000000000001"/>
    <n v="130.19999999999999"/>
    <n v="117.3"/>
    <n v="127.3"/>
    <n v="137.6"/>
    <n v="124.5"/>
    <n v="126.8"/>
    <n v="135.4"/>
  </r>
  <r>
    <x v="1"/>
    <x v="4"/>
    <x v="8"/>
    <n v="134.69999999999999"/>
    <n v="142.4"/>
    <n v="130.19999999999999"/>
    <n v="139.6"/>
    <n v="118.4"/>
    <n v="143"/>
    <n v="156.6"/>
    <n v="132.9"/>
    <n v="121.5"/>
    <n v="135.6"/>
    <n v="128.80000000000001"/>
    <n v="147.30000000000001"/>
    <n v="139"/>
    <n v="150.80000000000001"/>
    <n v="141.1"/>
    <n v="133.4"/>
    <n v="140"/>
    <s v="135.7"/>
    <n v="131"/>
    <n v="133.30000000000001"/>
    <n v="130.6"/>
    <n v="118.3"/>
    <n v="127.9"/>
    <n v="137.4"/>
    <n v="125.7"/>
    <n v="127.5"/>
    <n v="135.19999999999999"/>
  </r>
  <r>
    <x v="1"/>
    <x v="4"/>
    <x v="9"/>
    <n v="135.30000000000001"/>
    <n v="142.19999999999999"/>
    <n v="131.19999999999999"/>
    <n v="140.6"/>
    <n v="119"/>
    <n v="141.5"/>
    <n v="162.6"/>
    <n v="132.30000000000001"/>
    <n v="121.8"/>
    <n v="136.30000000000001"/>
    <n v="128.69999999999999"/>
    <n v="148.1"/>
    <n v="140.1"/>
    <n v="151.6"/>
    <n v="142"/>
    <n v="134.1"/>
    <n v="140.80000000000001"/>
    <s v="137.3"/>
    <n v="132.19999999999999"/>
    <n v="133.6"/>
    <n v="131.30000000000001"/>
    <n v="117.8"/>
    <n v="128.4"/>
    <n v="137.9"/>
    <n v="126.2"/>
    <n v="127.7"/>
    <n v="136.1"/>
  </r>
  <r>
    <x v="1"/>
    <x v="4"/>
    <x v="10"/>
    <n v="135.69999999999999"/>
    <n v="142.4"/>
    <n v="142.9"/>
    <n v="140.80000000000001"/>
    <n v="119.2"/>
    <n v="142.19999999999999"/>
    <n v="173.8"/>
    <n v="131.19999999999999"/>
    <n v="123"/>
    <n v="136.80000000000001"/>
    <n v="129.19999999999999"/>
    <n v="148.9"/>
    <n v="142.1"/>
    <n v="153.19999999999999"/>
    <n v="143"/>
    <n v="134.80000000000001"/>
    <n v="141.80000000000001"/>
    <s v="138.6"/>
    <n v="135.30000000000001"/>
    <n v="134.4"/>
    <n v="132.6"/>
    <n v="118.3"/>
    <n v="128.9"/>
    <n v="138.6"/>
    <n v="126.8"/>
    <n v="128.4"/>
    <n v="137.6"/>
  </r>
  <r>
    <x v="1"/>
    <x v="4"/>
    <x v="11"/>
    <n v="135.80000000000001"/>
    <n v="143.30000000000001"/>
    <n v="145.19999999999999"/>
    <n v="141"/>
    <n v="120.5"/>
    <n v="141.5"/>
    <n v="161.69999999999999"/>
    <n v="129.1"/>
    <n v="121.5"/>
    <n v="137.1"/>
    <n v="128.80000000000001"/>
    <n v="149"/>
    <n v="140.5"/>
    <n v="154.19999999999999"/>
    <n v="143.1"/>
    <n v="135.1"/>
    <n v="142"/>
    <s v="139.1"/>
    <n v="136.6"/>
    <n v="134.69999999999999"/>
    <n v="133.1"/>
    <n v="118.5"/>
    <n v="129"/>
    <n v="138.5"/>
    <n v="126.5"/>
    <n v="128.6"/>
    <n v="137.19999999999999"/>
  </r>
  <r>
    <x v="1"/>
    <x v="5"/>
    <x v="0"/>
    <n v="136"/>
    <n v="144.19999999999999"/>
    <n v="143.69999999999999"/>
    <n v="141.1"/>
    <n v="120.7"/>
    <n v="141.30000000000001"/>
    <n v="151.6"/>
    <n v="127.3"/>
    <n v="118.8"/>
    <n v="137.5"/>
    <n v="129"/>
    <n v="149.5"/>
    <n v="139.19999999999999"/>
    <n v="154.69999999999999"/>
    <n v="143.5"/>
    <n v="135.5"/>
    <n v="142.30000000000001"/>
    <s v="140.4"/>
    <n v="136.6"/>
    <n v="134.9"/>
    <n v="133.30000000000001"/>
    <n v="119.3"/>
    <n v="129.69999999999999"/>
    <n v="139"/>
    <n v="127.3"/>
    <n v="129.1"/>
    <n v="136.9"/>
  </r>
  <r>
    <x v="1"/>
    <x v="5"/>
    <x v="1"/>
    <n v="135.9"/>
    <n v="143.5"/>
    <n v="140.30000000000001"/>
    <n v="140.9"/>
    <n v="120.4"/>
    <n v="142.9"/>
    <n v="140.5"/>
    <n v="125.8"/>
    <n v="117.1"/>
    <n v="137.30000000000001"/>
    <n v="128.6"/>
    <n v="149.6"/>
    <n v="137.6"/>
    <n v="154.9"/>
    <n v="143.80000000000001"/>
    <n v="135.6"/>
    <n v="142.6"/>
    <s v="141.3"/>
    <n v="136.69999999999999"/>
    <n v="135.19999999999999"/>
    <n v="133.80000000000001"/>
    <n v="120.2"/>
    <n v="129.9"/>
    <n v="139"/>
    <n v="127.7"/>
    <n v="129.6"/>
    <n v="136.4"/>
  </r>
  <r>
    <x v="1"/>
    <x v="5"/>
    <x v="2"/>
    <n v="136.19999999999999"/>
    <n v="143.6"/>
    <n v="138.30000000000001"/>
    <n v="141.19999999999999"/>
    <n v="120.7"/>
    <n v="146.19999999999999"/>
    <n v="134.6"/>
    <n v="124.6"/>
    <n v="116.1"/>
    <n v="137.80000000000001"/>
    <n v="129.1"/>
    <n v="150.4"/>
    <n v="137.19999999999999"/>
    <n v="156.30000000000001"/>
    <n v="144.30000000000001"/>
    <n v="136.19999999999999"/>
    <n v="143.1"/>
    <s v="142"/>
    <n v="136.5"/>
    <n v="135.6"/>
    <n v="134.30000000000001"/>
    <n v="121"/>
    <n v="130.4"/>
    <n v="139.80000000000001"/>
    <n v="128.19999999999999"/>
    <n v="130.30000000000001"/>
    <n v="136.5"/>
  </r>
  <r>
    <x v="1"/>
    <x v="5"/>
    <x v="3"/>
    <n v="136.4"/>
    <n v="144.4"/>
    <n v="133.9"/>
    <n v="141.6"/>
    <n v="121"/>
    <n v="153.5"/>
    <n v="132.6"/>
    <n v="123.5"/>
    <n v="113.7"/>
    <n v="138.19999999999999"/>
    <n v="129.6"/>
    <n v="151.19999999999999"/>
    <n v="137.5"/>
    <n v="156.9"/>
    <n v="145.30000000000001"/>
    <n v="136.69999999999999"/>
    <n v="144"/>
    <s v="142.9"/>
    <n v="136.5"/>
    <n v="136.6"/>
    <n v="135.19999999999999"/>
    <n v="121.9"/>
    <n v="131.30000000000001"/>
    <n v="141.4"/>
    <n v="129.19999999999999"/>
    <n v="131.30000000000001"/>
    <n v="137.1"/>
  </r>
  <r>
    <x v="1"/>
    <x v="5"/>
    <x v="4"/>
    <n v="136.6"/>
    <n v="146.6"/>
    <n v="133.6"/>
    <n v="142.1"/>
    <n v="121"/>
    <n v="154.6"/>
    <n v="135.6"/>
    <n v="122.3"/>
    <n v="109.6"/>
    <n v="138.1"/>
    <n v="129.9"/>
    <n v="151.69999999999999"/>
    <n v="138.1"/>
    <n v="157.9"/>
    <n v="146"/>
    <n v="137.4"/>
    <n v="144.69999999999999"/>
    <s v="143.2"/>
    <n v="136.9"/>
    <n v="137.4"/>
    <n v="136"/>
    <n v="122.9"/>
    <n v="131.80000000000001"/>
    <n v="142.1"/>
    <n v="129.9"/>
    <n v="132.1"/>
    <n v="137.80000000000001"/>
  </r>
  <r>
    <x v="1"/>
    <x v="5"/>
    <x v="5"/>
    <n v="136.9"/>
    <n v="148.69999999999999"/>
    <n v="135.6"/>
    <n v="142.30000000000001"/>
    <n v="121.3"/>
    <n v="153.19999999999999"/>
    <n v="143.69999999999999"/>
    <n v="121.4"/>
    <n v="111.1"/>
    <n v="138.4"/>
    <n v="130.30000000000001"/>
    <n v="151.80000000000001"/>
    <n v="139.4"/>
    <n v="158.30000000000001"/>
    <n v="146.4"/>
    <n v="138.1"/>
    <n v="145.19999999999999"/>
    <s v="142.5"/>
    <n v="138.1"/>
    <n v="137.9"/>
    <n v="136.19999999999999"/>
    <n v="123.7"/>
    <n v="132.6"/>
    <n v="142.80000000000001"/>
    <n v="130.1"/>
    <n v="132.6"/>
    <n v="138.5"/>
  </r>
  <r>
    <x v="1"/>
    <x v="5"/>
    <x v="6"/>
    <n v="137.5"/>
    <n v="149.1"/>
    <n v="139.19999999999999"/>
    <n v="142.5"/>
    <n v="121.4"/>
    <n v="151.6"/>
    <n v="155.9"/>
    <n v="121.7"/>
    <n v="113.5"/>
    <n v="138.9"/>
    <n v="130.30000000000001"/>
    <n v="152.30000000000001"/>
    <n v="141.4"/>
    <n v="157.5"/>
    <n v="146.80000000000001"/>
    <n v="138.4"/>
    <n v="145.6"/>
    <s v="143.6"/>
    <n v="139.69999999999999"/>
    <n v="138.6"/>
    <n v="137"/>
    <n v="123.6"/>
    <n v="133.1"/>
    <n v="144.69999999999999"/>
    <n v="130.1"/>
    <n v="133.19999999999999"/>
    <n v="139.80000000000001"/>
  </r>
  <r>
    <x v="1"/>
    <x v="5"/>
    <x v="7"/>
    <n v="138.30000000000001"/>
    <n v="148"/>
    <n v="138.1"/>
    <n v="142.6"/>
    <n v="122.2"/>
    <n v="150.6"/>
    <n v="156.6"/>
    <n v="122.4"/>
    <n v="114.7"/>
    <n v="139.4"/>
    <n v="131.1"/>
    <n v="153"/>
    <n v="141.69999999999999"/>
    <n v="157.9"/>
    <n v="147.30000000000001"/>
    <n v="138.80000000000001"/>
    <n v="146.1"/>
    <s v="144.6"/>
    <n v="140.9"/>
    <n v="139.4"/>
    <n v="137.69999999999999"/>
    <n v="124.3"/>
    <n v="133.6"/>
    <n v="146"/>
    <n v="130.1"/>
    <n v="133.9"/>
    <n v="140.4"/>
  </r>
  <r>
    <x v="1"/>
    <x v="5"/>
    <x v="8"/>
    <n v="138.6"/>
    <n v="145.80000000000001"/>
    <n v="135.1"/>
    <n v="142.9"/>
    <n v="122.1"/>
    <n v="145.4"/>
    <n v="150"/>
    <n v="121.4"/>
    <n v="113.7"/>
    <n v="139.5"/>
    <n v="130.80000000000001"/>
    <n v="153.80000000000001"/>
    <n v="140.4"/>
    <n v="159.19999999999999"/>
    <n v="147.69999999999999"/>
    <n v="139.1"/>
    <n v="146.5"/>
    <s v="145.3"/>
    <n v="142.30000000000001"/>
    <n v="139.69999999999999"/>
    <n v="138.4"/>
    <n v="126"/>
    <n v="134.5"/>
    <n v="146.19999999999999"/>
    <n v="130.9"/>
    <n v="134.69999999999999"/>
    <n v="140.19999999999999"/>
  </r>
  <r>
    <x v="1"/>
    <x v="5"/>
    <x v="9"/>
    <n v="137.4"/>
    <n v="149.5"/>
    <n v="137.30000000000001"/>
    <n v="141.9"/>
    <n v="121.1"/>
    <n v="142.5"/>
    <n v="146.69999999999999"/>
    <n v="119.1"/>
    <n v="111.9"/>
    <n v="141"/>
    <n v="133.6"/>
    <n v="154.5"/>
    <n v="139.69999999999999"/>
    <n v="162.6"/>
    <n v="148"/>
    <n v="139.19999999999999"/>
    <n v="146.80000000000001"/>
    <s v="146.9"/>
    <n v="145.30000000000001"/>
    <n v="142.19999999999999"/>
    <n v="142.1"/>
    <n v="125.5"/>
    <n v="136.5"/>
    <n v="147.80000000000001"/>
    <n v="132"/>
    <n v="136.30000000000001"/>
    <n v="140.80000000000001"/>
  </r>
  <r>
    <x v="1"/>
    <x v="5"/>
    <x v="10"/>
    <n v="137.4"/>
    <n v="149.19999999999999"/>
    <n v="137.1"/>
    <n v="141.80000000000001"/>
    <n v="121.1"/>
    <n v="142.80000000000001"/>
    <n v="146.69999999999999"/>
    <n v="119.1"/>
    <n v="111.9"/>
    <n v="140.9"/>
    <n v="133.5"/>
    <n v="154.5"/>
    <n v="139.69999999999999"/>
    <n v="162.6"/>
    <n v="148"/>
    <n v="139.1"/>
    <n v="146.69999999999999"/>
    <s v="146.9"/>
    <n v="145.1"/>
    <n v="142.19999999999999"/>
    <n v="142.1"/>
    <n v="125.5"/>
    <n v="136.5"/>
    <n v="147.80000000000001"/>
    <n v="132"/>
    <n v="136.30000000000001"/>
    <n v="140.80000000000001"/>
  </r>
  <r>
    <x v="1"/>
    <x v="5"/>
    <x v="11"/>
    <n v="137.5"/>
    <n v="150.5"/>
    <n v="138.80000000000001"/>
    <n v="142.1"/>
    <n v="122"/>
    <n v="139.4"/>
    <n v="135.19999999999999"/>
    <n v="119.8"/>
    <n v="110.3"/>
    <n v="140.6"/>
    <n v="133.80000000000001"/>
    <n v="154.6"/>
    <n v="138.19999999999999"/>
    <n v="163"/>
    <n v="148.1"/>
    <n v="139.4"/>
    <n v="146.80000000000001"/>
    <s v="146.5"/>
    <n v="142.69999999999999"/>
    <n v="143.19999999999999"/>
    <n v="144.9"/>
    <n v="123.6"/>
    <n v="136.80000000000001"/>
    <n v="150.1"/>
    <n v="132.19999999999999"/>
    <n v="136.80000000000001"/>
    <n v="140.1"/>
  </r>
  <r>
    <x v="1"/>
    <x v="6"/>
    <x v="0"/>
    <n v="137.1"/>
    <n v="151.4"/>
    <n v="140.19999999999999"/>
    <n v="142.1"/>
    <n v="121.8"/>
    <n v="135.4"/>
    <n v="131.30000000000001"/>
    <n v="120.3"/>
    <n v="109.1"/>
    <n v="139.4"/>
    <n v="133.30000000000001"/>
    <n v="154.6"/>
    <n v="137.4"/>
    <n v="163.19999999999999"/>
    <n v="147.6"/>
    <n v="139"/>
    <n v="146.4"/>
    <s v="147.7"/>
    <n v="139.5"/>
    <n v="143.6"/>
    <n v="145.1"/>
    <n v="123.3"/>
    <n v="136.69999999999999"/>
    <n v="150.19999999999999"/>
    <n v="132.80000000000001"/>
    <n v="136.9"/>
    <n v="139.6"/>
  </r>
  <r>
    <x v="1"/>
    <x v="6"/>
    <x v="1"/>
    <n v="137.6"/>
    <n v="152"/>
    <n v="141.5"/>
    <n v="142.19999999999999"/>
    <n v="122"/>
    <n v="136.4"/>
    <n v="129.69999999999999"/>
    <n v="121"/>
    <n v="109"/>
    <n v="139.69999999999999"/>
    <n v="133.6"/>
    <n v="154.9"/>
    <n v="137.5"/>
    <n v="163.4"/>
    <n v="147.69999999999999"/>
    <n v="139.69999999999999"/>
    <n v="146.5"/>
    <s v="148.5"/>
    <n v="138.4"/>
    <n v="143.69999999999999"/>
    <n v="145.6"/>
    <n v="123.9"/>
    <n v="137.1"/>
    <n v="150.30000000000001"/>
    <n v="134.1"/>
    <n v="137.4"/>
    <n v="139.9"/>
  </r>
  <r>
    <x v="1"/>
    <x v="6"/>
    <x v="2"/>
    <n v="137.80000000000001"/>
    <n v="153"/>
    <n v="140.30000000000001"/>
    <n v="142.30000000000001"/>
    <n v="122"/>
    <n v="137.6"/>
    <n v="132.6"/>
    <n v="121.8"/>
    <n v="109"/>
    <n v="139.5"/>
    <n v="133.69999999999999"/>
    <n v="155.19999999999999"/>
    <n v="138.1"/>
    <n v="163.5"/>
    <n v="147.9"/>
    <n v="139.9"/>
    <n v="146.69999999999999"/>
    <s v="149"/>
    <n v="139.69999999999999"/>
    <n v="143.80000000000001"/>
    <n v="146.19999999999999"/>
    <n v="124.6"/>
    <n v="137.69999999999999"/>
    <n v="150.30000000000001"/>
    <n v="133.4"/>
    <n v="137.69999999999999"/>
    <n v="140.4"/>
  </r>
  <r>
    <x v="1"/>
    <x v="6"/>
    <x v="4"/>
    <n v="138.30000000000001"/>
    <n v="158.5"/>
    <n v="136"/>
    <n v="142.5"/>
    <n v="122"/>
    <n v="146.5"/>
    <n v="143"/>
    <n v="124.9"/>
    <n v="109.9"/>
    <n v="139.9"/>
    <n v="134"/>
    <n v="155.5"/>
    <n v="140.9"/>
    <n v="164.1"/>
    <n v="148.4"/>
    <n v="140.4"/>
    <n v="147.30000000000001"/>
    <s v="150.1"/>
    <n v="140.30000000000001"/>
    <n v="143.69999999999999"/>
    <n v="146.9"/>
    <n v="124.9"/>
    <n v="139.19999999999999"/>
    <n v="151.6"/>
    <n v="133.4"/>
    <n v="138.19999999999999"/>
    <n v="142"/>
  </r>
  <r>
    <x v="1"/>
    <x v="6"/>
    <x v="5"/>
    <n v="138.69999999999999"/>
    <n v="162.1"/>
    <n v="137.80000000000001"/>
    <n v="143.30000000000001"/>
    <n v="122.2"/>
    <n v="146.80000000000001"/>
    <n v="150.5"/>
    <n v="128.30000000000001"/>
    <n v="111"/>
    <n v="140.6"/>
    <n v="134.19999999999999"/>
    <n v="155.9"/>
    <n v="142.69999999999999"/>
    <n v="164.9"/>
    <n v="148.6"/>
    <n v="140.4"/>
    <n v="147.4"/>
    <s v="149.4"/>
    <n v="141.19999999999999"/>
    <n v="143.80000000000001"/>
    <n v="147.4"/>
    <n v="124.6"/>
    <n v="139.6"/>
    <n v="152.5"/>
    <n v="134.30000000000001"/>
    <n v="138.6"/>
    <n v="142.9"/>
  </r>
  <r>
    <x v="1"/>
    <x v="6"/>
    <x v="6"/>
    <n v="139.30000000000001"/>
    <n v="162.69999999999999"/>
    <n v="140"/>
    <n v="144"/>
    <n v="122.5"/>
    <n v="150.30000000000001"/>
    <n v="160.30000000000001"/>
    <n v="130"/>
    <n v="111.1"/>
    <n v="141.69999999999999"/>
    <n v="134.69999999999999"/>
    <n v="156.19999999999999"/>
    <n v="144.69999999999999"/>
    <n v="165.2"/>
    <n v="148.9"/>
    <n v="140.5"/>
    <n v="147.6"/>
    <s v="150.6"/>
    <n v="139.30000000000001"/>
    <n v="144.19999999999999"/>
    <n v="147.9"/>
    <n v="125.6"/>
    <n v="140.5"/>
    <n v="154"/>
    <n v="135.69999999999999"/>
    <n v="139.5"/>
    <n v="144.19999999999999"/>
  </r>
  <r>
    <x v="1"/>
    <x v="6"/>
    <x v="7"/>
    <n v="140.1"/>
    <n v="160.6"/>
    <n v="138.5"/>
    <n v="144.69999999999999"/>
    <n v="122.9"/>
    <n v="149.4"/>
    <n v="167.4"/>
    <n v="130.9"/>
    <n v="112"/>
    <n v="142.6"/>
    <n v="134.9"/>
    <n v="156.6"/>
    <n v="145.9"/>
    <n v="165.8"/>
    <n v="149.1"/>
    <n v="140.6"/>
    <n v="147.9"/>
    <s v="151.6"/>
    <n v="138.5"/>
    <n v="144.5"/>
    <n v="148.5"/>
    <n v="125.8"/>
    <n v="140.9"/>
    <n v="154.9"/>
    <n v="138.4"/>
    <n v="140.19999999999999"/>
    <n v="145"/>
  </r>
  <r>
    <x v="1"/>
    <x v="6"/>
    <x v="8"/>
    <n v="140.9"/>
    <n v="160.80000000000001"/>
    <n v="139.6"/>
    <n v="145.4"/>
    <n v="123.5"/>
    <n v="146.6"/>
    <n v="173.2"/>
    <n v="131.6"/>
    <n v="113.2"/>
    <n v="144.1"/>
    <n v="135"/>
    <n v="156.80000000000001"/>
    <n v="147"/>
    <n v="166.5"/>
    <n v="149.19999999999999"/>
    <n v="140.6"/>
    <n v="147.9"/>
    <s v="152.2"/>
    <n v="139.19999999999999"/>
    <n v="144.6"/>
    <n v="149"/>
    <n v="126.1"/>
    <n v="141.30000000000001"/>
    <n v="155.19999999999999"/>
    <n v="139.69999999999999"/>
    <n v="140.69999999999999"/>
    <n v="145.80000000000001"/>
  </r>
  <r>
    <x v="1"/>
    <x v="6"/>
    <x v="9"/>
    <n v="141.80000000000001"/>
    <n v="161"/>
    <n v="142.6"/>
    <n v="146.19999999999999"/>
    <n v="123.9"/>
    <n v="148"/>
    <n v="188.4"/>
    <n v="132.5"/>
    <n v="114"/>
    <n v="145.4"/>
    <n v="135.1"/>
    <n v="157.1"/>
    <n v="149.6"/>
    <n v="167.1"/>
    <n v="149.4"/>
    <n v="140.80000000000001"/>
    <n v="148.19999999999999"/>
    <s v="153"/>
    <n v="140.6"/>
    <n v="145"/>
    <n v="149.4"/>
    <n v="126.3"/>
    <n v="141.69999999999999"/>
    <n v="155.4"/>
    <n v="140"/>
    <n v="141"/>
    <n v="147.19999999999999"/>
  </r>
  <r>
    <x v="1"/>
    <x v="6"/>
    <x v="10"/>
    <n v="142.5"/>
    <n v="163.19999999999999"/>
    <n v="145.6"/>
    <n v="146.69999999999999"/>
    <n v="124.3"/>
    <n v="147.4"/>
    <n v="199.6"/>
    <n v="135.69999999999999"/>
    <n v="114.2"/>
    <n v="147"/>
    <n v="135.30000000000001"/>
    <n v="157.5"/>
    <n v="151.9"/>
    <n v="167.9"/>
    <n v="149.9"/>
    <n v="141"/>
    <n v="148.6"/>
    <s v="153.5"/>
    <n v="142.30000000000001"/>
    <n v="145.30000000000001"/>
    <n v="149.9"/>
    <n v="126.6"/>
    <n v="142.1"/>
    <n v="155.5"/>
    <n v="140.30000000000001"/>
    <n v="141.30000000000001"/>
    <n v="148.6"/>
  </r>
  <r>
    <x v="1"/>
    <x v="6"/>
    <x v="11"/>
    <n v="143.5"/>
    <n v="165"/>
    <n v="151.1"/>
    <n v="148.30000000000001"/>
    <n v="125.7"/>
    <n v="145.69999999999999"/>
    <n v="217"/>
    <n v="138.30000000000001"/>
    <n v="114"/>
    <n v="148.69999999999999"/>
    <n v="135.80000000000001"/>
    <n v="158"/>
    <n v="155"/>
    <n v="168.5"/>
    <n v="150.30000000000001"/>
    <n v="141.30000000000001"/>
    <n v="149"/>
    <s v="152.8"/>
    <n v="143.69999999999999"/>
    <n v="145.80000000000001"/>
    <n v="150.4"/>
    <n v="129.80000000000001"/>
    <n v="142.30000000000001"/>
    <n v="155.69999999999999"/>
    <n v="140.4"/>
    <n v="142.5"/>
    <n v="150.4"/>
  </r>
  <r>
    <x v="1"/>
    <x v="7"/>
    <x v="0"/>
    <n v="144.30000000000001"/>
    <n v="167.4"/>
    <n v="154.9"/>
    <n v="150.1"/>
    <n v="129.9"/>
    <n v="143.19999999999999"/>
    <n v="197"/>
    <n v="140.4"/>
    <n v="114.1"/>
    <n v="150.9"/>
    <n v="136.1"/>
    <n v="158.6"/>
    <n v="153.5"/>
    <n v="169.2"/>
    <n v="150.5"/>
    <n v="141.5"/>
    <n v="149.19999999999999"/>
    <s v="153.9"/>
    <n v="144.6"/>
    <n v="146.19999999999999"/>
    <n v="151.19999999999999"/>
    <n v="130.9"/>
    <n v="142.80000000000001"/>
    <n v="156.1"/>
    <n v="142.30000000000001"/>
    <n v="143.4"/>
    <n v="150.19999999999999"/>
  </r>
  <r>
    <x v="1"/>
    <x v="7"/>
    <x v="1"/>
    <n v="144.80000000000001"/>
    <n v="167.5"/>
    <n v="151.80000000000001"/>
    <n v="150.80000000000001"/>
    <n v="131.4"/>
    <n v="141.80000000000001"/>
    <n v="170.7"/>
    <n v="141.1"/>
    <n v="113.6"/>
    <n v="152"/>
    <n v="136.5"/>
    <n v="159.1"/>
    <n v="150.5"/>
    <n v="170.1"/>
    <n v="150.80000000000001"/>
    <n v="141.69999999999999"/>
    <n v="149.5"/>
    <s v="154.8"/>
    <n v="147.19999999999999"/>
    <n v="146.4"/>
    <n v="151.69999999999999"/>
    <n v="130.30000000000001"/>
    <n v="143.19999999999999"/>
    <n v="156.19999999999999"/>
    <n v="143.4"/>
    <n v="143.6"/>
    <n v="149.1"/>
  </r>
  <r>
    <x v="1"/>
    <x v="7"/>
    <x v="2"/>
    <n v="145.1"/>
    <n v="167"/>
    <n v="148.1"/>
    <n v="151.5"/>
    <n v="131.19999999999999"/>
    <n v="142.5"/>
    <n v="157.30000000000001"/>
    <n v="141.1"/>
    <n v="113.2"/>
    <n v="153.19999999999999"/>
    <n v="136.69999999999999"/>
    <n v="159.6"/>
    <n v="148.9"/>
    <n v="171.2"/>
    <n v="151.19999999999999"/>
    <n v="141.9"/>
    <n v="149.80000000000001"/>
    <s v="154.5"/>
    <n v="148.9"/>
    <n v="146.4"/>
    <n v="152.30000000000001"/>
    <n v="129.9"/>
    <n v="143.69999999999999"/>
    <n v="156.1"/>
    <n v="145.19999999999999"/>
    <n v="143.80000000000001"/>
    <n v="148.6"/>
  </r>
  <r>
    <x v="1"/>
    <x v="7"/>
    <x v="3"/>
    <n v="148.69999999999999"/>
    <n v="166.72499999999999"/>
    <n v="148.80000000000001"/>
    <n v="155.6"/>
    <n v="135.1"/>
    <n v="149.9"/>
    <n v="168.6"/>
    <n v="150.4"/>
    <n v="120.3"/>
    <n v="157.1"/>
    <n v="136.80000000000001"/>
    <n v="158.82500000000002"/>
    <n v="151.4"/>
    <n v="169.75"/>
    <n v="150.69999999999999"/>
    <n v="141.6"/>
    <n v="149.375"/>
    <s v="155.6"/>
    <n v="144.1"/>
    <n v="146.19999999999999"/>
    <n v="150.69999999999999"/>
    <n v="130.22500000000002"/>
    <n v="143"/>
    <n v="156.02499999999998"/>
    <n v="142.82499999999999"/>
    <n v="143.32499999999999"/>
    <n v="149.57500000000002"/>
  </r>
  <r>
    <x v="1"/>
    <x v="7"/>
    <x v="4"/>
    <n v="145.72500000000002"/>
    <n v="167.15625"/>
    <n v="150.90000000000003"/>
    <n v="152"/>
    <n v="131.9"/>
    <n v="144.35"/>
    <n v="173.4"/>
    <n v="143.25"/>
    <n v="115.3"/>
    <n v="153.29999999999998"/>
    <n v="136.52500000000001"/>
    <n v="159.1"/>
    <n v="151.07499999999999"/>
    <n v="170.16666666666666"/>
    <n v="150.83333333333334"/>
    <n v="141.70000000000002"/>
    <n v="149.5"/>
    <s v="NA"/>
    <n v="146.19999999999999"/>
    <n v="146.33333333333334"/>
    <n v="151.47499999999999"/>
    <n v="130.36666666666667"/>
    <n v="143.23333333333332"/>
    <n v="156.13333333333333"/>
    <n v="143.63333333333335"/>
    <n v="143.6"/>
    <n v="149.29999999999998"/>
  </r>
  <r>
    <x v="1"/>
    <x v="7"/>
    <x v="5"/>
    <n v="149.6"/>
    <n v="192.7"/>
    <n v="151.4"/>
    <n v="153.30000000000001"/>
    <n v="136.30000000000001"/>
    <n v="147.19999999999999"/>
    <n v="156.5"/>
    <n v="150.9"/>
    <n v="114.2"/>
    <n v="159.5"/>
    <n v="139.4"/>
    <n v="161.80000000000001"/>
    <n v="154"/>
    <n v="183.5"/>
    <n v="152.5"/>
    <n v="144.4"/>
    <n v="151.4"/>
    <s v="154.7"/>
    <n v="141.9"/>
    <n v="146.4"/>
    <n v="154.4"/>
    <n v="135"/>
    <n v="148.30000000000001"/>
    <n v="156.4"/>
    <n v="151.6"/>
    <n v="147"/>
    <n v="151.80000000000001"/>
  </r>
  <r>
    <x v="1"/>
    <x v="7"/>
    <x v="6"/>
    <n v="149.6"/>
    <n v="192.7"/>
    <n v="151.4"/>
    <n v="153.30000000000001"/>
    <n v="136.30000000000001"/>
    <n v="147.19999999999999"/>
    <n v="156.5"/>
    <n v="150.9"/>
    <n v="114.2"/>
    <n v="159.5"/>
    <n v="139.4"/>
    <n v="161.80000000000001"/>
    <n v="154"/>
    <n v="183.5"/>
    <n v="152.5"/>
    <n v="144.4"/>
    <n v="151.4"/>
    <s v="154.7"/>
    <n v="141.9"/>
    <n v="146.4"/>
    <n v="154.4"/>
    <n v="135"/>
    <n v="148.30000000000001"/>
    <n v="156.4"/>
    <n v="151.6"/>
    <n v="147"/>
    <n v="151.80000000000001"/>
  </r>
  <r>
    <x v="1"/>
    <x v="7"/>
    <x v="7"/>
    <n v="148.9"/>
    <n v="190.9"/>
    <n v="150.80000000000001"/>
    <n v="153.30000000000001"/>
    <n v="137.4"/>
    <n v="150.4"/>
    <n v="178.1"/>
    <n v="150.4"/>
    <n v="115.1"/>
    <n v="160"/>
    <n v="140.6"/>
    <n v="162.30000000000001"/>
    <n v="157"/>
    <n v="182.6"/>
    <n v="153.1"/>
    <n v="143.4"/>
    <n v="151.69999999999999"/>
    <s v="155.5"/>
    <n v="143"/>
    <n v="148.4"/>
    <n v="155"/>
    <n v="138.5"/>
    <n v="146"/>
    <n v="158.5"/>
    <n v="154.30000000000001"/>
    <n v="149"/>
    <n v="153.9"/>
  </r>
  <r>
    <x v="1"/>
    <x v="7"/>
    <x v="8"/>
    <n v="148.4"/>
    <n v="187.1"/>
    <n v="152.5"/>
    <n v="153.6"/>
    <n v="138.19999999999999"/>
    <n v="150.9"/>
    <n v="186.7"/>
    <n v="149.80000000000001"/>
    <n v="116.4"/>
    <n v="160.30000000000001"/>
    <n v="142.19999999999999"/>
    <n v="162.9"/>
    <n v="158"/>
    <n v="184.4"/>
    <n v="153.4"/>
    <n v="144.30000000000001"/>
    <n v="152"/>
    <s v="156.3"/>
    <n v="142.9"/>
    <n v="148.69999999999999"/>
    <n v="155.6"/>
    <n v="139.6"/>
    <n v="146.6"/>
    <n v="157.5"/>
    <n v="158.4"/>
    <n v="150"/>
    <n v="154.69999999999999"/>
  </r>
  <r>
    <x v="1"/>
    <x v="7"/>
    <x v="9"/>
    <n v="147.5"/>
    <n v="188.9"/>
    <n v="161.4"/>
    <n v="153.6"/>
    <n v="140.1"/>
    <n v="151.19999999999999"/>
    <n v="209.2"/>
    <n v="150.9"/>
    <n v="116.2"/>
    <n v="161"/>
    <n v="144"/>
    <n v="163.19999999999999"/>
    <n v="161.4"/>
    <n v="184.3"/>
    <n v="153.69999999999999"/>
    <n v="144.6"/>
    <n v="152.30000000000001"/>
    <s v="156.5"/>
    <n v="143.1"/>
    <n v="148.69999999999999"/>
    <n v="156.30000000000001"/>
    <n v="140.6"/>
    <n v="146.5"/>
    <n v="158.5"/>
    <n v="157"/>
    <n v="150.4"/>
    <n v="156.4"/>
  </r>
  <r>
    <x v="1"/>
    <x v="7"/>
    <x v="10"/>
    <n v="146.80000000000001"/>
    <n v="191"/>
    <n v="173.6"/>
    <n v="153.80000000000001"/>
    <n v="142.69999999999999"/>
    <n v="148.4"/>
    <n v="230"/>
    <n v="156.80000000000001"/>
    <n v="115.7"/>
    <n v="161.80000000000001"/>
    <n v="146.5"/>
    <n v="163.80000000000001"/>
    <n v="164.7"/>
    <n v="184.8"/>
    <n v="154.30000000000001"/>
    <n v="144.9"/>
    <n v="152.80000000000001"/>
    <s v="158"/>
    <n v="143.6"/>
    <n v="149.19999999999999"/>
    <n v="157.19999999999999"/>
    <n v="140.4"/>
    <n v="148.4"/>
    <n v="158.6"/>
    <n v="156.9"/>
    <n v="150.69999999999999"/>
    <n v="158.4"/>
  </r>
  <r>
    <x v="1"/>
    <x v="7"/>
    <x v="11"/>
    <n v="146"/>
    <n v="191"/>
    <n v="175.3"/>
    <n v="154.1"/>
    <n v="146.6"/>
    <n v="147.69999999999999"/>
    <n v="230.5"/>
    <n v="160.19999999999999"/>
    <n v="115.3"/>
    <n v="163"/>
    <n v="149.19999999999999"/>
    <n v="164.8"/>
    <n v="165.4"/>
    <n v="185.4"/>
    <n v="155"/>
    <n v="145.4"/>
    <n v="153.6"/>
    <s v="158.4"/>
    <n v="144.6"/>
    <n v="149.69999999999999"/>
    <n v="158.30000000000001"/>
    <n v="140.69999999999999"/>
    <n v="148.5"/>
    <n v="159.4"/>
    <n v="157.1"/>
    <n v="151.19999999999999"/>
    <n v="158.9"/>
  </r>
  <r>
    <x v="1"/>
    <x v="8"/>
    <x v="0"/>
    <n v="144.9"/>
    <n v="190.1"/>
    <n v="175.3"/>
    <n v="154.1"/>
    <n v="150.9"/>
    <n v="149.6"/>
    <n v="194.2"/>
    <n v="160.4"/>
    <n v="114.6"/>
    <n v="164"/>
    <n v="151.80000000000001"/>
    <n v="165.6"/>
    <n v="161"/>
    <n v="186.5"/>
    <n v="155.5"/>
    <n v="146.1"/>
    <n v="154.19999999999999"/>
    <s v="157.7"/>
    <n v="147.9"/>
    <n v="150"/>
    <n v="159.30000000000001"/>
    <n v="141.9"/>
    <n v="149.6"/>
    <n v="159.19999999999999"/>
    <n v="156.80000000000001"/>
    <n v="151.9"/>
    <n v="157.30000000000001"/>
  </r>
  <r>
    <x v="1"/>
    <x v="8"/>
    <x v="1"/>
    <n v="144.30000000000001"/>
    <n v="186.5"/>
    <n v="168.7"/>
    <n v="154.69999999999999"/>
    <n v="158.69999999999999"/>
    <n v="150.69999999999999"/>
    <n v="160"/>
    <n v="158.80000000000001"/>
    <n v="112.8"/>
    <n v="164.2"/>
    <n v="155.5"/>
    <n v="167.5"/>
    <n v="156.9"/>
    <n v="188.3"/>
    <n v="157.19999999999999"/>
    <n v="147.4"/>
    <n v="155.80000000000001"/>
    <s v="159.8"/>
    <n v="152.4"/>
    <n v="150.9"/>
    <n v="161.30000000000001"/>
    <n v="145.1"/>
    <n v="151.5"/>
    <n v="159.5"/>
    <n v="155.80000000000001"/>
    <n v="153.4"/>
    <n v="156.6"/>
  </r>
  <r>
    <x v="1"/>
    <x v="8"/>
    <x v="2"/>
    <n v="144.1"/>
    <n v="192.2"/>
    <n v="163.80000000000001"/>
    <n v="154.9"/>
    <n v="163.9"/>
    <n v="153.69999999999999"/>
    <n v="149.5"/>
    <n v="159.80000000000001"/>
    <n v="112.6"/>
    <n v="163.5"/>
    <n v="156.5"/>
    <n v="168.2"/>
    <n v="156.69999999999999"/>
    <n v="188.1"/>
    <n v="157.80000000000001"/>
    <n v="147.9"/>
    <n v="156.4"/>
    <s v="159.9"/>
    <n v="155.5"/>
    <n v="151.19999999999999"/>
    <n v="161.69999999999999"/>
    <n v="146.19999999999999"/>
    <n v="152.6"/>
    <n v="160.19999999999999"/>
    <n v="153.80000000000001"/>
    <n v="153.80000000000001"/>
    <n v="156.80000000000001"/>
  </r>
  <r>
    <x v="1"/>
    <x v="8"/>
    <x v="3"/>
    <n v="144.30000000000001"/>
    <n v="198"/>
    <n v="164.6"/>
    <n v="155.4"/>
    <n v="170.1"/>
    <n v="164.4"/>
    <n v="144.1"/>
    <n v="161.69999999999999"/>
    <n v="113.1"/>
    <n v="163.9"/>
    <n v="157.6"/>
    <n v="168.9"/>
    <n v="158"/>
    <n v="188.8"/>
    <n v="158.80000000000001"/>
    <n v="148.5"/>
    <n v="157.30000000000001"/>
    <s v="161.4"/>
    <n v="155.6"/>
    <n v="151.80000000000001"/>
    <n v="162.30000000000001"/>
    <n v="146.6"/>
    <n v="153.19999999999999"/>
    <n v="160.30000000000001"/>
    <n v="155.4"/>
    <n v="154.4"/>
    <n v="157.80000000000001"/>
  </r>
  <r>
    <x v="1"/>
    <x v="8"/>
    <x v="4"/>
    <n v="146.30000000000001"/>
    <n v="200.5"/>
    <n v="170.3"/>
    <n v="156.1"/>
    <n v="178.7"/>
    <n v="167.1"/>
    <n v="147.9"/>
    <n v="165.4"/>
    <n v="114.8"/>
    <n v="168.2"/>
    <n v="159.30000000000001"/>
    <n v="170.4"/>
    <n v="160.69999999999999"/>
    <n v="191.9"/>
    <n v="161.80000000000001"/>
    <n v="152.1"/>
    <n v="160.4"/>
    <s v="161.6"/>
    <n v="159.4"/>
    <n v="154.69999999999999"/>
    <n v="165.8"/>
    <n v="148.9"/>
    <n v="155.80000000000001"/>
    <n v="161.19999999999999"/>
    <n v="158.6"/>
    <n v="156.80000000000001"/>
    <n v="160.4"/>
  </r>
  <r>
    <x v="1"/>
    <x v="8"/>
    <x v="5"/>
    <n v="146.69999999999999"/>
    <n v="202"/>
    <n v="180.7"/>
    <n v="156.19999999999999"/>
    <n v="183.7"/>
    <n v="164.6"/>
    <n v="155.4"/>
    <n v="166"/>
    <n v="115.1"/>
    <n v="168.5"/>
    <n v="160"/>
    <n v="172.4"/>
    <n v="162.6"/>
    <n v="190.8"/>
    <n v="162.19999999999999"/>
    <n v="151.80000000000001"/>
    <n v="160.69999999999999"/>
    <s v="160.5"/>
    <n v="159.80000000000001"/>
    <n v="154.80000000000001"/>
    <n v="166.3"/>
    <n v="150.69999999999999"/>
    <n v="154.9"/>
    <n v="161.69999999999999"/>
    <n v="158.80000000000001"/>
    <n v="157.6"/>
    <n v="161.30000000000001"/>
  </r>
  <r>
    <x v="1"/>
    <x v="8"/>
    <x v="6"/>
    <n v="146.4"/>
    <n v="206.8"/>
    <n v="182.2"/>
    <n v="157.5"/>
    <n v="182.1"/>
    <n v="163.9"/>
    <n v="164.2"/>
    <n v="164"/>
    <n v="114.5"/>
    <n v="168.3"/>
    <n v="160.9"/>
    <n v="172.2"/>
    <n v="164"/>
    <n v="191.2"/>
    <n v="162.80000000000001"/>
    <n v="153.1"/>
    <n v="161.4"/>
    <s v="161.5"/>
    <n v="160.69999999999999"/>
    <n v="155.80000000000001"/>
    <n v="167"/>
    <n v="153.1"/>
    <n v="155.30000000000001"/>
    <n v="163.19999999999999"/>
    <n v="160.1"/>
    <n v="159"/>
    <n v="162.5"/>
  </r>
  <r>
    <x v="1"/>
    <x v="8"/>
    <x v="7"/>
    <n v="146.6"/>
    <n v="204"/>
    <n v="172.8"/>
    <n v="158.4"/>
    <n v="188"/>
    <n v="156.80000000000001"/>
    <n v="162.19999999999999"/>
    <n v="164.1"/>
    <n v="119.7"/>
    <n v="168.8"/>
    <n v="162.69999999999999"/>
    <n v="173.9"/>
    <n v="164"/>
    <n v="192.1"/>
    <n v="164.5"/>
    <n v="155.30000000000001"/>
    <n v="163.19999999999999"/>
    <s v="162.1"/>
    <n v="162.6"/>
    <n v="157.5"/>
    <n v="168.4"/>
    <n v="154"/>
    <n v="157.6"/>
    <n v="163.80000000000001"/>
    <n v="160"/>
    <n v="160"/>
    <n v="163.19999999999999"/>
  </r>
  <r>
    <x v="1"/>
    <x v="8"/>
    <x v="8"/>
    <n v="146.6"/>
    <n v="204"/>
    <n v="172.8"/>
    <n v="158.4"/>
    <n v="188"/>
    <n v="156.69999999999999"/>
    <n v="162.30000000000001"/>
    <n v="164.1"/>
    <n v="119.7"/>
    <n v="168.8"/>
    <n v="162.69999999999999"/>
    <n v="173.9"/>
    <n v="164"/>
    <n v="192.1"/>
    <n v="164.6"/>
    <n v="155.30000000000001"/>
    <n v="163.30000000000001"/>
    <s v="162.1"/>
    <n v="162.6"/>
    <n v="157.5"/>
    <n v="168.4"/>
    <n v="154"/>
    <n v="157.69999999999999"/>
    <n v="163.69999999999999"/>
    <n v="160"/>
    <n v="160"/>
    <n v="163.19999999999999"/>
  </r>
  <r>
    <x v="1"/>
    <x v="8"/>
    <x v="9"/>
    <n v="147.4"/>
    <n v="204.6"/>
    <n v="171.2"/>
    <n v="158.69999999999999"/>
    <n v="190.6"/>
    <n v="155.69999999999999"/>
    <n v="185.3"/>
    <n v="165.2"/>
    <n v="121.9"/>
    <n v="169.3"/>
    <n v="163.19999999999999"/>
    <n v="174.7"/>
    <n v="167.7"/>
    <n v="192.7"/>
    <n v="165.7"/>
    <n v="156.30000000000001"/>
    <n v="164.3"/>
    <s v="163.6"/>
    <n v="164.2"/>
    <n v="158.4"/>
    <n v="169.1"/>
    <n v="155.69999999999999"/>
    <n v="158.6"/>
    <n v="163.9"/>
    <n v="160.80000000000001"/>
    <n v="161"/>
    <n v="165.5"/>
  </r>
  <r>
    <x v="1"/>
    <x v="8"/>
    <x v="10"/>
    <n v="148.19999999999999"/>
    <n v="201.6"/>
    <n v="173"/>
    <n v="159.30000000000001"/>
    <n v="190.1"/>
    <n v="156.5"/>
    <n v="199.2"/>
    <n v="165.3"/>
    <n v="122.4"/>
    <n v="169.6"/>
    <n v="163.69999999999999"/>
    <n v="175.5"/>
    <n v="169.7"/>
    <n v="192.9"/>
    <n v="167.2"/>
    <n v="157.4"/>
    <n v="165.8"/>
    <s v="164.2"/>
    <n v="163.9"/>
    <n v="159.30000000000001"/>
    <n v="169.9"/>
    <n v="154.80000000000001"/>
    <n v="159.80000000000001"/>
    <n v="164.3"/>
    <n v="162.19999999999999"/>
    <n v="161.4"/>
    <n v="166.7"/>
  </r>
  <r>
    <x v="1"/>
    <x v="8"/>
    <x v="11"/>
    <n v="148.69999999999999"/>
    <n v="198.8"/>
    <n v="177.9"/>
    <n v="159.9"/>
    <n v="187.6"/>
    <n v="154.9"/>
    <n v="188.3"/>
    <n v="164.4"/>
    <n v="121"/>
    <n v="170.5"/>
    <n v="164.2"/>
    <n v="176.5"/>
    <n v="168.2"/>
    <n v="192.4"/>
    <n v="168.5"/>
    <n v="158.69999999999999"/>
    <n v="167"/>
    <s v="163.4"/>
    <n v="164.1"/>
    <n v="160.19999999999999"/>
    <n v="170.6"/>
    <n v="155.69999999999999"/>
    <n v="160.6"/>
    <n v="164.4"/>
    <n v="162.6"/>
    <n v="162"/>
    <n v="166.2"/>
  </r>
  <r>
    <x v="1"/>
    <x v="9"/>
    <x v="0"/>
    <n v="149.5"/>
    <n v="198.7"/>
    <n v="178.8"/>
    <n v="160.5"/>
    <n v="184.7"/>
    <n v="153.69999999999999"/>
    <n v="174.3"/>
    <n v="163.9"/>
    <n v="120"/>
    <n v="172.1"/>
    <n v="164.3"/>
    <n v="177.3"/>
    <n v="166.4"/>
    <n v="192.2"/>
    <n v="169.9"/>
    <n v="160.69999999999999"/>
    <n v="168.5"/>
    <s v="164.5"/>
    <n v="164.2"/>
    <n v="161.1"/>
    <n v="171.4"/>
    <n v="156.5"/>
    <n v="161.19999999999999"/>
    <n v="164.7"/>
    <n v="163"/>
    <n v="162.69999999999999"/>
    <n v="165.7"/>
  </r>
  <r>
    <x v="1"/>
    <x v="9"/>
    <x v="1"/>
    <n v="150"/>
    <n v="200.6"/>
    <n v="175.8"/>
    <n v="160.69999999999999"/>
    <n v="184.9"/>
    <n v="153.69999999999999"/>
    <n v="169.7"/>
    <n v="163.69999999999999"/>
    <n v="118.9"/>
    <n v="174.3"/>
    <n v="164.7"/>
    <n v="178"/>
    <n v="166.2"/>
    <n v="192.8"/>
    <n v="170.8"/>
    <n v="162.4"/>
    <n v="169.6"/>
    <s v="165.5"/>
    <n v="165.7"/>
    <n v="161.80000000000001"/>
    <n v="172.2"/>
    <n v="156.9"/>
    <n v="162.1"/>
    <n v="165.4"/>
    <n v="164.4"/>
    <n v="163.5"/>
    <n v="166.1"/>
  </r>
  <r>
    <x v="1"/>
    <x v="9"/>
    <x v="2"/>
    <n v="151.30000000000001"/>
    <n v="210.7"/>
    <n v="167.8"/>
    <n v="162.19999999999999"/>
    <n v="194.6"/>
    <n v="157.6"/>
    <n v="166.9"/>
    <n v="163.9"/>
    <n v="118.8"/>
    <n v="177.4"/>
    <n v="165.3"/>
    <n v="179.3"/>
    <n v="168.4"/>
    <n v="193.7"/>
    <n v="172.1"/>
    <n v="164.6"/>
    <n v="171.1"/>
    <s v="165.3"/>
    <n v="167.2"/>
    <n v="162.80000000000001"/>
    <n v="173"/>
    <n v="157.9"/>
    <n v="163.30000000000001"/>
    <n v="166"/>
    <n v="167.2"/>
    <n v="164.6"/>
    <n v="167.7"/>
  </r>
  <r>
    <x v="1"/>
    <x v="9"/>
    <x v="3"/>
    <n v="152.9"/>
    <n v="211.8"/>
    <n v="164.5"/>
    <n v="163.9"/>
    <n v="199.5"/>
    <n v="172.6"/>
    <n v="166.2"/>
    <n v="164.7"/>
    <n v="119"/>
    <n v="181.3"/>
    <n v="166.2"/>
    <n v="180.9"/>
    <n v="170.8"/>
    <n v="193.9"/>
    <n v="173.9"/>
    <n v="166.5"/>
    <n v="172.8"/>
    <s v="167"/>
    <n v="172.2"/>
    <n v="164"/>
    <n v="174"/>
    <n v="162.6"/>
    <n v="164.4"/>
    <n v="166.9"/>
    <n v="168.8"/>
    <n v="166.8"/>
    <n v="170.1"/>
  </r>
  <r>
    <x v="1"/>
    <x v="9"/>
    <x v="4"/>
    <n v="154.1"/>
    <n v="217"/>
    <n v="162.4"/>
    <n v="164.9"/>
    <n v="202.4"/>
    <n v="171"/>
    <n v="174.9"/>
    <n v="164.7"/>
    <n v="119.7"/>
    <n v="184.9"/>
    <n v="167.1"/>
    <n v="182.5"/>
    <n v="173.3"/>
    <n v="194.1"/>
    <n v="175.6"/>
    <n v="168.4"/>
    <n v="174.6"/>
    <s v="167.5"/>
    <n v="174.6"/>
    <n v="165.2"/>
    <n v="174.8"/>
    <n v="163"/>
    <n v="165.1"/>
    <n v="167.9"/>
    <n v="168.4"/>
    <n v="167.5"/>
    <n v="171.7"/>
  </r>
  <r>
    <x v="1"/>
    <x v="9"/>
    <x v="5"/>
    <n v="155"/>
    <n v="219.4"/>
    <n v="170.8"/>
    <n v="165.8"/>
    <n v="200.9"/>
    <n v="169.7"/>
    <n v="182.3"/>
    <n v="164.3"/>
    <n v="119.9"/>
    <n v="187.1"/>
    <n v="167.9"/>
    <n v="183.9"/>
    <n v="174.9"/>
    <n v="194.3"/>
    <n v="177.1"/>
    <n v="169.9"/>
    <n v="176"/>
    <s v="166.8"/>
    <n v="176"/>
    <n v="166.4"/>
    <n v="175.4"/>
    <n v="161.1"/>
    <n v="165.8"/>
    <n v="169"/>
    <n v="169.4"/>
    <n v="167.5"/>
    <n v="172.6"/>
  </r>
  <r>
    <x v="1"/>
    <x v="9"/>
    <x v="6"/>
    <n v="156.5"/>
    <n v="213"/>
    <n v="175.2"/>
    <n v="166.6"/>
    <n v="195.8"/>
    <n v="174.2"/>
    <n v="182.1"/>
    <n v="164.3"/>
    <n v="120"/>
    <n v="190"/>
    <n v="168.4"/>
    <n v="185.2"/>
    <n v="175"/>
    <n v="194.6"/>
    <n v="178.3"/>
    <n v="171.3"/>
    <n v="177.3"/>
    <s v="167.8"/>
    <n v="179.6"/>
    <n v="167.4"/>
    <n v="176.1"/>
    <n v="161.6"/>
    <n v="166.3"/>
    <n v="171.4"/>
    <n v="169.7"/>
    <n v="168.4"/>
    <n v="173.4"/>
  </r>
  <r>
    <x v="1"/>
    <x v="9"/>
    <x v="7"/>
    <n v="160.30000000000001"/>
    <n v="206.5"/>
    <n v="169.2"/>
    <n v="168.1"/>
    <n v="192.4"/>
    <n v="172.9"/>
    <n v="186.7"/>
    <n v="167.2"/>
    <n v="120.9"/>
    <n v="193.6"/>
    <n v="168.8"/>
    <n v="186.3"/>
    <n v="176.3"/>
    <n v="195"/>
    <n v="179.5"/>
    <n v="172.7"/>
    <n v="178.5"/>
    <s v="169"/>
    <n v="178.8"/>
    <n v="168.5"/>
    <n v="176.8"/>
    <n v="161.9"/>
    <n v="166.9"/>
    <n v="172.3"/>
    <n v="171.2"/>
    <n v="169.1"/>
    <n v="174.3"/>
  </r>
  <r>
    <x v="1"/>
    <x v="9"/>
    <x v="8"/>
    <n v="163.5"/>
    <n v="209.2"/>
    <n v="169.7"/>
    <n v="169.7"/>
    <n v="188.7"/>
    <n v="165.7"/>
    <n v="191.8"/>
    <n v="169.1"/>
    <n v="121.6"/>
    <n v="197.3"/>
    <n v="169.4"/>
    <n v="187.4"/>
    <n v="177.8"/>
    <n v="195.9"/>
    <n v="180.9"/>
    <n v="174.3"/>
    <n v="179.9"/>
    <s v="169.5"/>
    <n v="179.5"/>
    <n v="169.5"/>
    <n v="177.8"/>
    <n v="162.30000000000001"/>
    <n v="167.6"/>
    <n v="173.1"/>
    <n v="170.9"/>
    <n v="169.7"/>
    <n v="175.3"/>
  </r>
  <r>
    <x v="1"/>
    <x v="9"/>
    <x v="9"/>
    <n v="165.2"/>
    <n v="210.9"/>
    <n v="170.9"/>
    <n v="170.9"/>
    <n v="186.5"/>
    <n v="163.80000000000001"/>
    <n v="199.7"/>
    <n v="169.8"/>
    <n v="121.9"/>
    <n v="199.9"/>
    <n v="169.9"/>
    <n v="188.3"/>
    <n v="179.6"/>
    <n v="196.3"/>
    <n v="181.9"/>
    <n v="175.3"/>
    <n v="181"/>
    <s v="171.2"/>
    <n v="180.5"/>
    <n v="170.4"/>
    <n v="178.7"/>
    <n v="162.9"/>
    <n v="168.2"/>
    <n v="173.4"/>
    <n v="172.1"/>
    <n v="170.5"/>
    <n v="176.7"/>
  </r>
  <r>
    <x v="1"/>
    <x v="9"/>
    <x v="10"/>
    <n v="167.4"/>
    <n v="209.4"/>
    <n v="181.4"/>
    <n v="172.3"/>
    <n v="188.9"/>
    <n v="160.69999999999999"/>
    <n v="183.1"/>
    <n v="170.5"/>
    <n v="122.1"/>
    <n v="202.8"/>
    <n v="170.4"/>
    <n v="189.5"/>
    <n v="178.3"/>
    <n v="196.9"/>
    <n v="183.1"/>
    <n v="176.2"/>
    <n v="182.1"/>
    <s v="171.8"/>
    <n v="181.3"/>
    <n v="171.4"/>
    <n v="179.8"/>
    <n v="163"/>
    <n v="168.5"/>
    <n v="173.7"/>
    <n v="173.6"/>
    <n v="171.1"/>
    <n v="176.5"/>
  </r>
  <r>
    <x v="1"/>
    <x v="9"/>
    <x v="11"/>
    <n v="169.2"/>
    <n v="209"/>
    <n v="190.2"/>
    <n v="173.6"/>
    <n v="188.5"/>
    <n v="158"/>
    <n v="159.9"/>
    <n v="170.8"/>
    <n v="121.8"/>
    <n v="205.2"/>
    <n v="171"/>
    <n v="190.3"/>
    <n v="175.9"/>
    <n v="197.3"/>
    <n v="184"/>
    <n v="177"/>
    <n v="183"/>
    <s v="170.7"/>
    <n v="182"/>
    <n v="172.1"/>
    <n v="181.1"/>
    <n v="163.4"/>
    <n v="168.9"/>
    <n v="174.1"/>
    <n v="175.8"/>
    <n v="172"/>
    <n v="175.7"/>
  </r>
  <r>
    <x v="1"/>
    <x v="10"/>
    <x v="0"/>
    <n v="173.8"/>
    <n v="210.7"/>
    <n v="194.5"/>
    <n v="174.6"/>
    <n v="187.2"/>
    <n v="158.30000000000001"/>
    <n v="153.9"/>
    <n v="170.9"/>
    <n v="121.1"/>
    <n v="208.4"/>
    <n v="171.4"/>
    <n v="191.2"/>
    <n v="176.7"/>
    <n v="198.2"/>
    <n v="184.9"/>
    <n v="177.6"/>
    <n v="183.8"/>
    <s v="172.1"/>
    <n v="182"/>
    <n v="172.9"/>
    <n v="182.3"/>
    <n v="163.6"/>
    <n v="169.5"/>
    <n v="174.3"/>
    <n v="178.6"/>
    <n v="172.8"/>
    <n v="176.5"/>
  </r>
  <r>
    <x v="1"/>
    <x v="10"/>
    <x v="1"/>
    <n v="174.4"/>
    <n v="207.7"/>
    <n v="175.2"/>
    <n v="177.3"/>
    <n v="179.3"/>
    <n v="169.5"/>
    <n v="152.69999999999999"/>
    <n v="171"/>
    <n v="120"/>
    <n v="209.7"/>
    <n v="172.3"/>
    <n v="193"/>
    <n v="177"/>
    <n v="199.5"/>
    <n v="186.2"/>
    <n v="178.7"/>
    <n v="185.1"/>
    <s v="173.5"/>
    <n v="182.1"/>
    <n v="174.2"/>
    <n v="184.4"/>
    <n v="164.2"/>
    <n v="170.3"/>
    <n v="175"/>
    <n v="181"/>
    <n v="174.1"/>
    <n v="177.2"/>
  </r>
  <r>
    <x v="1"/>
    <x v="10"/>
    <x v="2"/>
    <n v="174.4"/>
    <n v="207.7"/>
    <n v="175.2"/>
    <n v="177.3"/>
    <n v="179.2"/>
    <n v="169.5"/>
    <n v="152.80000000000001"/>
    <n v="171.1"/>
    <n v="120"/>
    <n v="209.7"/>
    <n v="172.3"/>
    <n v="193"/>
    <n v="177"/>
    <n v="199.5"/>
    <n v="186.1"/>
    <n v="178.7"/>
    <n v="185.1"/>
    <s v="173.5"/>
    <n v="181.9"/>
    <n v="174.2"/>
    <n v="184.4"/>
    <n v="164.2"/>
    <n v="170.3"/>
    <n v="175"/>
    <n v="181"/>
    <n v="174.1"/>
    <n v="177.2"/>
  </r>
  <r>
    <x v="1"/>
    <x v="10"/>
    <x v="3"/>
    <n v="173.8"/>
    <n v="209.3"/>
    <n v="169.6"/>
    <n v="178.4"/>
    <n v="174.9"/>
    <n v="176.3"/>
    <n v="155.4"/>
    <n v="173.4"/>
    <n v="121.3"/>
    <n v="212.9"/>
    <n v="172.9"/>
    <n v="193.5"/>
    <n v="177.9"/>
    <n v="200.6"/>
    <n v="186.9"/>
    <n v="179.2"/>
    <n v="185.7"/>
    <s v="175.2"/>
    <n v="181.7"/>
    <n v="174.6"/>
    <n v="185"/>
    <n v="164.5"/>
    <n v="170.7"/>
    <n v="176.4"/>
    <n v="184"/>
    <n v="175"/>
    <n v="178.1"/>
  </r>
  <r>
    <x v="1"/>
    <x v="10"/>
    <x v="4"/>
    <n v="173.7"/>
    <n v="214.3"/>
    <n v="173.2"/>
    <n v="179.5"/>
    <n v="170"/>
    <n v="172.2"/>
    <n v="161"/>
    <n v="175.6"/>
    <n v="122.7"/>
    <n v="218"/>
    <n v="173.4"/>
    <n v="194.2"/>
    <n v="179.1"/>
    <n v="201"/>
    <n v="187.3"/>
    <n v="179.7"/>
    <n v="186.2"/>
    <s v="175.6"/>
    <n v="182.8"/>
    <n v="175.2"/>
    <n v="185.7"/>
    <n v="164.8"/>
    <n v="171.2"/>
    <n v="177.1"/>
    <n v="185.2"/>
    <n v="175.7"/>
    <n v="179.1"/>
  </r>
  <r>
    <x v="2"/>
    <x v="0"/>
    <x v="0"/>
    <n v="110.5"/>
    <n v="109.1"/>
    <n v="113"/>
    <n v="103.6"/>
    <n v="103.4"/>
    <n v="102.3"/>
    <n v="102.9"/>
    <n v="105.8"/>
    <n v="105.1"/>
    <n v="101.8"/>
    <n v="105.1"/>
    <n v="107.9"/>
    <n v="105.9"/>
    <n v="105.2"/>
    <n v="105.9"/>
    <n v="105"/>
    <n v="105.8"/>
    <s v="100.3"/>
    <n v="105.4"/>
    <n v="104.8"/>
    <n v="104.1"/>
    <n v="103.2"/>
    <n v="102.9"/>
    <n v="103.5"/>
    <n v="104.3"/>
    <n v="103.7"/>
    <n v="104"/>
  </r>
  <r>
    <x v="2"/>
    <x v="0"/>
    <x v="1"/>
    <n v="112.9"/>
    <n v="112.9"/>
    <n v="116.9"/>
    <n v="104"/>
    <n v="103.5"/>
    <n v="103.1"/>
    <n v="104.9"/>
    <n v="104.1"/>
    <n v="103.8"/>
    <n v="102.3"/>
    <n v="106"/>
    <n v="109"/>
    <n v="107.2"/>
    <n v="106"/>
    <n v="106.6"/>
    <n v="105.5"/>
    <n v="106.4"/>
    <s v="100.4"/>
    <n v="105.7"/>
    <n v="105.2"/>
    <n v="104.7"/>
    <n v="104.4"/>
    <n v="103.3"/>
    <n v="103.7"/>
    <n v="104.3"/>
    <n v="104.3"/>
    <n v="104.7"/>
  </r>
  <r>
    <x v="2"/>
    <x v="0"/>
    <x v="2"/>
    <n v="113.9"/>
    <n v="111.4"/>
    <n v="113.2"/>
    <n v="104.3"/>
    <n v="102.7"/>
    <n v="104.9"/>
    <n v="103.8"/>
    <n v="103.5"/>
    <n v="102.6"/>
    <n v="102.4"/>
    <n v="107"/>
    <n v="109.8"/>
    <n v="107.3"/>
    <n v="106.8"/>
    <n v="107.2"/>
    <n v="106"/>
    <n v="107"/>
    <s v="100.4"/>
    <n v="106"/>
    <n v="105.7"/>
    <n v="105.2"/>
    <n v="105.5"/>
    <n v="103.5"/>
    <n v="103.8"/>
    <n v="104.2"/>
    <n v="104.9"/>
    <n v="105"/>
  </r>
  <r>
    <x v="2"/>
    <x v="0"/>
    <x v="3"/>
    <n v="114.6"/>
    <n v="113.4"/>
    <n v="106"/>
    <n v="104.7"/>
    <n v="102.1"/>
    <n v="109.5"/>
    <n v="109.7"/>
    <n v="104.6"/>
    <n v="102"/>
    <n v="103.5"/>
    <n v="108.2"/>
    <n v="110.6"/>
    <n v="108.8"/>
    <n v="108.5"/>
    <n v="107.9"/>
    <n v="106.4"/>
    <n v="107.7"/>
    <s v="100.5"/>
    <n v="106.4"/>
    <n v="106.5"/>
    <n v="105.7"/>
    <n v="105"/>
    <n v="104"/>
    <n v="105.2"/>
    <n v="103.2"/>
    <n v="105.1"/>
    <n v="105.7"/>
  </r>
  <r>
    <x v="2"/>
    <x v="0"/>
    <x v="4"/>
    <n v="115.4"/>
    <n v="114.2"/>
    <n v="102.7"/>
    <n v="105.5"/>
    <n v="101.5"/>
    <n v="110.6"/>
    <n v="123.7"/>
    <n v="105.2"/>
    <n v="101.9"/>
    <n v="105"/>
    <n v="109.1"/>
    <n v="111.3"/>
    <n v="111.1"/>
    <n v="109.8"/>
    <n v="108.5"/>
    <n v="106.7"/>
    <n v="108.3"/>
    <s v="100.5"/>
    <n v="107.2"/>
    <n v="107.1"/>
    <n v="106.2"/>
    <n v="103.9"/>
    <n v="104.6"/>
    <n v="105.7"/>
    <n v="102.6"/>
    <n v="104.9"/>
    <n v="106.6"/>
  </r>
  <r>
    <x v="2"/>
    <x v="0"/>
    <x v="5"/>
    <n v="117"/>
    <n v="120.1"/>
    <n v="112.5"/>
    <n v="107.3"/>
    <n v="101.3"/>
    <n v="112.4"/>
    <n v="143.6"/>
    <n v="105.4"/>
    <n v="101.4"/>
    <n v="106.4"/>
    <n v="110"/>
    <n v="112.2"/>
    <n v="115"/>
    <n v="110.9"/>
    <n v="109.2"/>
    <n v="107.2"/>
    <n v="108.9"/>
    <s v="106.6"/>
    <n v="108"/>
    <n v="107.7"/>
    <n v="106.5"/>
    <n v="105.2"/>
    <n v="105.2"/>
    <n v="108.1"/>
    <n v="103.3"/>
    <n v="106.1"/>
    <n v="109.7"/>
  </r>
  <r>
    <x v="2"/>
    <x v="0"/>
    <x v="6"/>
    <n v="117.8"/>
    <n v="119.2"/>
    <n v="114"/>
    <n v="108.3"/>
    <n v="101.1"/>
    <n v="113.2"/>
    <n v="160.9"/>
    <n v="105.1"/>
    <n v="101.3"/>
    <n v="107.5"/>
    <n v="110.4"/>
    <n v="113.1"/>
    <n v="117.5"/>
    <n v="111.7"/>
    <n v="109.8"/>
    <n v="107.8"/>
    <n v="109.5"/>
    <s v="107.7"/>
    <n v="108.6"/>
    <n v="108.1"/>
    <n v="107.1"/>
    <n v="107.3"/>
    <n v="105.9"/>
    <n v="110.1"/>
    <n v="103.2"/>
    <n v="107.3"/>
    <n v="111.4"/>
  </r>
  <r>
    <x v="2"/>
    <x v="0"/>
    <x v="7"/>
    <n v="118.3"/>
    <n v="120.4"/>
    <n v="112.7"/>
    <n v="108.9"/>
    <n v="101.1"/>
    <n v="108.7"/>
    <n v="177"/>
    <n v="104.7"/>
    <n v="101"/>
    <n v="108.5"/>
    <n v="110.9"/>
    <n v="114.3"/>
    <n v="119.6"/>
    <n v="112.4"/>
    <n v="110.6"/>
    <n v="108.3"/>
    <n v="110.2"/>
    <s v="108.9"/>
    <n v="109.3"/>
    <n v="108.7"/>
    <n v="107.6"/>
    <n v="108.1"/>
    <n v="106.5"/>
    <n v="110.8"/>
    <n v="106"/>
    <n v="108.3"/>
    <n v="112.7"/>
  </r>
  <r>
    <x v="2"/>
    <x v="0"/>
    <x v="8"/>
    <n v="118.6"/>
    <n v="119.1"/>
    <n v="113.2"/>
    <n v="109.6"/>
    <n v="101.7"/>
    <n v="103.2"/>
    <n v="174.3"/>
    <n v="105.1"/>
    <n v="100.8"/>
    <n v="109.1"/>
    <n v="111.1"/>
    <n v="115.4"/>
    <n v="119.2"/>
    <n v="112.9"/>
    <n v="111.4"/>
    <n v="109"/>
    <n v="111.1"/>
    <s v="109.7"/>
    <n v="109.5"/>
    <n v="109.6"/>
    <n v="107.9"/>
    <n v="110.4"/>
    <n v="107.4"/>
    <n v="111.2"/>
    <n v="106.9"/>
    <n v="109.4"/>
    <n v="113.2"/>
  </r>
  <r>
    <x v="2"/>
    <x v="0"/>
    <x v="9"/>
    <n v="118.9"/>
    <n v="118.1"/>
    <n v="114.5"/>
    <n v="110.4"/>
    <n v="102.3"/>
    <n v="106.2"/>
    <n v="183.5"/>
    <n v="105.3"/>
    <n v="100.2"/>
    <n v="109.6"/>
    <n v="111.4"/>
    <n v="116"/>
    <n v="120.8"/>
    <n v="113.5"/>
    <n v="112.5"/>
    <n v="109.7"/>
    <n v="112"/>
    <s v="110.5"/>
    <n v="109.7"/>
    <n v="110.2"/>
    <n v="108.2"/>
    <n v="109.7"/>
    <n v="108"/>
    <n v="111.3"/>
    <n v="107.3"/>
    <n v="109.4"/>
    <n v="114"/>
  </r>
  <r>
    <x v="2"/>
    <x v="0"/>
    <x v="10"/>
    <n v="119.8"/>
    <n v="116.3"/>
    <n v="122.6"/>
    <n v="112"/>
    <n v="103.2"/>
    <n v="110"/>
    <n v="192.8"/>
    <n v="106.3"/>
    <n v="99.5"/>
    <n v="110.3"/>
    <n v="111.8"/>
    <n v="117.1"/>
    <n v="122.9"/>
    <n v="114.1"/>
    <n v="113.5"/>
    <n v="110.3"/>
    <n v="113"/>
    <s v="111.1"/>
    <n v="110"/>
    <n v="110.9"/>
    <n v="108.6"/>
    <n v="109.5"/>
    <n v="108.5"/>
    <n v="111.3"/>
    <n v="107.9"/>
    <n v="109.6"/>
    <n v="115"/>
  </r>
  <r>
    <x v="2"/>
    <x v="0"/>
    <x v="11"/>
    <n v="120.5"/>
    <n v="118.1"/>
    <n v="128.5"/>
    <n v="112.8"/>
    <n v="103.4"/>
    <n v="110.7"/>
    <n v="144.80000000000001"/>
    <n v="107.1"/>
    <n v="98.6"/>
    <n v="111.9"/>
    <n v="112.1"/>
    <n v="118.1"/>
    <n v="117.8"/>
    <n v="115"/>
    <n v="114.2"/>
    <n v="110.9"/>
    <n v="113.7"/>
    <s v="110.7"/>
    <n v="110.4"/>
    <n v="111.3"/>
    <n v="109"/>
    <n v="109.7"/>
    <n v="108.9"/>
    <n v="111.4"/>
    <n v="107.7"/>
    <n v="109.8"/>
    <n v="113.3"/>
  </r>
  <r>
    <x v="2"/>
    <x v="1"/>
    <x v="0"/>
    <n v="121.2"/>
    <n v="122"/>
    <n v="129.9"/>
    <n v="113.6"/>
    <n v="102.9"/>
    <n v="112.1"/>
    <n v="118.9"/>
    <n v="107.5"/>
    <n v="96.9"/>
    <n v="112.7"/>
    <n v="112.1"/>
    <n v="119"/>
    <n v="115.5"/>
    <n v="115.7"/>
    <n v="114.8"/>
    <n v="111.3"/>
    <n v="114.3"/>
    <s v="111.6"/>
    <n v="111"/>
    <n v="111.9"/>
    <n v="109.7"/>
    <n v="110.8"/>
    <n v="109.8"/>
    <n v="111.5"/>
    <n v="108"/>
    <n v="110.5"/>
    <n v="112.9"/>
  </r>
  <r>
    <x v="2"/>
    <x v="1"/>
    <x v="1"/>
    <n v="121.9"/>
    <n v="122"/>
    <n v="124.5"/>
    <n v="115.2"/>
    <n v="102.5"/>
    <n v="114.1"/>
    <n v="111.5"/>
    <n v="108.2"/>
    <n v="95.4"/>
    <n v="113.5"/>
    <n v="112.1"/>
    <n v="119.9"/>
    <n v="115.2"/>
    <n v="116.2"/>
    <n v="115.3"/>
    <n v="111.7"/>
    <n v="114.7"/>
    <s v="112.5"/>
    <n v="111.1"/>
    <n v="112.6"/>
    <n v="110.4"/>
    <n v="111.3"/>
    <n v="110.3"/>
    <n v="111.6"/>
    <n v="108.7"/>
    <n v="111"/>
    <n v="113.1"/>
  </r>
  <r>
    <x v="2"/>
    <x v="1"/>
    <x v="2"/>
    <n v="122.1"/>
    <n v="121.4"/>
    <n v="121.5"/>
    <n v="116.2"/>
    <n v="102.8"/>
    <n v="117.7"/>
    <n v="113.3"/>
    <n v="108.9"/>
    <n v="96.3"/>
    <n v="114.1"/>
    <n v="112.2"/>
    <n v="120.5"/>
    <n v="116"/>
    <n v="116.7"/>
    <n v="115.8"/>
    <n v="112.1"/>
    <n v="115.2"/>
    <s v="113.2"/>
    <n v="110.9"/>
    <n v="113"/>
    <n v="110.8"/>
    <n v="111.6"/>
    <n v="110.9"/>
    <n v="111.8"/>
    <n v="109.2"/>
    <n v="111.4"/>
    <n v="113.7"/>
  </r>
  <r>
    <x v="2"/>
    <x v="1"/>
    <x v="3"/>
    <n v="122.5"/>
    <n v="121.7"/>
    <n v="113.3"/>
    <n v="117"/>
    <n v="103.1"/>
    <n v="126.7"/>
    <n v="121.2"/>
    <n v="111"/>
    <n v="100.3"/>
    <n v="115.3"/>
    <n v="112.7"/>
    <n v="121"/>
    <n v="118.2"/>
    <n v="117.6"/>
    <n v="116.3"/>
    <n v="112.5"/>
    <n v="115.7"/>
    <s v="113.9"/>
    <n v="110.9"/>
    <n v="113.4"/>
    <n v="111"/>
    <n v="111.2"/>
    <n v="111.2"/>
    <n v="112.5"/>
    <n v="109.1"/>
    <n v="111.4"/>
    <n v="114.7"/>
  </r>
  <r>
    <x v="2"/>
    <x v="1"/>
    <x v="4"/>
    <n v="122.7"/>
    <n v="124.1"/>
    <n v="114.2"/>
    <n v="119.1"/>
    <n v="103.5"/>
    <n v="129.19999999999999"/>
    <n v="127"/>
    <n v="112.6"/>
    <n v="101.3"/>
    <n v="117"/>
    <n v="112.9"/>
    <n v="121.7"/>
    <n v="120"/>
    <n v="118.3"/>
    <n v="116.8"/>
    <n v="112.9"/>
    <n v="116.2"/>
    <s v="114.3"/>
    <n v="111.1"/>
    <n v="114.1"/>
    <n v="111.2"/>
    <n v="111.3"/>
    <n v="111.5"/>
    <n v="112.9"/>
    <n v="109.3"/>
    <n v="111.7"/>
    <n v="115.6"/>
  </r>
  <r>
    <x v="2"/>
    <x v="1"/>
    <x v="5"/>
    <n v="123.1"/>
    <n v="125.9"/>
    <n v="115.4"/>
    <n v="120.4"/>
    <n v="103.4"/>
    <n v="131.19999999999999"/>
    <n v="137.5"/>
    <n v="112.8"/>
    <n v="101.4"/>
    <n v="118.3"/>
    <n v="113.2"/>
    <n v="122.4"/>
    <n v="122"/>
    <n v="119"/>
    <n v="117.4"/>
    <n v="113.2"/>
    <n v="116.7"/>
    <s v="113.9"/>
    <n v="111.2"/>
    <n v="114.3"/>
    <n v="111.4"/>
    <n v="111.5"/>
    <n v="111.8"/>
    <n v="115.1"/>
    <n v="108.7"/>
    <n v="112.2"/>
    <n v="116.4"/>
  </r>
  <r>
    <x v="2"/>
    <x v="1"/>
    <x v="6"/>
    <n v="123.8"/>
    <n v="126.4"/>
    <n v="118"/>
    <n v="121.6"/>
    <n v="103.5"/>
    <n v="133.69999999999999"/>
    <n v="172.4"/>
    <n v="113.1"/>
    <n v="102.7"/>
    <n v="120"/>
    <n v="113.8"/>
    <n v="123.4"/>
    <n v="127.1"/>
    <n v="121"/>
    <n v="118"/>
    <n v="113.6"/>
    <n v="117.4"/>
    <s v="114.8"/>
    <n v="111.6"/>
    <n v="114.9"/>
    <n v="111.5"/>
    <n v="113"/>
    <n v="112.4"/>
    <n v="117.8"/>
    <n v="109.7"/>
    <n v="113.5"/>
    <n v="118.9"/>
  </r>
  <r>
    <x v="2"/>
    <x v="1"/>
    <x v="7"/>
    <n v="124.8"/>
    <n v="127.3"/>
    <n v="116.5"/>
    <n v="122.2"/>
    <n v="103.6"/>
    <n v="132.69999999999999"/>
    <n v="181.9"/>
    <n v="115.2"/>
    <n v="102.7"/>
    <n v="122.1"/>
    <n v="114.4"/>
    <n v="124.7"/>
    <n v="128.9"/>
    <n v="123"/>
    <n v="118.6"/>
    <n v="114.1"/>
    <n v="117.9"/>
    <s v="115.5"/>
    <n v="111.8"/>
    <n v="115.3"/>
    <n v="112.2"/>
    <n v="112.5"/>
    <n v="112.9"/>
    <n v="119.2"/>
    <n v="110.5"/>
    <n v="113.9"/>
    <n v="119.9"/>
  </r>
  <r>
    <x v="2"/>
    <x v="1"/>
    <x v="8"/>
    <n v="124.2"/>
    <n v="125.4"/>
    <n v="116.4"/>
    <n v="122.7"/>
    <n v="103.5"/>
    <n v="124.5"/>
    <n v="168.6"/>
    <n v="116.9"/>
    <n v="101.9"/>
    <n v="122.9"/>
    <n v="114.8"/>
    <n v="125.2"/>
    <n v="126.7"/>
    <n v="124.3"/>
    <n v="119.2"/>
    <n v="114.5"/>
    <n v="118.4"/>
    <s v="116.1"/>
    <n v="111.8"/>
    <n v="115.5"/>
    <n v="112.3"/>
    <n v="111.2"/>
    <n v="113.4"/>
    <n v="120"/>
    <n v="110"/>
    <n v="113.6"/>
    <n v="119.2"/>
  </r>
  <r>
    <x v="2"/>
    <x v="1"/>
    <x v="9"/>
    <n v="124.6"/>
    <n v="126.1"/>
    <n v="117.8"/>
    <n v="123.1"/>
    <n v="103.5"/>
    <n v="123.5"/>
    <n v="159.6"/>
    <n v="117.4"/>
    <n v="101.2"/>
    <n v="123.8"/>
    <n v="115.2"/>
    <n v="125.9"/>
    <n v="125.8"/>
    <n v="124.3"/>
    <n v="119.6"/>
    <n v="114.9"/>
    <n v="118.9"/>
    <s v="116.7"/>
    <n v="112"/>
    <n v="115.8"/>
    <n v="112.6"/>
    <n v="111"/>
    <n v="113.6"/>
    <n v="120.2"/>
    <n v="110.1"/>
    <n v="113.7"/>
    <n v="119.1"/>
  </r>
  <r>
    <x v="2"/>
    <x v="1"/>
    <x v="10"/>
    <n v="124.5"/>
    <n v="125.6"/>
    <n v="122.7"/>
    <n v="124.6"/>
    <n v="103.2"/>
    <n v="122.2"/>
    <n v="153.19999999999999"/>
    <n v="119.3"/>
    <n v="99.8"/>
    <n v="124.6"/>
    <n v="115.8"/>
    <n v="126.9"/>
    <n v="125.4"/>
    <n v="125.8"/>
    <n v="120.3"/>
    <n v="115.4"/>
    <n v="119.5"/>
    <s v="117.1"/>
    <n v="112.6"/>
    <n v="116.4"/>
    <n v="113"/>
    <n v="109.7"/>
    <n v="114"/>
    <n v="120.3"/>
    <n v="109.6"/>
    <n v="113.4"/>
    <n v="119"/>
  </r>
  <r>
    <x v="2"/>
    <x v="1"/>
    <x v="11"/>
    <n v="124"/>
    <n v="124.7"/>
    <n v="126.3"/>
    <n v="124.9"/>
    <n v="103"/>
    <n v="122.3"/>
    <n v="141"/>
    <n v="120.1"/>
    <n v="97.8"/>
    <n v="125.4"/>
    <n v="116.1"/>
    <n v="127.6"/>
    <n v="124"/>
    <n v="126.4"/>
    <n v="120.7"/>
    <n v="115.8"/>
    <n v="120"/>
    <s v="116.5"/>
    <n v="113"/>
    <n v="116.8"/>
    <n v="113.2"/>
    <n v="108.8"/>
    <n v="114.3"/>
    <n v="120.7"/>
    <n v="110.4"/>
    <n v="113.4"/>
    <n v="118.4"/>
  </r>
  <r>
    <x v="2"/>
    <x v="2"/>
    <x v="0"/>
    <n v="124"/>
    <n v="125.5"/>
    <n v="126.6"/>
    <n v="125.2"/>
    <n v="104.3"/>
    <n v="121.3"/>
    <n v="134.4"/>
    <n v="122.9"/>
    <n v="96.1"/>
    <n v="126.6"/>
    <n v="116.5"/>
    <n v="128"/>
    <n v="123.5"/>
    <n v="127.4"/>
    <n v="121"/>
    <n v="116.1"/>
    <n v="120.2"/>
    <s v="117.3"/>
    <n v="113.4"/>
    <n v="117.2"/>
    <n v="113.7"/>
    <n v="107.9"/>
    <n v="114.6"/>
    <n v="120.8"/>
    <n v="111.4"/>
    <n v="113.4"/>
    <n v="118.5"/>
  </r>
  <r>
    <x v="2"/>
    <x v="2"/>
    <x v="1"/>
    <n v="124.3"/>
    <n v="126.5"/>
    <n v="119.5"/>
    <n v="125.6"/>
    <n v="104.9"/>
    <n v="121.6"/>
    <n v="131.80000000000001"/>
    <n v="125.1"/>
    <n v="95"/>
    <n v="127.7"/>
    <n v="116.8"/>
    <n v="128.6"/>
    <n v="123.7"/>
    <n v="128.1"/>
    <n v="121.3"/>
    <n v="116.5"/>
    <n v="120.6"/>
    <s v="118.1"/>
    <n v="114"/>
    <n v="117.7"/>
    <n v="114.1"/>
    <n v="106.8"/>
    <n v="114.9"/>
    <n v="120.4"/>
    <n v="111.7"/>
    <n v="113.2"/>
    <n v="118.7"/>
  </r>
  <r>
    <x v="2"/>
    <x v="2"/>
    <x v="2"/>
    <n v="124"/>
    <n v="126.7"/>
    <n v="113.5"/>
    <n v="125.9"/>
    <n v="104.8"/>
    <n v="123.8"/>
    <n v="131.4"/>
    <n v="127.2"/>
    <n v="93.2"/>
    <n v="127.4"/>
    <n v="117"/>
    <n v="129.19999999999999"/>
    <n v="123.9"/>
    <n v="128.80000000000001"/>
    <n v="121.7"/>
    <n v="116.9"/>
    <n v="120.9"/>
    <s v="118.6"/>
    <n v="114.4"/>
    <n v="118"/>
    <n v="114.3"/>
    <n v="108.4"/>
    <n v="115.4"/>
    <n v="120.6"/>
    <n v="111.3"/>
    <n v="113.8"/>
    <n v="119.1"/>
  </r>
  <r>
    <x v="2"/>
    <x v="2"/>
    <x v="3"/>
    <n v="123.8"/>
    <n v="128.19999999999999"/>
    <n v="110"/>
    <n v="126.3"/>
    <n v="104.5"/>
    <n v="130.6"/>
    <n v="130.80000000000001"/>
    <n v="131.30000000000001"/>
    <n v="91.6"/>
    <n v="127.7"/>
    <n v="117.2"/>
    <n v="129.5"/>
    <n v="124.6"/>
    <n v="130.1"/>
    <n v="122.1"/>
    <n v="117.2"/>
    <n v="121.3"/>
    <s v="119.2"/>
    <n v="114.7"/>
    <n v="118.4"/>
    <n v="114.6"/>
    <n v="108.4"/>
    <n v="115.6"/>
    <n v="121.7"/>
    <n v="111.8"/>
    <n v="114.2"/>
    <n v="119.7"/>
  </r>
  <r>
    <x v="2"/>
    <x v="2"/>
    <x v="4"/>
    <n v="123.8"/>
    <n v="129.69999999999999"/>
    <n v="111.3"/>
    <n v="126.6"/>
    <n v="105.2"/>
    <n v="130.80000000000001"/>
    <n v="135.6"/>
    <n v="142.6"/>
    <n v="90.8"/>
    <n v="128.80000000000001"/>
    <n v="117.7"/>
    <n v="129.9"/>
    <n v="126.1"/>
    <n v="131.30000000000001"/>
    <n v="122.4"/>
    <n v="117.4"/>
    <n v="121.6"/>
    <s v="119.6"/>
    <n v="114.9"/>
    <n v="118.7"/>
    <n v="114.9"/>
    <n v="110.8"/>
    <n v="116"/>
    <n v="122"/>
    <n v="112.4"/>
    <n v="115.2"/>
    <n v="120.7"/>
  </r>
  <r>
    <x v="2"/>
    <x v="2"/>
    <x v="5"/>
    <n v="123.6"/>
    <n v="134.4"/>
    <n v="120.9"/>
    <n v="127.3"/>
    <n v="106"/>
    <n v="132.30000000000001"/>
    <n v="146.69999999999999"/>
    <n v="148.1"/>
    <n v="89.8"/>
    <n v="130.5"/>
    <n v="118"/>
    <n v="130.5"/>
    <n v="128.5"/>
    <n v="132.1"/>
    <n v="123.2"/>
    <n v="117.6"/>
    <n v="122.3"/>
    <s v="119"/>
    <n v="115.1"/>
    <n v="119.2"/>
    <n v="115.4"/>
    <n v="111.7"/>
    <n v="116.2"/>
    <n v="123.8"/>
    <n v="112.5"/>
    <n v="116"/>
    <n v="121.7"/>
  </r>
  <r>
    <x v="2"/>
    <x v="2"/>
    <x v="6"/>
    <n v="123.2"/>
    <n v="134.30000000000001"/>
    <n v="119.5"/>
    <n v="127.7"/>
    <n v="106.3"/>
    <n v="132.80000000000001"/>
    <n v="153.5"/>
    <n v="149.5"/>
    <n v="85.7"/>
    <n v="131.5"/>
    <n v="118.3"/>
    <n v="131.1"/>
    <n v="129.5"/>
    <n v="133.1"/>
    <n v="123.5"/>
    <n v="117.9"/>
    <n v="122.7"/>
    <s v="119.9"/>
    <n v="115.3"/>
    <n v="119.5"/>
    <n v="116"/>
    <n v="111.5"/>
    <n v="116.6"/>
    <n v="125.4"/>
    <n v="111.7"/>
    <n v="116.3"/>
    <n v="122.4"/>
  </r>
  <r>
    <x v="2"/>
    <x v="2"/>
    <x v="7"/>
    <n v="123.1"/>
    <n v="131.69999999999999"/>
    <n v="118.1"/>
    <n v="128"/>
    <n v="106.8"/>
    <n v="130.1"/>
    <n v="165.5"/>
    <n v="156"/>
    <n v="85.3"/>
    <n v="132.69999999999999"/>
    <n v="118.8"/>
    <n v="131.69999999999999"/>
    <n v="131.1"/>
    <n v="134.19999999999999"/>
    <n v="123.7"/>
    <n v="118.2"/>
    <n v="122.9"/>
    <s v="120.9"/>
    <n v="115.3"/>
    <n v="120"/>
    <n v="116.6"/>
    <n v="109.9"/>
    <n v="117.2"/>
    <n v="126.2"/>
    <n v="112"/>
    <n v="116.2"/>
    <n v="123.2"/>
  </r>
  <r>
    <x v="2"/>
    <x v="2"/>
    <x v="8"/>
    <n v="123.4"/>
    <n v="129"/>
    <n v="115.6"/>
    <n v="128.30000000000001"/>
    <n v="107"/>
    <n v="124"/>
    <n v="168.5"/>
    <n v="165.4"/>
    <n v="86.3"/>
    <n v="134.4"/>
    <n v="119.1"/>
    <n v="132.30000000000001"/>
    <n v="131.5"/>
    <n v="134.69999999999999"/>
    <n v="124"/>
    <n v="118.6"/>
    <n v="123.2"/>
    <s v="121.6"/>
    <n v="115.1"/>
    <n v="120.4"/>
    <n v="117.1"/>
    <n v="109.1"/>
    <n v="117.3"/>
    <n v="126.5"/>
    <n v="112.9"/>
    <n v="116.2"/>
    <n v="123.5"/>
  </r>
  <r>
    <x v="2"/>
    <x v="2"/>
    <x v="9"/>
    <n v="123.6"/>
    <n v="128.6"/>
    <n v="115.9"/>
    <n v="128.5"/>
    <n v="109"/>
    <n v="124.1"/>
    <n v="165.8"/>
    <n v="187.2"/>
    <n v="89.4"/>
    <n v="135.80000000000001"/>
    <n v="119.4"/>
    <n v="132.9"/>
    <n v="132.6"/>
    <n v="135.30000000000001"/>
    <n v="124.4"/>
    <n v="118.8"/>
    <n v="123.6"/>
    <s v="122.4"/>
    <n v="114.9"/>
    <n v="120.7"/>
    <n v="117.7"/>
    <n v="109.3"/>
    <n v="117.7"/>
    <n v="126.5"/>
    <n v="113.5"/>
    <n v="116.5"/>
    <n v="124.2"/>
  </r>
  <r>
    <x v="2"/>
    <x v="2"/>
    <x v="10"/>
    <n v="124"/>
    <n v="129.80000000000001"/>
    <n v="121.5"/>
    <n v="128.6"/>
    <n v="110"/>
    <n v="123.7"/>
    <n v="164.6"/>
    <n v="191.6"/>
    <n v="90.8"/>
    <n v="137.1"/>
    <n v="119.8"/>
    <n v="133.69999999999999"/>
    <n v="133.30000000000001"/>
    <n v="137.6"/>
    <n v="125"/>
    <n v="119.3"/>
    <n v="124.2"/>
    <s v="122.9"/>
    <n v="115.1"/>
    <n v="121"/>
    <n v="118.1"/>
    <n v="109.3"/>
    <n v="117.9"/>
    <n v="126.6"/>
    <n v="113.3"/>
    <n v="116.6"/>
    <n v="124.6"/>
  </r>
  <r>
    <x v="2"/>
    <x v="2"/>
    <x v="11"/>
    <n v="124.3"/>
    <n v="131.69999999999999"/>
    <n v="127.1"/>
    <n v="128.6"/>
    <n v="110"/>
    <n v="120.8"/>
    <n v="149"/>
    <n v="190.1"/>
    <n v="92.7"/>
    <n v="138.6"/>
    <n v="120.2"/>
    <n v="134.19999999999999"/>
    <n v="131.5"/>
    <n v="138.19999999999999"/>
    <n v="125.4"/>
    <n v="119.5"/>
    <n v="124.5"/>
    <s v="122.4"/>
    <n v="116"/>
    <n v="121"/>
    <n v="118.6"/>
    <n v="109.3"/>
    <n v="118.1"/>
    <n v="126.6"/>
    <n v="113.2"/>
    <n v="116.7"/>
    <n v="124"/>
  </r>
  <r>
    <x v="2"/>
    <x v="3"/>
    <x v="0"/>
    <n v="124.7"/>
    <n v="135.9"/>
    <n v="132"/>
    <n v="129.19999999999999"/>
    <n v="109.7"/>
    <n v="119"/>
    <n v="144.1"/>
    <n v="184.2"/>
    <n v="96.7"/>
    <n v="139.5"/>
    <n v="120.5"/>
    <n v="134.69999999999999"/>
    <n v="131.19999999999999"/>
    <n v="139.5"/>
    <n v="125.8"/>
    <n v="119.8"/>
    <n v="124.9"/>
    <s v="123.4"/>
    <n v="116.9"/>
    <n v="121.6"/>
    <n v="119.1"/>
    <n v="108.9"/>
    <n v="118.5"/>
    <n v="126.4"/>
    <n v="114"/>
    <n v="116.8"/>
    <n v="124.2"/>
  </r>
  <r>
    <x v="2"/>
    <x v="3"/>
    <x v="1"/>
    <n v="124.8"/>
    <n v="135.1"/>
    <n v="130.30000000000001"/>
    <n v="129.6"/>
    <n v="108.4"/>
    <n v="118.6"/>
    <n v="129.19999999999999"/>
    <n v="176.4"/>
    <n v="99.1"/>
    <n v="139.69999999999999"/>
    <n v="120.6"/>
    <n v="135.19999999999999"/>
    <n v="129.1"/>
    <n v="140"/>
    <n v="126.2"/>
    <n v="120.1"/>
    <n v="125.3"/>
    <s v="124.4"/>
    <n v="116"/>
    <n v="121.8"/>
    <n v="119.5"/>
    <n v="109.1"/>
    <n v="118.8"/>
    <n v="126.3"/>
    <n v="116.2"/>
    <n v="117.2"/>
    <n v="123.8"/>
  </r>
  <r>
    <x v="2"/>
    <x v="3"/>
    <x v="2"/>
    <n v="124.8"/>
    <n v="136.30000000000001"/>
    <n v="123.7"/>
    <n v="129.69999999999999"/>
    <n v="107.9"/>
    <n v="119.9"/>
    <n v="128.1"/>
    <n v="170.3"/>
    <n v="101.8"/>
    <n v="140.1"/>
    <n v="120.7"/>
    <n v="135.4"/>
    <n v="128.9"/>
    <n v="140.6"/>
    <n v="126.4"/>
    <n v="120.3"/>
    <n v="125.5"/>
    <s v="124.9"/>
    <n v="114.8"/>
    <n v="122.3"/>
    <n v="119.7"/>
    <n v="108.5"/>
    <n v="119.1"/>
    <n v="126.4"/>
    <n v="117.1"/>
    <n v="117.3"/>
    <n v="123.8"/>
  </r>
  <r>
    <x v="2"/>
    <x v="3"/>
    <x v="3"/>
    <n v="124.9"/>
    <n v="139.30000000000001"/>
    <n v="119.9"/>
    <n v="130.19999999999999"/>
    <n v="108.9"/>
    <n v="131.1"/>
    <n v="136.80000000000001"/>
    <n v="176.9"/>
    <n v="109.1"/>
    <n v="140.4"/>
    <n v="121.1"/>
    <n v="135.9"/>
    <n v="131.80000000000001"/>
    <n v="141.5"/>
    <n v="126.8"/>
    <n v="120.5"/>
    <n v="125.8"/>
    <s v="125.6"/>
    <n v="114.6"/>
    <n v="122.8"/>
    <n v="120"/>
    <n v="110"/>
    <n v="119.5"/>
    <n v="127.6"/>
    <n v="117.6"/>
    <n v="118.2"/>
    <n v="125.3"/>
  </r>
  <r>
    <x v="2"/>
    <x v="3"/>
    <x v="4"/>
    <n v="125"/>
    <n v="142.1"/>
    <n v="127"/>
    <n v="130.4"/>
    <n v="109.6"/>
    <n v="133.5"/>
    <n v="151.4"/>
    <n v="182.8"/>
    <n v="111.1"/>
    <n v="141.5"/>
    <n v="121.5"/>
    <n v="136.30000000000001"/>
    <n v="134.6"/>
    <n v="142.19999999999999"/>
    <n v="127.2"/>
    <n v="120.7"/>
    <n v="126.2"/>
    <s v="126"/>
    <n v="115"/>
    <n v="123.2"/>
    <n v="120.3"/>
    <n v="110.7"/>
    <n v="119.8"/>
    <n v="128"/>
    <n v="118.5"/>
    <n v="118.7"/>
    <n v="126.6"/>
  </r>
  <r>
    <x v="2"/>
    <x v="3"/>
    <x v="5"/>
    <n v="125.9"/>
    <n v="143.9"/>
    <n v="130.9"/>
    <n v="131"/>
    <n v="110.2"/>
    <n v="135.5"/>
    <n v="173.7"/>
    <n v="184.4"/>
    <n v="112"/>
    <n v="142.80000000000001"/>
    <n v="121.6"/>
    <n v="136.9"/>
    <n v="138.19999999999999"/>
    <n v="142.69999999999999"/>
    <n v="127.6"/>
    <n v="121.1"/>
    <n v="126.6"/>
    <s v="125.5"/>
    <n v="115.5"/>
    <n v="123.2"/>
    <n v="120.6"/>
    <n v="112.3"/>
    <n v="119.9"/>
    <n v="129.30000000000001"/>
    <n v="118.8"/>
    <n v="119.6"/>
    <n v="128.1"/>
  </r>
  <r>
    <x v="2"/>
    <x v="3"/>
    <x v="6"/>
    <n v="126.8"/>
    <n v="144.19999999999999"/>
    <n v="136.6"/>
    <n v="131.80000000000001"/>
    <n v="111"/>
    <n v="137"/>
    <n v="179.5"/>
    <n v="188.4"/>
    <n v="113.3"/>
    <n v="143.9"/>
    <n v="121.7"/>
    <n v="137.5"/>
    <n v="139.80000000000001"/>
    <n v="142.9"/>
    <n v="127.9"/>
    <n v="121.1"/>
    <n v="126.9"/>
    <s v="126.4"/>
    <n v="115.5"/>
    <n v="123.5"/>
    <n v="120.9"/>
    <n v="111.7"/>
    <n v="120.3"/>
    <n v="130.80000000000001"/>
    <n v="120"/>
    <n v="119.9"/>
    <n v="129"/>
  </r>
  <r>
    <x v="2"/>
    <x v="3"/>
    <x v="7"/>
    <n v="127.6"/>
    <n v="140.30000000000001"/>
    <n v="133.69999999999999"/>
    <n v="132.19999999999999"/>
    <n v="111.8"/>
    <n v="135.80000000000001"/>
    <n v="163.5"/>
    <n v="182.3"/>
    <n v="114.6"/>
    <n v="144.6"/>
    <n v="121.9"/>
    <n v="138.1"/>
    <n v="137.6"/>
    <n v="143.6"/>
    <n v="128.30000000000001"/>
    <n v="121.4"/>
    <n v="127.3"/>
    <s v="127.3"/>
    <n v="114.7"/>
    <n v="123.9"/>
    <n v="121.2"/>
    <n v="110.4"/>
    <n v="120.6"/>
    <n v="131.5"/>
    <n v="120.9"/>
    <n v="119.9"/>
    <n v="128.4"/>
  </r>
  <r>
    <x v="2"/>
    <x v="3"/>
    <x v="8"/>
    <n v="128.1"/>
    <n v="137.69999999999999"/>
    <n v="130.6"/>
    <n v="132.6"/>
    <n v="111.9"/>
    <n v="132.5"/>
    <n v="152.9"/>
    <n v="173.6"/>
    <n v="115.1"/>
    <n v="144.80000000000001"/>
    <n v="122.1"/>
    <n v="138.80000000000001"/>
    <n v="135.69999999999999"/>
    <n v="143.9"/>
    <n v="128.69999999999999"/>
    <n v="121.6"/>
    <n v="127.7"/>
    <s v="127.9"/>
    <n v="114.8"/>
    <n v="124.3"/>
    <n v="121.4"/>
    <n v="111.8"/>
    <n v="120.8"/>
    <n v="131.6"/>
    <n v="121.2"/>
    <n v="120.5"/>
    <n v="128"/>
  </r>
  <r>
    <x v="2"/>
    <x v="3"/>
    <x v="9"/>
    <n v="128.69999999999999"/>
    <n v="138.4"/>
    <n v="130.30000000000001"/>
    <n v="132.69999999999999"/>
    <n v="112.5"/>
    <n v="130.4"/>
    <n v="155.1"/>
    <n v="175.7"/>
    <n v="115.4"/>
    <n v="145.30000000000001"/>
    <n v="122.5"/>
    <n v="139.6"/>
    <n v="136.30000000000001"/>
    <n v="144.30000000000001"/>
    <n v="129.1"/>
    <n v="121.9"/>
    <n v="128"/>
    <s v="128.7"/>
    <n v="115.2"/>
    <n v="124.5"/>
    <n v="121.8"/>
    <n v="112.8"/>
    <n v="121.2"/>
    <n v="131.9"/>
    <n v="120.8"/>
    <n v="120.9"/>
    <n v="128.6"/>
  </r>
  <r>
    <x v="2"/>
    <x v="3"/>
    <x v="10"/>
    <n v="130.19999999999999"/>
    <n v="138.5"/>
    <n v="134.1"/>
    <n v="132.9"/>
    <n v="112.6"/>
    <n v="130.80000000000001"/>
    <n v="142"/>
    <n v="174.9"/>
    <n v="115.6"/>
    <n v="145.4"/>
    <n v="122.7"/>
    <n v="140.30000000000001"/>
    <n v="135.19999999999999"/>
    <n v="144.30000000000001"/>
    <n v="129.6"/>
    <n v="122.1"/>
    <n v="128.5"/>
    <s v="129.1"/>
    <n v="116.2"/>
    <n v="124.7"/>
    <n v="122.1"/>
    <n v="113.4"/>
    <n v="121.7"/>
    <n v="132.1"/>
    <n v="121.3"/>
    <n v="121.3"/>
    <n v="128.5"/>
  </r>
  <r>
    <x v="2"/>
    <x v="3"/>
    <x v="11"/>
    <n v="131.6"/>
    <n v="138.19999999999999"/>
    <n v="134.9"/>
    <n v="133.1"/>
    <n v="113.5"/>
    <n v="129.30000000000001"/>
    <n v="121.1"/>
    <n v="170.3"/>
    <n v="115.5"/>
    <n v="145.5"/>
    <n v="123.1"/>
    <n v="140.9"/>
    <n v="132.80000000000001"/>
    <n v="145"/>
    <n v="130"/>
    <n v="122.2"/>
    <n v="128.80000000000001"/>
    <s v="128.5"/>
    <n v="117.8"/>
    <n v="125"/>
    <n v="122.3"/>
    <n v="113.7"/>
    <n v="121.8"/>
    <n v="132.30000000000001"/>
    <n v="119.9"/>
    <n v="121.4"/>
    <n v="127.6"/>
  </r>
  <r>
    <x v="2"/>
    <x v="4"/>
    <x v="0"/>
    <n v="132.19999999999999"/>
    <n v="138.9"/>
    <n v="132.6"/>
    <n v="133.1"/>
    <n v="114"/>
    <n v="129.6"/>
    <n v="118.7"/>
    <n v="155.1"/>
    <n v="117.3"/>
    <n v="144.9"/>
    <n v="123.2"/>
    <n v="141.6"/>
    <n v="132"/>
    <n v="145.6"/>
    <n v="130.19999999999999"/>
    <n v="122.3"/>
    <n v="129"/>
    <s v="129.6"/>
    <n v="118"/>
    <n v="125.1"/>
    <n v="122.6"/>
    <n v="115.2"/>
    <n v="122"/>
    <n v="132.4"/>
    <n v="120.9"/>
    <n v="122.1"/>
    <n v="127.8"/>
  </r>
  <r>
    <x v="2"/>
    <x v="4"/>
    <x v="1"/>
    <n v="132.80000000000001"/>
    <n v="139.80000000000001"/>
    <n v="129.30000000000001"/>
    <n v="133.5"/>
    <n v="114.3"/>
    <n v="131.4"/>
    <n v="120.2"/>
    <n v="143.1"/>
    <n v="119.5"/>
    <n v="144"/>
    <n v="123.4"/>
    <n v="141.9"/>
    <n v="132.1"/>
    <n v="146.30000000000001"/>
    <n v="130.5"/>
    <n v="122.5"/>
    <n v="129.30000000000001"/>
    <s v="130.5"/>
    <n v="119.2"/>
    <n v="125.3"/>
    <n v="122.9"/>
    <n v="115.5"/>
    <n v="122.2"/>
    <n v="132.4"/>
    <n v="121.7"/>
    <n v="122.4"/>
    <n v="128.19999999999999"/>
  </r>
  <r>
    <x v="2"/>
    <x v="4"/>
    <x v="2"/>
    <n v="132.69999999999999"/>
    <n v="139.4"/>
    <n v="128.4"/>
    <n v="134.9"/>
    <n v="114"/>
    <n v="136.80000000000001"/>
    <n v="122.2"/>
    <n v="135.80000000000001"/>
    <n v="120.3"/>
    <n v="142.6"/>
    <n v="123.6"/>
    <n v="142.4"/>
    <n v="132.6"/>
    <n v="147.5"/>
    <n v="130.80000000000001"/>
    <n v="122.8"/>
    <n v="129.6"/>
    <s v="131.1"/>
    <n v="120.8"/>
    <n v="125.6"/>
    <n v="123.1"/>
    <n v="115.6"/>
    <n v="122.4"/>
    <n v="132.80000000000001"/>
    <n v="121.7"/>
    <n v="122.6"/>
    <n v="128.69999999999999"/>
  </r>
  <r>
    <x v="2"/>
    <x v="4"/>
    <x v="3"/>
    <n v="132.69999999999999"/>
    <n v="140.6"/>
    <n v="124.5"/>
    <n v="136.30000000000001"/>
    <n v="113.5"/>
    <n v="137.69999999999999"/>
    <n v="127.1"/>
    <n v="133.80000000000001"/>
    <n v="120.8"/>
    <n v="141.30000000000001"/>
    <n v="123.8"/>
    <n v="142.6"/>
    <n v="133.4"/>
    <n v="148"/>
    <n v="131.19999999999999"/>
    <n v="123"/>
    <n v="130"/>
    <s v="131.7"/>
    <n v="121.4"/>
    <n v="126"/>
    <n v="123.4"/>
    <n v="114.3"/>
    <n v="122.6"/>
    <n v="133.6"/>
    <n v="122.2"/>
    <n v="122.5"/>
    <n v="129.1"/>
  </r>
  <r>
    <x v="2"/>
    <x v="4"/>
    <x v="4"/>
    <n v="132.6"/>
    <n v="144.1"/>
    <n v="125.6"/>
    <n v="136.80000000000001"/>
    <n v="113.4"/>
    <n v="135.19999999999999"/>
    <n v="129.19999999999999"/>
    <n v="131.5"/>
    <n v="121"/>
    <n v="139.9"/>
    <n v="123.8"/>
    <n v="142.9"/>
    <n v="133.6"/>
    <n v="148.30000000000001"/>
    <n v="131.5"/>
    <n v="123.2"/>
    <n v="130.19999999999999"/>
    <s v="132.1"/>
    <n v="120.1"/>
    <n v="126.5"/>
    <n v="123.6"/>
    <n v="114.3"/>
    <n v="122.8"/>
    <n v="133.80000000000001"/>
    <n v="122"/>
    <n v="122.6"/>
    <n v="129.30000000000001"/>
  </r>
  <r>
    <x v="2"/>
    <x v="4"/>
    <x v="5"/>
    <n v="132.9"/>
    <n v="148.69999999999999"/>
    <n v="128.30000000000001"/>
    <n v="137.30000000000001"/>
    <n v="113.5"/>
    <n v="137.19999999999999"/>
    <n v="142.19999999999999"/>
    <n v="128.19999999999999"/>
    <n v="120.9"/>
    <n v="138.80000000000001"/>
    <n v="124.2"/>
    <n v="143.1"/>
    <n v="135.69999999999999"/>
    <n v="148.6"/>
    <n v="131.5"/>
    <n v="123.2"/>
    <n v="130.19999999999999"/>
    <s v="131.4"/>
    <n v="119"/>
    <n v="126.8"/>
    <n v="123.8"/>
    <n v="113.9"/>
    <n v="122.9"/>
    <n v="134.30000000000001"/>
    <n v="122.5"/>
    <n v="122.7"/>
    <n v="129.9"/>
  </r>
  <r>
    <x v="2"/>
    <x v="4"/>
    <x v="6"/>
    <n v="132.80000000000001"/>
    <n v="148.4"/>
    <n v="129.4"/>
    <n v="137.69999999999999"/>
    <n v="113.4"/>
    <n v="139.4"/>
    <n v="175.1"/>
    <n v="124.7"/>
    <n v="121.5"/>
    <n v="137.80000000000001"/>
    <n v="124.4"/>
    <n v="143.69999999999999"/>
    <n v="139.80000000000001"/>
    <n v="150.5"/>
    <n v="131.6"/>
    <n v="123.7"/>
    <n v="130.4"/>
    <s v="132.6"/>
    <n v="119.7"/>
    <n v="127.2"/>
    <n v="125"/>
    <n v="113.2"/>
    <n v="123.5"/>
    <n v="135.5"/>
    <n v="122.4"/>
    <n v="123"/>
    <n v="131.80000000000001"/>
  </r>
  <r>
    <x v="2"/>
    <x v="4"/>
    <x v="7"/>
    <n v="133.19999999999999"/>
    <n v="143.9"/>
    <n v="128.30000000000001"/>
    <n v="138.30000000000001"/>
    <n v="114.1"/>
    <n v="142.69999999999999"/>
    <n v="179.8"/>
    <n v="123.5"/>
    <n v="122.1"/>
    <n v="137.5"/>
    <n v="124.6"/>
    <n v="144.5"/>
    <n v="140.5"/>
    <n v="152.1"/>
    <n v="132.69999999999999"/>
    <n v="124.3"/>
    <n v="131.4"/>
    <s v="134.4"/>
    <n v="118.9"/>
    <n v="127.7"/>
    <n v="125.7"/>
    <n v="114.6"/>
    <n v="124.1"/>
    <n v="135.69999999999999"/>
    <n v="123.3"/>
    <n v="123.8"/>
    <n v="132.69999999999999"/>
  </r>
  <r>
    <x v="2"/>
    <x v="4"/>
    <x v="8"/>
    <n v="133.6"/>
    <n v="143"/>
    <n v="129.69999999999999"/>
    <n v="138.69999999999999"/>
    <n v="114.5"/>
    <n v="137.5"/>
    <n v="160.69999999999999"/>
    <n v="124.5"/>
    <n v="122.4"/>
    <n v="137.30000000000001"/>
    <n v="124.8"/>
    <n v="145"/>
    <n v="138"/>
    <n v="153.6"/>
    <n v="133.30000000000001"/>
    <n v="124.6"/>
    <n v="132"/>
    <s v="135.7"/>
    <n v="120.6"/>
    <n v="128.1"/>
    <n v="126.1"/>
    <n v="115.7"/>
    <n v="124.5"/>
    <n v="135.9"/>
    <n v="124.4"/>
    <n v="124.5"/>
    <n v="132.4"/>
  </r>
  <r>
    <x v="2"/>
    <x v="4"/>
    <x v="9"/>
    <n v="133.9"/>
    <n v="142.80000000000001"/>
    <n v="131.4"/>
    <n v="139.1"/>
    <n v="114.9"/>
    <n v="135.6"/>
    <n v="173.2"/>
    <n v="124.1"/>
    <n v="122.6"/>
    <n v="137.80000000000001"/>
    <n v="125.1"/>
    <n v="145.5"/>
    <n v="139.69999999999999"/>
    <n v="154.6"/>
    <n v="134"/>
    <n v="124.9"/>
    <n v="132.6"/>
    <s v="137.3"/>
    <n v="122.6"/>
    <n v="128.30000000000001"/>
    <n v="126.6"/>
    <n v="115"/>
    <n v="124.8"/>
    <n v="136.30000000000001"/>
    <n v="124.6"/>
    <n v="124.5"/>
    <n v="133.5"/>
  </r>
  <r>
    <x v="2"/>
    <x v="4"/>
    <x v="10"/>
    <n v="134.30000000000001"/>
    <n v="142.1"/>
    <n v="146.69999999999999"/>
    <n v="139.5"/>
    <n v="115.2"/>
    <n v="136.4"/>
    <n v="185.2"/>
    <n v="122.2"/>
    <n v="123.9"/>
    <n v="138.30000000000001"/>
    <n v="125.4"/>
    <n v="146"/>
    <n v="141.5"/>
    <n v="156.19999999999999"/>
    <n v="135"/>
    <n v="125.4"/>
    <n v="133.5"/>
    <s v="138.6"/>
    <n v="125.7"/>
    <n v="128.80000000000001"/>
    <n v="127.4"/>
    <n v="115.3"/>
    <n v="125.1"/>
    <n v="136.6"/>
    <n v="124.9"/>
    <n v="124.9"/>
    <n v="134.80000000000001"/>
  </r>
  <r>
    <x v="2"/>
    <x v="4"/>
    <x v="11"/>
    <n v="134.4"/>
    <n v="142.6"/>
    <n v="145.9"/>
    <n v="139.5"/>
    <n v="115.9"/>
    <n v="135"/>
    <n v="163.19999999999999"/>
    <n v="119.8"/>
    <n v="120.7"/>
    <n v="139.69999999999999"/>
    <n v="125.7"/>
    <n v="146.30000000000001"/>
    <n v="138.80000000000001"/>
    <n v="157"/>
    <n v="135.6"/>
    <n v="125.6"/>
    <n v="134"/>
    <s v="139.1"/>
    <n v="126.8"/>
    <n v="129.30000000000001"/>
    <n v="128.19999999999999"/>
    <n v="115.3"/>
    <n v="125.6"/>
    <n v="136.69999999999999"/>
    <n v="124.6"/>
    <n v="125.1"/>
    <n v="134.1"/>
  </r>
  <r>
    <x v="2"/>
    <x v="5"/>
    <x v="0"/>
    <n v="134.6"/>
    <n v="143.69999999999999"/>
    <n v="143.6"/>
    <n v="139.6"/>
    <n v="116.4"/>
    <n v="133.80000000000001"/>
    <n v="150.5"/>
    <n v="118.4"/>
    <n v="117.3"/>
    <n v="140.5"/>
    <n v="125.9"/>
    <n v="146.80000000000001"/>
    <n v="137.19999999999999"/>
    <n v="157.69999999999999"/>
    <n v="136"/>
    <n v="125.9"/>
    <n v="134.4"/>
    <s v="140.4"/>
    <n v="127.3"/>
    <n v="129.5"/>
    <n v="129"/>
    <n v="116.3"/>
    <n v="126.2"/>
    <n v="137.1"/>
    <n v="125.5"/>
    <n v="125.8"/>
    <n v="134.1"/>
  </r>
  <r>
    <x v="2"/>
    <x v="5"/>
    <x v="1"/>
    <n v="134.80000000000001"/>
    <n v="143"/>
    <n v="139.9"/>
    <n v="139.9"/>
    <n v="116.2"/>
    <n v="135.5"/>
    <n v="136.9"/>
    <n v="117"/>
    <n v="115.4"/>
    <n v="140.69999999999999"/>
    <n v="125.9"/>
    <n v="147.1"/>
    <n v="135.6"/>
    <n v="159.30000000000001"/>
    <n v="136.30000000000001"/>
    <n v="126.1"/>
    <n v="134.69999999999999"/>
    <s v="141.3"/>
    <n v="127.3"/>
    <n v="129.9"/>
    <n v="129.80000000000001"/>
    <n v="117.4"/>
    <n v="126.5"/>
    <n v="137.19999999999999"/>
    <n v="126.2"/>
    <n v="126.5"/>
    <n v="134"/>
  </r>
  <r>
    <x v="2"/>
    <x v="5"/>
    <x v="2"/>
    <n v="135"/>
    <n v="143.1"/>
    <n v="135.5"/>
    <n v="139.9"/>
    <n v="116.5"/>
    <n v="138.5"/>
    <n v="128"/>
    <n v="115.5"/>
    <n v="114.2"/>
    <n v="140.69999999999999"/>
    <n v="126.2"/>
    <n v="147.6"/>
    <n v="134.80000000000001"/>
    <n v="159.69999999999999"/>
    <n v="136.69999999999999"/>
    <n v="126.7"/>
    <n v="135.19999999999999"/>
    <s v="142"/>
    <n v="126.4"/>
    <n v="130.80000000000001"/>
    <n v="130.5"/>
    <n v="117.8"/>
    <n v="126.8"/>
    <n v="137.80000000000001"/>
    <n v="126.7"/>
    <n v="127.1"/>
    <n v="134"/>
  </r>
  <r>
    <x v="2"/>
    <x v="5"/>
    <x v="3"/>
    <n v="135"/>
    <n v="144.30000000000001"/>
    <n v="130.80000000000001"/>
    <n v="140.30000000000001"/>
    <n v="116.6"/>
    <n v="150.1"/>
    <n v="127.6"/>
    <n v="114"/>
    <n v="110.6"/>
    <n v="140.19999999999999"/>
    <n v="126.5"/>
    <n v="148.30000000000001"/>
    <n v="135.69999999999999"/>
    <n v="159.19999999999999"/>
    <n v="137.80000000000001"/>
    <n v="127.4"/>
    <n v="136.19999999999999"/>
    <s v="142.9"/>
    <n v="124.6"/>
    <n v="131.80000000000001"/>
    <n v="131.30000000000001"/>
    <n v="118.9"/>
    <n v="127.6"/>
    <n v="139.69999999999999"/>
    <n v="127.6"/>
    <n v="128.19999999999999"/>
    <n v="134.80000000000001"/>
  </r>
  <r>
    <x v="2"/>
    <x v="5"/>
    <x v="4"/>
    <n v="135"/>
    <n v="148.19999999999999"/>
    <n v="130.5"/>
    <n v="140.69999999999999"/>
    <n v="116.4"/>
    <n v="151.30000000000001"/>
    <n v="131.4"/>
    <n v="112.8"/>
    <n v="105.3"/>
    <n v="139.6"/>
    <n v="126.6"/>
    <n v="148.69999999999999"/>
    <n v="136.4"/>
    <n v="160.30000000000001"/>
    <n v="138.6"/>
    <n v="127.9"/>
    <n v="137"/>
    <s v="143.2"/>
    <n v="124.7"/>
    <n v="132.5"/>
    <n v="132"/>
    <n v="119.8"/>
    <n v="128"/>
    <n v="140.4"/>
    <n v="128.1"/>
    <n v="128.9"/>
    <n v="135.4"/>
  </r>
  <r>
    <x v="2"/>
    <x v="5"/>
    <x v="5"/>
    <n v="135.30000000000001"/>
    <n v="149.69999999999999"/>
    <n v="133.9"/>
    <n v="140.80000000000001"/>
    <n v="116.6"/>
    <n v="152.19999999999999"/>
    <n v="144"/>
    <n v="112.3"/>
    <n v="108.4"/>
    <n v="140"/>
    <n v="126.7"/>
    <n v="149"/>
    <n v="138.4"/>
    <n v="161"/>
    <n v="138.9"/>
    <n v="128.69999999999999"/>
    <n v="137.4"/>
    <s v="142.5"/>
    <n v="126.5"/>
    <n v="133.1"/>
    <n v="132.6"/>
    <n v="120.4"/>
    <n v="128.5"/>
    <n v="141.19999999999999"/>
    <n v="128.19999999999999"/>
    <n v="129.5"/>
    <n v="136.19999999999999"/>
  </r>
  <r>
    <x v="2"/>
    <x v="5"/>
    <x v="6"/>
    <n v="135.6"/>
    <n v="148.6"/>
    <n v="139.1"/>
    <n v="141"/>
    <n v="116.7"/>
    <n v="149.69999999999999"/>
    <n v="159.19999999999999"/>
    <n v="112.6"/>
    <n v="111.8"/>
    <n v="140.30000000000001"/>
    <n v="126.8"/>
    <n v="149.4"/>
    <n v="140.30000000000001"/>
    <n v="161.4"/>
    <n v="139.6"/>
    <n v="128.9"/>
    <n v="137.9"/>
    <s v="143.6"/>
    <n v="128.1"/>
    <n v="133.6"/>
    <n v="133.6"/>
    <n v="120.1"/>
    <n v="129"/>
    <n v="144"/>
    <n v="128.19999999999999"/>
    <n v="130.19999999999999"/>
    <n v="137.5"/>
  </r>
  <r>
    <x v="2"/>
    <x v="5"/>
    <x v="7"/>
    <n v="136.5"/>
    <n v="146.4"/>
    <n v="136.6"/>
    <n v="141.19999999999999"/>
    <n v="117.4"/>
    <n v="146.30000000000001"/>
    <n v="157.30000000000001"/>
    <n v="113.6"/>
    <n v="113.3"/>
    <n v="141.1"/>
    <n v="127.4"/>
    <n v="150.4"/>
    <n v="140.1"/>
    <n v="162.1"/>
    <n v="140"/>
    <n v="129"/>
    <n v="138.30000000000001"/>
    <s v="144.6"/>
    <n v="129.80000000000001"/>
    <n v="134.4"/>
    <n v="134.9"/>
    <n v="120.7"/>
    <n v="129.80000000000001"/>
    <n v="145.30000000000001"/>
    <n v="128.30000000000001"/>
    <n v="131"/>
    <n v="138"/>
  </r>
  <r>
    <x v="2"/>
    <x v="5"/>
    <x v="8"/>
    <n v="137"/>
    <n v="143.1"/>
    <n v="132.80000000000001"/>
    <n v="141.5"/>
    <n v="117.8"/>
    <n v="140"/>
    <n v="151.30000000000001"/>
    <n v="113.5"/>
    <n v="112.3"/>
    <n v="141.19999999999999"/>
    <n v="127.7"/>
    <n v="151.30000000000001"/>
    <n v="138.9"/>
    <n v="163.30000000000001"/>
    <n v="140.80000000000001"/>
    <n v="129.30000000000001"/>
    <n v="139.1"/>
    <s v="145.3"/>
    <n v="131.19999999999999"/>
    <n v="134.9"/>
    <n v="135.69999999999999"/>
    <n v="122.5"/>
    <n v="130.19999999999999"/>
    <n v="145.19999999999999"/>
    <n v="129.30000000000001"/>
    <n v="131.9"/>
    <n v="138.1"/>
  </r>
  <r>
    <x v="2"/>
    <x v="5"/>
    <x v="9"/>
    <n v="137.6"/>
    <n v="144.9"/>
    <n v="133.5"/>
    <n v="141.5"/>
    <n v="118"/>
    <n v="139.5"/>
    <n v="153"/>
    <n v="113.2"/>
    <n v="112.8"/>
    <n v="141.1"/>
    <n v="127.6"/>
    <n v="152"/>
    <n v="139.4"/>
    <n v="164"/>
    <n v="141.5"/>
    <n v="129.80000000000001"/>
    <n v="139.69999999999999"/>
    <s v="146.3"/>
    <n v="133.4"/>
    <n v="135.1"/>
    <n v="136.19999999999999"/>
    <n v="123.3"/>
    <n v="130.69999999999999"/>
    <n v="145.5"/>
    <n v="130.4"/>
    <n v="132.5"/>
    <n v="138.9"/>
  </r>
  <r>
    <x v="2"/>
    <x v="5"/>
    <x v="10"/>
    <n v="138.1"/>
    <n v="146.30000000000001"/>
    <n v="137.80000000000001"/>
    <n v="141.6"/>
    <n v="118.1"/>
    <n v="141.5"/>
    <n v="145.19999999999999"/>
    <n v="115.3"/>
    <n v="112.5"/>
    <n v="141.4"/>
    <n v="128"/>
    <n v="152.6"/>
    <n v="139.1"/>
    <n v="164.4"/>
    <n v="142.4"/>
    <n v="130.19999999999999"/>
    <n v="140.5"/>
    <s v="146.9"/>
    <n v="136.69999999999999"/>
    <n v="135.80000000000001"/>
    <n v="136.80000000000001"/>
    <n v="121.2"/>
    <n v="131.30000000000001"/>
    <n v="146.1"/>
    <n v="130.5"/>
    <n v="132.19999999999999"/>
    <n v="139"/>
  </r>
  <r>
    <x v="2"/>
    <x v="5"/>
    <x v="11"/>
    <n v="138.5"/>
    <n v="147.80000000000001"/>
    <n v="141.1"/>
    <n v="141.6"/>
    <n v="118.1"/>
    <n v="138.5"/>
    <n v="132.4"/>
    <n v="117.5"/>
    <n v="111"/>
    <n v="141.5"/>
    <n v="128.1"/>
    <n v="152.9"/>
    <n v="137.6"/>
    <n v="164.6"/>
    <n v="142.69999999999999"/>
    <n v="130.30000000000001"/>
    <n v="140.80000000000001"/>
    <s v="146.5"/>
    <n v="132.4"/>
    <n v="136.19999999999999"/>
    <n v="137.30000000000001"/>
    <n v="118.8"/>
    <n v="131.69999999999999"/>
    <n v="146.5"/>
    <n v="130.80000000000001"/>
    <n v="131.69999999999999"/>
    <n v="138"/>
  </r>
  <r>
    <x v="2"/>
    <x v="6"/>
    <x v="0"/>
    <n v="138.30000000000001"/>
    <n v="149.4"/>
    <n v="143.5"/>
    <n v="141.69999999999999"/>
    <n v="118.1"/>
    <n v="135.19999999999999"/>
    <n v="130.5"/>
    <n v="118.2"/>
    <n v="110.4"/>
    <n v="140.4"/>
    <n v="128.1"/>
    <n v="153.19999999999999"/>
    <n v="137.30000000000001"/>
    <n v="164.7"/>
    <n v="143"/>
    <n v="130.4"/>
    <n v="141.1"/>
    <s v="147.7"/>
    <n v="128.6"/>
    <n v="136.30000000000001"/>
    <n v="137.80000000000001"/>
    <n v="118.6"/>
    <n v="131.9"/>
    <n v="146.6"/>
    <n v="131.69999999999999"/>
    <n v="131.80000000000001"/>
    <n v="138"/>
  </r>
  <r>
    <x v="2"/>
    <x v="6"/>
    <x v="1"/>
    <n v="139.4"/>
    <n v="150.1"/>
    <n v="145.30000000000001"/>
    <n v="141.69999999999999"/>
    <n v="118.4"/>
    <n v="137"/>
    <n v="131.6"/>
    <n v="119.9"/>
    <n v="110.4"/>
    <n v="140.80000000000001"/>
    <n v="128.30000000000001"/>
    <n v="153.5"/>
    <n v="138"/>
    <n v="164.9"/>
    <n v="143.30000000000001"/>
    <n v="130.80000000000001"/>
    <n v="141.4"/>
    <s v="148.5"/>
    <n v="127.1"/>
    <n v="136.6"/>
    <n v="138.5"/>
    <n v="119.2"/>
    <n v="132.19999999999999"/>
    <n v="146.6"/>
    <n v="133"/>
    <n v="132.4"/>
    <n v="138.6"/>
  </r>
  <r>
    <x v="2"/>
    <x v="6"/>
    <x v="2"/>
    <n v="139.69999999999999"/>
    <n v="151.1"/>
    <n v="142.9"/>
    <n v="141.9"/>
    <n v="118.4"/>
    <n v="139.4"/>
    <n v="141.19999999999999"/>
    <n v="120.7"/>
    <n v="110.4"/>
    <n v="140.69999999999999"/>
    <n v="128.5"/>
    <n v="153.9"/>
    <n v="139.6"/>
    <n v="165.3"/>
    <n v="143.5"/>
    <n v="131.19999999999999"/>
    <n v="141.6"/>
    <s v="149"/>
    <n v="128.80000000000001"/>
    <n v="136.80000000000001"/>
    <n v="139.19999999999999"/>
    <n v="119.9"/>
    <n v="133"/>
    <n v="146.69999999999999"/>
    <n v="132.5"/>
    <n v="132.80000000000001"/>
    <n v="139.5"/>
  </r>
  <r>
    <x v="2"/>
    <x v="6"/>
    <x v="4"/>
    <n v="140.4"/>
    <n v="156.69999999999999"/>
    <n v="138.30000000000001"/>
    <n v="142.4"/>
    <n v="118.6"/>
    <n v="149.69999999999999"/>
    <n v="161.6"/>
    <n v="124.4"/>
    <n v="111.2"/>
    <n v="141"/>
    <n v="128.9"/>
    <n v="154.5"/>
    <n v="143.80000000000001"/>
    <n v="166.2"/>
    <n v="144"/>
    <n v="131.69999999999999"/>
    <n v="142.19999999999999"/>
    <s v="150.1"/>
    <n v="129.4"/>
    <n v="137.19999999999999"/>
    <n v="139.80000000000001"/>
    <n v="120.1"/>
    <n v="134"/>
    <n v="148"/>
    <n v="132.6"/>
    <n v="133.30000000000001"/>
    <n v="141.5"/>
  </r>
  <r>
    <x v="2"/>
    <x v="6"/>
    <x v="5"/>
    <n v="140.69999999999999"/>
    <n v="159.6"/>
    <n v="140.4"/>
    <n v="143.4"/>
    <n v="118.6"/>
    <n v="150.9"/>
    <n v="169.8"/>
    <n v="127.4"/>
    <n v="111.8"/>
    <n v="141"/>
    <n v="129"/>
    <n v="155.1"/>
    <n v="145.6"/>
    <n v="166.7"/>
    <n v="144.30000000000001"/>
    <n v="131.69999999999999"/>
    <n v="142.4"/>
    <s v="149.4"/>
    <n v="130.5"/>
    <n v="137.4"/>
    <n v="140.30000000000001"/>
    <n v="119.6"/>
    <n v="134.30000000000001"/>
    <n v="148.9"/>
    <n v="133.69999999999999"/>
    <n v="133.6"/>
    <n v="142.1"/>
  </r>
  <r>
    <x v="2"/>
    <x v="6"/>
    <x v="6"/>
    <n v="141.4"/>
    <n v="160.19999999999999"/>
    <n v="142.5"/>
    <n v="144.1"/>
    <n v="119.3"/>
    <n v="154.69999999999999"/>
    <n v="180.1"/>
    <n v="128.9"/>
    <n v="111.8"/>
    <n v="141.6"/>
    <n v="129.5"/>
    <n v="155.6"/>
    <n v="147.69999999999999"/>
    <n v="167.2"/>
    <n v="144.69999999999999"/>
    <n v="131.9"/>
    <n v="142.69999999999999"/>
    <s v="150.6"/>
    <n v="127"/>
    <n v="137.69999999999999"/>
    <n v="140.80000000000001"/>
    <n v="120.6"/>
    <n v="135"/>
    <n v="150.4"/>
    <n v="135.1"/>
    <n v="134.5"/>
    <n v="143.30000000000001"/>
  </r>
  <r>
    <x v="2"/>
    <x v="6"/>
    <x v="7"/>
    <n v="142.1"/>
    <n v="158.30000000000001"/>
    <n v="140.80000000000001"/>
    <n v="144.9"/>
    <n v="119.9"/>
    <n v="153.9"/>
    <n v="189.1"/>
    <n v="129.80000000000001"/>
    <n v="112.7"/>
    <n v="142.5"/>
    <n v="129.80000000000001"/>
    <n v="156.19999999999999"/>
    <n v="149.1"/>
    <n v="167.9"/>
    <n v="145"/>
    <n v="132.19999999999999"/>
    <n v="143"/>
    <s v="151.6"/>
    <n v="125.5"/>
    <n v="138.1"/>
    <n v="141.5"/>
    <n v="120.8"/>
    <n v="135.4"/>
    <n v="151.5"/>
    <n v="137.80000000000001"/>
    <n v="135.30000000000001"/>
    <n v="144.19999999999999"/>
  </r>
  <r>
    <x v="2"/>
    <x v="6"/>
    <x v="8"/>
    <n v="142.69999999999999"/>
    <n v="158.69999999999999"/>
    <n v="141.6"/>
    <n v="144.9"/>
    <n v="120.8"/>
    <n v="149.80000000000001"/>
    <n v="192.4"/>
    <n v="130.30000000000001"/>
    <n v="114"/>
    <n v="143.80000000000001"/>
    <n v="130"/>
    <n v="156.4"/>
    <n v="149.5"/>
    <n v="168.6"/>
    <n v="145.30000000000001"/>
    <n v="132.19999999999999"/>
    <n v="143.30000000000001"/>
    <s v="152.2"/>
    <n v="126.6"/>
    <n v="138.30000000000001"/>
    <n v="141.9"/>
    <n v="121.2"/>
    <n v="135.9"/>
    <n v="151.6"/>
    <n v="139"/>
    <n v="135.69999999999999"/>
    <n v="144.69999999999999"/>
  </r>
  <r>
    <x v="2"/>
    <x v="6"/>
    <x v="9"/>
    <n v="143.5"/>
    <n v="159.80000000000001"/>
    <n v="144.69999999999999"/>
    <n v="145.6"/>
    <n v="121.1"/>
    <n v="150.6"/>
    <n v="207.2"/>
    <n v="131.19999999999999"/>
    <n v="114.8"/>
    <n v="145.19999999999999"/>
    <n v="130.19999999999999"/>
    <n v="156.80000000000001"/>
    <n v="151.9"/>
    <n v="169.3"/>
    <n v="145.9"/>
    <n v="132.4"/>
    <n v="143.9"/>
    <s v="153"/>
    <n v="128.9"/>
    <n v="138.69999999999999"/>
    <n v="142.4"/>
    <n v="121.5"/>
    <n v="136.19999999999999"/>
    <n v="151.69999999999999"/>
    <n v="139.5"/>
    <n v="136"/>
    <n v="146"/>
  </r>
  <r>
    <x v="2"/>
    <x v="6"/>
    <x v="10"/>
    <n v="144.1"/>
    <n v="162.4"/>
    <n v="148.4"/>
    <n v="145.9"/>
    <n v="121.5"/>
    <n v="148.80000000000001"/>
    <n v="215.7"/>
    <n v="134.6"/>
    <n v="115"/>
    <n v="146.30000000000001"/>
    <n v="130.5"/>
    <n v="157.19999999999999"/>
    <n v="153.6"/>
    <n v="169.9"/>
    <n v="146.30000000000001"/>
    <n v="132.6"/>
    <n v="144.19999999999999"/>
    <s v="153.5"/>
    <n v="132.19999999999999"/>
    <n v="139.1"/>
    <n v="142.80000000000001"/>
    <n v="121.7"/>
    <n v="136.69999999999999"/>
    <n v="151.80000000000001"/>
    <n v="139.80000000000001"/>
    <n v="136.30000000000001"/>
    <n v="147"/>
  </r>
  <r>
    <x v="2"/>
    <x v="6"/>
    <x v="11"/>
    <n v="144.9"/>
    <n v="164.5"/>
    <n v="153.69999999999999"/>
    <n v="147.5"/>
    <n v="122.7"/>
    <n v="147.19999999999999"/>
    <n v="231.5"/>
    <n v="137.19999999999999"/>
    <n v="114.7"/>
    <n v="148"/>
    <n v="130.80000000000001"/>
    <n v="157.69999999999999"/>
    <n v="156.30000000000001"/>
    <n v="170.4"/>
    <n v="146.80000000000001"/>
    <n v="132.80000000000001"/>
    <n v="144.6"/>
    <s v="152.8"/>
    <n v="133.6"/>
    <n v="139.80000000000001"/>
    <n v="143.19999999999999"/>
    <n v="125.2"/>
    <n v="136.80000000000001"/>
    <n v="151.9"/>
    <n v="140.19999999999999"/>
    <n v="137.69999999999999"/>
    <n v="148.30000000000001"/>
  </r>
  <r>
    <x v="2"/>
    <x v="7"/>
    <x v="0"/>
    <n v="145.6"/>
    <n v="167.6"/>
    <n v="157"/>
    <n v="149.30000000000001"/>
    <n v="126.3"/>
    <n v="144.4"/>
    <n v="207.8"/>
    <n v="139.1"/>
    <n v="114.8"/>
    <n v="149.5"/>
    <n v="131.1"/>
    <n v="158.5"/>
    <n v="154.4"/>
    <n v="170.8"/>
    <n v="147"/>
    <n v="133.19999999999999"/>
    <n v="144.9"/>
    <s v="153.9"/>
    <n v="135.1"/>
    <n v="140.1"/>
    <n v="143.80000000000001"/>
    <n v="126.1"/>
    <n v="137.19999999999999"/>
    <n v="152.1"/>
    <n v="142.1"/>
    <n v="138.4"/>
    <n v="148.19999999999999"/>
  </r>
  <r>
    <x v="2"/>
    <x v="7"/>
    <x v="1"/>
    <n v="146.19999999999999"/>
    <n v="167.6"/>
    <n v="153.1"/>
    <n v="150.69999999999999"/>
    <n v="127.4"/>
    <n v="143.1"/>
    <n v="181.7"/>
    <n v="139.6"/>
    <n v="114.6"/>
    <n v="150.4"/>
    <n v="131.5"/>
    <n v="159"/>
    <n v="151.69999999999999"/>
    <n v="172"/>
    <n v="147.30000000000001"/>
    <n v="133.5"/>
    <n v="145.19999999999999"/>
    <s v="154.8"/>
    <n v="138.9"/>
    <n v="140.4"/>
    <n v="144.4"/>
    <n v="125.2"/>
    <n v="137.69999999999999"/>
    <n v="152.19999999999999"/>
    <n v="143.5"/>
    <n v="138.4"/>
    <n v="147.69999999999999"/>
  </r>
  <r>
    <x v="2"/>
    <x v="7"/>
    <x v="2"/>
    <n v="146.5"/>
    <n v="167.5"/>
    <n v="148.9"/>
    <n v="151.1"/>
    <n v="127.5"/>
    <n v="143.30000000000001"/>
    <n v="167"/>
    <n v="139.69999999999999"/>
    <n v="114.4"/>
    <n v="151.5"/>
    <n v="131.9"/>
    <n v="159.1"/>
    <n v="150.1"/>
    <n v="173.3"/>
    <n v="147.69999999999999"/>
    <n v="133.80000000000001"/>
    <n v="145.6"/>
    <s v="154.5"/>
    <n v="141.4"/>
    <n v="140.80000000000001"/>
    <n v="145"/>
    <n v="124.6"/>
    <n v="137.9"/>
    <n v="152.5"/>
    <n v="145.30000000000001"/>
    <n v="138.69999999999999"/>
    <n v="147.30000000000001"/>
  </r>
  <r>
    <x v="2"/>
    <x v="7"/>
    <x v="3"/>
    <n v="151.80000000000001"/>
    <n v="166.8"/>
    <n v="151.9"/>
    <n v="155.5"/>
    <n v="131.6"/>
    <n v="152.9"/>
    <n v="180"/>
    <n v="150.80000000000001"/>
    <n v="121.2"/>
    <n v="154"/>
    <n v="133.5"/>
    <n v="158.57499999999999"/>
    <n v="153.5"/>
    <n v="171.625"/>
    <n v="147.19999999999999"/>
    <n v="133.32499999999999"/>
    <n v="145.07499999999999"/>
    <s v="155.6"/>
    <n v="137.1"/>
    <n v="140.27499999999998"/>
    <n v="144.80000000000001"/>
    <n v="125.27500000000001"/>
    <n v="137.4"/>
    <n v="152.17500000000001"/>
    <n v="142.77499999999998"/>
    <n v="138.30000000000001"/>
    <n v="147.875"/>
  </r>
  <r>
    <x v="2"/>
    <x v="7"/>
    <x v="4"/>
    <n v="147.52499999999998"/>
    <n v="167.375"/>
    <n v="152.72499999999999"/>
    <n v="151.65"/>
    <n v="128.19999999999999"/>
    <n v="145.92500000000001"/>
    <n v="184.125"/>
    <n v="142.30000000000001"/>
    <n v="116.24999999999999"/>
    <n v="151.35"/>
    <n v="132"/>
    <n v="158.86666666666667"/>
    <n v="152.42500000000001"/>
    <n v="172.03333333333333"/>
    <n v="147.33333333333334"/>
    <n v="133.5"/>
    <n v="145.23333333333335"/>
    <s v="NA"/>
    <n v="138.125"/>
    <n v="140.43333333333334"/>
    <n v="144.5"/>
    <n v="125.29374999999999"/>
    <n v="137.54999999999998"/>
    <n v="152.24374999999998"/>
    <n v="143.41874999999999"/>
    <n v="138.44999999999999"/>
    <n v="147.76875000000001"/>
  </r>
  <r>
    <x v="2"/>
    <x v="7"/>
    <x v="5"/>
    <n v="152.69999999999999"/>
    <n v="197"/>
    <n v="154.6"/>
    <n v="153.4"/>
    <n v="132.9"/>
    <n v="151.80000000000001"/>
    <n v="171.2"/>
    <n v="152"/>
    <n v="116.3"/>
    <n v="158.80000000000001"/>
    <n v="135.6"/>
    <n v="161.69999999999999"/>
    <n v="157"/>
    <n v="186.7"/>
    <n v="149.1"/>
    <n v="136.6"/>
    <n v="147.19999999999999"/>
    <s v="154.7"/>
    <n v="137.1"/>
    <n v="140.4"/>
    <n v="148.1"/>
    <n v="129.30000000000001"/>
    <n v="144.5"/>
    <n v="152.5"/>
    <n v="152.19999999999999"/>
    <n v="142"/>
    <n v="150.80000000000001"/>
  </r>
  <r>
    <x v="2"/>
    <x v="7"/>
    <x v="6"/>
    <n v="152.69999999999999"/>
    <n v="197"/>
    <n v="154.6"/>
    <n v="153.4"/>
    <n v="132.9"/>
    <n v="151.80000000000001"/>
    <n v="171.2"/>
    <n v="152"/>
    <n v="116.3"/>
    <n v="158.80000000000001"/>
    <n v="135.6"/>
    <n v="161.69999999999999"/>
    <n v="157"/>
    <n v="186.7"/>
    <n v="149.1"/>
    <n v="136.6"/>
    <n v="147.19999999999999"/>
    <s v="154.7"/>
    <n v="137.1"/>
    <n v="140.4"/>
    <n v="148.1"/>
    <n v="129.30000000000001"/>
    <n v="144.5"/>
    <n v="152.5"/>
    <n v="152.19999999999999"/>
    <n v="142"/>
    <n v="150.80000000000001"/>
  </r>
  <r>
    <x v="2"/>
    <x v="7"/>
    <x v="7"/>
    <n v="151.6"/>
    <n v="197.8"/>
    <n v="154.5"/>
    <n v="153.4"/>
    <n v="133.4"/>
    <n v="154.5"/>
    <n v="191.9"/>
    <n v="151.30000000000001"/>
    <n v="116.8"/>
    <n v="160"/>
    <n v="136.5"/>
    <n v="163.30000000000001"/>
    <n v="159.9"/>
    <n v="187.2"/>
    <n v="150"/>
    <n v="135.19999999999999"/>
    <n v="147.80000000000001"/>
    <s v="155.5"/>
    <n v="138.30000000000001"/>
    <n v="144.5"/>
    <n v="148.69999999999999"/>
    <n v="133.9"/>
    <n v="141.19999999999999"/>
    <n v="155.5"/>
    <n v="155.19999999999999"/>
    <n v="144.80000000000001"/>
    <n v="152.9"/>
  </r>
  <r>
    <x v="2"/>
    <x v="7"/>
    <x v="8"/>
    <n v="151.5"/>
    <n v="193.1"/>
    <n v="157.30000000000001"/>
    <n v="153.9"/>
    <n v="134.4"/>
    <n v="155.4"/>
    <n v="202"/>
    <n v="150.80000000000001"/>
    <n v="118.9"/>
    <n v="160.9"/>
    <n v="137.69999999999999"/>
    <n v="164.4"/>
    <n v="161.30000000000001"/>
    <n v="188.7"/>
    <n v="150.19999999999999"/>
    <n v="136.30000000000001"/>
    <n v="148.1"/>
    <s v="156.3"/>
    <n v="137.19999999999999"/>
    <n v="145.4"/>
    <n v="150"/>
    <n v="135.1"/>
    <n v="141.80000000000001"/>
    <n v="154.9"/>
    <n v="159.80000000000001"/>
    <n v="146"/>
    <n v="154"/>
  </r>
  <r>
    <x v="2"/>
    <x v="7"/>
    <x v="9"/>
    <n v="150.6"/>
    <n v="193.7"/>
    <n v="164.8"/>
    <n v="153.69999999999999"/>
    <n v="135.69999999999999"/>
    <n v="155.69999999999999"/>
    <n v="226"/>
    <n v="152.19999999999999"/>
    <n v="118.1"/>
    <n v="161.30000000000001"/>
    <n v="139.19999999999999"/>
    <n v="164.8"/>
    <n v="164.4"/>
    <n v="188.7"/>
    <n v="150.5"/>
    <n v="136.1"/>
    <n v="148.30000000000001"/>
    <s v="156.5"/>
    <n v="137.1"/>
    <n v="145.1"/>
    <n v="151"/>
    <n v="135.4"/>
    <n v="142"/>
    <n v="155.69999999999999"/>
    <n v="158.1"/>
    <n v="146.19999999999999"/>
    <n v="155.19999999999999"/>
  </r>
  <r>
    <x v="2"/>
    <x v="7"/>
    <x v="10"/>
    <n v="149.69999999999999"/>
    <n v="195.5"/>
    <n v="176.9"/>
    <n v="153.9"/>
    <n v="138"/>
    <n v="150.5"/>
    <n v="245.3"/>
    <n v="158.69999999999999"/>
    <n v="117.2"/>
    <n v="161.4"/>
    <n v="141.5"/>
    <n v="165.1"/>
    <n v="167"/>
    <n v="188.8"/>
    <n v="151.1"/>
    <n v="136.4"/>
    <n v="148.80000000000001"/>
    <s v="158"/>
    <n v="137.30000000000001"/>
    <n v="145.1"/>
    <n v="152"/>
    <n v="135.19999999999999"/>
    <n v="144.4"/>
    <n v="156.4"/>
    <n v="157.9"/>
    <n v="146.6"/>
    <n v="156.69999999999999"/>
  </r>
  <r>
    <x v="2"/>
    <x v="7"/>
    <x v="11"/>
    <n v="149"/>
    <n v="195.7"/>
    <n v="178.3"/>
    <n v="154.19999999999999"/>
    <n v="140.69999999999999"/>
    <n v="149.69999999999999"/>
    <n v="240.9"/>
    <n v="161.5"/>
    <n v="117.1"/>
    <n v="161.9"/>
    <n v="143.30000000000001"/>
    <n v="166.1"/>
    <n v="167"/>
    <n v="190.2"/>
    <n v="151.9"/>
    <n v="136.69999999999999"/>
    <n v="149.6"/>
    <s v="158.4"/>
    <n v="137.9"/>
    <n v="145.5"/>
    <n v="152.9"/>
    <n v="135.5"/>
    <n v="144.30000000000001"/>
    <n v="156.9"/>
    <n v="157.9"/>
    <n v="146.9"/>
    <n v="156.9"/>
  </r>
  <r>
    <x v="2"/>
    <x v="8"/>
    <x v="0"/>
    <n v="148"/>
    <n v="194.8"/>
    <n v="178.4"/>
    <n v="154.4"/>
    <n v="144.1"/>
    <n v="152.6"/>
    <n v="206.8"/>
    <n v="162.1"/>
    <n v="116.3"/>
    <n v="163"/>
    <n v="145.9"/>
    <n v="167.2"/>
    <n v="163.4"/>
    <n v="191.8"/>
    <n v="152.5"/>
    <n v="137.30000000000001"/>
    <n v="150.19999999999999"/>
    <s v="157.7"/>
    <n v="142.9"/>
    <n v="145.69999999999999"/>
    <n v="154.1"/>
    <n v="136.9"/>
    <n v="145.4"/>
    <n v="156.1"/>
    <n v="157.69999999999999"/>
    <n v="147.6"/>
    <n v="156"/>
  </r>
  <r>
    <x v="2"/>
    <x v="8"/>
    <x v="1"/>
    <n v="147.6"/>
    <n v="191.2"/>
    <n v="169.9"/>
    <n v="155.1"/>
    <n v="151.4"/>
    <n v="154"/>
    <n v="180.2"/>
    <n v="159.80000000000001"/>
    <n v="114.9"/>
    <n v="162.5"/>
    <n v="149.19999999999999"/>
    <n v="169.4"/>
    <n v="160.80000000000001"/>
    <n v="193.3"/>
    <n v="154.19999999999999"/>
    <n v="138.19999999999999"/>
    <n v="151.80000000000001"/>
    <s v="159.8"/>
    <n v="149.1"/>
    <n v="146.5"/>
    <n v="156.30000000000001"/>
    <n v="140.5"/>
    <n v="147.30000000000001"/>
    <n v="156.6"/>
    <n v="156.69999999999999"/>
    <n v="149.30000000000001"/>
    <n v="156.5"/>
  </r>
  <r>
    <x v="2"/>
    <x v="8"/>
    <x v="2"/>
    <n v="147.5"/>
    <n v="197.5"/>
    <n v="164.7"/>
    <n v="155.6"/>
    <n v="156.4"/>
    <n v="157.30000000000001"/>
    <n v="166.1"/>
    <n v="161.1"/>
    <n v="114.3"/>
    <n v="162.6"/>
    <n v="150.69999999999999"/>
    <n v="170.3"/>
    <n v="160.4"/>
    <n v="193.5"/>
    <n v="155.1"/>
    <n v="138.69999999999999"/>
    <n v="152.6"/>
    <s v="159.9"/>
    <n v="154.80000000000001"/>
    <n v="147.19999999999999"/>
    <n v="156.9"/>
    <n v="141.69999999999999"/>
    <n v="148.6"/>
    <n v="157.6"/>
    <n v="154.9"/>
    <n v="150"/>
    <n v="156.9"/>
  </r>
  <r>
    <x v="2"/>
    <x v="8"/>
    <x v="3"/>
    <n v="147.6"/>
    <n v="202.5"/>
    <n v="166.4"/>
    <n v="156"/>
    <n v="161.4"/>
    <n v="168.8"/>
    <n v="161.6"/>
    <n v="162.80000000000001"/>
    <n v="114.8"/>
    <n v="162.80000000000001"/>
    <n v="151.5"/>
    <n v="171.4"/>
    <n v="162"/>
    <n v="194.4"/>
    <n v="155.9"/>
    <n v="139.30000000000001"/>
    <n v="153.4"/>
    <s v="161.4"/>
    <n v="154.9"/>
    <n v="147.6"/>
    <n v="157.5"/>
    <n v="142.1"/>
    <n v="149.1"/>
    <n v="157.6"/>
    <n v="156.6"/>
    <n v="150.5"/>
    <n v="158"/>
  </r>
  <r>
    <x v="2"/>
    <x v="8"/>
    <x v="4"/>
    <n v="148.80000000000001"/>
    <n v="204.3"/>
    <n v="173"/>
    <n v="156.5"/>
    <n v="168.8"/>
    <n v="172.5"/>
    <n v="166.5"/>
    <n v="165.9"/>
    <n v="115.9"/>
    <n v="165.2"/>
    <n v="152"/>
    <n v="171.1"/>
    <n v="164.2"/>
    <n v="198.2"/>
    <n v="156.5"/>
    <n v="140.19999999999999"/>
    <n v="154.1"/>
    <s v="161.6"/>
    <n v="155.5"/>
    <n v="150.1"/>
    <n v="160.4"/>
    <n v="145"/>
    <n v="152.6"/>
    <n v="156.6"/>
    <n v="157.5"/>
    <n v="152.30000000000001"/>
    <n v="159.5"/>
  </r>
  <r>
    <x v="2"/>
    <x v="8"/>
    <x v="5"/>
    <n v="149.19999999999999"/>
    <n v="205.5"/>
    <n v="182.8"/>
    <n v="156.5"/>
    <n v="172.2"/>
    <n v="171.5"/>
    <n v="176.2"/>
    <n v="166.9"/>
    <n v="116.1"/>
    <n v="165.5"/>
    <n v="152.30000000000001"/>
    <n v="173.3"/>
    <n v="166.2"/>
    <n v="195.6"/>
    <n v="157.30000000000001"/>
    <n v="140.5"/>
    <n v="154.80000000000001"/>
    <s v="160.5"/>
    <n v="156.1"/>
    <n v="149.80000000000001"/>
    <n v="160.80000000000001"/>
    <n v="147.5"/>
    <n v="150.69999999999999"/>
    <n v="158.1"/>
    <n v="158"/>
    <n v="153.4"/>
    <n v="160.4"/>
  </r>
  <r>
    <x v="2"/>
    <x v="8"/>
    <x v="6"/>
    <n v="149.1"/>
    <n v="210.9"/>
    <n v="185"/>
    <n v="158.19999999999999"/>
    <n v="170.6"/>
    <n v="170.9"/>
    <n v="186.4"/>
    <n v="164.7"/>
    <n v="115.7"/>
    <n v="165.5"/>
    <n v="153.4"/>
    <n v="173.5"/>
    <n v="167.9"/>
    <n v="195.5"/>
    <n v="157.9"/>
    <n v="141.9"/>
    <n v="155.5"/>
    <s v="161.5"/>
    <n v="157.69999999999999"/>
    <n v="150.69999999999999"/>
    <n v="161.5"/>
    <n v="149.5"/>
    <n v="151.19999999999999"/>
    <n v="160.30000000000001"/>
    <n v="159.6"/>
    <n v="155"/>
    <n v="161.80000000000001"/>
  </r>
  <r>
    <x v="2"/>
    <x v="8"/>
    <x v="7"/>
    <n v="149.30000000000001"/>
    <n v="207.4"/>
    <n v="174.1"/>
    <n v="159.19999999999999"/>
    <n v="175"/>
    <n v="161.30000000000001"/>
    <n v="183.3"/>
    <n v="164.5"/>
    <n v="120.4"/>
    <n v="166.2"/>
    <n v="154.80000000000001"/>
    <n v="175.1"/>
    <n v="167.3"/>
    <n v="196.5"/>
    <n v="159.80000000000001"/>
    <n v="143.6"/>
    <n v="157.30000000000001"/>
    <s v="162.1"/>
    <n v="160.69999999999999"/>
    <n v="153.19999999999999"/>
    <n v="162.80000000000001"/>
    <n v="150.4"/>
    <n v="153.69999999999999"/>
    <n v="160.4"/>
    <n v="159.6"/>
    <n v="156"/>
    <n v="162.30000000000001"/>
  </r>
  <r>
    <x v="2"/>
    <x v="8"/>
    <x v="8"/>
    <n v="149.30000000000001"/>
    <n v="207.4"/>
    <n v="174.1"/>
    <n v="159.1"/>
    <n v="175"/>
    <n v="161.19999999999999"/>
    <n v="183.5"/>
    <n v="164.5"/>
    <n v="120.4"/>
    <n v="166.2"/>
    <n v="154.80000000000001"/>
    <n v="175.1"/>
    <n v="167.3"/>
    <n v="196.5"/>
    <n v="159.80000000000001"/>
    <n v="143.6"/>
    <n v="157.4"/>
    <s v="162.1"/>
    <n v="160.80000000000001"/>
    <n v="153.30000000000001"/>
    <n v="162.80000000000001"/>
    <n v="150.5"/>
    <n v="153.9"/>
    <n v="160.30000000000001"/>
    <n v="159.6"/>
    <n v="156"/>
    <n v="162.30000000000001"/>
  </r>
  <r>
    <x v="2"/>
    <x v="8"/>
    <x v="9"/>
    <n v="150.1"/>
    <n v="208.4"/>
    <n v="173"/>
    <n v="159.19999999999999"/>
    <n v="176.6"/>
    <n v="159.30000000000001"/>
    <n v="214.4"/>
    <n v="165.3"/>
    <n v="122.5"/>
    <n v="166.8"/>
    <n v="155.4"/>
    <n v="175.9"/>
    <n v="171.5"/>
    <n v="197"/>
    <n v="160.80000000000001"/>
    <n v="144.4"/>
    <n v="158.30000000000001"/>
    <s v="163.6"/>
    <n v="162.19999999999999"/>
    <n v="154.30000000000001"/>
    <n v="163.5"/>
    <n v="152.19999999999999"/>
    <n v="155.1"/>
    <n v="160.30000000000001"/>
    <n v="160.30000000000001"/>
    <n v="157"/>
    <n v="164.6"/>
  </r>
  <r>
    <x v="2"/>
    <x v="8"/>
    <x v="10"/>
    <n v="151"/>
    <n v="204.9"/>
    <n v="175.4"/>
    <n v="159.6"/>
    <n v="175.8"/>
    <n v="160.30000000000001"/>
    <n v="229.1"/>
    <n v="165.1"/>
    <n v="123.1"/>
    <n v="167.2"/>
    <n v="156.1"/>
    <n v="176.8"/>
    <n v="173.5"/>
    <n v="197"/>
    <n v="162.30000000000001"/>
    <n v="145.30000000000001"/>
    <n v="159.69999999999999"/>
    <s v="164.2"/>
    <n v="161.6"/>
    <n v="155.19999999999999"/>
    <n v="164.2"/>
    <n v="151.19999999999999"/>
    <n v="156.69999999999999"/>
    <n v="160.80000000000001"/>
    <n v="161.80000000000001"/>
    <n v="157.30000000000001"/>
    <n v="165.6"/>
  </r>
  <r>
    <x v="2"/>
    <x v="8"/>
    <x v="11"/>
    <n v="151.6"/>
    <n v="202.2"/>
    <n v="180"/>
    <n v="160"/>
    <n v="173.5"/>
    <n v="158.30000000000001"/>
    <n v="219.5"/>
    <n v="164.2"/>
    <n v="121.9"/>
    <n v="168.2"/>
    <n v="156.5"/>
    <n v="178.2"/>
    <n v="172.2"/>
    <n v="196.8"/>
    <n v="163.30000000000001"/>
    <n v="146.69999999999999"/>
    <n v="160.69999999999999"/>
    <s v="163.4"/>
    <n v="161.69999999999999"/>
    <n v="156"/>
    <n v="165.1"/>
    <n v="151.80000000000001"/>
    <n v="157.6"/>
    <n v="160.6"/>
    <n v="162.4"/>
    <n v="157.80000000000001"/>
    <n v="165.2"/>
  </r>
  <r>
    <x v="2"/>
    <x v="9"/>
    <x v="0"/>
    <n v="152.19999999999999"/>
    <n v="202.1"/>
    <n v="180.1"/>
    <n v="160.4"/>
    <n v="171"/>
    <n v="156.5"/>
    <n v="203.6"/>
    <n v="163.80000000000001"/>
    <n v="121.3"/>
    <n v="169.8"/>
    <n v="156.6"/>
    <n v="179"/>
    <n v="170.3"/>
    <n v="196.4"/>
    <n v="164.7"/>
    <n v="148.5"/>
    <n v="162.19999999999999"/>
    <s v="164.5"/>
    <n v="161.6"/>
    <n v="156.80000000000001"/>
    <n v="166.1"/>
    <n v="152.69999999999999"/>
    <n v="158.4"/>
    <n v="161"/>
    <n v="162.80000000000001"/>
    <n v="158.6"/>
    <n v="165"/>
  </r>
  <r>
    <x v="2"/>
    <x v="9"/>
    <x v="1"/>
    <n v="152.5"/>
    <n v="205.2"/>
    <n v="176.4"/>
    <n v="160.6"/>
    <n v="171.5"/>
    <n v="156.4"/>
    <n v="198"/>
    <n v="163.19999999999999"/>
    <n v="120.6"/>
    <n v="172.2"/>
    <n v="156.69999999999999"/>
    <n v="180"/>
    <n v="170.2"/>
    <n v="196.5"/>
    <n v="165.7"/>
    <n v="150.4"/>
    <n v="163.4"/>
    <s v="165.5"/>
    <n v="163"/>
    <n v="157.4"/>
    <n v="167.2"/>
    <n v="153.1"/>
    <n v="159.5"/>
    <n v="162"/>
    <n v="164.2"/>
    <n v="159.4"/>
    <n v="165.5"/>
  </r>
  <r>
    <x v="2"/>
    <x v="9"/>
    <x v="2"/>
    <n v="153.69999999999999"/>
    <n v="215.8"/>
    <n v="167.7"/>
    <n v="162.6"/>
    <n v="180"/>
    <n v="159.6"/>
    <n v="188.4"/>
    <n v="163.4"/>
    <n v="120.3"/>
    <n v="174.7"/>
    <n v="157.1"/>
    <n v="181.5"/>
    <n v="171.5"/>
    <n v="197.5"/>
    <n v="167.1"/>
    <n v="152.6"/>
    <n v="164.9"/>
    <s v="165.3"/>
    <n v="164.5"/>
    <n v="158.6"/>
    <n v="168.2"/>
    <n v="154.19999999999999"/>
    <n v="160.80000000000001"/>
    <n v="162.69999999999999"/>
    <n v="166.8"/>
    <n v="160.6"/>
    <n v="166.5"/>
  </r>
  <r>
    <x v="2"/>
    <x v="9"/>
    <x v="3"/>
    <n v="155.4"/>
    <n v="215.8"/>
    <n v="164.6"/>
    <n v="164.2"/>
    <n v="186"/>
    <n v="175.9"/>
    <n v="190.7"/>
    <n v="164"/>
    <n v="120.5"/>
    <n v="178"/>
    <n v="157.5"/>
    <n v="183.3"/>
    <n v="174.5"/>
    <n v="197.1"/>
    <n v="168.4"/>
    <n v="154.5"/>
    <n v="166.3"/>
    <s v="167"/>
    <n v="170.5"/>
    <n v="159.80000000000001"/>
    <n v="169"/>
    <n v="159.30000000000001"/>
    <n v="162.19999999999999"/>
    <n v="164"/>
    <n v="168.4"/>
    <n v="163.1"/>
    <n v="169.2"/>
  </r>
  <r>
    <x v="2"/>
    <x v="9"/>
    <x v="4"/>
    <n v="156.69999999999999"/>
    <n v="221.2"/>
    <n v="164.1"/>
    <n v="165.4"/>
    <n v="189.5"/>
    <n v="174.5"/>
    <n v="203.2"/>
    <n v="164.1"/>
    <n v="121.2"/>
    <n v="181.4"/>
    <n v="158.5"/>
    <n v="184.9"/>
    <n v="177.5"/>
    <n v="197.5"/>
    <n v="170"/>
    <n v="155.9"/>
    <n v="167.8"/>
    <s v="167.5"/>
    <n v="173.5"/>
    <n v="161.1"/>
    <n v="170.1"/>
    <n v="159.4"/>
    <n v="163.19999999999999"/>
    <n v="165.2"/>
    <n v="168.2"/>
    <n v="163.80000000000001"/>
    <n v="170.8"/>
  </r>
  <r>
    <x v="2"/>
    <x v="9"/>
    <x v="5"/>
    <n v="157.5"/>
    <n v="223.4"/>
    <n v="172.8"/>
    <n v="166.4"/>
    <n v="188.6"/>
    <n v="174.1"/>
    <n v="211.5"/>
    <n v="163.6"/>
    <n v="121.4"/>
    <n v="183.5"/>
    <n v="159.1"/>
    <n v="186.3"/>
    <n v="179.3"/>
    <n v="198.3"/>
    <n v="171.6"/>
    <n v="157.4"/>
    <n v="169.4"/>
    <s v="166.8"/>
    <n v="174.9"/>
    <n v="162.1"/>
    <n v="170.9"/>
    <n v="157.19999999999999"/>
    <n v="164.1"/>
    <n v="166.5"/>
    <n v="169.2"/>
    <n v="163.80000000000001"/>
    <n v="171.4"/>
  </r>
  <r>
    <x v="2"/>
    <x v="9"/>
    <x v="6"/>
    <n v="159.30000000000001"/>
    <n v="217.1"/>
    <n v="176.6"/>
    <n v="167.1"/>
    <n v="184.8"/>
    <n v="179.5"/>
    <n v="208.5"/>
    <n v="164"/>
    <n v="121.5"/>
    <n v="186.3"/>
    <n v="159.80000000000001"/>
    <n v="187.7"/>
    <n v="179.4"/>
    <n v="198.6"/>
    <n v="172.7"/>
    <n v="158.69999999999999"/>
    <n v="170.6"/>
    <s v="167.8"/>
    <n v="179.5"/>
    <n v="163.1"/>
    <n v="171.7"/>
    <n v="157.4"/>
    <n v="164.6"/>
    <n v="169.1"/>
    <n v="169.8"/>
    <n v="164.7"/>
    <n v="172.3"/>
  </r>
  <r>
    <x v="2"/>
    <x v="9"/>
    <x v="7"/>
    <n v="162.1"/>
    <n v="210.9"/>
    <n v="170.6"/>
    <n v="168.4"/>
    <n v="182.5"/>
    <n v="177.1"/>
    <n v="213.1"/>
    <n v="167.3"/>
    <n v="122.2"/>
    <n v="189.7"/>
    <n v="160.5"/>
    <n v="188.9"/>
    <n v="180.4"/>
    <n v="198.7"/>
    <n v="173.7"/>
    <n v="160"/>
    <n v="171.6"/>
    <s v="169"/>
    <n v="178.4"/>
    <n v="164.2"/>
    <n v="172.6"/>
    <n v="157.69999999999999"/>
    <n v="165.1"/>
    <n v="169.9"/>
    <n v="171.4"/>
    <n v="165.4"/>
    <n v="173.1"/>
  </r>
  <r>
    <x v="2"/>
    <x v="9"/>
    <x v="8"/>
    <n v="164.9"/>
    <n v="213.7"/>
    <n v="170.9"/>
    <n v="170.1"/>
    <n v="179.3"/>
    <n v="167.5"/>
    <n v="220.8"/>
    <n v="169.2"/>
    <n v="123.1"/>
    <n v="193.6"/>
    <n v="161.1"/>
    <n v="190.4"/>
    <n v="181.8"/>
    <n v="199.7"/>
    <n v="175"/>
    <n v="161.69999999999999"/>
    <n v="173"/>
    <s v="169.5"/>
    <n v="179.2"/>
    <n v="165"/>
    <n v="173.8"/>
    <n v="158.19999999999999"/>
    <n v="165.8"/>
    <n v="170.9"/>
    <n v="171.1"/>
    <n v="166.1"/>
    <n v="174.1"/>
  </r>
  <r>
    <x v="2"/>
    <x v="9"/>
    <x v="9"/>
    <n v="166.4"/>
    <n v="214.9"/>
    <n v="171.9"/>
    <n v="171"/>
    <n v="177.7"/>
    <n v="165.7"/>
    <n v="228.6"/>
    <n v="169.9"/>
    <n v="123.4"/>
    <n v="196.4"/>
    <n v="161.6"/>
    <n v="191.5"/>
    <n v="183.3"/>
    <n v="200.1"/>
    <n v="175.5"/>
    <n v="162.6"/>
    <n v="173.6"/>
    <s v="171.2"/>
    <n v="180"/>
    <n v="166"/>
    <n v="174.7"/>
    <n v="158.80000000000001"/>
    <n v="166.3"/>
    <n v="171.2"/>
    <n v="172.3"/>
    <n v="166.8"/>
    <n v="175.3"/>
  </r>
  <r>
    <x v="2"/>
    <x v="9"/>
    <x v="10"/>
    <n v="168.4"/>
    <n v="213.4"/>
    <n v="183.2"/>
    <n v="172.3"/>
    <n v="180"/>
    <n v="162.6"/>
    <n v="205.5"/>
    <n v="171"/>
    <n v="123.4"/>
    <n v="198.8"/>
    <n v="162.1"/>
    <n v="192.4"/>
    <n v="181.3"/>
    <n v="200.6"/>
    <n v="176.7"/>
    <n v="163.5"/>
    <n v="174.7"/>
    <s v="171.8"/>
    <n v="180.3"/>
    <n v="166.9"/>
    <n v="175.8"/>
    <n v="158.9"/>
    <n v="166.7"/>
    <n v="171.5"/>
    <n v="173.8"/>
    <n v="167.4"/>
    <n v="174.1"/>
  </r>
  <r>
    <x v="2"/>
    <x v="9"/>
    <x v="11"/>
    <n v="170.2"/>
    <n v="212.9"/>
    <n v="191.9"/>
    <n v="173.9"/>
    <n v="179.1"/>
    <n v="159.5"/>
    <n v="178.7"/>
    <n v="171.3"/>
    <n v="123.1"/>
    <n v="200.5"/>
    <n v="162.80000000000001"/>
    <n v="193.3"/>
    <n v="178.6"/>
    <n v="201.1"/>
    <n v="177.7"/>
    <n v="164.5"/>
    <n v="175.7"/>
    <s v="170.7"/>
    <n v="180.6"/>
    <n v="167.3"/>
    <n v="177.2"/>
    <n v="159.4"/>
    <n v="167.1"/>
    <n v="171.8"/>
    <n v="176"/>
    <n v="168.2"/>
    <n v="174.1"/>
  </r>
  <r>
    <x v="2"/>
    <x v="10"/>
    <x v="0"/>
    <n v="173.3"/>
    <n v="215.2"/>
    <n v="197"/>
    <n v="175.2"/>
    <n v="178"/>
    <n v="160.5"/>
    <n v="175.3"/>
    <n v="171.2"/>
    <n v="122.7"/>
    <n v="204.3"/>
    <n v="163.69999999999999"/>
    <n v="194.3"/>
    <n v="179.5"/>
    <n v="201.6"/>
    <n v="178.7"/>
    <n v="165.3"/>
    <n v="176.6"/>
    <s v="172.1"/>
    <n v="180.1"/>
    <n v="168"/>
    <n v="178.5"/>
    <n v="159.5"/>
    <n v="167.8"/>
    <n v="171.8"/>
    <n v="178.8"/>
    <n v="168.9"/>
    <n v="174.9"/>
  </r>
  <r>
    <x v="2"/>
    <x v="10"/>
    <x v="1"/>
    <n v="174.7"/>
    <n v="212.2"/>
    <n v="177.2"/>
    <n v="177.9"/>
    <n v="172.2"/>
    <n v="172.1"/>
    <n v="175.8"/>
    <n v="172.2"/>
    <n v="121.9"/>
    <n v="204.8"/>
    <n v="164.9"/>
    <n v="196.6"/>
    <n v="180.7"/>
    <n v="202.7"/>
    <n v="180.3"/>
    <n v="167"/>
    <n v="178.2"/>
    <s v="173.5"/>
    <n v="182.8"/>
    <n v="169.2"/>
    <n v="180.8"/>
    <n v="159.80000000000001"/>
    <n v="168.4"/>
    <n v="172.5"/>
    <n v="181.4"/>
    <n v="170"/>
    <n v="176.3"/>
  </r>
  <r>
    <x v="2"/>
    <x v="10"/>
    <x v="2"/>
    <n v="174.7"/>
    <n v="212.2"/>
    <n v="177.2"/>
    <n v="177.9"/>
    <n v="172.2"/>
    <n v="172.1"/>
    <n v="175.9"/>
    <n v="172.2"/>
    <n v="121.9"/>
    <n v="204.8"/>
    <n v="164.9"/>
    <n v="196.6"/>
    <n v="180.8"/>
    <n v="202.7"/>
    <n v="180.2"/>
    <n v="167"/>
    <n v="178.2"/>
    <s v="173.5"/>
    <n v="182.6"/>
    <n v="169.2"/>
    <n v="180.8"/>
    <n v="159.80000000000001"/>
    <n v="168.4"/>
    <n v="172.5"/>
    <n v="181.5"/>
    <n v="170"/>
    <n v="176.3"/>
  </r>
  <r>
    <x v="2"/>
    <x v="10"/>
    <x v="3"/>
    <n v="174.8"/>
    <n v="213.7"/>
    <n v="172.4"/>
    <n v="178.8"/>
    <n v="168.7"/>
    <n v="179.2"/>
    <n v="179.9"/>
    <n v="174.7"/>
    <n v="123.1"/>
    <n v="207.8"/>
    <n v="165.5"/>
    <n v="197"/>
    <n v="182.1"/>
    <n v="203.5"/>
    <n v="181"/>
    <n v="167.7"/>
    <n v="178.9"/>
    <s v="175.2"/>
    <n v="182.1"/>
    <n v="169.6"/>
    <n v="181.5"/>
    <n v="160.1"/>
    <n v="168.8"/>
    <n v="174.2"/>
    <n v="184.4"/>
    <n v="170.9"/>
    <n v="177.4"/>
  </r>
  <r>
    <x v="2"/>
    <x v="10"/>
    <x v="4"/>
    <n v="174.7"/>
    <n v="219.4"/>
    <n v="176.7"/>
    <n v="179.4"/>
    <n v="164.4"/>
    <n v="175.8"/>
    <n v="185"/>
    <n v="176.9"/>
    <n v="124.2"/>
    <n v="211.9"/>
    <n v="165.9"/>
    <n v="197.7"/>
    <n v="183.1"/>
    <n v="204.2"/>
    <n v="181.3"/>
    <n v="168.1"/>
    <n v="179.3"/>
    <s v="175.6"/>
    <n v="183.4"/>
    <n v="170.1"/>
    <n v="182.2"/>
    <n v="160.4"/>
    <n v="169.2"/>
    <n v="174.8"/>
    <n v="185.6"/>
    <n v="171.6"/>
    <n v="17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
  <r>
    <x v="0"/>
    <x v="0"/>
    <x v="0"/>
    <x v="0"/>
    <x v="0"/>
    <n v="107.5"/>
    <n v="106.3"/>
    <n v="108.1"/>
    <n v="104.9"/>
    <n v="106.1"/>
    <n v="103.9"/>
    <n v="101.9"/>
    <n v="106.1"/>
    <n v="106.8"/>
    <n v="103.1"/>
    <n v="104.8"/>
    <n v="106.7"/>
    <n v="105.5"/>
    <n v="105.1"/>
    <n v="106.5"/>
    <n v="105.8"/>
    <n v="106.4"/>
    <s v="NA"/>
    <n v="105.5"/>
    <n v="104.8"/>
    <n v="104"/>
    <n v="103.3"/>
    <n v="103.4"/>
    <n v="103.8"/>
    <n v="104.7"/>
    <n v="104"/>
    <n v="105.1"/>
    <n v="1371.6999999999998"/>
    <n v="209.1"/>
    <n v="318.70000000000005"/>
    <n v="210.3"/>
    <n v="207.8"/>
    <n v="103.3"/>
    <n v="208.10000000000002"/>
  </r>
  <r>
    <x v="0"/>
    <x v="0"/>
    <x v="1"/>
    <x v="1"/>
    <x v="1"/>
    <n v="109.2"/>
    <n v="108.7"/>
    <n v="110.2"/>
    <n v="105.4"/>
    <n v="106.7"/>
    <n v="104"/>
    <n v="102.4"/>
    <n v="105.9"/>
    <n v="105.7"/>
    <n v="103.1"/>
    <n v="105.1"/>
    <n v="107.7"/>
    <n v="106.3"/>
    <n v="105.6"/>
    <n v="107.1"/>
    <n v="106.3"/>
    <n v="107"/>
    <s v="NA"/>
    <n v="106.2"/>
    <n v="105.2"/>
    <n v="104.4"/>
    <n v="103.9"/>
    <n v="104"/>
    <n v="104.1"/>
    <n v="104.6"/>
    <n v="104.4"/>
    <n v="105.8"/>
    <n v="1380.3999999999999"/>
    <n v="210"/>
    <n v="320.39999999999998"/>
    <n v="211.4"/>
    <n v="208.5"/>
    <n v="103.9"/>
    <n v="208.6"/>
  </r>
  <r>
    <x v="0"/>
    <x v="0"/>
    <x v="2"/>
    <x v="2"/>
    <x v="2"/>
    <n v="110.2"/>
    <n v="108.8"/>
    <n v="109.9"/>
    <n v="105.6"/>
    <n v="106.2"/>
    <n v="105.7"/>
    <n v="101.4"/>
    <n v="105.7"/>
    <n v="105"/>
    <n v="103.3"/>
    <n v="105.6"/>
    <n v="108.2"/>
    <n v="106.6"/>
    <n v="106.5"/>
    <n v="107.6"/>
    <n v="106.8"/>
    <n v="107.5"/>
    <s v="NA"/>
    <n v="106.1"/>
    <n v="105.6"/>
    <n v="104.7"/>
    <n v="104.6"/>
    <n v="104"/>
    <n v="104.3"/>
    <n v="104.3"/>
    <n v="104.6"/>
    <n v="106"/>
    <n v="1382.2"/>
    <n v="211.1"/>
    <n v="321.89999999999998"/>
    <n v="211.7"/>
    <n v="209"/>
    <n v="104.6"/>
    <n v="208.3"/>
  </r>
  <r>
    <x v="0"/>
    <x v="0"/>
    <x v="3"/>
    <x v="3"/>
    <x v="3"/>
    <n v="110.2"/>
    <n v="109.5"/>
    <n v="106.9"/>
    <n v="106.3"/>
    <n v="105.7"/>
    <n v="108.3"/>
    <n v="103.4"/>
    <n v="105.7"/>
    <n v="104.2"/>
    <n v="103.2"/>
    <n v="106.5"/>
    <n v="108.8"/>
    <n v="107.1"/>
    <n v="107.1"/>
    <n v="108.1"/>
    <n v="107.4"/>
    <n v="108"/>
    <s v="NA"/>
    <n v="106.5"/>
    <n v="106.1"/>
    <n v="105.1"/>
    <n v="104.4"/>
    <n v="104.5"/>
    <n v="104.8"/>
    <n v="102.7"/>
    <n v="104.6"/>
    <n v="106.4"/>
    <n v="1385.8"/>
    <n v="211.7"/>
    <n v="323.5"/>
    <n v="212.6"/>
    <n v="209.89999999999998"/>
    <n v="104.4"/>
    <n v="207.2"/>
  </r>
  <r>
    <x v="0"/>
    <x v="0"/>
    <x v="4"/>
    <x v="4"/>
    <x v="4"/>
    <n v="110.9"/>
    <n v="109.8"/>
    <n v="105.9"/>
    <n v="107.5"/>
    <n v="105.3"/>
    <n v="108.1"/>
    <n v="107.3"/>
    <n v="106.1"/>
    <n v="103.7"/>
    <n v="104"/>
    <n v="107.4"/>
    <n v="109.9"/>
    <n v="108.1"/>
    <n v="108.1"/>
    <n v="108.8"/>
    <n v="107.9"/>
    <n v="108.6"/>
    <s v="NA"/>
    <n v="107.5"/>
    <n v="106.8"/>
    <n v="105.7"/>
    <n v="104.1"/>
    <n v="105"/>
    <n v="105.5"/>
    <n v="102.1"/>
    <n v="104.8"/>
    <n v="107.2"/>
    <n v="1394"/>
    <n v="212.89999999999998"/>
    <n v="325.29999999999995"/>
    <n v="214.3"/>
    <n v="211.2"/>
    <n v="104.1"/>
    <n v="207.1"/>
  </r>
  <r>
    <x v="0"/>
    <x v="0"/>
    <x v="5"/>
    <x v="5"/>
    <x v="5"/>
    <n v="112.3"/>
    <n v="112.1"/>
    <n v="108.1"/>
    <n v="108.3"/>
    <n v="105.9"/>
    <n v="109.2"/>
    <n v="118"/>
    <n v="106.8"/>
    <n v="104.1"/>
    <n v="105.4"/>
    <n v="108.2"/>
    <n v="111"/>
    <n v="110.6"/>
    <n v="109"/>
    <n v="109.7"/>
    <n v="108.8"/>
    <n v="109.5"/>
    <s v="NA"/>
    <n v="108.5"/>
    <n v="107.5"/>
    <n v="106.3"/>
    <n v="105"/>
    <n v="105.6"/>
    <n v="106.5"/>
    <n v="102.5"/>
    <n v="105.5"/>
    <n v="108.9"/>
    <n v="1420"/>
    <n v="214.5"/>
    <n v="328"/>
    <n v="216"/>
    <n v="212.8"/>
    <n v="105"/>
    <n v="208.1"/>
  </r>
  <r>
    <x v="0"/>
    <x v="0"/>
    <x v="6"/>
    <x v="6"/>
    <x v="6"/>
    <n v="113.4"/>
    <n v="114.9"/>
    <n v="110.5"/>
    <n v="109.3"/>
    <n v="106.2"/>
    <n v="110.3"/>
    <n v="129.19999999999999"/>
    <n v="107.1"/>
    <n v="104.3"/>
    <n v="106.4"/>
    <n v="109.1"/>
    <n v="112.1"/>
    <n v="113.1"/>
    <n v="109.8"/>
    <n v="110.5"/>
    <n v="109.5"/>
    <n v="110.3"/>
    <s v="NA"/>
    <n v="109.5"/>
    <n v="108.3"/>
    <n v="106.9"/>
    <n v="106.8"/>
    <n v="106.4"/>
    <n v="107.8"/>
    <n v="102.5"/>
    <n v="106.5"/>
    <n v="110.7"/>
    <n v="1445.8999999999996"/>
    <n v="216.3"/>
    <n v="330.3"/>
    <n v="217.8"/>
    <n v="214.7"/>
    <n v="106.8"/>
    <n v="208.9"/>
  </r>
  <r>
    <x v="0"/>
    <x v="0"/>
    <x v="7"/>
    <x v="7"/>
    <x v="7"/>
    <n v="114.3"/>
    <n v="115.4"/>
    <n v="111.1"/>
    <n v="110"/>
    <n v="106.4"/>
    <n v="110.8"/>
    <n v="138.9"/>
    <n v="107.4"/>
    <n v="104.1"/>
    <n v="106.9"/>
    <n v="109.7"/>
    <n v="112.6"/>
    <n v="114.9"/>
    <n v="110.7"/>
    <n v="111.3"/>
    <n v="110.2"/>
    <n v="111.1"/>
    <s v="NA"/>
    <n v="109.9"/>
    <n v="108.7"/>
    <n v="107.5"/>
    <n v="107.8"/>
    <n v="106.8"/>
    <n v="108.7"/>
    <n v="105"/>
    <n v="107.5"/>
    <n v="112.1"/>
    <n v="1462.5"/>
    <n v="218.2"/>
    <n v="332.6"/>
    <n v="218.60000000000002"/>
    <n v="216.2"/>
    <n v="107.8"/>
    <n v="211.8"/>
  </r>
  <r>
    <x v="0"/>
    <x v="0"/>
    <x v="8"/>
    <x v="8"/>
    <x v="8"/>
    <n v="115.4"/>
    <n v="115.7"/>
    <n v="111.7"/>
    <n v="111"/>
    <n v="107.4"/>
    <n v="110.9"/>
    <n v="154"/>
    <n v="108.1"/>
    <n v="104.2"/>
    <n v="107.9"/>
    <n v="110.4"/>
    <n v="114"/>
    <n v="117.8"/>
    <n v="111.7"/>
    <n v="112.7"/>
    <n v="111.4"/>
    <n v="112.5"/>
    <s v="NA"/>
    <n v="111.1"/>
    <n v="109.6"/>
    <n v="108.3"/>
    <n v="109.3"/>
    <n v="107.7"/>
    <n v="109.8"/>
    <n v="106.7"/>
    <n v="108.7"/>
    <n v="114.2"/>
    <n v="1488.5000000000002"/>
    <n v="220.4"/>
    <n v="336.6"/>
    <n v="220.7"/>
    <n v="218.1"/>
    <n v="109.3"/>
    <n v="214.4"/>
  </r>
  <r>
    <x v="0"/>
    <x v="0"/>
    <x v="9"/>
    <x v="9"/>
    <x v="9"/>
    <n v="116.3"/>
    <n v="115.4"/>
    <n v="112.6"/>
    <n v="111.7"/>
    <n v="107.7"/>
    <n v="113.2"/>
    <n v="164.9"/>
    <n v="108.3"/>
    <n v="103.9"/>
    <n v="108.2"/>
    <n v="111.1"/>
    <n v="114.9"/>
    <n v="119.8"/>
    <n v="112.2"/>
    <n v="113.6"/>
    <n v="112.3"/>
    <n v="113.4"/>
    <s v="NA"/>
    <n v="111.6"/>
    <n v="110.4"/>
    <n v="108.9"/>
    <n v="109.3"/>
    <n v="108.3"/>
    <n v="110.2"/>
    <n v="107.5"/>
    <n v="109.1"/>
    <n v="115.5"/>
    <n v="1508"/>
    <n v="221.3"/>
    <n v="339.29999999999995"/>
    <n v="222"/>
    <n v="219.10000000000002"/>
    <n v="109.3"/>
    <n v="215.8"/>
  </r>
  <r>
    <x v="0"/>
    <x v="0"/>
    <x v="10"/>
    <x v="10"/>
    <x v="10"/>
    <n v="117.3"/>
    <n v="114.9"/>
    <n v="116.2"/>
    <n v="112.8"/>
    <n v="108.9"/>
    <n v="116.6"/>
    <n v="178.1"/>
    <n v="109.1"/>
    <n v="103.6"/>
    <n v="109"/>
    <n v="111.8"/>
    <n v="116"/>
    <n v="122.5"/>
    <n v="112.8"/>
    <n v="114.6"/>
    <n v="113.1"/>
    <n v="114.4"/>
    <s v="NA"/>
    <n v="112.6"/>
    <n v="111.3"/>
    <n v="109.7"/>
    <n v="109.6"/>
    <n v="108.7"/>
    <n v="111"/>
    <n v="108.2"/>
    <n v="109.8"/>
    <n v="117.4"/>
    <n v="1536.8"/>
    <n v="222.6"/>
    <n v="342.1"/>
    <n v="223.89999999999998"/>
    <n v="220.7"/>
    <n v="109.6"/>
    <n v="216.9"/>
  </r>
  <r>
    <x v="0"/>
    <x v="0"/>
    <x v="11"/>
    <x v="11"/>
    <x v="11"/>
    <n v="118.4"/>
    <n v="115.9"/>
    <n v="120.4"/>
    <n v="113.8"/>
    <n v="109.5"/>
    <n v="115.5"/>
    <n v="145.69999999999999"/>
    <n v="109.5"/>
    <n v="102.9"/>
    <n v="109.8"/>
    <n v="112.1"/>
    <n v="116.8"/>
    <n v="118.7"/>
    <n v="113.6"/>
    <n v="115.8"/>
    <n v="114"/>
    <n v="115.5"/>
    <s v="NA"/>
    <n v="112.8"/>
    <n v="112.1"/>
    <n v="110.1"/>
    <n v="109.9"/>
    <n v="109.2"/>
    <n v="111.6"/>
    <n v="108.1"/>
    <n v="110.1"/>
    <n v="115.5"/>
    <n v="1509"/>
    <n v="223.7"/>
    <n v="345.3"/>
    <n v="224.89999999999998"/>
    <n v="221.7"/>
    <n v="109.9"/>
    <n v="217.3"/>
  </r>
  <r>
    <x v="0"/>
    <x v="1"/>
    <x v="0"/>
    <x v="12"/>
    <x v="12"/>
    <n v="118.9"/>
    <n v="117.1"/>
    <n v="120.5"/>
    <n v="114.4"/>
    <n v="109"/>
    <n v="115.5"/>
    <n v="123.9"/>
    <n v="109.6"/>
    <n v="101.8"/>
    <n v="110.2"/>
    <n v="112.4"/>
    <n v="117.3"/>
    <n v="116"/>
    <n v="114"/>
    <n v="116.5"/>
    <n v="114.5"/>
    <n v="116.2"/>
    <s v="NA"/>
    <n v="113"/>
    <n v="112.6"/>
    <n v="110.6"/>
    <n v="110.5"/>
    <n v="109.6"/>
    <n v="111.8"/>
    <n v="108.3"/>
    <n v="110.6"/>
    <n v="114.2"/>
    <n v="1486.6000000000001"/>
    <n v="224.6"/>
    <n v="347.2"/>
    <n v="225.6"/>
    <n v="222.39999999999998"/>
    <n v="110.5"/>
    <n v="217.89999999999998"/>
  </r>
  <r>
    <x v="0"/>
    <x v="1"/>
    <x v="1"/>
    <x v="13"/>
    <x v="13"/>
    <n v="119.4"/>
    <n v="117.7"/>
    <n v="121.2"/>
    <n v="115"/>
    <n v="109"/>
    <n v="116.6"/>
    <n v="116"/>
    <n v="109.8"/>
    <n v="101.1"/>
    <n v="110.4"/>
    <n v="112.9"/>
    <n v="117.8"/>
    <n v="115.3"/>
    <n v="114.2"/>
    <n v="117.1"/>
    <n v="114.5"/>
    <n v="116.7"/>
    <s v="NA"/>
    <n v="113.2"/>
    <n v="112.9"/>
    <n v="110.9"/>
    <n v="110.8"/>
    <n v="109.9"/>
    <n v="112"/>
    <n v="108.7"/>
    <n v="110.9"/>
    <n v="114"/>
    <n v="1482.2"/>
    <n v="225.10000000000002"/>
    <n v="348.3"/>
    <n v="226.10000000000002"/>
    <n v="222.9"/>
    <n v="110.8"/>
    <n v="218.60000000000002"/>
  </r>
  <r>
    <x v="0"/>
    <x v="1"/>
    <x v="2"/>
    <x v="14"/>
    <x v="14"/>
    <n v="120.1"/>
    <n v="118.1"/>
    <n v="120.7"/>
    <n v="116.1"/>
    <n v="109.3"/>
    <n v="119.6"/>
    <n v="117.9"/>
    <n v="110.2"/>
    <n v="101.2"/>
    <n v="110.7"/>
    <n v="113"/>
    <n v="118.3"/>
    <n v="116.2"/>
    <n v="114.6"/>
    <n v="117.5"/>
    <n v="114.9"/>
    <n v="117.2"/>
    <s v="NA"/>
    <n v="113.4"/>
    <n v="113.4"/>
    <n v="111.4"/>
    <n v="111.2"/>
    <n v="110.2"/>
    <n v="112.4"/>
    <n v="108.9"/>
    <n v="111.3"/>
    <n v="114.6"/>
    <n v="1491.4"/>
    <n v="225.89999999999998"/>
    <n v="349.6"/>
    <n v="226.8"/>
    <n v="223.8"/>
    <n v="111.2"/>
    <n v="219.10000000000002"/>
  </r>
  <r>
    <x v="0"/>
    <x v="1"/>
    <x v="3"/>
    <x v="15"/>
    <x v="15"/>
    <n v="120.2"/>
    <n v="118.9"/>
    <n v="118.1"/>
    <n v="117"/>
    <n v="109.7"/>
    <n v="125.5"/>
    <n v="120.5"/>
    <n v="111"/>
    <n v="102.6"/>
    <n v="111.2"/>
    <n v="113.5"/>
    <n v="118.7"/>
    <n v="117.2"/>
    <n v="115.4"/>
    <n v="118.1"/>
    <n v="116.1"/>
    <n v="117.8"/>
    <s v="NA"/>
    <n v="113.4"/>
    <n v="113.7"/>
    <n v="111.8"/>
    <n v="111.2"/>
    <n v="110.5"/>
    <n v="113"/>
    <n v="108.9"/>
    <n v="111.5"/>
    <n v="115.4"/>
    <n v="1504.1000000000001"/>
    <n v="226.9"/>
    <n v="352"/>
    <n v="227.10000000000002"/>
    <n v="224.8"/>
    <n v="111.2"/>
    <n v="219.4"/>
  </r>
  <r>
    <x v="0"/>
    <x v="1"/>
    <x v="4"/>
    <x v="16"/>
    <x v="16"/>
    <n v="120.3"/>
    <n v="120.2"/>
    <n v="116.9"/>
    <n v="118"/>
    <n v="110.1"/>
    <n v="126.3"/>
    <n v="123.9"/>
    <n v="111.5"/>
    <n v="103.5"/>
    <n v="111.6"/>
    <n v="114.2"/>
    <n v="119.2"/>
    <n v="118.2"/>
    <n v="116.3"/>
    <n v="118.7"/>
    <n v="116.8"/>
    <n v="118.5"/>
    <s v="NA"/>
    <n v="113.4"/>
    <n v="114.1"/>
    <n v="112.1"/>
    <n v="111.4"/>
    <n v="110.9"/>
    <n v="113.1"/>
    <n v="108.9"/>
    <n v="111.8"/>
    <n v="116"/>
    <n v="1513.8999999999999"/>
    <n v="228.1"/>
    <n v="354"/>
    <n v="227.5"/>
    <n v="225.2"/>
    <n v="111.4"/>
    <n v="219.8"/>
  </r>
  <r>
    <x v="0"/>
    <x v="1"/>
    <x v="5"/>
    <x v="17"/>
    <x v="17"/>
    <n v="120.7"/>
    <n v="121.6"/>
    <n v="116.1"/>
    <n v="119.3"/>
    <n v="110.3"/>
    <n v="125.8"/>
    <n v="129.30000000000001"/>
    <n v="112.2"/>
    <n v="103.6"/>
    <n v="112.3"/>
    <n v="114.9"/>
    <n v="120.1"/>
    <n v="119.5"/>
    <n v="117.3"/>
    <n v="119.7"/>
    <n v="117.3"/>
    <n v="119.3"/>
    <s v="NA"/>
    <n v="114.4"/>
    <n v="114.9"/>
    <n v="112.8"/>
    <n v="112.2"/>
    <n v="111.4"/>
    <n v="114.3"/>
    <n v="108"/>
    <n v="112.3"/>
    <n v="117"/>
    <n v="1525.6999999999998"/>
    <n v="229.6"/>
    <n v="356.3"/>
    <n v="229.3"/>
    <n v="227.1"/>
    <n v="112.2"/>
    <n v="219.4"/>
  </r>
  <r>
    <x v="0"/>
    <x v="1"/>
    <x v="6"/>
    <x v="18"/>
    <x v="18"/>
    <n v="121.7"/>
    <n v="122.5"/>
    <n v="117.7"/>
    <n v="120.6"/>
    <n v="110.4"/>
    <n v="129.1"/>
    <n v="150.1"/>
    <n v="113.2"/>
    <n v="104.8"/>
    <n v="113.3"/>
    <n v="115.6"/>
    <n v="120.9"/>
    <n v="123.3"/>
    <n v="118"/>
    <n v="120.7"/>
    <n v="118.3"/>
    <n v="120.3"/>
    <s v="NA"/>
    <n v="115.3"/>
    <n v="115.4"/>
    <n v="113.4"/>
    <n v="113.2"/>
    <n v="111.8"/>
    <n v="115.5"/>
    <n v="108.8"/>
    <n v="113.1"/>
    <n v="119.5"/>
    <n v="1563.2"/>
    <n v="231.1"/>
    <n v="359.3"/>
    <n v="230.7"/>
    <n v="228.9"/>
    <n v="113.2"/>
    <n v="220.6"/>
  </r>
  <r>
    <x v="0"/>
    <x v="1"/>
    <x v="7"/>
    <x v="19"/>
    <x v="19"/>
    <n v="121.8"/>
    <n v="122.8"/>
    <n v="117.8"/>
    <n v="121.9"/>
    <n v="110.6"/>
    <n v="129.69999999999999"/>
    <n v="161.1"/>
    <n v="114.1"/>
    <n v="105.1"/>
    <n v="114.6"/>
    <n v="115.8"/>
    <n v="121.7"/>
    <n v="125.3"/>
    <n v="118.8"/>
    <n v="120.9"/>
    <n v="118.8"/>
    <n v="120.7"/>
    <s v="NA"/>
    <n v="115.4"/>
    <n v="115.9"/>
    <n v="114"/>
    <n v="113.2"/>
    <n v="112.2"/>
    <n v="116.2"/>
    <n v="109.4"/>
    <n v="113.5"/>
    <n v="120.7"/>
    <n v="1582.2999999999997"/>
    <n v="232.3"/>
    <n v="360.4"/>
    <n v="231.3"/>
    <n v="230.2"/>
    <n v="113.2"/>
    <n v="221.60000000000002"/>
  </r>
  <r>
    <x v="0"/>
    <x v="1"/>
    <x v="8"/>
    <x v="20"/>
    <x v="20"/>
    <n v="122.3"/>
    <n v="122.4"/>
    <n v="117.8"/>
    <n v="122.7"/>
    <n v="110.4"/>
    <n v="129.80000000000001"/>
    <n v="158.80000000000001"/>
    <n v="115"/>
    <n v="104.7"/>
    <n v="114.9"/>
    <n v="116.5"/>
    <n v="122.6"/>
    <n v="125.3"/>
    <n v="119.5"/>
    <n v="121.7"/>
    <n v="119.2"/>
    <n v="121.3"/>
    <s v="NA"/>
    <n v="115.8"/>
    <n v="116.7"/>
    <n v="114.5"/>
    <n v="112.8"/>
    <n v="112.6"/>
    <n v="116.6"/>
    <n v="109.1"/>
    <n v="113.7"/>
    <n v="120.9"/>
    <n v="1583.2"/>
    <n v="233.2"/>
    <n v="362.2"/>
    <n v="232.5"/>
    <n v="231.1"/>
    <n v="112.8"/>
    <n v="221.7"/>
  </r>
  <r>
    <x v="0"/>
    <x v="1"/>
    <x v="9"/>
    <x v="21"/>
    <x v="21"/>
    <n v="122.6"/>
    <n v="122.5"/>
    <n v="118.3"/>
    <n v="123.2"/>
    <n v="110.5"/>
    <n v="128.9"/>
    <n v="155.30000000000001"/>
    <n v="115.5"/>
    <n v="104"/>
    <n v="115.3"/>
    <n v="116.8"/>
    <n v="123.2"/>
    <n v="125.1"/>
    <n v="120"/>
    <n v="122.7"/>
    <n v="120.3"/>
    <n v="122.3"/>
    <s v="NA"/>
    <n v="116.4"/>
    <n v="117.5"/>
    <n v="115.3"/>
    <n v="112.6"/>
    <n v="113"/>
    <n v="116.9"/>
    <n v="109.3"/>
    <n v="114"/>
    <n v="121"/>
    <n v="1581.1999999999998"/>
    <n v="234"/>
    <n v="365.3"/>
    <n v="233.9"/>
    <n v="232.2"/>
    <n v="112.6"/>
    <n v="222.3"/>
  </r>
  <r>
    <x v="0"/>
    <x v="1"/>
    <x v="10"/>
    <x v="22"/>
    <x v="22"/>
    <n v="122.7"/>
    <n v="122.6"/>
    <n v="119.9"/>
    <n v="124"/>
    <n v="110.5"/>
    <n v="128.80000000000001"/>
    <n v="152"/>
    <n v="116.2"/>
    <n v="103.3"/>
    <n v="115.8"/>
    <n v="116.8"/>
    <n v="124.5"/>
    <n v="124.9"/>
    <n v="120.8"/>
    <n v="123.3"/>
    <n v="120.5"/>
    <n v="122.9"/>
    <s v="NA"/>
    <n v="117.3"/>
    <n v="118.1"/>
    <n v="115.9"/>
    <n v="112"/>
    <n v="113.3"/>
    <n v="117.2"/>
    <n v="108.8"/>
    <n v="114.1"/>
    <n v="121.1"/>
    <n v="1582"/>
    <n v="234.89999999999998"/>
    <n v="366.70000000000005"/>
    <n v="235.39999999999998"/>
    <n v="233.10000000000002"/>
    <n v="112"/>
    <n v="222.1"/>
  </r>
  <r>
    <x v="0"/>
    <x v="1"/>
    <x v="11"/>
    <x v="23"/>
    <x v="23"/>
    <n v="122.4"/>
    <n v="122.4"/>
    <n v="121.8"/>
    <n v="124.2"/>
    <n v="110.2"/>
    <n v="128.6"/>
    <n v="140.30000000000001"/>
    <n v="116.3"/>
    <n v="102"/>
    <n v="116"/>
    <n v="117.3"/>
    <n v="124.8"/>
    <n v="123.3"/>
    <n v="121.7"/>
    <n v="123.8"/>
    <n v="120.6"/>
    <n v="123.3"/>
    <s v="NA"/>
    <n v="117.4"/>
    <n v="118.2"/>
    <n v="116.2"/>
    <n v="111.5"/>
    <n v="113.3"/>
    <n v="117.7"/>
    <n v="109.4"/>
    <n v="114.2"/>
    <n v="120.3"/>
    <n v="1569.6"/>
    <n v="235.9"/>
    <n v="367.7"/>
    <n v="235.60000000000002"/>
    <n v="233.9"/>
    <n v="111.5"/>
    <n v="222.7"/>
  </r>
  <r>
    <x v="0"/>
    <x v="2"/>
    <x v="0"/>
    <x v="24"/>
    <x v="24"/>
    <n v="123.1"/>
    <n v="123.1"/>
    <n v="122.1"/>
    <n v="124.9"/>
    <n v="111"/>
    <n v="130.4"/>
    <n v="132.30000000000001"/>
    <n v="117.2"/>
    <n v="100.5"/>
    <n v="117.2"/>
    <n v="117.9"/>
    <n v="125.6"/>
    <n v="122.8"/>
    <n v="122.7"/>
    <n v="124.4"/>
    <n v="121.6"/>
    <n v="124"/>
    <s v="NA"/>
    <n v="118.4"/>
    <n v="118.9"/>
    <n v="116.6"/>
    <n v="111"/>
    <n v="114"/>
    <n v="118.2"/>
    <n v="110.2"/>
    <n v="114.5"/>
    <n v="120.3"/>
    <n v="1568.1"/>
    <n v="237.2"/>
    <n v="370"/>
    <n v="237.3"/>
    <n v="234.8"/>
    <n v="111"/>
    <n v="224.2"/>
  </r>
  <r>
    <x v="0"/>
    <x v="2"/>
    <x v="1"/>
    <x v="25"/>
    <x v="25"/>
    <n v="123.4"/>
    <n v="124.4"/>
    <n v="122.1"/>
    <n v="125.8"/>
    <n v="111.5"/>
    <n v="129.4"/>
    <n v="128.19999999999999"/>
    <n v="118.8"/>
    <n v="100"/>
    <n v="118.6"/>
    <n v="118.8"/>
    <n v="126.8"/>
    <n v="122.8"/>
    <n v="124.2"/>
    <n v="125.4"/>
    <n v="122.7"/>
    <n v="125"/>
    <s v="NA"/>
    <n v="120"/>
    <n v="119.6"/>
    <n v="117.7"/>
    <n v="110.9"/>
    <n v="114.8"/>
    <n v="118.7"/>
    <n v="110.8"/>
    <n v="115"/>
    <n v="120.6"/>
    <n v="1570.5999999999997"/>
    <n v="239.2"/>
    <n v="373.1"/>
    <n v="239.6"/>
    <n v="236.4"/>
    <n v="110.9"/>
    <n v="225.6"/>
  </r>
  <r>
    <x v="0"/>
    <x v="2"/>
    <x v="2"/>
    <x v="26"/>
    <x v="26"/>
    <n v="123.3"/>
    <n v="124.7"/>
    <n v="118.9"/>
    <n v="126"/>
    <n v="111.8"/>
    <n v="130.9"/>
    <n v="128"/>
    <n v="119.9"/>
    <n v="98.9"/>
    <n v="119.4"/>
    <n v="118.9"/>
    <n v="127.7"/>
    <n v="123.1"/>
    <n v="124.7"/>
    <n v="126"/>
    <n v="122.9"/>
    <n v="125.5"/>
    <s v="NA"/>
    <n v="120.6"/>
    <n v="120.2"/>
    <n v="118.2"/>
    <n v="111.6"/>
    <n v="115.5"/>
    <n v="119.4"/>
    <n v="110.8"/>
    <n v="115.5"/>
    <n v="121.1"/>
    <n v="1571.5"/>
    <n v="240.2"/>
    <n v="374.4"/>
    <n v="240.8"/>
    <n v="237.60000000000002"/>
    <n v="111.6"/>
    <n v="226.3"/>
  </r>
  <r>
    <x v="0"/>
    <x v="2"/>
    <x v="3"/>
    <x v="27"/>
    <x v="27"/>
    <n v="123.3"/>
    <n v="125.5"/>
    <n v="117.2"/>
    <n v="126.8"/>
    <n v="111.9"/>
    <n v="134.19999999999999"/>
    <n v="127.5"/>
    <n v="121.5"/>
    <n v="97.8"/>
    <n v="119.8"/>
    <n v="119.4"/>
    <n v="128.69999999999999"/>
    <n v="123.6"/>
    <n v="125.7"/>
    <n v="126.4"/>
    <n v="123.3"/>
    <n v="126"/>
    <s v="NA"/>
    <n v="121.2"/>
    <n v="120.9"/>
    <n v="118.6"/>
    <n v="111.9"/>
    <n v="116.2"/>
    <n v="119.9"/>
    <n v="111.6"/>
    <n v="116"/>
    <n v="121.5"/>
    <n v="1577.2"/>
    <n v="241.7"/>
    <n v="375.7"/>
    <n v="242.10000000000002"/>
    <n v="238.5"/>
    <n v="111.9"/>
    <n v="227.8"/>
  </r>
  <r>
    <x v="0"/>
    <x v="2"/>
    <x v="4"/>
    <x v="28"/>
    <x v="28"/>
    <n v="123.5"/>
    <n v="127.1"/>
    <n v="117.3"/>
    <n v="127.7"/>
    <n v="112.5"/>
    <n v="134.1"/>
    <n v="128.5"/>
    <n v="124.3"/>
    <n v="97.6"/>
    <n v="120.7"/>
    <n v="120.2"/>
    <n v="129.80000000000001"/>
    <n v="124.4"/>
    <n v="126.7"/>
    <n v="127.3"/>
    <n v="124.1"/>
    <n v="126.8"/>
    <s v="NA"/>
    <n v="121.9"/>
    <n v="121.5"/>
    <n v="119.4"/>
    <n v="113.3"/>
    <n v="116.7"/>
    <n v="120.5"/>
    <n v="112.3"/>
    <n v="116.9"/>
    <n v="122.4"/>
    <n v="1587.7"/>
    <n v="243.60000000000002"/>
    <n v="378.2"/>
    <n v="243.4"/>
    <n v="239.9"/>
    <n v="113.3"/>
    <n v="229"/>
  </r>
  <r>
    <x v="0"/>
    <x v="2"/>
    <x v="5"/>
    <x v="29"/>
    <x v="29"/>
    <n v="124.1"/>
    <n v="130.4"/>
    <n v="122.1"/>
    <n v="128.69999999999999"/>
    <n v="114.1"/>
    <n v="133.19999999999999"/>
    <n v="135.19999999999999"/>
    <n v="131.9"/>
    <n v="96.3"/>
    <n v="123"/>
    <n v="121.1"/>
    <n v="131.19999999999999"/>
    <n v="126.6"/>
    <n v="128.19999999999999"/>
    <n v="128.4"/>
    <n v="125.1"/>
    <n v="128"/>
    <s v="NA"/>
    <n v="122.6"/>
    <n v="122.8"/>
    <n v="120.4"/>
    <n v="114.2"/>
    <n v="117.9"/>
    <n v="122"/>
    <n v="113"/>
    <n v="117.9"/>
    <n v="124.1"/>
    <n v="1617.8999999999999"/>
    <n v="246.1"/>
    <n v="381.5"/>
    <n v="245.39999999999998"/>
    <n v="242.4"/>
    <n v="114.2"/>
    <n v="230.9"/>
  </r>
  <r>
    <x v="0"/>
    <x v="2"/>
    <x v="6"/>
    <x v="30"/>
    <x v="30"/>
    <n v="124"/>
    <n v="131.5"/>
    <n v="122"/>
    <n v="128.69999999999999"/>
    <n v="113.5"/>
    <n v="133.30000000000001"/>
    <n v="140.80000000000001"/>
    <n v="133.80000000000001"/>
    <n v="94.1"/>
    <n v="123.4"/>
    <n v="121"/>
    <n v="131.69999999999999"/>
    <n v="127.5"/>
    <n v="129.4"/>
    <n v="128.80000000000001"/>
    <n v="125.5"/>
    <n v="128.30000000000001"/>
    <s v="NA"/>
    <n v="123"/>
    <n v="123"/>
    <n v="120.8"/>
    <n v="114.1"/>
    <n v="118"/>
    <n v="122.9"/>
    <n v="112.7"/>
    <n v="118.1"/>
    <n v="124.7"/>
    <n v="1625.3"/>
    <n v="247.5"/>
    <n v="382.6"/>
    <n v="246"/>
    <n v="243.7"/>
    <n v="114.1"/>
    <n v="230.7"/>
  </r>
  <r>
    <x v="0"/>
    <x v="2"/>
    <x v="7"/>
    <x v="31"/>
    <x v="31"/>
    <n v="124.7"/>
    <n v="131.30000000000001"/>
    <n v="121.3"/>
    <n v="128.80000000000001"/>
    <n v="114"/>
    <n v="134.19999999999999"/>
    <n v="153.6"/>
    <n v="137.9"/>
    <n v="93.1"/>
    <n v="123.9"/>
    <n v="121.5"/>
    <n v="132.5"/>
    <n v="129.80000000000001"/>
    <n v="130.1"/>
    <n v="129.5"/>
    <n v="126.3"/>
    <n v="129"/>
    <s v="NA"/>
    <n v="123.8"/>
    <n v="123.7"/>
    <n v="121.1"/>
    <n v="113.6"/>
    <n v="118.5"/>
    <n v="123.6"/>
    <n v="112.5"/>
    <n v="118.2"/>
    <n v="126.1"/>
    <n v="1646.6"/>
    <n v="248.3"/>
    <n v="384.8"/>
    <n v="247.5"/>
    <n v="244.7"/>
    <n v="113.6"/>
    <n v="231"/>
  </r>
  <r>
    <x v="0"/>
    <x v="2"/>
    <x v="8"/>
    <x v="32"/>
    <x v="32"/>
    <n v="125.1"/>
    <n v="131.1"/>
    <n v="120.7"/>
    <n v="129.19999999999999"/>
    <n v="114.7"/>
    <n v="132.30000000000001"/>
    <n v="158.9"/>
    <n v="142.1"/>
    <n v="92.5"/>
    <n v="125.4"/>
    <n v="121.9"/>
    <n v="132.69999999999999"/>
    <n v="131"/>
    <n v="131"/>
    <n v="130.4"/>
    <n v="126.8"/>
    <n v="129.9"/>
    <s v="NA"/>
    <n v="123.7"/>
    <n v="124.5"/>
    <n v="121.4"/>
    <n v="113.8"/>
    <n v="119.6"/>
    <n v="124.5"/>
    <n v="113.7"/>
    <n v="118.8"/>
    <n v="127"/>
    <n v="1657.6000000000001"/>
    <n v="249.8"/>
    <n v="387.1"/>
    <n v="248.2"/>
    <n v="245.9"/>
    <n v="113.8"/>
    <n v="233.3"/>
  </r>
  <r>
    <x v="0"/>
    <x v="2"/>
    <x v="9"/>
    <x v="33"/>
    <x v="33"/>
    <n v="125.6"/>
    <n v="130.4"/>
    <n v="120.8"/>
    <n v="129.4"/>
    <n v="115.8"/>
    <n v="133.19999999999999"/>
    <n v="157.69999999999999"/>
    <n v="154.19999999999999"/>
    <n v="93.7"/>
    <n v="126.6"/>
    <n v="122.3"/>
    <n v="133.1"/>
    <n v="131.80000000000001"/>
    <n v="131.5"/>
    <n v="131.1"/>
    <n v="127.3"/>
    <n v="130.6"/>
    <s v="NA"/>
    <n v="124.4"/>
    <n v="125.1"/>
    <n v="122"/>
    <n v="113.8"/>
    <n v="120.1"/>
    <n v="125.1"/>
    <n v="114.2"/>
    <n v="119.2"/>
    <n v="127.7"/>
    <n v="1674.6"/>
    <n v="250.7"/>
    <n v="389"/>
    <n v="249.5"/>
    <n v="247.1"/>
    <n v="113.8"/>
    <n v="234.3"/>
  </r>
  <r>
    <x v="0"/>
    <x v="2"/>
    <x v="10"/>
    <x v="34"/>
    <x v="34"/>
    <n v="126.1"/>
    <n v="130.6"/>
    <n v="121.7"/>
    <n v="129.5"/>
    <n v="117.8"/>
    <n v="132.1"/>
    <n v="155.19999999999999"/>
    <n v="160.80000000000001"/>
    <n v="94.5"/>
    <n v="128.30000000000001"/>
    <n v="123.1"/>
    <n v="134.19999999999999"/>
    <n v="132.4"/>
    <n v="132.19999999999999"/>
    <n v="132.1"/>
    <n v="128.19999999999999"/>
    <n v="131.5"/>
    <s v="NA"/>
    <n v="125.6"/>
    <n v="125.6"/>
    <n v="122.6"/>
    <n v="114"/>
    <n v="120.9"/>
    <n v="125.8"/>
    <n v="114.2"/>
    <n v="119.6"/>
    <n v="128.30000000000001"/>
    <n v="1686.3"/>
    <n v="251.79999999999998"/>
    <n v="391.79999999999995"/>
    <n v="251.2"/>
    <n v="248.39999999999998"/>
    <n v="114"/>
    <n v="235.10000000000002"/>
  </r>
  <r>
    <x v="0"/>
    <x v="2"/>
    <x v="11"/>
    <x v="35"/>
    <x v="35"/>
    <n v="126.3"/>
    <n v="131.30000000000001"/>
    <n v="123.3"/>
    <n v="129.80000000000001"/>
    <n v="118.3"/>
    <n v="131.6"/>
    <n v="145.5"/>
    <n v="162.1"/>
    <n v="95.4"/>
    <n v="128.9"/>
    <n v="123.3"/>
    <n v="135.1"/>
    <n v="131.4"/>
    <n v="133.1"/>
    <n v="132.5"/>
    <n v="128.5"/>
    <n v="131.9"/>
    <s v="NA"/>
    <n v="125.7"/>
    <n v="126"/>
    <n v="123.1"/>
    <n v="114"/>
    <n v="121.6"/>
    <n v="125.6"/>
    <n v="114.1"/>
    <n v="119.8"/>
    <n v="127.9"/>
    <n v="1682.3000000000002"/>
    <n v="252.89999999999998"/>
    <n v="392.9"/>
    <n v="251.7"/>
    <n v="248.7"/>
    <n v="114"/>
    <n v="235.7"/>
  </r>
  <r>
    <x v="0"/>
    <x v="3"/>
    <x v="0"/>
    <x v="36"/>
    <x v="36"/>
    <n v="126.8"/>
    <n v="133.19999999999999"/>
    <n v="126.5"/>
    <n v="130.30000000000001"/>
    <n v="118.9"/>
    <n v="131.6"/>
    <n v="140.1"/>
    <n v="163.80000000000001"/>
    <n v="97.7"/>
    <n v="129.6"/>
    <n v="124.3"/>
    <n v="135.9"/>
    <n v="131.4"/>
    <n v="133.6"/>
    <n v="133.19999999999999"/>
    <n v="128.9"/>
    <n v="132.6"/>
    <s v="NA"/>
    <n v="126.2"/>
    <n v="126.6"/>
    <n v="123.7"/>
    <n v="113.6"/>
    <n v="121.4"/>
    <n v="126.2"/>
    <n v="114.9"/>
    <n v="120.1"/>
    <n v="128.1"/>
    <n v="1690.1000000000001"/>
    <n v="253.7"/>
    <n v="394.70000000000005"/>
    <n v="252.8"/>
    <n v="249.9"/>
    <n v="113.6"/>
    <n v="236.3"/>
  </r>
  <r>
    <x v="0"/>
    <x v="3"/>
    <x v="1"/>
    <x v="37"/>
    <x v="37"/>
    <n v="127.1"/>
    <n v="133.69999999999999"/>
    <n v="127.7"/>
    <n v="130.69999999999999"/>
    <n v="118.5"/>
    <n v="130.4"/>
    <n v="130.9"/>
    <n v="162.80000000000001"/>
    <n v="98.7"/>
    <n v="130.6"/>
    <n v="124.8"/>
    <n v="136.4"/>
    <n v="130.30000000000001"/>
    <n v="134.4"/>
    <n v="133.9"/>
    <n v="129.80000000000001"/>
    <n v="133.4"/>
    <s v="NA"/>
    <n v="127.5"/>
    <n v="127.1"/>
    <n v="124.3"/>
    <n v="113.9"/>
    <n v="122.3"/>
    <n v="127.1"/>
    <n v="116.8"/>
    <n v="120.9"/>
    <n v="127.9"/>
    <n v="1682.6"/>
    <n v="255.3"/>
    <n v="397.1"/>
    <n v="254.6"/>
    <n v="251.39999999999998"/>
    <n v="113.9"/>
    <n v="239.1"/>
  </r>
  <r>
    <x v="0"/>
    <x v="3"/>
    <x v="2"/>
    <x v="38"/>
    <x v="38"/>
    <n v="127.3"/>
    <n v="134.4"/>
    <n v="125.1"/>
    <n v="130.5"/>
    <n v="118.3"/>
    <n v="131.69999999999999"/>
    <n v="130.69999999999999"/>
    <n v="161.19999999999999"/>
    <n v="100.4"/>
    <n v="130.80000000000001"/>
    <n v="124.9"/>
    <n v="137"/>
    <n v="130.4"/>
    <n v="135"/>
    <n v="134.4"/>
    <n v="130.19999999999999"/>
    <n v="133.80000000000001"/>
    <s v="NA"/>
    <n v="127"/>
    <n v="127.7"/>
    <n v="124.8"/>
    <n v="113.6"/>
    <n v="122.5"/>
    <n v="127.5"/>
    <n v="117.4"/>
    <n v="121.1"/>
    <n v="128"/>
    <n v="1682.7000000000003"/>
    <n v="256.10000000000002"/>
    <n v="398.40000000000003"/>
    <n v="254.7"/>
    <n v="252.3"/>
    <n v="113.6"/>
    <n v="239.9"/>
  </r>
  <r>
    <x v="0"/>
    <x v="3"/>
    <x v="3"/>
    <x v="39"/>
    <x v="39"/>
    <n v="127.4"/>
    <n v="135.4"/>
    <n v="123.4"/>
    <n v="131.30000000000001"/>
    <n v="118.2"/>
    <n v="138.1"/>
    <n v="134.1"/>
    <n v="162.69999999999999"/>
    <n v="105"/>
    <n v="131.4"/>
    <n v="125.4"/>
    <n v="137.4"/>
    <n v="131.80000000000001"/>
    <n v="135.5"/>
    <n v="135"/>
    <n v="130.6"/>
    <n v="134.4"/>
    <s v="NA"/>
    <n v="127"/>
    <n v="128"/>
    <n v="125.2"/>
    <n v="114.4"/>
    <n v="123.2"/>
    <n v="127.9"/>
    <n v="118.4"/>
    <n v="121.7"/>
    <n v="129"/>
    <n v="1701.6000000000004"/>
    <n v="257.2"/>
    <n v="400"/>
    <n v="255"/>
    <n v="253.10000000000002"/>
    <n v="114.4"/>
    <n v="241.60000000000002"/>
  </r>
  <r>
    <x v="0"/>
    <x v="3"/>
    <x v="4"/>
    <x v="40"/>
    <x v="40"/>
    <n v="127.6"/>
    <n v="137.5"/>
    <n v="124.4"/>
    <n v="132.4"/>
    <n v="118.2"/>
    <n v="138.1"/>
    <n v="141.80000000000001"/>
    <n v="166"/>
    <n v="107.5"/>
    <n v="132.19999999999999"/>
    <n v="126.1"/>
    <n v="138.30000000000001"/>
    <n v="133.6"/>
    <n v="136"/>
    <n v="135.4"/>
    <n v="131.1"/>
    <n v="134.80000000000001"/>
    <s v="NA"/>
    <n v="127.4"/>
    <n v="128.5"/>
    <n v="125.8"/>
    <n v="115.1"/>
    <n v="123.6"/>
    <n v="129.1"/>
    <n v="119.7"/>
    <n v="122.5"/>
    <n v="130.30000000000001"/>
    <n v="1723.6999999999998"/>
    <n v="258.5"/>
    <n v="401.3"/>
    <n v="255.9"/>
    <n v="254.89999999999998"/>
    <n v="115.1"/>
    <n v="243.3"/>
  </r>
  <r>
    <x v="0"/>
    <x v="3"/>
    <x v="5"/>
    <x v="41"/>
    <x v="41"/>
    <n v="128.6"/>
    <n v="138.6"/>
    <n v="126.6"/>
    <n v="133.6"/>
    <n v="118.6"/>
    <n v="137.4"/>
    <n v="152.5"/>
    <n v="169.2"/>
    <n v="108.8"/>
    <n v="133.1"/>
    <n v="126.4"/>
    <n v="139.19999999999999"/>
    <n v="136"/>
    <n v="137.19999999999999"/>
    <n v="136.30000000000001"/>
    <n v="131.6"/>
    <n v="135.6"/>
    <s v="NA"/>
    <n v="128"/>
    <n v="129.30000000000001"/>
    <n v="126.2"/>
    <n v="116.3"/>
    <n v="124.1"/>
    <n v="130.19999999999999"/>
    <n v="119.9"/>
    <n v="123.3"/>
    <n v="131.9"/>
    <n v="1748.6"/>
    <n v="260.5"/>
    <n v="403.5"/>
    <n v="257.3"/>
    <n v="256.39999999999998"/>
    <n v="116.3"/>
    <n v="244"/>
  </r>
  <r>
    <x v="0"/>
    <x v="3"/>
    <x v="6"/>
    <x v="42"/>
    <x v="42"/>
    <n v="129.30000000000001"/>
    <n v="139.5"/>
    <n v="129.6"/>
    <n v="134.5"/>
    <n v="119.5"/>
    <n v="138.5"/>
    <n v="158.19999999999999"/>
    <n v="171.8"/>
    <n v="110.3"/>
    <n v="134.30000000000001"/>
    <n v="127.3"/>
    <n v="139.9"/>
    <n v="137.6"/>
    <n v="138"/>
    <n v="137.19999999999999"/>
    <n v="132.19999999999999"/>
    <n v="136.5"/>
    <s v="NA"/>
    <n v="128.19999999999999"/>
    <n v="130"/>
    <n v="126.7"/>
    <n v="116.4"/>
    <n v="125.2"/>
    <n v="130.80000000000001"/>
    <n v="120.9"/>
    <n v="123.8"/>
    <n v="133"/>
    <n v="1770.2999999999997"/>
    <n v="261.8"/>
    <n v="405.9"/>
    <n v="258.2"/>
    <n v="257.5"/>
    <n v="116.4"/>
    <n v="246.10000000000002"/>
  </r>
  <r>
    <x v="0"/>
    <x v="3"/>
    <x v="7"/>
    <x v="43"/>
    <x v="43"/>
    <n v="130.1"/>
    <n v="138.80000000000001"/>
    <n v="130.30000000000001"/>
    <n v="135.30000000000001"/>
    <n v="119.9"/>
    <n v="140.19999999999999"/>
    <n v="156.9"/>
    <n v="172.2"/>
    <n v="112.1"/>
    <n v="134.9"/>
    <n v="128.1"/>
    <n v="140.69999999999999"/>
    <n v="138"/>
    <n v="138.9"/>
    <n v="137.80000000000001"/>
    <n v="133"/>
    <n v="137.1"/>
    <s v="NA"/>
    <n v="129.1"/>
    <n v="130.6"/>
    <n v="127"/>
    <n v="116"/>
    <n v="125.5"/>
    <n v="131.9"/>
    <n v="122"/>
    <n v="124.2"/>
    <n v="133.5"/>
    <n v="1777.4999999999998"/>
    <n v="263.10000000000002"/>
    <n v="407.9"/>
    <n v="259.7"/>
    <n v="258.89999999999998"/>
    <n v="116"/>
    <n v="247.5"/>
  </r>
  <r>
    <x v="0"/>
    <x v="3"/>
    <x v="8"/>
    <x v="44"/>
    <x v="44"/>
    <n v="130.80000000000001"/>
    <n v="138.19999999999999"/>
    <n v="130.5"/>
    <n v="135.5"/>
    <n v="120.2"/>
    <n v="139.19999999999999"/>
    <n v="149.5"/>
    <n v="170.4"/>
    <n v="113.1"/>
    <n v="135.80000000000001"/>
    <n v="128.80000000000001"/>
    <n v="141.5"/>
    <n v="137.19999999999999"/>
    <n v="139.9"/>
    <n v="138.5"/>
    <n v="133.5"/>
    <n v="137.80000000000001"/>
    <s v="NA"/>
    <n v="129.69999999999999"/>
    <n v="131.1"/>
    <n v="127.8"/>
    <n v="117"/>
    <n v="125.7"/>
    <n v="132.19999999999999"/>
    <n v="122.8"/>
    <n v="124.9"/>
    <n v="133.4"/>
    <n v="1770.7"/>
    <n v="264.8"/>
    <n v="409.8"/>
    <n v="260.79999999999995"/>
    <n v="260"/>
    <n v="117"/>
    <n v="248.5"/>
  </r>
  <r>
    <x v="0"/>
    <x v="3"/>
    <x v="9"/>
    <x v="45"/>
    <x v="45"/>
    <n v="131.30000000000001"/>
    <n v="137.6"/>
    <n v="130.1"/>
    <n v="136"/>
    <n v="120.8"/>
    <n v="138.4"/>
    <n v="149.19999999999999"/>
    <n v="170.2"/>
    <n v="113.4"/>
    <n v="136.30000000000001"/>
    <n v="128.69999999999999"/>
    <n v="142.4"/>
    <n v="137.4"/>
    <n v="140.9"/>
    <n v="139.6"/>
    <n v="134.30000000000001"/>
    <n v="138.80000000000001"/>
    <s v="NA"/>
    <n v="129.80000000000001"/>
    <n v="131.80000000000001"/>
    <n v="128.69999999999999"/>
    <n v="117.8"/>
    <n v="126.5"/>
    <n v="133"/>
    <n v="123"/>
    <n v="125.7"/>
    <n v="133.80000000000001"/>
    <n v="1771.8000000000002"/>
    <n v="266.60000000000002"/>
    <n v="412.7"/>
    <n v="261.60000000000002"/>
    <n v="261.7"/>
    <n v="117.8"/>
    <n v="249.5"/>
  </r>
  <r>
    <x v="0"/>
    <x v="3"/>
    <x v="10"/>
    <x v="46"/>
    <x v="46"/>
    <n v="132"/>
    <n v="137.4"/>
    <n v="130.6"/>
    <n v="136.19999999999999"/>
    <n v="121.1"/>
    <n v="136.9"/>
    <n v="141.80000000000001"/>
    <n v="170"/>
    <n v="113.4"/>
    <n v="136.80000000000001"/>
    <n v="128.69999999999999"/>
    <n v="143.1"/>
    <n v="136.6"/>
    <n v="141.19999999999999"/>
    <n v="139.9"/>
    <n v="134.5"/>
    <n v="139.19999999999999"/>
    <s v="NA"/>
    <n v="130.30000000000001"/>
    <n v="132.1"/>
    <n v="129.1"/>
    <n v="118.2"/>
    <n v="126.9"/>
    <n v="133.69999999999999"/>
    <n v="123.5"/>
    <n v="126.1"/>
    <n v="133.6"/>
    <n v="1764.6"/>
    <n v="267.29999999999995"/>
    <n v="413.59999999999997"/>
    <n v="262.39999999999998"/>
    <n v="262.79999999999995"/>
    <n v="118.2"/>
    <n v="250.4"/>
  </r>
  <r>
    <x v="0"/>
    <x v="3"/>
    <x v="11"/>
    <x v="47"/>
    <x v="47"/>
    <n v="132.6"/>
    <n v="137.30000000000001"/>
    <n v="131.6"/>
    <n v="136.30000000000001"/>
    <n v="121.6"/>
    <n v="135.6"/>
    <n v="127.5"/>
    <n v="167.9"/>
    <n v="113.8"/>
    <n v="137.5"/>
    <n v="129.1"/>
    <n v="143.6"/>
    <n v="134.69999999999999"/>
    <n v="142.4"/>
    <n v="140.4"/>
    <n v="135.19999999999999"/>
    <n v="139.69999999999999"/>
    <s v="NA"/>
    <n v="132"/>
    <n v="132.9"/>
    <n v="129.69999999999999"/>
    <n v="118.6"/>
    <n v="127.3"/>
    <n v="134.19999999999999"/>
    <n v="121.9"/>
    <n v="126.3"/>
    <n v="132.80000000000001"/>
    <n v="1749.1"/>
    <n v="268.7"/>
    <n v="415.3"/>
    <n v="264.89999999999998"/>
    <n v="263.89999999999998"/>
    <n v="118.6"/>
    <n v="249.2"/>
  </r>
  <r>
    <x v="0"/>
    <x v="4"/>
    <x v="0"/>
    <x v="48"/>
    <x v="48"/>
    <n v="133.1"/>
    <n v="137.80000000000001"/>
    <n v="131.9"/>
    <n v="136.69999999999999"/>
    <n v="122"/>
    <n v="136"/>
    <n v="119.8"/>
    <n v="161.69999999999999"/>
    <n v="114.8"/>
    <n v="136.9"/>
    <n v="129"/>
    <n v="143.9"/>
    <n v="133.69999999999999"/>
    <n v="143.1"/>
    <n v="140.69999999999999"/>
    <n v="135.80000000000001"/>
    <n v="140"/>
    <s v="NA"/>
    <n v="132.1"/>
    <n v="133.19999999999999"/>
    <n v="129.9"/>
    <n v="119.1"/>
    <n v="127"/>
    <n v="134.6"/>
    <n v="122.3"/>
    <n v="126.6"/>
    <n v="132.4"/>
    <n v="1737.3000000000002"/>
    <n v="269.7"/>
    <n v="416.5"/>
    <n v="265.29999999999995"/>
    <n v="264.5"/>
    <n v="119.1"/>
    <n v="249.3"/>
  </r>
  <r>
    <x v="0"/>
    <x v="4"/>
    <x v="1"/>
    <x v="49"/>
    <x v="49"/>
    <n v="133.30000000000001"/>
    <n v="138.30000000000001"/>
    <n v="129.30000000000001"/>
    <n v="137.19999999999999"/>
    <n v="122.1"/>
    <n v="138.69999999999999"/>
    <n v="119.1"/>
    <n v="156.9"/>
    <n v="116.2"/>
    <n v="136"/>
    <n v="129.4"/>
    <n v="144.4"/>
    <n v="133.6"/>
    <n v="143.69999999999999"/>
    <n v="140.9"/>
    <n v="135.80000000000001"/>
    <n v="140.19999999999999"/>
    <s v="NA"/>
    <n v="133.19999999999999"/>
    <n v="133.6"/>
    <n v="130.1"/>
    <n v="119.5"/>
    <n v="127.7"/>
    <n v="134.9"/>
    <n v="123.2"/>
    <n v="127"/>
    <n v="132.6"/>
    <n v="1734.5000000000002"/>
    <n v="270.7"/>
    <n v="416.90000000000003"/>
    <n v="266.79999999999995"/>
    <n v="265"/>
    <n v="119.5"/>
    <n v="250.9"/>
  </r>
  <r>
    <x v="0"/>
    <x v="4"/>
    <x v="2"/>
    <x v="50"/>
    <x v="50"/>
    <n v="133.6"/>
    <n v="138.80000000000001"/>
    <n v="128.80000000000001"/>
    <n v="137.19999999999999"/>
    <n v="121.6"/>
    <n v="139.69999999999999"/>
    <n v="119.7"/>
    <n v="148"/>
    <n v="116.9"/>
    <n v="135.6"/>
    <n v="129.80000000000001"/>
    <n v="145.4"/>
    <n v="133.4"/>
    <n v="144.19999999999999"/>
    <n v="141.6"/>
    <n v="136.19999999999999"/>
    <n v="140.80000000000001"/>
    <s v="NA"/>
    <n v="134.19999999999999"/>
    <n v="134.1"/>
    <n v="130.6"/>
    <n v="119.8"/>
    <n v="128.30000000000001"/>
    <n v="135.19999999999999"/>
    <n v="123.3"/>
    <n v="127.4"/>
    <n v="132.80000000000001"/>
    <n v="1728.5000000000002"/>
    <n v="271.60000000000002"/>
    <n v="418.59999999999997"/>
    <n v="268.29999999999995"/>
    <n v="265.79999999999995"/>
    <n v="119.8"/>
    <n v="251.60000000000002"/>
  </r>
  <r>
    <x v="0"/>
    <x v="4"/>
    <x v="3"/>
    <x v="51"/>
    <x v="51"/>
    <n v="133.19999999999999"/>
    <n v="138.69999999999999"/>
    <n v="127.1"/>
    <n v="137.69999999999999"/>
    <n v="121.3"/>
    <n v="141.80000000000001"/>
    <n v="121.5"/>
    <n v="144.5"/>
    <n v="117.4"/>
    <n v="134.1"/>
    <n v="130"/>
    <n v="145.5"/>
    <n v="133.5"/>
    <n v="144.4"/>
    <n v="142.4"/>
    <n v="136.80000000000001"/>
    <n v="141.6"/>
    <s v="NA"/>
    <n v="135"/>
    <n v="134.30000000000001"/>
    <n v="131"/>
    <n v="119.2"/>
    <n v="128.30000000000001"/>
    <n v="135.69999999999999"/>
    <n v="123.7"/>
    <n v="127.5"/>
    <n v="132.9"/>
    <n v="1726.3"/>
    <n v="271.89999999999998"/>
    <n v="420.80000000000007"/>
    <n v="269.3"/>
    <n v="266.7"/>
    <n v="119.2"/>
    <n v="252"/>
  </r>
  <r>
    <x v="0"/>
    <x v="4"/>
    <x v="4"/>
    <x v="52"/>
    <x v="52"/>
    <n v="133.1"/>
    <n v="140.30000000000001"/>
    <n v="126.8"/>
    <n v="138.19999999999999"/>
    <n v="120.8"/>
    <n v="140.19999999999999"/>
    <n v="123.8"/>
    <n v="141.80000000000001"/>
    <n v="118.6"/>
    <n v="134"/>
    <n v="130.30000000000001"/>
    <n v="145.80000000000001"/>
    <n v="133.80000000000001"/>
    <n v="145.5"/>
    <n v="142.5"/>
    <n v="137.30000000000001"/>
    <n v="141.80000000000001"/>
    <s v="NA"/>
    <n v="135"/>
    <n v="134.9"/>
    <n v="131.4"/>
    <n v="119.4"/>
    <n v="129.4"/>
    <n v="136.30000000000001"/>
    <n v="123.7"/>
    <n v="127.9"/>
    <n v="133.30000000000001"/>
    <n v="1727.4999999999995"/>
    <n v="273.39999999999998"/>
    <n v="421.6"/>
    <n v="269.89999999999998"/>
    <n v="267.70000000000005"/>
    <n v="119.4"/>
    <n v="253.10000000000002"/>
  </r>
  <r>
    <x v="0"/>
    <x v="4"/>
    <x v="5"/>
    <x v="53"/>
    <x v="53"/>
    <n v="133.5"/>
    <n v="143.69999999999999"/>
    <n v="128"/>
    <n v="138.6"/>
    <n v="120.9"/>
    <n v="140.9"/>
    <n v="128.80000000000001"/>
    <n v="140.19999999999999"/>
    <n v="118.9"/>
    <n v="133.5"/>
    <n v="130.4"/>
    <n v="146.5"/>
    <n v="134.9"/>
    <n v="145.80000000000001"/>
    <n v="143.1"/>
    <n v="137.69999999999999"/>
    <n v="142.30000000000001"/>
    <s v="NA"/>
    <n v="134.80000000000001"/>
    <n v="135.19999999999999"/>
    <n v="131.30000000000001"/>
    <n v="119.4"/>
    <n v="129.80000000000001"/>
    <n v="136.9"/>
    <n v="124.1"/>
    <n v="128.1"/>
    <n v="133.9"/>
    <n v="1738.8000000000002"/>
    <n v="273.89999999999998"/>
    <n v="423.09999999999997"/>
    <n v="270"/>
    <n v="268.20000000000005"/>
    <n v="119.4"/>
    <n v="253.9"/>
  </r>
  <r>
    <x v="0"/>
    <x v="4"/>
    <x v="6"/>
    <x v="54"/>
    <x v="54"/>
    <n v="134"/>
    <n v="144.19999999999999"/>
    <n v="129.80000000000001"/>
    <n v="139"/>
    <n v="120.9"/>
    <n v="143.9"/>
    <n v="151.5"/>
    <n v="138.1"/>
    <n v="120"/>
    <n v="133.9"/>
    <n v="131.4"/>
    <n v="147.69999999999999"/>
    <n v="138.5"/>
    <n v="147.4"/>
    <n v="144.30000000000001"/>
    <n v="138.1"/>
    <n v="143.5"/>
    <s v="NA"/>
    <n v="135.30000000000001"/>
    <n v="136.1"/>
    <n v="132.1"/>
    <n v="119.1"/>
    <n v="130.6"/>
    <n v="138.6"/>
    <n v="124.4"/>
    <n v="128.6"/>
    <n v="136.19999999999999"/>
    <n v="1772.9"/>
    <n v="276"/>
    <n v="425.9"/>
    <n v="271.39999999999998"/>
    <n v="270.7"/>
    <n v="119.1"/>
    <n v="255"/>
  </r>
  <r>
    <x v="0"/>
    <x v="4"/>
    <x v="7"/>
    <x v="55"/>
    <x v="55"/>
    <n v="134.80000000000001"/>
    <n v="143.1"/>
    <n v="130"/>
    <n v="139.4"/>
    <n v="120.5"/>
    <n v="148"/>
    <n v="162.9"/>
    <n v="137.4"/>
    <n v="120.8"/>
    <n v="134.69999999999999"/>
    <n v="131.6"/>
    <n v="148.69999999999999"/>
    <n v="140.6"/>
    <n v="149"/>
    <n v="145.30000000000001"/>
    <n v="139.19999999999999"/>
    <n v="144.5"/>
    <s v="NA"/>
    <n v="136.4"/>
    <n v="137.30000000000001"/>
    <n v="133"/>
    <n v="120.3"/>
    <n v="131.5"/>
    <n v="140.19999999999999"/>
    <n v="125.4"/>
    <n v="129.69999999999999"/>
    <n v="137.80000000000001"/>
    <n v="1792.4999999999998"/>
    <n v="278.7"/>
    <n v="429"/>
    <n v="273.70000000000005"/>
    <n v="273.2"/>
    <n v="120.3"/>
    <n v="256.89999999999998"/>
  </r>
  <r>
    <x v="0"/>
    <x v="4"/>
    <x v="8"/>
    <x v="56"/>
    <x v="56"/>
    <n v="135.19999999999999"/>
    <n v="142"/>
    <n v="130.5"/>
    <n v="140.19999999999999"/>
    <n v="120.7"/>
    <n v="147.80000000000001"/>
    <n v="154.5"/>
    <n v="137.1"/>
    <n v="121"/>
    <n v="134.69999999999999"/>
    <n v="131.69999999999999"/>
    <n v="149.30000000000001"/>
    <n v="139.6"/>
    <n v="149.80000000000001"/>
    <n v="146.1"/>
    <n v="139.69999999999999"/>
    <n v="145.19999999999999"/>
    <s v="NA"/>
    <n v="137.4"/>
    <n v="137.9"/>
    <n v="133.4"/>
    <n v="121.2"/>
    <n v="132.30000000000001"/>
    <n v="139.6"/>
    <n v="126.7"/>
    <n v="130.30000000000001"/>
    <n v="137.6"/>
    <n v="1784.3"/>
    <n v="280.10000000000002"/>
    <n v="430.99999999999994"/>
    <n v="275.3"/>
    <n v="273"/>
    <n v="121.2"/>
    <n v="259"/>
  </r>
  <r>
    <x v="0"/>
    <x v="4"/>
    <x v="9"/>
    <x v="57"/>
    <x v="57"/>
    <n v="135.9"/>
    <n v="141.9"/>
    <n v="131"/>
    <n v="141.5"/>
    <n v="121.4"/>
    <n v="146.69999999999999"/>
    <n v="157.1"/>
    <n v="136.4"/>
    <n v="121.4"/>
    <n v="135.6"/>
    <n v="131.30000000000001"/>
    <n v="150.30000000000001"/>
    <n v="140.4"/>
    <n v="150.5"/>
    <n v="147.19999999999999"/>
    <n v="140.6"/>
    <n v="146.19999999999999"/>
    <s v="NA"/>
    <n v="138.1"/>
    <n v="138.4"/>
    <n v="134.19999999999999"/>
    <n v="121"/>
    <n v="133"/>
    <n v="140.1"/>
    <n v="127.4"/>
    <n v="130.69999999999999"/>
    <n v="138.30000000000001"/>
    <n v="1790.8999999999999"/>
    <n v="281.2"/>
    <n v="433.99999999999994"/>
    <n v="276.5"/>
    <n v="274.29999999999995"/>
    <n v="121"/>
    <n v="260.39999999999998"/>
  </r>
  <r>
    <x v="0"/>
    <x v="4"/>
    <x v="10"/>
    <x v="58"/>
    <x v="58"/>
    <n v="136.30000000000001"/>
    <n v="142.5"/>
    <n v="140.5"/>
    <n v="141.5"/>
    <n v="121.6"/>
    <n v="147.30000000000001"/>
    <n v="168"/>
    <n v="135.80000000000001"/>
    <n v="122.5"/>
    <n v="136"/>
    <n v="131.9"/>
    <n v="151.4"/>
    <n v="142.4"/>
    <n v="152.1"/>
    <n v="148.19999999999999"/>
    <n v="141.5"/>
    <n v="147.30000000000001"/>
    <s v="NA"/>
    <n v="141.1"/>
    <n v="139.4"/>
    <n v="135.80000000000001"/>
    <n v="121.6"/>
    <n v="133.69999999999999"/>
    <n v="141.5"/>
    <n v="128.1"/>
    <n v="131.69999999999999"/>
    <n v="140"/>
    <n v="1817.7000000000003"/>
    <n v="283.79999999999995"/>
    <n v="437"/>
    <n v="280.5"/>
    <n v="277.3"/>
    <n v="121.6"/>
    <n v="261.79999999999995"/>
  </r>
  <r>
    <x v="0"/>
    <x v="4"/>
    <x v="11"/>
    <x v="59"/>
    <x v="59"/>
    <n v="136.4"/>
    <n v="143.69999999999999"/>
    <n v="144.80000000000001"/>
    <n v="141.9"/>
    <n v="123.1"/>
    <n v="147.19999999999999"/>
    <n v="161"/>
    <n v="133.80000000000001"/>
    <n v="121.9"/>
    <n v="135.80000000000001"/>
    <n v="131.1"/>
    <n v="151.4"/>
    <n v="141.5"/>
    <n v="153.19999999999999"/>
    <n v="148"/>
    <n v="141.9"/>
    <n v="147.19999999999999"/>
    <s v="NA"/>
    <n v="142.6"/>
    <n v="139.5"/>
    <n v="136.1"/>
    <n v="122"/>
    <n v="133.4"/>
    <n v="141.1"/>
    <n v="127.8"/>
    <n v="131.9"/>
    <n v="139.80000000000001"/>
    <n v="1813.6000000000001"/>
    <n v="285.10000000000002"/>
    <n v="437.09999999999997"/>
    <n v="282.10000000000002"/>
    <n v="277.2"/>
    <n v="122"/>
    <n v="261.2"/>
  </r>
  <r>
    <x v="0"/>
    <x v="5"/>
    <x v="0"/>
    <x v="60"/>
    <x v="60"/>
    <n v="136.6"/>
    <n v="144.4"/>
    <n v="143.80000000000001"/>
    <n v="142"/>
    <n v="123.2"/>
    <n v="147.9"/>
    <n v="152.1"/>
    <n v="131.80000000000001"/>
    <n v="119.5"/>
    <n v="136"/>
    <n v="131.19999999999999"/>
    <n v="151.80000000000001"/>
    <n v="140.4"/>
    <n v="153.6"/>
    <n v="148.30000000000001"/>
    <n v="142.30000000000001"/>
    <n v="147.5"/>
    <s v="NA"/>
    <n v="142.30000000000001"/>
    <n v="139.80000000000001"/>
    <n v="136"/>
    <n v="122.7"/>
    <n v="134.30000000000001"/>
    <n v="141.6"/>
    <n v="128.6"/>
    <n v="132.30000000000001"/>
    <n v="139.30000000000001"/>
    <n v="1800.7"/>
    <n v="285.89999999999998"/>
    <n v="438.1"/>
    <n v="282.10000000000002"/>
    <n v="277.60000000000002"/>
    <n v="122.7"/>
    <n v="262.89999999999998"/>
  </r>
  <r>
    <x v="0"/>
    <x v="5"/>
    <x v="1"/>
    <x v="61"/>
    <x v="61"/>
    <n v="136.4"/>
    <n v="143.69999999999999"/>
    <n v="140.6"/>
    <n v="141.5"/>
    <n v="122.9"/>
    <n v="149.4"/>
    <n v="142.4"/>
    <n v="130.19999999999999"/>
    <n v="117.9"/>
    <n v="135.6"/>
    <n v="130.5"/>
    <n v="151.69999999999999"/>
    <n v="138.69999999999999"/>
    <n v="153.30000000000001"/>
    <n v="148.69999999999999"/>
    <n v="142.4"/>
    <n v="147.80000000000001"/>
    <s v="NA"/>
    <n v="142.4"/>
    <n v="139.9"/>
    <n v="136.19999999999999"/>
    <n v="123.3"/>
    <n v="134.30000000000001"/>
    <n v="141.5"/>
    <n v="128.80000000000001"/>
    <n v="132.5"/>
    <n v="138.5"/>
    <n v="1781.5"/>
    <n v="285.8"/>
    <n v="438.90000000000003"/>
    <n v="282.3"/>
    <n v="277.7"/>
    <n v="123.3"/>
    <n v="263.10000000000002"/>
  </r>
  <r>
    <x v="0"/>
    <x v="5"/>
    <x v="2"/>
    <x v="62"/>
    <x v="62"/>
    <n v="136.80000000000001"/>
    <n v="143.80000000000001"/>
    <n v="140"/>
    <n v="142"/>
    <n v="123.2"/>
    <n v="152.9"/>
    <n v="138"/>
    <n v="129.30000000000001"/>
    <n v="117.1"/>
    <n v="136.30000000000001"/>
    <n v="131.19999999999999"/>
    <n v="152.80000000000001"/>
    <n v="138.6"/>
    <n v="155.1"/>
    <n v="149.19999999999999"/>
    <n v="143"/>
    <n v="148.30000000000001"/>
    <s v="NA"/>
    <n v="142.6"/>
    <n v="139.9"/>
    <n v="136.69999999999999"/>
    <n v="124.6"/>
    <n v="135.1"/>
    <n v="142.69999999999999"/>
    <n v="129.30000000000001"/>
    <n v="133.30000000000001"/>
    <n v="138.69999999999999"/>
    <n v="1781.9999999999998"/>
    <n v="288.39999999999998"/>
    <n v="440.5"/>
    <n v="282.5"/>
    <n v="279.39999999999998"/>
    <n v="124.6"/>
    <n v="264.39999999999998"/>
  </r>
  <r>
    <x v="0"/>
    <x v="5"/>
    <x v="3"/>
    <x v="63"/>
    <x v="63"/>
    <n v="137.1"/>
    <n v="144.5"/>
    <n v="135.9"/>
    <n v="142.4"/>
    <n v="123.5"/>
    <n v="156.4"/>
    <n v="135.1"/>
    <n v="128.4"/>
    <n v="115.2"/>
    <n v="137.19999999999999"/>
    <n v="131.9"/>
    <n v="153.80000000000001"/>
    <n v="138.6"/>
    <n v="156.1"/>
    <n v="150.1"/>
    <n v="143.30000000000001"/>
    <n v="149.1"/>
    <s v="NA"/>
    <n v="143.80000000000001"/>
    <n v="140.9"/>
    <n v="137.6"/>
    <n v="125.3"/>
    <n v="136"/>
    <n v="143.69999999999999"/>
    <n v="130.4"/>
    <n v="134.19999999999999"/>
    <n v="139.1"/>
    <n v="1780"/>
    <n v="290.29999999999995"/>
    <n v="442.5"/>
    <n v="284.70000000000005"/>
    <n v="281.29999999999995"/>
    <n v="125.3"/>
    <n v="266.39999999999998"/>
  </r>
  <r>
    <x v="0"/>
    <x v="5"/>
    <x v="4"/>
    <x v="64"/>
    <x v="64"/>
    <n v="137.4"/>
    <n v="145.69999999999999"/>
    <n v="135.5"/>
    <n v="142.9"/>
    <n v="123.6"/>
    <n v="157.5"/>
    <n v="137.80000000000001"/>
    <n v="127.2"/>
    <n v="111.8"/>
    <n v="137.4"/>
    <n v="132.19999999999999"/>
    <n v="154.30000000000001"/>
    <n v="139.1"/>
    <n v="157"/>
    <n v="150.80000000000001"/>
    <n v="144.1"/>
    <n v="149.80000000000001"/>
    <s v="NA"/>
    <n v="144.30000000000001"/>
    <n v="141.80000000000001"/>
    <n v="138.4"/>
    <n v="126.4"/>
    <n v="136.80000000000001"/>
    <n v="144.4"/>
    <n v="131.19999999999999"/>
    <n v="135.1"/>
    <n v="139.80000000000001"/>
    <n v="1782.4"/>
    <n v="292.10000000000002"/>
    <n v="444.7"/>
    <n v="286.10000000000002"/>
    <n v="282.8"/>
    <n v="126.4"/>
    <n v="268"/>
  </r>
  <r>
    <x v="0"/>
    <x v="5"/>
    <x v="5"/>
    <x v="65"/>
    <x v="65"/>
    <n v="137.6"/>
    <n v="148.1"/>
    <n v="136.69999999999999"/>
    <n v="143.19999999999999"/>
    <n v="124"/>
    <n v="154.1"/>
    <n v="143.5"/>
    <n v="126"/>
    <n v="112.4"/>
    <n v="137.6"/>
    <n v="132.80000000000001"/>
    <n v="154.30000000000001"/>
    <n v="140"/>
    <n v="157.30000000000001"/>
    <n v="151.30000000000001"/>
    <n v="144.69999999999999"/>
    <n v="150.30000000000001"/>
    <s v="NA"/>
    <n v="145.1"/>
    <n v="142.19999999999999"/>
    <n v="138.4"/>
    <n v="127.4"/>
    <n v="137.80000000000001"/>
    <n v="145.1"/>
    <n v="131.4"/>
    <n v="135.6"/>
    <n v="140.5"/>
    <n v="1790.2999999999997"/>
    <n v="292.89999999999998"/>
    <n v="446.3"/>
    <n v="287.29999999999995"/>
    <n v="283.5"/>
    <n v="127.4"/>
    <n v="269.20000000000005"/>
  </r>
  <r>
    <x v="0"/>
    <x v="5"/>
    <x v="6"/>
    <x v="66"/>
    <x v="66"/>
    <n v="138.4"/>
    <n v="149.30000000000001"/>
    <n v="139.30000000000001"/>
    <n v="143.4"/>
    <n v="124.1"/>
    <n v="153.30000000000001"/>
    <n v="154.19999999999999"/>
    <n v="126.4"/>
    <n v="114.3"/>
    <n v="138.19999999999999"/>
    <n v="132.80000000000001"/>
    <n v="154.80000000000001"/>
    <n v="142"/>
    <n v="156.1"/>
    <n v="151.5"/>
    <n v="145.1"/>
    <n v="150.6"/>
    <s v="NA"/>
    <n v="146.80000000000001"/>
    <n v="143.1"/>
    <n v="139"/>
    <n v="127.5"/>
    <n v="138.4"/>
    <n v="145.80000000000001"/>
    <n v="131.4"/>
    <n v="136"/>
    <n v="141.80000000000001"/>
    <n v="1810.5000000000002"/>
    <n v="292.10000000000002"/>
    <n v="447.20000000000005"/>
    <n v="289.89999999999998"/>
    <n v="284.8"/>
    <n v="127.5"/>
    <n v="269.8"/>
  </r>
  <r>
    <x v="0"/>
    <x v="5"/>
    <x v="7"/>
    <x v="67"/>
    <x v="67"/>
    <n v="139.19999999999999"/>
    <n v="148.80000000000001"/>
    <n v="139.1"/>
    <n v="143.5"/>
    <n v="125"/>
    <n v="154.4"/>
    <n v="156.30000000000001"/>
    <n v="126.8"/>
    <n v="115.4"/>
    <n v="138.6"/>
    <n v="133.80000000000001"/>
    <n v="155.19999999999999"/>
    <n v="142.69999999999999"/>
    <n v="156.4"/>
    <n v="152.1"/>
    <n v="145.80000000000001"/>
    <n v="151.30000000000001"/>
    <s v="NA"/>
    <n v="147.69999999999999"/>
    <n v="143.80000000000001"/>
    <n v="139.4"/>
    <n v="128.30000000000001"/>
    <n v="138.6"/>
    <n v="146.9"/>
    <n v="131.30000000000001"/>
    <n v="136.6"/>
    <n v="142.5"/>
    <n v="1818.8"/>
    <n v="293"/>
    <n v="449.2"/>
    <n v="291.5"/>
    <n v="286.3"/>
    <n v="128.30000000000001"/>
    <n v="269.89999999999998"/>
  </r>
  <r>
    <x v="0"/>
    <x v="5"/>
    <x v="8"/>
    <x v="68"/>
    <x v="68"/>
    <n v="139.4"/>
    <n v="147.19999999999999"/>
    <n v="136.6"/>
    <n v="143.69999999999999"/>
    <n v="124.6"/>
    <n v="150.1"/>
    <n v="149.4"/>
    <n v="125.4"/>
    <n v="114.4"/>
    <n v="138.69999999999999"/>
    <n v="133.1"/>
    <n v="155.9"/>
    <n v="141.30000000000001"/>
    <n v="157.69999999999999"/>
    <n v="152.1"/>
    <n v="146.1"/>
    <n v="151.30000000000001"/>
    <s v="NA"/>
    <n v="149"/>
    <n v="144"/>
    <n v="140"/>
    <n v="129.9"/>
    <n v="140"/>
    <n v="147.6"/>
    <n v="132"/>
    <n v="137.4"/>
    <n v="142.1"/>
    <n v="1799.8000000000002"/>
    <n v="295.10000000000002"/>
    <n v="449.5"/>
    <n v="293"/>
    <n v="287.60000000000002"/>
    <n v="129.9"/>
    <n v="272"/>
  </r>
  <r>
    <x v="0"/>
    <x v="5"/>
    <x v="9"/>
    <x v="69"/>
    <x v="69"/>
    <n v="139.30000000000001"/>
    <n v="147.6"/>
    <n v="134.6"/>
    <n v="141.9"/>
    <n v="123.5"/>
    <n v="144.5"/>
    <n v="147.6"/>
    <n v="121.4"/>
    <n v="112.3"/>
    <n v="139.5"/>
    <n v="134.6"/>
    <n v="155.19999999999999"/>
    <n v="140.19999999999999"/>
    <n v="159.6"/>
    <n v="150.69999999999999"/>
    <n v="144.5"/>
    <n v="149.80000000000001"/>
    <s v="NA"/>
    <n v="149.69999999999999"/>
    <n v="147.5"/>
    <n v="144.80000000000001"/>
    <n v="130.80000000000001"/>
    <n v="140.1"/>
    <n v="148"/>
    <n v="134.4"/>
    <n v="139.80000000000001"/>
    <n v="142.19999999999999"/>
    <n v="1782.2"/>
    <n v="299.39999999999998"/>
    <n v="445"/>
    <n v="297.2"/>
    <n v="292.8"/>
    <n v="130.80000000000001"/>
    <n v="274.5"/>
  </r>
  <r>
    <x v="0"/>
    <x v="5"/>
    <x v="10"/>
    <x v="70"/>
    <x v="70"/>
    <n v="137.1"/>
    <n v="150.80000000000001"/>
    <n v="136.69999999999999"/>
    <n v="141.9"/>
    <n v="122.8"/>
    <n v="143.9"/>
    <n v="147.5"/>
    <n v="121"/>
    <n v="111.6"/>
    <n v="140.6"/>
    <n v="137.5"/>
    <n v="156.1"/>
    <n v="140"/>
    <n v="161.9"/>
    <n v="151.69999999999999"/>
    <n v="145.5"/>
    <n v="150.80000000000001"/>
    <s v="NA"/>
    <n v="150.30000000000001"/>
    <n v="148"/>
    <n v="145.4"/>
    <n v="130.30000000000001"/>
    <n v="143.1"/>
    <n v="150.19999999999999"/>
    <n v="133.1"/>
    <n v="140.1"/>
    <n v="142.4"/>
    <n v="1787.4999999999995"/>
    <n v="302"/>
    <n v="448"/>
    <n v="298.3"/>
    <n v="295.60000000000002"/>
    <n v="130.30000000000001"/>
    <n v="276.2"/>
  </r>
  <r>
    <x v="0"/>
    <x v="5"/>
    <x v="11"/>
    <x v="71"/>
    <x v="71"/>
    <n v="137.1"/>
    <n v="151.9"/>
    <n v="137.4"/>
    <n v="142.4"/>
    <n v="124.2"/>
    <n v="140.19999999999999"/>
    <n v="136.6"/>
    <n v="120.9"/>
    <n v="109.9"/>
    <n v="140.19999999999999"/>
    <n v="137.80000000000001"/>
    <n v="156"/>
    <n v="138.5"/>
    <n v="162.4"/>
    <n v="151.6"/>
    <n v="145.9"/>
    <n v="150.80000000000001"/>
    <s v="NA"/>
    <n v="149"/>
    <n v="149.5"/>
    <n v="149.6"/>
    <n v="128.9"/>
    <n v="143.30000000000001"/>
    <n v="155.1"/>
    <n v="133.19999999999999"/>
    <n v="141.6"/>
    <n v="141.9"/>
    <n v="1773.1000000000001"/>
    <n v="304"/>
    <n v="448.3"/>
    <n v="298.5"/>
    <n v="304.7"/>
    <n v="128.9"/>
    <n v="276.5"/>
  </r>
  <r>
    <x v="0"/>
    <x v="6"/>
    <x v="0"/>
    <x v="72"/>
    <x v="72"/>
    <n v="136.6"/>
    <n v="152.5"/>
    <n v="138.19999999999999"/>
    <n v="142.4"/>
    <n v="123.9"/>
    <n v="135.5"/>
    <n v="131.69999999999999"/>
    <n v="121.3"/>
    <n v="108.4"/>
    <n v="138.9"/>
    <n v="137"/>
    <n v="155.80000000000001"/>
    <n v="137.4"/>
    <n v="162.69999999999999"/>
    <n v="150.6"/>
    <n v="145.1"/>
    <n v="149.9"/>
    <s v="NA"/>
    <n v="146.19999999999999"/>
    <n v="150.1"/>
    <n v="149.6"/>
    <n v="128.6"/>
    <n v="142.9"/>
    <n v="155.19999999999999"/>
    <n v="133.5"/>
    <n v="141.69999999999999"/>
    <n v="141"/>
    <n v="1759.6000000000001"/>
    <n v="304.39999999999998"/>
    <n v="445.6"/>
    <n v="296.29999999999995"/>
    <n v="304.79999999999995"/>
    <n v="128.6"/>
    <n v="276.39999999999998"/>
  </r>
  <r>
    <x v="0"/>
    <x v="6"/>
    <x v="1"/>
    <x v="73"/>
    <x v="73"/>
    <n v="136.80000000000001"/>
    <n v="153"/>
    <n v="139.1"/>
    <n v="142.5"/>
    <n v="124.1"/>
    <n v="135.80000000000001"/>
    <n v="128.69999999999999"/>
    <n v="121.5"/>
    <n v="108.3"/>
    <n v="139.19999999999999"/>
    <n v="137.4"/>
    <n v="156.19999999999999"/>
    <n v="137.19999999999999"/>
    <n v="162.80000000000001"/>
    <n v="150.5"/>
    <n v="146.1"/>
    <n v="149.9"/>
    <s v="NA"/>
    <n v="145.30000000000001"/>
    <n v="150.1"/>
    <n v="149.9"/>
    <n v="129.19999999999999"/>
    <n v="143.4"/>
    <n v="155.5"/>
    <n v="134.9"/>
    <n v="142.19999999999999"/>
    <n v="141"/>
    <n v="1759.8000000000002"/>
    <n v="305"/>
    <n v="446.5"/>
    <n v="295.39999999999998"/>
    <n v="305.39999999999998"/>
    <n v="129.19999999999999"/>
    <n v="278.3"/>
  </r>
  <r>
    <x v="0"/>
    <x v="6"/>
    <x v="2"/>
    <x v="74"/>
    <x v="74"/>
    <n v="136.9"/>
    <n v="154.1"/>
    <n v="138.69999999999999"/>
    <n v="142.5"/>
    <n v="124.1"/>
    <n v="136.1"/>
    <n v="128.19999999999999"/>
    <n v="122.3"/>
    <n v="108.3"/>
    <n v="138.9"/>
    <n v="137.4"/>
    <n v="156.4"/>
    <n v="137.30000000000001"/>
    <n v="162.9"/>
    <n v="150.80000000000001"/>
    <n v="146.1"/>
    <n v="150.1"/>
    <s v="NA"/>
    <n v="146.4"/>
    <n v="150"/>
    <n v="150.4"/>
    <n v="129.9"/>
    <n v="143.80000000000001"/>
    <n v="155.5"/>
    <n v="134"/>
    <n v="142.4"/>
    <n v="141.19999999999999"/>
    <n v="1761.2000000000003"/>
    <n v="305.3"/>
    <n v="447"/>
    <n v="296.39999999999998"/>
    <n v="305.89999999999998"/>
    <n v="129.9"/>
    <n v="277.8"/>
  </r>
  <r>
    <x v="0"/>
    <x v="6"/>
    <x v="3"/>
    <x v="75"/>
    <x v="75"/>
    <n v="137.31666666666666"/>
    <n v="157.76666666666668"/>
    <n v="137.51666666666665"/>
    <n v="142.85"/>
    <n v="124.13333333333334"/>
    <n v="140.13333333333333"/>
    <n v="135.45000000000002"/>
    <n v="124.91666666666667"/>
    <n v="109.28333333333335"/>
    <n v="139.73333333333335"/>
    <n v="137.66666666666666"/>
    <n v="156.35"/>
    <n v="139.18333333333334"/>
    <n v="163.4"/>
    <n v="151.03333333333333"/>
    <n v="146.16666666666666"/>
    <n v="150.36666666666665"/>
    <n v="0"/>
    <n v="146.56666666666669"/>
    <n v="149.88333333333333"/>
    <n v="150.85"/>
    <n v="129.88333333333333"/>
    <n v="144.98333333333335"/>
    <n v="156.61666666666667"/>
    <n v="134.53333333333333"/>
    <n v="142.78333333333333"/>
    <n v="142.35"/>
    <n v="1782.3000000000002"/>
    <n v="306.18333333333334"/>
    <n v="447.56666666666661"/>
    <n v="296.45000000000005"/>
    <n v="307.4666666666667"/>
    <n v="129.88333333333333"/>
    <n v="279.51666666666665"/>
  </r>
  <r>
    <x v="0"/>
    <x v="6"/>
    <x v="4"/>
    <x v="76"/>
    <x v="76"/>
    <n v="137.4"/>
    <n v="159.5"/>
    <n v="134.5"/>
    <n v="142.6"/>
    <n v="124"/>
    <n v="143.69999999999999"/>
    <n v="133.4"/>
    <n v="125.1"/>
    <n v="109.3"/>
    <n v="139.30000000000001"/>
    <n v="137.69999999999999"/>
    <n v="156.4"/>
    <n v="139.19999999999999"/>
    <n v="163.30000000000001"/>
    <n v="151.30000000000001"/>
    <n v="146.6"/>
    <n v="150.69999999999999"/>
    <s v="NA"/>
    <n v="146.9"/>
    <n v="149.5"/>
    <n v="151.30000000000001"/>
    <n v="130.19999999999999"/>
    <n v="145.9"/>
    <n v="156.69999999999999"/>
    <n v="133.9"/>
    <n v="142.9"/>
    <n v="142.4"/>
    <n v="1782.1000000000001"/>
    <n v="306.20000000000005"/>
    <n v="448.59999999999997"/>
    <n v="296.39999999999998"/>
    <n v="308"/>
    <n v="130.19999999999999"/>
    <n v="279.8"/>
  </r>
  <r>
    <x v="0"/>
    <x v="6"/>
    <x v="5"/>
    <x v="77"/>
    <x v="77"/>
    <n v="137.80000000000001"/>
    <n v="163.5"/>
    <n v="136.19999999999999"/>
    <n v="143.19999999999999"/>
    <n v="124.3"/>
    <n v="143.30000000000001"/>
    <n v="140.6"/>
    <n v="128.69999999999999"/>
    <n v="110.6"/>
    <n v="140.4"/>
    <n v="138"/>
    <n v="156.6"/>
    <n v="141"/>
    <n v="164.2"/>
    <n v="151.4"/>
    <n v="146.5"/>
    <n v="150.69999999999999"/>
    <s v="NA"/>
    <n v="147.80000000000001"/>
    <n v="149.6"/>
    <n v="151.69999999999999"/>
    <n v="130.19999999999999"/>
    <n v="146.4"/>
    <n v="157.69999999999999"/>
    <n v="134.80000000000001"/>
    <n v="143.30000000000001"/>
    <n v="143.6"/>
    <n v="1804.1999999999998"/>
    <n v="307.5"/>
    <n v="448.59999999999997"/>
    <n v="297.39999999999998"/>
    <n v="309.39999999999998"/>
    <n v="130.19999999999999"/>
    <n v="281.20000000000005"/>
  </r>
  <r>
    <x v="0"/>
    <x v="6"/>
    <x v="6"/>
    <x v="78"/>
    <x v="78"/>
    <n v="138.4"/>
    <n v="164"/>
    <n v="138.4"/>
    <n v="143.9"/>
    <n v="124.4"/>
    <n v="146.4"/>
    <n v="150.1"/>
    <n v="130.6"/>
    <n v="110.8"/>
    <n v="141.69999999999999"/>
    <n v="138.5"/>
    <n v="156.69999999999999"/>
    <n v="143"/>
    <n v="164.5"/>
    <n v="151.6"/>
    <n v="146.6"/>
    <n v="150.9"/>
    <s v="NA"/>
    <n v="146.80000000000001"/>
    <n v="150"/>
    <n v="152.19999999999999"/>
    <n v="131.19999999999999"/>
    <n v="147.5"/>
    <n v="159.1"/>
    <n v="136.1"/>
    <n v="144.19999999999999"/>
    <n v="144.9"/>
    <n v="1826.8999999999999"/>
    <n v="308.7"/>
    <n v="449.1"/>
    <n v="296.8"/>
    <n v="311.29999999999995"/>
    <n v="131.19999999999999"/>
    <n v="283.60000000000002"/>
  </r>
  <r>
    <x v="0"/>
    <x v="6"/>
    <x v="7"/>
    <x v="79"/>
    <x v="79"/>
    <n v="139.19999999999999"/>
    <n v="161.9"/>
    <n v="137.1"/>
    <n v="144.6"/>
    <n v="124.7"/>
    <n v="145.5"/>
    <n v="156.19999999999999"/>
    <n v="131.5"/>
    <n v="111.7"/>
    <n v="142.69999999999999"/>
    <n v="138.5"/>
    <n v="156.9"/>
    <n v="144"/>
    <n v="165.1"/>
    <n v="151.80000000000001"/>
    <n v="146.6"/>
    <n v="151.1"/>
    <s v="NA"/>
    <n v="146.4"/>
    <n v="150.19999999999999"/>
    <n v="152.69999999999999"/>
    <n v="131.4"/>
    <n v="148"/>
    <n v="159.69999999999999"/>
    <n v="138.80000000000001"/>
    <n v="144.9"/>
    <n v="145.69999999999999"/>
    <n v="1834.5000000000002"/>
    <n v="310"/>
    <n v="449.5"/>
    <n v="296.60000000000002"/>
    <n v="312.39999999999998"/>
    <n v="131.4"/>
    <n v="286.8"/>
  </r>
  <r>
    <x v="0"/>
    <x v="6"/>
    <x v="8"/>
    <x v="80"/>
    <x v="80"/>
    <n v="140.1"/>
    <n v="161.9"/>
    <n v="138.30000000000001"/>
    <n v="145.69999999999999"/>
    <n v="125.1"/>
    <n v="143.80000000000001"/>
    <n v="163.4"/>
    <n v="132.19999999999999"/>
    <n v="112.8"/>
    <n v="144.19999999999999"/>
    <n v="138.5"/>
    <n v="157.19999999999999"/>
    <n v="145.5"/>
    <n v="165.7"/>
    <n v="151.69999999999999"/>
    <n v="146.6"/>
    <n v="151"/>
    <s v="NA"/>
    <n v="146.9"/>
    <n v="150.30000000000001"/>
    <n v="153.4"/>
    <n v="131.6"/>
    <n v="148.30000000000001"/>
    <n v="160.19999999999999"/>
    <n v="140.19999999999999"/>
    <n v="145.4"/>
    <n v="146.69999999999999"/>
    <n v="1848.7"/>
    <n v="311.10000000000002"/>
    <n v="449.29999999999995"/>
    <n v="297.20000000000005"/>
    <n v="313.60000000000002"/>
    <n v="131.6"/>
    <n v="288.5"/>
  </r>
  <r>
    <x v="0"/>
    <x v="6"/>
    <x v="9"/>
    <x v="81"/>
    <x v="81"/>
    <n v="141"/>
    <n v="161.6"/>
    <n v="141.19999999999999"/>
    <n v="146.5"/>
    <n v="125.6"/>
    <n v="145.69999999999999"/>
    <n v="178.8"/>
    <n v="133.1"/>
    <n v="113.6"/>
    <n v="145.5"/>
    <n v="138.6"/>
    <n v="157.4"/>
    <n v="148.30000000000001"/>
    <n v="166.3"/>
    <n v="151.69999999999999"/>
    <n v="146.69999999999999"/>
    <n v="151"/>
    <s v="NA"/>
    <n v="147.69999999999999"/>
    <n v="150.6"/>
    <n v="153.69999999999999"/>
    <n v="131.69999999999999"/>
    <n v="148.69999999999999"/>
    <n v="160.69999999999999"/>
    <n v="140.30000000000001"/>
    <n v="145.69999999999999"/>
    <n v="148.30000000000001"/>
    <n v="1876.8999999999996"/>
    <n v="312"/>
    <n v="449.4"/>
    <n v="298.29999999999995"/>
    <n v="314.39999999999998"/>
    <n v="131.69999999999999"/>
    <n v="289"/>
  </r>
  <r>
    <x v="0"/>
    <x v="6"/>
    <x v="10"/>
    <x v="82"/>
    <x v="82"/>
    <n v="141.80000000000001"/>
    <n v="163.69999999999999"/>
    <n v="143.80000000000001"/>
    <n v="147.1"/>
    <n v="126"/>
    <n v="146.19999999999999"/>
    <n v="191.4"/>
    <n v="136.19999999999999"/>
    <n v="113.8"/>
    <n v="147.30000000000001"/>
    <n v="138.69999999999999"/>
    <n v="157.69999999999999"/>
    <n v="150.9"/>
    <n v="167.2"/>
    <n v="152.30000000000001"/>
    <n v="147"/>
    <n v="151.5"/>
    <s v="NA"/>
    <n v="148.4"/>
    <n v="150.9"/>
    <n v="154.30000000000001"/>
    <n v="132.1"/>
    <n v="149.1"/>
    <n v="160.80000000000001"/>
    <n v="140.6"/>
    <n v="146.1"/>
    <n v="149.9"/>
    <n v="1904.6000000000001"/>
    <n v="313.29999999999995"/>
    <n v="450.8"/>
    <n v="299.3"/>
    <n v="315.10000000000002"/>
    <n v="132.1"/>
    <n v="289.7"/>
  </r>
  <r>
    <x v="0"/>
    <x v="6"/>
    <x v="11"/>
    <x v="83"/>
    <x v="83"/>
    <n v="142.80000000000001"/>
    <n v="165.3"/>
    <n v="149.5"/>
    <n v="148.69999999999999"/>
    <n v="127.5"/>
    <n v="144.30000000000001"/>
    <n v="209.5"/>
    <n v="138.80000000000001"/>
    <n v="113.6"/>
    <n v="149.1"/>
    <n v="139.30000000000001"/>
    <n v="158.30000000000001"/>
    <n v="154.30000000000001"/>
    <n v="167.8"/>
    <n v="152.6"/>
    <n v="147.30000000000001"/>
    <n v="151.9"/>
    <s v="NA"/>
    <n v="149.9"/>
    <n v="151.19999999999999"/>
    <n v="154.80000000000001"/>
    <n v="135"/>
    <n v="149.5"/>
    <n v="161.1"/>
    <n v="140.6"/>
    <n v="147.1"/>
    <n v="152.30000000000001"/>
    <n v="1940.9999999999995"/>
    <n v="314.89999999999998"/>
    <n v="451.79999999999995"/>
    <n v="301.10000000000002"/>
    <n v="315.89999999999998"/>
    <n v="135"/>
    <n v="290.10000000000002"/>
  </r>
  <r>
    <x v="0"/>
    <x v="7"/>
    <x v="0"/>
    <x v="84"/>
    <x v="84"/>
    <n v="143.69999999999999"/>
    <n v="167.3"/>
    <n v="153.5"/>
    <n v="150.5"/>
    <n v="132"/>
    <n v="142.19999999999999"/>
    <n v="191.5"/>
    <n v="141.1"/>
    <n v="113.8"/>
    <n v="151.6"/>
    <n v="139.69999999999999"/>
    <n v="158.69999999999999"/>
    <n v="153"/>
    <n v="168.6"/>
    <n v="152.80000000000001"/>
    <n v="147.4"/>
    <n v="152.1"/>
    <s v="NA"/>
    <n v="150.4"/>
    <n v="151.69999999999999"/>
    <n v="155.69999999999999"/>
    <n v="136.30000000000001"/>
    <n v="150.1"/>
    <n v="161.69999999999999"/>
    <n v="142.5"/>
    <n v="148.1"/>
    <n v="151.9"/>
    <n v="1938.6"/>
    <n v="316.7"/>
    <n v="452.30000000000007"/>
    <n v="302.10000000000002"/>
    <n v="317.39999999999998"/>
    <n v="136.30000000000001"/>
    <n v="292.60000000000002"/>
  </r>
  <r>
    <x v="0"/>
    <x v="7"/>
    <x v="1"/>
    <x v="85"/>
    <x v="85"/>
    <n v="144.19999999999999"/>
    <n v="167.5"/>
    <n v="150.9"/>
    <n v="150.9"/>
    <n v="133.69999999999999"/>
    <n v="140.69999999999999"/>
    <n v="165.1"/>
    <n v="141.80000000000001"/>
    <n v="113.1"/>
    <n v="152.80000000000001"/>
    <n v="140.1"/>
    <n v="159.19999999999999"/>
    <n v="149.80000000000001"/>
    <n v="169.4"/>
    <n v="153"/>
    <n v="147.5"/>
    <n v="152.30000000000001"/>
    <s v="NA"/>
    <n v="152.30000000000001"/>
    <n v="151.80000000000001"/>
    <n v="156.19999999999999"/>
    <n v="136"/>
    <n v="150.4"/>
    <n v="161.9"/>
    <n v="143.4"/>
    <n v="148.4"/>
    <n v="150.4"/>
    <n v="1909.7999999999997"/>
    <n v="317.8"/>
    <n v="452.8"/>
    <n v="304.10000000000002"/>
    <n v="318.10000000000002"/>
    <n v="136"/>
    <n v="293.8"/>
  </r>
  <r>
    <x v="0"/>
    <x v="7"/>
    <x v="2"/>
    <x v="86"/>
    <x v="86"/>
    <n v="144.4"/>
    <n v="166.8"/>
    <n v="147.6"/>
    <n v="151.69999999999999"/>
    <n v="133.30000000000001"/>
    <n v="141.80000000000001"/>
    <n v="152.30000000000001"/>
    <n v="141.80000000000001"/>
    <n v="112.6"/>
    <n v="154"/>
    <n v="140.1"/>
    <n v="160"/>
    <n v="148.19999999999999"/>
    <n v="170.5"/>
    <n v="153.4"/>
    <n v="147.6"/>
    <n v="152.5"/>
    <s v="NA"/>
    <n v="153.4"/>
    <n v="151.5"/>
    <n v="156.69999999999999"/>
    <n v="135.80000000000001"/>
    <n v="151.19999999999999"/>
    <n v="161.19999999999999"/>
    <n v="145.1"/>
    <n v="148.6"/>
    <n v="149.80000000000001"/>
    <n v="1894.5999999999997"/>
    <n v="319.10000000000002"/>
    <n v="453.5"/>
    <n v="304.89999999999998"/>
    <n v="317.89999999999998"/>
    <n v="135.80000000000001"/>
    <n v="296.29999999999995"/>
  </r>
  <r>
    <x v="0"/>
    <x v="7"/>
    <x v="3"/>
    <x v="87"/>
    <x v="87"/>
    <n v="147.19999999999999"/>
    <n v="147.03333333333333"/>
    <n v="146.9"/>
    <n v="155.6"/>
    <n v="137.1"/>
    <n v="147.30000000000001"/>
    <n v="162.69999999999999"/>
    <n v="150.19999999999999"/>
    <n v="119.8"/>
    <n v="158.69999999999999"/>
    <n v="139.19999999999999"/>
    <n v="155.92499999999998"/>
    <n v="150.1"/>
    <n v="170.15"/>
    <n v="149.51388888888889"/>
    <n v="149.51388888888889"/>
    <n v="148.83055555555555"/>
    <s v="NA"/>
    <n v="148.4"/>
    <n v="147.4722222222222"/>
    <n v="154.30000000000001"/>
    <n v="134.54444444444445"/>
    <n v="147.46666666666667"/>
    <n v="157.21666666666667"/>
    <n v="142.91388888888889"/>
    <n v="145.67777777777778"/>
    <n v="152.03333333333333"/>
    <n v="1917.7583333333334"/>
    <n v="315.82777777777778"/>
    <n v="447.85833333333335"/>
    <n v="295.87222222222221"/>
    <n v="311.51666666666665"/>
    <n v="134.54444444444445"/>
    <n v="290.38055555555559"/>
  </r>
  <r>
    <x v="0"/>
    <x v="7"/>
    <x v="4"/>
    <x v="88"/>
    <x v="88"/>
    <n v="146.63333333333333"/>
    <n v="174.85555555555553"/>
    <n v="148.76666666666668"/>
    <n v="153.01666666666668"/>
    <n v="136.71666666666667"/>
    <n v="143.85"/>
    <n v="158.15"/>
    <n v="147.38333333333333"/>
    <n v="114.35000000000001"/>
    <n v="157.51666666666668"/>
    <n v="141.18333333333331"/>
    <n v="134.04999999999998"/>
    <n v="151.33333333333334"/>
    <n v="147.6"/>
    <n v="128.48333333333332"/>
    <n v="148.98564814814816"/>
    <n v="127.88333333333333"/>
    <s v="NA"/>
    <n v="148.28333333333333"/>
    <n v="126.43333333333332"/>
    <n v="157.06666666666666"/>
    <n v="116.36666666666667"/>
    <n v="126.7"/>
    <n v="134.9"/>
    <n v="124.08333333333333"/>
    <n v="125.56666666666666"/>
    <n v="152.50555555555556"/>
    <n v="1907.8055555555554"/>
    <n v="273.16666666666663"/>
    <n v="405.3523148148148"/>
    <n v="274.71666666666664"/>
    <n v="291.9666666666667"/>
    <n v="116.36666666666667"/>
    <n v="250.78333333333333"/>
  </r>
  <r>
    <x v="0"/>
    <x v="7"/>
    <x v="5"/>
    <x v="89"/>
    <x v="89"/>
    <n v="148.19999999999999"/>
    <n v="190.3"/>
    <n v="149.4"/>
    <n v="153.30000000000001"/>
    <n v="138.19999999999999"/>
    <n v="143.19999999999999"/>
    <n v="148.9"/>
    <n v="150.30000000000001"/>
    <n v="113.2"/>
    <n v="159.80000000000001"/>
    <n v="142.1"/>
    <n v="161.80000000000001"/>
    <n v="152.30000000000001"/>
    <n v="182.4"/>
    <n v="154.69999999999999"/>
    <n v="150"/>
    <n v="154.1"/>
    <s v="NA"/>
    <n v="144.9"/>
    <n v="151.69999999999999"/>
    <n v="158.19999999999999"/>
    <n v="141.4"/>
    <n v="153.19999999999999"/>
    <n v="161.80000000000001"/>
    <n v="151.19999999999999"/>
    <n v="151.69999999999999"/>
    <n v="152.69999999999999"/>
    <n v="1951"/>
    <n v="334.1"/>
    <n v="458.79999999999995"/>
    <n v="296.60000000000002"/>
    <n v="320"/>
    <n v="141.4"/>
    <n v="304.39999999999998"/>
  </r>
  <r>
    <x v="0"/>
    <x v="7"/>
    <x v="6"/>
    <x v="90"/>
    <x v="90"/>
    <n v="148.19999999999999"/>
    <n v="190.3"/>
    <n v="149.4"/>
    <n v="153.30000000000001"/>
    <n v="138.19999999999999"/>
    <n v="143.19999999999999"/>
    <n v="148.9"/>
    <n v="150.30000000000001"/>
    <n v="113.2"/>
    <n v="159.80000000000001"/>
    <n v="142.1"/>
    <n v="161.80000000000001"/>
    <n v="152.30000000000001"/>
    <n v="182.4"/>
    <n v="154.69999999999999"/>
    <n v="150"/>
    <n v="154.1"/>
    <s v="NA"/>
    <n v="144.9"/>
    <n v="151.69999999999999"/>
    <n v="158.19999999999999"/>
    <n v="141.4"/>
    <n v="153.19999999999999"/>
    <n v="161.80000000000001"/>
    <n v="151.19999999999999"/>
    <n v="151.69999999999999"/>
    <n v="152.69999999999999"/>
    <n v="1951"/>
    <n v="334.1"/>
    <n v="458.79999999999995"/>
    <n v="296.60000000000002"/>
    <n v="320"/>
    <n v="141.4"/>
    <n v="304.39999999999998"/>
  </r>
  <r>
    <x v="0"/>
    <x v="7"/>
    <x v="7"/>
    <x v="91"/>
    <x v="91"/>
    <n v="147.6"/>
    <n v="187.2"/>
    <n v="148.4"/>
    <n v="153.30000000000001"/>
    <n v="139.80000000000001"/>
    <n v="146.9"/>
    <n v="171"/>
    <n v="149.9"/>
    <n v="114.2"/>
    <n v="160"/>
    <n v="143.5"/>
    <n v="161.5"/>
    <n v="155.30000000000001"/>
    <n v="180.9"/>
    <n v="155.1"/>
    <n v="149.30000000000001"/>
    <n v="154.30000000000001"/>
    <s v="NA"/>
    <n v="145.80000000000001"/>
    <n v="151.9"/>
    <n v="158.80000000000001"/>
    <n v="143.6"/>
    <n v="152.19999999999999"/>
    <n v="162.69999999999999"/>
    <n v="153.6"/>
    <n v="153"/>
    <n v="154.69999999999999"/>
    <n v="1978.6"/>
    <n v="333.9"/>
    <n v="458.7"/>
    <n v="297.70000000000005"/>
    <n v="321.5"/>
    <n v="143.6"/>
    <n v="305.79999999999995"/>
  </r>
  <r>
    <x v="0"/>
    <x v="7"/>
    <x v="8"/>
    <x v="92"/>
    <x v="92"/>
    <n v="146.9"/>
    <n v="183.9"/>
    <n v="149.5"/>
    <n v="153.4"/>
    <n v="140.4"/>
    <n v="147"/>
    <n v="178.8"/>
    <n v="149.30000000000001"/>
    <n v="115.1"/>
    <n v="160"/>
    <n v="145.4"/>
    <n v="161.6"/>
    <n v="156.1"/>
    <n v="182.9"/>
    <n v="155.4"/>
    <n v="149.9"/>
    <n v="154.6"/>
    <s v="NA"/>
    <n v="146.4"/>
    <n v="151.6"/>
    <n v="159.1"/>
    <n v="144.6"/>
    <n v="152.80000000000001"/>
    <n v="161.1"/>
    <n v="157.4"/>
    <n v="153.69999999999999"/>
    <n v="155.4"/>
    <n v="1987.3999999999999"/>
    <n v="336.6"/>
    <n v="459.9"/>
    <n v="298"/>
    <n v="320.2"/>
    <n v="144.6"/>
    <n v="310.20000000000005"/>
  </r>
  <r>
    <x v="0"/>
    <x v="7"/>
    <x v="9"/>
    <x v="93"/>
    <x v="93"/>
    <n v="146"/>
    <n v="186.3"/>
    <n v="159.19999999999999"/>
    <n v="153.6"/>
    <n v="142.6"/>
    <n v="147.19999999999999"/>
    <n v="200.6"/>
    <n v="150.30000000000001"/>
    <n v="115.3"/>
    <n v="160.9"/>
    <n v="147.4"/>
    <n v="161.9"/>
    <n v="159.6"/>
    <n v="182.7"/>
    <n v="155.69999999999999"/>
    <n v="150.6"/>
    <n v="155"/>
    <s v="NA"/>
    <n v="146.80000000000001"/>
    <n v="152"/>
    <n v="159.5"/>
    <n v="146.4"/>
    <n v="152.4"/>
    <n v="162.5"/>
    <n v="156.19999999999999"/>
    <n v="154.30000000000001"/>
    <n v="157.5"/>
    <n v="2030.9"/>
    <n v="337"/>
    <n v="461.29999999999995"/>
    <n v="298.8"/>
    <n v="322"/>
    <n v="146.4"/>
    <n v="308.60000000000002"/>
  </r>
  <r>
    <x v="0"/>
    <x v="7"/>
    <x v="10"/>
    <x v="94"/>
    <x v="94"/>
    <n v="145.4"/>
    <n v="188.6"/>
    <n v="171.6"/>
    <n v="153.80000000000001"/>
    <n v="145.4"/>
    <n v="146.5"/>
    <n v="222.2"/>
    <n v="155.9"/>
    <n v="114.9"/>
    <n v="162"/>
    <n v="150"/>
    <n v="162.69999999999999"/>
    <n v="163.4"/>
    <n v="183.4"/>
    <n v="156.30000000000001"/>
    <n v="151"/>
    <n v="155.5"/>
    <s v="NA"/>
    <n v="147.5"/>
    <n v="152.80000000000001"/>
    <n v="160.4"/>
    <n v="146.1"/>
    <n v="153.6"/>
    <n v="161.6"/>
    <n v="156.19999999999999"/>
    <n v="154.5"/>
    <n v="159.80000000000001"/>
    <n v="2082.4"/>
    <n v="337.9"/>
    <n v="462.8"/>
    <n v="300.3"/>
    <n v="322"/>
    <n v="146.1"/>
    <n v="309.79999999999995"/>
  </r>
  <r>
    <x v="0"/>
    <x v="7"/>
    <x v="11"/>
    <x v="95"/>
    <x v="95"/>
    <n v="144.6"/>
    <n v="188.5"/>
    <n v="173.4"/>
    <n v="154"/>
    <n v="150"/>
    <n v="145.9"/>
    <n v="225.2"/>
    <n v="159.5"/>
    <n v="114.4"/>
    <n v="163.5"/>
    <n v="153.4"/>
    <n v="163.6"/>
    <n v="164.5"/>
    <n v="183.6"/>
    <n v="157"/>
    <n v="151.6"/>
    <n v="156.30000000000001"/>
    <s v="NA"/>
    <n v="148.69999999999999"/>
    <n v="153.4"/>
    <n v="161.6"/>
    <n v="146.4"/>
    <n v="153.9"/>
    <n v="162.9"/>
    <n v="156.6"/>
    <n v="155.19999999999999"/>
    <n v="160.69999999999999"/>
    <n v="2100.5"/>
    <n v="338.79999999999995"/>
    <n v="464.90000000000003"/>
    <n v="302.10000000000002"/>
    <n v="324.5"/>
    <n v="146.4"/>
    <n v="310.5"/>
  </r>
  <r>
    <x v="0"/>
    <x v="8"/>
    <x v="0"/>
    <x v="96"/>
    <x v="96"/>
    <n v="143.4"/>
    <n v="187.5"/>
    <n v="173.4"/>
    <n v="154"/>
    <n v="154.80000000000001"/>
    <n v="147"/>
    <n v="187.8"/>
    <n v="159.5"/>
    <n v="113.8"/>
    <n v="164.5"/>
    <n v="156.1"/>
    <n v="164.3"/>
    <n v="159.6"/>
    <n v="184.6"/>
    <n v="157.5"/>
    <n v="152.4"/>
    <n v="156.80000000000001"/>
    <s v="NA"/>
    <n v="150.9"/>
    <n v="153.9"/>
    <n v="162.5"/>
    <n v="147.5"/>
    <n v="155.1"/>
    <n v="163.5"/>
    <n v="156.19999999999999"/>
    <n v="155.9"/>
    <n v="158.5"/>
    <n v="2065.6999999999998"/>
    <n v="340.5"/>
    <n v="466.7"/>
    <n v="304.8"/>
    <n v="326"/>
    <n v="147.5"/>
    <n v="311.29999999999995"/>
  </r>
  <r>
    <x v="0"/>
    <x v="8"/>
    <x v="1"/>
    <x v="97"/>
    <x v="97"/>
    <n v="142.80000000000001"/>
    <n v="184"/>
    <n v="168"/>
    <n v="154.4"/>
    <n v="163"/>
    <n v="147.80000000000001"/>
    <n v="149.69999999999999"/>
    <n v="158.30000000000001"/>
    <n v="111.8"/>
    <n v="165"/>
    <n v="160"/>
    <n v="165.8"/>
    <n v="154.69999999999999"/>
    <n v="186.5"/>
    <n v="159.1"/>
    <n v="153.9"/>
    <n v="158.4"/>
    <s v="NA"/>
    <n v="154.4"/>
    <n v="154.80000000000001"/>
    <n v="164.3"/>
    <n v="150.19999999999999"/>
    <n v="157"/>
    <n v="163.6"/>
    <n v="155.19999999999999"/>
    <n v="157.19999999999999"/>
    <n v="156.69999999999999"/>
    <n v="2025.3"/>
    <n v="343.7"/>
    <n v="471.4"/>
    <n v="309.20000000000005"/>
    <n v="327.9"/>
    <n v="150.19999999999999"/>
    <n v="312.2"/>
  </r>
  <r>
    <x v="0"/>
    <x v="8"/>
    <x v="2"/>
    <x v="98"/>
    <x v="98"/>
    <n v="142.5"/>
    <n v="189.4"/>
    <n v="163.19999999999999"/>
    <n v="154.5"/>
    <n v="168.2"/>
    <n v="150.5"/>
    <n v="141"/>
    <n v="159.19999999999999"/>
    <n v="111.7"/>
    <n v="164"/>
    <n v="160.6"/>
    <n v="166.4"/>
    <n v="154.5"/>
    <n v="186.1"/>
    <n v="159.6"/>
    <n v="154.4"/>
    <n v="158.9"/>
    <s v="-"/>
    <n v="156"/>
    <n v="154.80000000000001"/>
    <n v="164.6"/>
    <n v="151.30000000000001"/>
    <n v="157.80000000000001"/>
    <n v="163.80000000000001"/>
    <n v="153.1"/>
    <n v="157.30000000000001"/>
    <n v="156.69999999999999"/>
    <n v="2025.7"/>
    <n v="343.4"/>
    <n v="472.9"/>
    <n v="310.8"/>
    <n v="328.4"/>
    <n v="151.30000000000001"/>
    <n v="310.89999999999998"/>
  </r>
  <r>
    <x v="0"/>
    <x v="8"/>
    <x v="3"/>
    <x v="99"/>
    <x v="99"/>
    <n v="142.69999999999999"/>
    <n v="195.5"/>
    <n v="163.4"/>
    <n v="155"/>
    <n v="175.2"/>
    <n v="160.6"/>
    <n v="135.1"/>
    <n v="161.1"/>
    <n v="112.2"/>
    <n v="164.4"/>
    <n v="161.9"/>
    <n v="166.8"/>
    <n v="155.6"/>
    <n v="186.8"/>
    <n v="160.69999999999999"/>
    <n v="155.1"/>
    <n v="159.9"/>
    <s v="-"/>
    <n v="156"/>
    <n v="155.5"/>
    <n v="165.3"/>
    <n v="151.69999999999999"/>
    <n v="158.6"/>
    <n v="164.1"/>
    <n v="154.6"/>
    <n v="158"/>
    <n v="157.6"/>
    <n v="2049.5"/>
    <n v="344.8"/>
    <n v="475.69999999999993"/>
    <n v="311.5"/>
    <n v="329.4"/>
    <n v="151.69999999999999"/>
    <n v="313.2"/>
  </r>
  <r>
    <x v="0"/>
    <x v="8"/>
    <x v="4"/>
    <x v="100"/>
    <x v="100"/>
    <n v="145.1"/>
    <n v="198.5"/>
    <n v="168.6"/>
    <n v="155.80000000000001"/>
    <n v="184.4"/>
    <n v="162.30000000000001"/>
    <n v="138.4"/>
    <n v="165.1"/>
    <n v="114.3"/>
    <n v="169.7"/>
    <n v="164.6"/>
    <n v="169.8"/>
    <n v="158.69999999999999"/>
    <n v="189.6"/>
    <n v="165.3"/>
    <n v="160.6"/>
    <n v="164.5"/>
    <s v="NA"/>
    <n v="161.69999999999999"/>
    <n v="158.80000000000001"/>
    <n v="169.1"/>
    <n v="153.19999999999999"/>
    <n v="160"/>
    <n v="167.6"/>
    <n v="159.30000000000001"/>
    <n v="161.1"/>
    <n v="161.1"/>
    <n v="2095.2999999999997"/>
    <n v="350.7"/>
    <n v="490.4"/>
    <n v="320.5"/>
    <n v="336.7"/>
    <n v="153.19999999999999"/>
    <n v="319.3"/>
  </r>
  <r>
    <x v="0"/>
    <x v="8"/>
    <x v="5"/>
    <x v="101"/>
    <x v="101"/>
    <n v="145.6"/>
    <n v="200.1"/>
    <n v="179.3"/>
    <n v="156.1"/>
    <n v="190.4"/>
    <n v="158.6"/>
    <n v="144.69999999999999"/>
    <n v="165.5"/>
    <n v="114.6"/>
    <n v="170"/>
    <n v="165.5"/>
    <n v="171.7"/>
    <n v="160.5"/>
    <n v="189.1"/>
    <n v="165.3"/>
    <n v="159.9"/>
    <n v="164.6"/>
    <s v="NA"/>
    <n v="162.1"/>
    <n v="159.19999999999999"/>
    <n v="169.7"/>
    <n v="154.19999999999999"/>
    <n v="160.4"/>
    <n v="166.8"/>
    <n v="159.4"/>
    <n v="161.5"/>
    <n v="162.1"/>
    <n v="2122.6"/>
    <n v="350.6"/>
    <n v="489.80000000000007"/>
    <n v="321.29999999999995"/>
    <n v="336.5"/>
    <n v="154.19999999999999"/>
    <n v="319.8"/>
  </r>
  <r>
    <x v="0"/>
    <x v="8"/>
    <x v="6"/>
    <x v="102"/>
    <x v="102"/>
    <n v="145.1"/>
    <n v="204.5"/>
    <n v="180.4"/>
    <n v="157.1"/>
    <n v="188.7"/>
    <n v="157.69999999999999"/>
    <n v="152.80000000000001"/>
    <n v="163.6"/>
    <n v="113.9"/>
    <n v="169.7"/>
    <n v="166.2"/>
    <n v="171"/>
    <n v="161.69999999999999"/>
    <n v="189.7"/>
    <n v="166"/>
    <n v="161.1"/>
    <n v="165.3"/>
    <s v="NA"/>
    <n v="162.5"/>
    <n v="160.30000000000001"/>
    <n v="170.4"/>
    <n v="157.1"/>
    <n v="160.69999999999999"/>
    <n v="167.2"/>
    <n v="160.4"/>
    <n v="162.80000000000001"/>
    <n v="163.19999999999999"/>
    <n v="2132.4"/>
    <n v="352.5"/>
    <n v="492.40000000000003"/>
    <n v="322.8"/>
    <n v="337.6"/>
    <n v="157.1"/>
    <n v="321.10000000000002"/>
  </r>
  <r>
    <x v="0"/>
    <x v="8"/>
    <x v="7"/>
    <x v="103"/>
    <x v="103"/>
    <n v="144.9"/>
    <n v="202.3"/>
    <n v="176.5"/>
    <n v="157.5"/>
    <n v="190.9"/>
    <n v="155.69999999999999"/>
    <n v="153.9"/>
    <n v="162.80000000000001"/>
    <n v="115.2"/>
    <n v="169.8"/>
    <n v="167.6"/>
    <n v="171.9"/>
    <n v="161.80000000000001"/>
    <n v="190.2"/>
    <n v="167"/>
    <n v="162.6"/>
    <n v="166.3"/>
    <s v="NA"/>
    <n v="163.1"/>
    <n v="160.9"/>
    <n v="171.1"/>
    <n v="157.69999999999999"/>
    <n v="161.1"/>
    <n v="167.5"/>
    <n v="160.30000000000001"/>
    <n v="163.30000000000001"/>
    <n v="163.6"/>
    <n v="2130.8000000000002"/>
    <n v="353.5"/>
    <n v="495.90000000000003"/>
    <n v="324"/>
    <n v="338.6"/>
    <n v="157.69999999999999"/>
    <n v="321.39999999999998"/>
  </r>
  <r>
    <x v="0"/>
    <x v="8"/>
    <x v="8"/>
    <x v="104"/>
    <x v="104"/>
    <n v="145.4"/>
    <n v="202.1"/>
    <n v="172"/>
    <n v="158"/>
    <n v="195.5"/>
    <n v="152.69999999999999"/>
    <n v="151.4"/>
    <n v="163.9"/>
    <n v="119.3"/>
    <n v="170.1"/>
    <n v="168.3"/>
    <n v="172.8"/>
    <n v="162.1"/>
    <n v="190.5"/>
    <n v="167.7"/>
    <n v="163.6"/>
    <n v="167.1"/>
    <s v="NA"/>
    <n v="163.69999999999999"/>
    <n v="161.30000000000001"/>
    <n v="171.9"/>
    <n v="157.80000000000001"/>
    <n v="162.69999999999999"/>
    <n v="168.5"/>
    <n v="160.19999999999999"/>
    <n v="163.80000000000001"/>
    <n v="164"/>
    <n v="2133.6"/>
    <n v="354.3"/>
    <n v="498.4"/>
    <n v="325"/>
    <n v="340.4"/>
    <n v="157.80000000000001"/>
    <n v="322.89999999999998"/>
  </r>
  <r>
    <x v="0"/>
    <x v="8"/>
    <x v="9"/>
    <x v="105"/>
    <x v="105"/>
    <n v="146.1"/>
    <n v="202.5"/>
    <n v="170.1"/>
    <n v="158.4"/>
    <n v="198.8"/>
    <n v="152.6"/>
    <n v="170.4"/>
    <n v="165.2"/>
    <n v="121.6"/>
    <n v="170.6"/>
    <n v="168.8"/>
    <n v="173.6"/>
    <n v="165.5"/>
    <n v="191.2"/>
    <n v="168.9"/>
    <n v="164.8"/>
    <n v="168.3"/>
    <s v="NA"/>
    <n v="165.5"/>
    <n v="162"/>
    <n v="172.5"/>
    <n v="159.5"/>
    <n v="163.19999999999999"/>
    <n v="169"/>
    <n v="161.1"/>
    <n v="164.7"/>
    <n v="166.3"/>
    <n v="2164.1999999999998"/>
    <n v="355.9"/>
    <n v="502.00000000000006"/>
    <n v="327.5"/>
    <n v="341.5"/>
    <n v="159.5"/>
    <n v="324.29999999999995"/>
  </r>
  <r>
    <x v="0"/>
    <x v="8"/>
    <x v="10"/>
    <x v="106"/>
    <x v="106"/>
    <n v="146.9"/>
    <n v="199.8"/>
    <n v="171.5"/>
    <n v="159.1"/>
    <n v="198.4"/>
    <n v="153.19999999999999"/>
    <n v="183.9"/>
    <n v="165.4"/>
    <n v="122.1"/>
    <n v="170.8"/>
    <n v="169.1"/>
    <n v="174.3"/>
    <n v="167.5"/>
    <n v="191.4"/>
    <n v="170.4"/>
    <n v="166"/>
    <n v="169.8"/>
    <s v="NA"/>
    <n v="165.3"/>
    <n v="162.9"/>
    <n v="173.4"/>
    <n v="158.9"/>
    <n v="163.80000000000001"/>
    <n v="169.3"/>
    <n v="162.4"/>
    <n v="165.2"/>
    <n v="167.6"/>
    <n v="2182"/>
    <n v="356.6"/>
    <n v="506.2"/>
    <n v="328.20000000000005"/>
    <n v="342.70000000000005"/>
    <n v="158.9"/>
    <n v="326.20000000000005"/>
  </r>
  <r>
    <x v="0"/>
    <x v="8"/>
    <x v="11"/>
    <x v="107"/>
    <x v="107"/>
    <n v="147.4"/>
    <n v="197"/>
    <n v="176.5"/>
    <n v="159.80000000000001"/>
    <n v="195.8"/>
    <n v="152"/>
    <n v="172.3"/>
    <n v="164.5"/>
    <n v="120.6"/>
    <n v="171.7"/>
    <n v="169.7"/>
    <n v="175.1"/>
    <n v="165.8"/>
    <n v="190.8"/>
    <n v="171.8"/>
    <n v="167.3"/>
    <n v="171.2"/>
    <s v="NA"/>
    <n v="165.6"/>
    <n v="163.9"/>
    <n v="174"/>
    <n v="160.1"/>
    <n v="164.5"/>
    <n v="169.7"/>
    <n v="162.80000000000001"/>
    <n v="166"/>
    <n v="167"/>
    <n v="2168.1999999999998"/>
    <n v="356.8"/>
    <n v="510.3"/>
    <n v="329.5"/>
    <n v="343.7"/>
    <n v="160.1"/>
    <n v="327.3"/>
  </r>
  <r>
    <x v="0"/>
    <x v="9"/>
    <x v="0"/>
    <x v="108"/>
    <x v="108"/>
    <n v="148.30000000000001"/>
    <n v="196.9"/>
    <n v="178"/>
    <n v="160.5"/>
    <n v="192.6"/>
    <n v="151.19999999999999"/>
    <n v="159.19999999999999"/>
    <n v="164"/>
    <n v="119.3"/>
    <n v="173.3"/>
    <n v="169.8"/>
    <n v="175.8"/>
    <n v="164.1"/>
    <n v="190.7"/>
    <n v="173.2"/>
    <n v="169.3"/>
    <n v="172.7"/>
    <s v="NA"/>
    <n v="165.8"/>
    <n v="164.9"/>
    <n v="174.7"/>
    <n v="160.80000000000001"/>
    <n v="164.9"/>
    <n v="169.9"/>
    <n v="163.19999999999999"/>
    <n v="166.6"/>
    <n v="166.4"/>
    <n v="2153"/>
    <n v="357.29999999999995"/>
    <n v="515.20000000000005"/>
    <n v="330.70000000000005"/>
    <n v="344.6"/>
    <n v="160.80000000000001"/>
    <n v="328.1"/>
  </r>
  <r>
    <x v="0"/>
    <x v="9"/>
    <x v="1"/>
    <x v="109"/>
    <x v="109"/>
    <n v="148.80000000000001"/>
    <n v="198.1"/>
    <n v="175.5"/>
    <n v="160.69999999999999"/>
    <n v="192.6"/>
    <n v="151.4"/>
    <n v="155.19999999999999"/>
    <n v="163.9"/>
    <n v="118.1"/>
    <n v="175.4"/>
    <n v="170.5"/>
    <n v="176.3"/>
    <n v="163.9"/>
    <n v="191.5"/>
    <n v="174.1"/>
    <n v="171"/>
    <n v="173.7"/>
    <s v="NA"/>
    <n v="167.4"/>
    <n v="165.7"/>
    <n v="175.3"/>
    <n v="161.19999999999999"/>
    <n v="165.5"/>
    <n v="170.3"/>
    <n v="164.5"/>
    <n v="167.3"/>
    <n v="166.7"/>
    <n v="2150.4"/>
    <n v="358.8"/>
    <n v="518.79999999999995"/>
    <n v="333.1"/>
    <n v="345.6"/>
    <n v="161.19999999999999"/>
    <n v="330"/>
  </r>
  <r>
    <x v="0"/>
    <x v="9"/>
    <x v="2"/>
    <x v="110"/>
    <x v="110"/>
    <n v="150.19999999999999"/>
    <n v="208"/>
    <n v="167.9"/>
    <n v="162"/>
    <n v="203.1"/>
    <n v="155.9"/>
    <n v="155.80000000000001"/>
    <n v="164.2"/>
    <n v="118.1"/>
    <n v="178.7"/>
    <n v="171.2"/>
    <n v="177.4"/>
    <n v="166.6"/>
    <n v="192.3"/>
    <n v="175.4"/>
    <n v="173.2"/>
    <n v="175.1"/>
    <s v="NA"/>
    <n v="168.9"/>
    <n v="166.5"/>
    <n v="176"/>
    <n v="162"/>
    <n v="166.6"/>
    <n v="170.6"/>
    <n v="167.4"/>
    <n v="168.3"/>
    <n v="168.7"/>
    <n v="2179.1000000000004"/>
    <n v="360.6"/>
    <n v="523.70000000000005"/>
    <n v="335.4"/>
    <n v="346.6"/>
    <n v="162"/>
    <n v="334"/>
  </r>
  <r>
    <x v="0"/>
    <x v="9"/>
    <x v="3"/>
    <x v="111"/>
    <x v="111"/>
    <n v="151.80000000000001"/>
    <n v="209.7"/>
    <n v="164.5"/>
    <n v="163.80000000000001"/>
    <n v="207.4"/>
    <n v="169.7"/>
    <n v="153.6"/>
    <n v="165.1"/>
    <n v="118.2"/>
    <n v="182.9"/>
    <n v="172.4"/>
    <n v="178.9"/>
    <n v="168.6"/>
    <n v="192.8"/>
    <n v="177.5"/>
    <n v="175.1"/>
    <n v="177.1"/>
    <s v="NA"/>
    <n v="173.3"/>
    <n v="167.7"/>
    <n v="177"/>
    <n v="166.2"/>
    <n v="167.2"/>
    <n v="170.9"/>
    <n v="169"/>
    <n v="170.2"/>
    <n v="170.8"/>
    <n v="2206.6"/>
    <n v="363"/>
    <n v="529.70000000000005"/>
    <n v="341"/>
    <n v="347.9"/>
    <n v="166.2"/>
    <n v="336.2"/>
  </r>
  <r>
    <x v="0"/>
    <x v="9"/>
    <x v="4"/>
    <x v="112"/>
    <x v="112"/>
    <n v="152.9"/>
    <n v="214.7"/>
    <n v="161.4"/>
    <n v="164.6"/>
    <n v="209.9"/>
    <n v="168"/>
    <n v="160.4"/>
    <n v="165"/>
    <n v="118.9"/>
    <n v="186.6"/>
    <n v="173.2"/>
    <n v="180.4"/>
    <n v="170.8"/>
    <n v="192.9"/>
    <n v="179.3"/>
    <n v="177.2"/>
    <n v="179"/>
    <s v="NA"/>
    <n v="175.3"/>
    <n v="168.9"/>
    <n v="177.7"/>
    <n v="167.1"/>
    <n v="167.6"/>
    <n v="171.8"/>
    <n v="168.5"/>
    <n v="170.9"/>
    <n v="172.5"/>
    <n v="2226.8000000000002"/>
    <n v="363.8"/>
    <n v="535.5"/>
    <n v="344.20000000000005"/>
    <n v="349.5"/>
    <n v="167.1"/>
    <n v="336.1"/>
  </r>
  <r>
    <x v="0"/>
    <x v="9"/>
    <x v="5"/>
    <x v="113"/>
    <x v="113"/>
    <n v="153.80000000000001"/>
    <n v="217.2"/>
    <n v="169.6"/>
    <n v="165.4"/>
    <n v="208.1"/>
    <n v="165.8"/>
    <n v="167.3"/>
    <n v="164.6"/>
    <n v="119.1"/>
    <n v="188.9"/>
    <n v="174.2"/>
    <n v="181.9"/>
    <n v="172.4"/>
    <n v="192.9"/>
    <n v="180.7"/>
    <n v="178.7"/>
    <n v="180.4"/>
    <s v="NA"/>
    <n v="176.7"/>
    <n v="170.3"/>
    <n v="178.2"/>
    <n v="165.5"/>
    <n v="168"/>
    <n v="172.6"/>
    <n v="169.5"/>
    <n v="171"/>
    <n v="173.6"/>
    <n v="2248.3000000000002"/>
    <n v="363.9"/>
    <n v="539.79999999999995"/>
    <n v="347"/>
    <n v="350.79999999999995"/>
    <n v="165.5"/>
    <n v="337.5"/>
  </r>
  <r>
    <x v="0"/>
    <x v="9"/>
    <x v="6"/>
    <x v="114"/>
    <x v="114"/>
    <n v="155.19999999999999"/>
    <n v="210.8"/>
    <n v="174.3"/>
    <n v="166.3"/>
    <n v="202.2"/>
    <n v="169.6"/>
    <n v="168.6"/>
    <n v="164.4"/>
    <n v="119.2"/>
    <n v="191.8"/>
    <n v="174.5"/>
    <n v="183.1"/>
    <n v="172.5"/>
    <n v="193.2"/>
    <n v="182"/>
    <n v="180.3"/>
    <n v="181.7"/>
    <s v="NA"/>
    <n v="179.6"/>
    <n v="171.3"/>
    <n v="178.8"/>
    <n v="166.3"/>
    <n v="168.6"/>
    <n v="174.7"/>
    <n v="169.7"/>
    <n v="171.8"/>
    <n v="174.3"/>
    <n v="2252.5"/>
    <n v="365"/>
    <n v="544"/>
    <n v="350.9"/>
    <n v="353.5"/>
    <n v="166.3"/>
    <n v="338.29999999999995"/>
  </r>
  <r>
    <x v="0"/>
    <x v="9"/>
    <x v="7"/>
    <x v="115"/>
    <x v="115"/>
    <n v="159.5"/>
    <n v="204.1"/>
    <n v="168.3"/>
    <n v="167.9"/>
    <n v="198.1"/>
    <n v="169.2"/>
    <n v="173.1"/>
    <n v="167.1"/>
    <n v="120.2"/>
    <n v="195.6"/>
    <n v="174.8"/>
    <n v="184"/>
    <n v="173.9"/>
    <n v="193.7"/>
    <n v="183.2"/>
    <n v="181.7"/>
    <n v="183"/>
    <s v="NA"/>
    <n v="179.1"/>
    <n v="172.3"/>
    <n v="179.4"/>
    <n v="166.6"/>
    <n v="169.3"/>
    <n v="175.7"/>
    <n v="171.1"/>
    <n v="172.6"/>
    <n v="175.3"/>
    <n v="2255.7999999999997"/>
    <n v="366.29999999999995"/>
    <n v="547.9"/>
    <n v="351.4"/>
    <n v="355.1"/>
    <n v="166.6"/>
    <n v="340.4"/>
  </r>
  <r>
    <x v="0"/>
    <x v="9"/>
    <x v="8"/>
    <x v="116"/>
    <x v="116"/>
    <n v="162.9"/>
    <n v="206.7"/>
    <n v="169"/>
    <n v="169.5"/>
    <n v="194.1"/>
    <n v="164.1"/>
    <n v="176.9"/>
    <n v="169"/>
    <n v="120.8"/>
    <n v="199.1"/>
    <n v="175.4"/>
    <n v="184.8"/>
    <n v="175.5"/>
    <n v="194.5"/>
    <n v="184.7"/>
    <n v="183.3"/>
    <n v="184.5"/>
    <s v="NA"/>
    <n v="179.7"/>
    <n v="173.6"/>
    <n v="180.2"/>
    <n v="166.9"/>
    <n v="170"/>
    <n v="176.2"/>
    <n v="170.8"/>
    <n v="173.1"/>
    <n v="176.4"/>
    <n v="2267.8000000000002"/>
    <n v="367.6"/>
    <n v="552.5"/>
    <n v="353.29999999999995"/>
    <n v="356.4"/>
    <n v="166.9"/>
    <n v="340.8"/>
  </r>
  <r>
    <x v="0"/>
    <x v="9"/>
    <x v="9"/>
    <x v="117"/>
    <x v="117"/>
    <n v="164.7"/>
    <n v="208.8"/>
    <n v="170.3"/>
    <n v="170.9"/>
    <n v="191.6"/>
    <n v="162.19999999999999"/>
    <n v="184.8"/>
    <n v="169.7"/>
    <n v="121.1"/>
    <n v="201.6"/>
    <n v="175.8"/>
    <n v="185.6"/>
    <n v="177.4"/>
    <n v="194.9"/>
    <n v="186.1"/>
    <n v="184.4"/>
    <n v="185.9"/>
    <s v="NA"/>
    <n v="180.8"/>
    <n v="174.4"/>
    <n v="181.2"/>
    <n v="167.4"/>
    <n v="170.6"/>
    <n v="176.5"/>
    <n v="172"/>
    <n v="173.9"/>
    <n v="177.9"/>
    <n v="2284.5"/>
    <n v="368.8"/>
    <n v="556.4"/>
    <n v="355.20000000000005"/>
    <n v="357.7"/>
    <n v="167.4"/>
    <n v="342.6"/>
  </r>
  <r>
    <x v="0"/>
    <x v="9"/>
    <x v="10"/>
    <x v="118"/>
    <x v="118"/>
    <n v="166.9"/>
    <n v="207.2"/>
    <n v="180.2"/>
    <n v="172.3"/>
    <n v="194"/>
    <n v="159.1"/>
    <n v="171.6"/>
    <n v="170.2"/>
    <n v="121.5"/>
    <n v="204.8"/>
    <n v="176.4"/>
    <n v="186.9"/>
    <n v="176.6"/>
    <n v="195.5"/>
    <n v="187.2"/>
    <n v="185.2"/>
    <n v="186.9"/>
    <s v="NA"/>
    <n v="181.9"/>
    <n v="175.5"/>
    <n v="182.3"/>
    <n v="167.5"/>
    <n v="170.8"/>
    <n v="176.9"/>
    <n v="173.4"/>
    <n v="174.6"/>
    <n v="177.8"/>
    <n v="2287.6999999999998"/>
    <n v="370.1"/>
    <n v="559.29999999999995"/>
    <n v="357.4"/>
    <n v="359.20000000000005"/>
    <n v="167.5"/>
    <n v="344.20000000000005"/>
  </r>
  <r>
    <x v="0"/>
    <x v="9"/>
    <x v="11"/>
    <x v="119"/>
    <x v="119"/>
    <n v="168.8"/>
    <n v="206.9"/>
    <n v="189.1"/>
    <n v="173.4"/>
    <n v="193.9"/>
    <n v="156.69999999999999"/>
    <n v="150.19999999999999"/>
    <n v="170.5"/>
    <n v="121.2"/>
    <n v="207.5"/>
    <n v="176.8"/>
    <n v="187.7"/>
    <n v="174.4"/>
    <n v="195.9"/>
    <n v="188.1"/>
    <n v="185.9"/>
    <n v="187.8"/>
    <s v="NA"/>
    <n v="182.8"/>
    <n v="176.4"/>
    <n v="183.5"/>
    <n v="167.8"/>
    <n v="171.2"/>
    <n v="177.3"/>
    <n v="175.7"/>
    <n v="175.5"/>
    <n v="177.1"/>
    <n v="2277.1"/>
    <n v="371.4"/>
    <n v="561.79999999999995"/>
    <n v="359.20000000000005"/>
    <n v="360.8"/>
    <n v="167.8"/>
    <n v="346.9"/>
  </r>
  <r>
    <x v="0"/>
    <x v="10"/>
    <x v="0"/>
    <x v="120"/>
    <x v="120"/>
    <n v="174"/>
    <n v="208.3"/>
    <n v="192.9"/>
    <n v="174.3"/>
    <n v="192.6"/>
    <n v="156.30000000000001"/>
    <n v="142.9"/>
    <n v="170.7"/>
    <n v="120.3"/>
    <n v="210.5"/>
    <n v="176.9"/>
    <n v="188.5"/>
    <n v="175"/>
    <n v="196.9"/>
    <n v="189"/>
    <n v="186.3"/>
    <n v="188.6"/>
    <s v="NA"/>
    <n v="183.2"/>
    <n v="177.2"/>
    <n v="184.7"/>
    <n v="168.2"/>
    <n v="171.8"/>
    <n v="177.8"/>
    <n v="178.4"/>
    <n v="176.5"/>
    <n v="177.8"/>
    <n v="2283.2000000000003"/>
    <n v="373.4"/>
    <n v="563.9"/>
    <n v="360.4"/>
    <n v="362.5"/>
    <n v="168.2"/>
    <n v="350.20000000000005"/>
  </r>
  <r>
    <x v="0"/>
    <x v="10"/>
    <x v="1"/>
    <x v="121"/>
    <x v="121"/>
    <n v="174.2"/>
    <n v="205.2"/>
    <n v="173.9"/>
    <n v="177"/>
    <n v="183.4"/>
    <n v="167.2"/>
    <n v="140.9"/>
    <n v="170.4"/>
    <n v="119.1"/>
    <n v="212.1"/>
    <n v="177.6"/>
    <n v="189.9"/>
    <n v="174.8"/>
    <n v="198.3"/>
    <n v="190"/>
    <n v="187"/>
    <n v="189.6"/>
    <s v="NA"/>
    <n v="181.6"/>
    <n v="178.6"/>
    <n v="186.6"/>
    <n v="169"/>
    <n v="172.8"/>
    <n v="178.5"/>
    <n v="180.7"/>
    <n v="177.9"/>
    <n v="178"/>
    <n v="2265.6999999999998"/>
    <n v="376.20000000000005"/>
    <n v="566.6"/>
    <n v="360.2"/>
    <n v="365.1"/>
    <n v="169"/>
    <n v="353.5"/>
  </r>
  <r>
    <x v="0"/>
    <x v="10"/>
    <x v="2"/>
    <x v="122"/>
    <x v="122"/>
    <n v="174.3"/>
    <n v="205.2"/>
    <n v="173.9"/>
    <n v="177"/>
    <n v="183.3"/>
    <n v="167.2"/>
    <n v="140.9"/>
    <n v="170.5"/>
    <n v="119.1"/>
    <n v="212.1"/>
    <n v="177.6"/>
    <n v="189.9"/>
    <n v="174.8"/>
    <n v="198.4"/>
    <n v="190"/>
    <n v="187"/>
    <n v="189.6"/>
    <s v="NA"/>
    <n v="181.4"/>
    <n v="178.6"/>
    <n v="186.6"/>
    <n v="169"/>
    <n v="172.8"/>
    <n v="178.5"/>
    <n v="180.7"/>
    <n v="177.9"/>
    <n v="178"/>
    <n v="2265.8000000000002"/>
    <n v="376.3"/>
    <n v="566.6"/>
    <n v="360"/>
    <n v="365.1"/>
    <n v="169"/>
    <n v="353.5"/>
  </r>
  <r>
    <x v="0"/>
    <x v="10"/>
    <x v="3"/>
    <x v="123"/>
    <x v="123"/>
    <n v="173.3"/>
    <n v="206.9"/>
    <n v="167.9"/>
    <n v="178.2"/>
    <n v="178.5"/>
    <n v="173.7"/>
    <n v="142.80000000000001"/>
    <n v="172.8"/>
    <n v="120.4"/>
    <n v="215.5"/>
    <n v="178.2"/>
    <n v="190.5"/>
    <n v="175.5"/>
    <n v="199.5"/>
    <n v="190.7"/>
    <n v="187.3"/>
    <n v="190.2"/>
    <s v="-"/>
    <n v="181.5"/>
    <n v="179.1"/>
    <n v="187.2"/>
    <n v="169.4"/>
    <n v="173.2"/>
    <n v="179.4"/>
    <n v="183.8"/>
    <n v="178.9"/>
    <n v="178.8"/>
    <n v="2274.1999999999998"/>
    <n v="378.4"/>
    <n v="568.20000000000005"/>
    <n v="360.6"/>
    <n v="366.6"/>
    <n v="169.4"/>
    <n v="357"/>
  </r>
  <r>
    <x v="0"/>
    <x v="10"/>
    <x v="4"/>
    <x v="124"/>
    <x v="124"/>
    <n v="173.2"/>
    <n v="211.5"/>
    <n v="171"/>
    <n v="179.6"/>
    <n v="173.3"/>
    <n v="169"/>
    <n v="148.69999999999999"/>
    <n v="174.9"/>
    <n v="121.9"/>
    <n v="221"/>
    <n v="178.7"/>
    <n v="191.1"/>
    <n v="176.8"/>
    <n v="199.9"/>
    <n v="191.2"/>
    <n v="187.9"/>
    <n v="190.8"/>
    <s v="-"/>
    <n v="182.5"/>
    <n v="179.8"/>
    <n v="187.8"/>
    <n v="169.7"/>
    <n v="173.8"/>
    <n v="180.3"/>
    <n v="184.9"/>
    <n v="179.5"/>
    <n v="179.8"/>
    <n v="2290.7000000000007"/>
    <n v="379.4"/>
    <n v="569.90000000000009"/>
    <n v="362.3"/>
    <n v="368.1"/>
    <n v="169.7"/>
    <n v="358.70000000000005"/>
  </r>
  <r>
    <x v="1"/>
    <x v="0"/>
    <x v="0"/>
    <x v="0"/>
    <x v="0"/>
    <n v="108.4"/>
    <n v="107.3"/>
    <n v="110"/>
    <n v="104.4"/>
    <n v="105.1"/>
    <n v="103.2"/>
    <n v="102.2"/>
    <n v="106"/>
    <n v="106.2"/>
    <n v="102.7"/>
    <n v="104.9"/>
    <n v="107.3"/>
    <n v="105.6"/>
    <n v="105.1"/>
    <n v="106.3"/>
    <n v="105.5"/>
    <n v="106.2"/>
    <n v="100.3"/>
    <n v="105.5"/>
    <n v="104.8"/>
    <n v="104"/>
    <n v="103.2"/>
    <n v="103.1"/>
    <n v="103.6"/>
    <n v="104.5"/>
    <n v="103.9"/>
    <n v="104.6"/>
    <n v="1373.3000000000002"/>
    <n v="209"/>
    <n v="318"/>
    <n v="310.60000000000002"/>
    <n v="207.6"/>
    <n v="103.2"/>
    <n v="207.6"/>
  </r>
  <r>
    <x v="1"/>
    <x v="0"/>
    <x v="1"/>
    <x v="1"/>
    <x v="1"/>
    <n v="110.4"/>
    <n v="110.2"/>
    <n v="112.8"/>
    <n v="104.9"/>
    <n v="105.5"/>
    <n v="103.6"/>
    <n v="103.2"/>
    <n v="105.3"/>
    <n v="105.1"/>
    <n v="102.8"/>
    <n v="105.5"/>
    <n v="108.3"/>
    <n v="106.6"/>
    <n v="105.7"/>
    <n v="106.9"/>
    <n v="106"/>
    <n v="106.8"/>
    <n v="100.4"/>
    <n v="106"/>
    <n v="105.2"/>
    <n v="104.5"/>
    <n v="104.2"/>
    <n v="103.6"/>
    <n v="103.9"/>
    <n v="104.5"/>
    <n v="104.4"/>
    <n v="105.3"/>
    <n v="1384.2"/>
    <n v="210.10000000000002"/>
    <n v="319.7"/>
    <n v="311.60000000000002"/>
    <n v="208.4"/>
    <n v="104.2"/>
    <n v="208.1"/>
  </r>
  <r>
    <x v="1"/>
    <x v="0"/>
    <x v="2"/>
    <x v="2"/>
    <x v="2"/>
    <n v="111.4"/>
    <n v="109.7"/>
    <n v="111.2"/>
    <n v="105.1"/>
    <n v="104.9"/>
    <n v="105.3"/>
    <n v="102.2"/>
    <n v="105"/>
    <n v="104.2"/>
    <n v="103"/>
    <n v="106.2"/>
    <n v="108.9"/>
    <n v="106.9"/>
    <n v="106.6"/>
    <n v="107.4"/>
    <n v="106.5"/>
    <n v="107.3"/>
    <n v="100.4"/>
    <n v="106.1"/>
    <n v="105.6"/>
    <n v="104.9"/>
    <n v="105.1"/>
    <n v="103.7"/>
    <n v="104"/>
    <n v="104.3"/>
    <n v="104.7"/>
    <n v="105.5"/>
    <n v="1384.0000000000002"/>
    <n v="211.3"/>
    <n v="321.2"/>
    <n v="312.10000000000002"/>
    <n v="208.9"/>
    <n v="105.1"/>
    <n v="208"/>
  </r>
  <r>
    <x v="1"/>
    <x v="0"/>
    <x v="3"/>
    <x v="3"/>
    <x v="3"/>
    <n v="111.6"/>
    <n v="110.9"/>
    <n v="106.6"/>
    <n v="105.7"/>
    <n v="104.4"/>
    <n v="108.9"/>
    <n v="105.5"/>
    <n v="105.3"/>
    <n v="103.5"/>
    <n v="103.3"/>
    <n v="107.2"/>
    <n v="109.6"/>
    <n v="107.7"/>
    <n v="107.5"/>
    <n v="108"/>
    <n v="107"/>
    <n v="107.9"/>
    <n v="100.5"/>
    <n v="106.5"/>
    <n v="106.3"/>
    <n v="105.3"/>
    <n v="104.7"/>
    <n v="104.2"/>
    <n v="105"/>
    <n v="102.9"/>
    <n v="104.8"/>
    <n v="106.1"/>
    <n v="1390.2"/>
    <n v="212.3"/>
    <n v="322.89999999999998"/>
    <n v="313.3"/>
    <n v="210.3"/>
    <n v="104.7"/>
    <n v="207.10000000000002"/>
  </r>
  <r>
    <x v="1"/>
    <x v="0"/>
    <x v="4"/>
    <x v="4"/>
    <x v="4"/>
    <n v="112.3"/>
    <n v="111.3"/>
    <n v="104.7"/>
    <n v="106.8"/>
    <n v="103.9"/>
    <n v="109.3"/>
    <n v="112.9"/>
    <n v="105.8"/>
    <n v="103.1"/>
    <n v="104.3"/>
    <n v="108.1"/>
    <n v="110.5"/>
    <n v="109.2"/>
    <n v="108.6"/>
    <n v="108.7"/>
    <n v="107.4"/>
    <n v="108.5"/>
    <n v="100.5"/>
    <n v="107.4"/>
    <n v="106.9"/>
    <n v="105.9"/>
    <n v="104"/>
    <n v="104.8"/>
    <n v="105.6"/>
    <n v="102.3"/>
    <n v="104.8"/>
    <n v="106.9"/>
    <n v="1402.1999999999998"/>
    <n v="213.39999999999998"/>
    <n v="324.60000000000002"/>
    <n v="314.8"/>
    <n v="211.5"/>
    <n v="104"/>
    <n v="207.1"/>
  </r>
  <r>
    <x v="1"/>
    <x v="0"/>
    <x v="5"/>
    <x v="5"/>
    <x v="5"/>
    <n v="113.8"/>
    <n v="114.9"/>
    <n v="109.8"/>
    <n v="107.9"/>
    <n v="104.2"/>
    <n v="110.7"/>
    <n v="126.7"/>
    <n v="106.3"/>
    <n v="103.2"/>
    <n v="105.7"/>
    <n v="109"/>
    <n v="111.6"/>
    <n v="112.2"/>
    <n v="109.5"/>
    <n v="109.5"/>
    <n v="108.1"/>
    <n v="109.3"/>
    <n v="106.6"/>
    <n v="108.3"/>
    <n v="107.6"/>
    <n v="106.4"/>
    <n v="105.1"/>
    <n v="105.4"/>
    <n v="107.4"/>
    <n v="102.8"/>
    <n v="105.8"/>
    <n v="109.3"/>
    <n v="1436"/>
    <n v="215.3"/>
    <n v="326.89999999999998"/>
    <n v="322.5"/>
    <n v="213.8"/>
    <n v="105.1"/>
    <n v="208.2"/>
  </r>
  <r>
    <x v="1"/>
    <x v="0"/>
    <x v="6"/>
    <x v="6"/>
    <x v="6"/>
    <n v="114.8"/>
    <n v="116.4"/>
    <n v="111.9"/>
    <n v="108.9"/>
    <n v="104.3"/>
    <n v="111.7"/>
    <n v="140"/>
    <n v="106.4"/>
    <n v="103.3"/>
    <n v="106.8"/>
    <n v="109.6"/>
    <n v="112.6"/>
    <n v="114.7"/>
    <n v="110.3"/>
    <n v="110.2"/>
    <n v="108.8"/>
    <n v="110"/>
    <n v="107.7"/>
    <n v="109.2"/>
    <n v="108.2"/>
    <n v="107"/>
    <n v="107.1"/>
    <n v="106.1"/>
    <n v="109.1"/>
    <n v="102.8"/>
    <n v="106.9"/>
    <n v="111"/>
    <n v="1461.3999999999999"/>
    <n v="217.2"/>
    <n v="329"/>
    <n v="325.10000000000002"/>
    <n v="216.1"/>
    <n v="107.1"/>
    <n v="208.89999999999998"/>
  </r>
  <r>
    <x v="1"/>
    <x v="0"/>
    <x v="7"/>
    <x v="7"/>
    <x v="7"/>
    <n v="115.6"/>
    <n v="117.2"/>
    <n v="111.7"/>
    <n v="109.6"/>
    <n v="104.5"/>
    <n v="109.8"/>
    <n v="151.80000000000001"/>
    <n v="106.5"/>
    <n v="103.1"/>
    <n v="107.4"/>
    <n v="110.2"/>
    <n v="113.4"/>
    <n v="116.6"/>
    <n v="111.2"/>
    <n v="111"/>
    <n v="109.4"/>
    <n v="110.7"/>
    <n v="108.9"/>
    <n v="109.7"/>
    <n v="108.7"/>
    <n v="107.5"/>
    <n v="108"/>
    <n v="106.6"/>
    <n v="109.9"/>
    <n v="105.4"/>
    <n v="107.9"/>
    <n v="112.4"/>
    <n v="1477.4"/>
    <n v="219.10000000000002"/>
    <n v="331.1"/>
    <n v="327.3"/>
    <n v="217.4"/>
    <n v="108"/>
    <n v="212"/>
  </r>
  <r>
    <x v="1"/>
    <x v="0"/>
    <x v="8"/>
    <x v="8"/>
    <x v="8"/>
    <n v="116.4"/>
    <n v="116.9"/>
    <n v="112.3"/>
    <n v="110.5"/>
    <n v="105.3"/>
    <n v="107.3"/>
    <n v="160.9"/>
    <n v="107.1"/>
    <n v="103.1"/>
    <n v="108.3"/>
    <n v="110.7"/>
    <n v="114.6"/>
    <n v="118.3"/>
    <n v="112"/>
    <n v="112.2"/>
    <n v="110.4"/>
    <n v="111.9"/>
    <n v="109.7"/>
    <n v="110.5"/>
    <n v="109.6"/>
    <n v="108.1"/>
    <n v="109.9"/>
    <n v="107.5"/>
    <n v="110.6"/>
    <n v="106.8"/>
    <n v="109"/>
    <n v="113.7"/>
    <n v="1491.6999999999998"/>
    <n v="221"/>
    <n v="334.5"/>
    <n v="329.79999999999995"/>
    <n v="218.7"/>
    <n v="109.9"/>
    <n v="214.3"/>
  </r>
  <r>
    <x v="1"/>
    <x v="0"/>
    <x v="9"/>
    <x v="9"/>
    <x v="9"/>
    <n v="117.1"/>
    <n v="116.3"/>
    <n v="113.3"/>
    <n v="111.2"/>
    <n v="105.7"/>
    <n v="109.9"/>
    <n v="171.2"/>
    <n v="107.3"/>
    <n v="102.7"/>
    <n v="108.7"/>
    <n v="111.2"/>
    <n v="115.4"/>
    <n v="120.2"/>
    <n v="112.5"/>
    <n v="113.2"/>
    <n v="111.2"/>
    <n v="112.8"/>
    <n v="110.5"/>
    <n v="110.9"/>
    <n v="110.3"/>
    <n v="108.6"/>
    <n v="109.5"/>
    <n v="108.1"/>
    <n v="110.8"/>
    <n v="107.4"/>
    <n v="109.2"/>
    <n v="114.8"/>
    <n v="1510.2000000000003"/>
    <n v="221.7"/>
    <n v="337.2"/>
    <n v="331.7"/>
    <n v="219.39999999999998"/>
    <n v="109.5"/>
    <n v="215.5"/>
  </r>
  <r>
    <x v="1"/>
    <x v="0"/>
    <x v="10"/>
    <x v="10"/>
    <x v="10"/>
    <n v="118.1"/>
    <n v="115.4"/>
    <n v="118.7"/>
    <n v="112.5"/>
    <n v="106.8"/>
    <n v="113.5"/>
    <n v="183.1"/>
    <n v="108.2"/>
    <n v="102.2"/>
    <n v="109.4"/>
    <n v="111.8"/>
    <n v="116.5"/>
    <n v="122.6"/>
    <n v="113.1"/>
    <n v="114.2"/>
    <n v="111.9"/>
    <n v="113.8"/>
    <n v="111.1"/>
    <n v="111.6"/>
    <n v="111.1"/>
    <n v="109.3"/>
    <n v="109.5"/>
    <n v="108.6"/>
    <n v="111.2"/>
    <n v="108.1"/>
    <n v="109.7"/>
    <n v="116.3"/>
    <n v="1538.8"/>
    <n v="222.8"/>
    <n v="339.90000000000003"/>
    <n v="333.79999999999995"/>
    <n v="220.5"/>
    <n v="109.5"/>
    <n v="216.7"/>
  </r>
  <r>
    <x v="1"/>
    <x v="0"/>
    <x v="11"/>
    <x v="11"/>
    <x v="11"/>
    <n v="119.1"/>
    <n v="116.7"/>
    <n v="123.5"/>
    <n v="113.4"/>
    <n v="107.3"/>
    <n v="113.3"/>
    <n v="145.4"/>
    <n v="108.7"/>
    <n v="101.5"/>
    <n v="110.5"/>
    <n v="112.1"/>
    <n v="117.4"/>
    <n v="118.4"/>
    <n v="114"/>
    <n v="115.2"/>
    <n v="112.7"/>
    <n v="114.8"/>
    <n v="110.7"/>
    <n v="111.9"/>
    <n v="111.7"/>
    <n v="109.7"/>
    <n v="109.8"/>
    <n v="109"/>
    <n v="111.5"/>
    <n v="107.9"/>
    <n v="110"/>
    <n v="114.5"/>
    <n v="1507.3000000000002"/>
    <n v="224"/>
    <n v="342.7"/>
    <n v="334.3"/>
    <n v="221.2"/>
    <n v="109.8"/>
    <n v="216.9"/>
  </r>
  <r>
    <x v="1"/>
    <x v="1"/>
    <x v="0"/>
    <x v="12"/>
    <x v="12"/>
    <n v="119.6"/>
    <n v="118.8"/>
    <n v="124.1"/>
    <n v="114.1"/>
    <n v="106.8"/>
    <n v="113.9"/>
    <n v="122.2"/>
    <n v="108.9"/>
    <n v="100.2"/>
    <n v="111"/>
    <n v="112.3"/>
    <n v="118.1"/>
    <n v="115.8"/>
    <n v="114.5"/>
    <n v="115.8"/>
    <n v="113.2"/>
    <n v="115.4"/>
    <n v="111.6"/>
    <n v="112.2"/>
    <n v="112.3"/>
    <n v="110.3"/>
    <n v="110.7"/>
    <n v="109.7"/>
    <n v="111.6"/>
    <n v="108.2"/>
    <n v="110.6"/>
    <n v="113.6"/>
    <n v="1485.7999999999997"/>
    <n v="225.1"/>
    <n v="344.4"/>
    <n v="336.1"/>
    <n v="221.89999999999998"/>
    <n v="110.7"/>
    <n v="217.9"/>
  </r>
  <r>
    <x v="1"/>
    <x v="1"/>
    <x v="1"/>
    <x v="13"/>
    <x v="13"/>
    <n v="120.2"/>
    <n v="119.2"/>
    <n v="122.5"/>
    <n v="115.1"/>
    <n v="106.6"/>
    <n v="115.4"/>
    <n v="114.5"/>
    <n v="109.3"/>
    <n v="99.2"/>
    <n v="111.4"/>
    <n v="112.6"/>
    <n v="118.8"/>
    <n v="115.3"/>
    <n v="114.7"/>
    <n v="116.4"/>
    <n v="113.3"/>
    <n v="115.9"/>
    <n v="112.5"/>
    <n v="112.4"/>
    <n v="112.8"/>
    <n v="110.7"/>
    <n v="111.1"/>
    <n v="110.1"/>
    <n v="111.8"/>
    <n v="108.7"/>
    <n v="110.9"/>
    <n v="113.6"/>
    <n v="1480.1"/>
    <n v="225.60000000000002"/>
    <n v="345.6"/>
    <n v="337.7"/>
    <n v="222.5"/>
    <n v="111.1"/>
    <n v="218.8"/>
  </r>
  <r>
    <x v="1"/>
    <x v="1"/>
    <x v="2"/>
    <x v="14"/>
    <x v="14"/>
    <n v="120.7"/>
    <n v="119.3"/>
    <n v="121"/>
    <n v="116.1"/>
    <n v="106.9"/>
    <n v="118.7"/>
    <n v="116.3"/>
    <n v="109.8"/>
    <n v="99.6"/>
    <n v="111.8"/>
    <n v="112.7"/>
    <n v="119.3"/>
    <n v="116.1"/>
    <n v="115.2"/>
    <n v="116.8"/>
    <n v="113.7"/>
    <n v="116.4"/>
    <n v="113.2"/>
    <n v="112.5"/>
    <n v="113.2"/>
    <n v="111.2"/>
    <n v="111.4"/>
    <n v="110.6"/>
    <n v="112"/>
    <n v="109"/>
    <n v="111.3"/>
    <n v="114.2"/>
    <n v="1488.2999999999997"/>
    <n v="226.5"/>
    <n v="346.9"/>
    <n v="338.9"/>
    <n v="223.2"/>
    <n v="111.4"/>
    <n v="219.6"/>
  </r>
  <r>
    <x v="1"/>
    <x v="1"/>
    <x v="3"/>
    <x v="15"/>
    <x v="15"/>
    <n v="120.9"/>
    <n v="119.9"/>
    <n v="116.2"/>
    <n v="117"/>
    <n v="107.3"/>
    <n v="126.1"/>
    <n v="120.7"/>
    <n v="111"/>
    <n v="101.8"/>
    <n v="112.6"/>
    <n v="113.2"/>
    <n v="119.8"/>
    <n v="117.6"/>
    <n v="116"/>
    <n v="117.4"/>
    <n v="114.6"/>
    <n v="117"/>
    <n v="113.9"/>
    <n v="112.5"/>
    <n v="113.6"/>
    <n v="111.5"/>
    <n v="111.2"/>
    <n v="110.9"/>
    <n v="112.7"/>
    <n v="109"/>
    <n v="111.5"/>
    <n v="115.1"/>
    <n v="1504.1"/>
    <n v="227.5"/>
    <n v="349"/>
    <n v="340"/>
    <n v="224.2"/>
    <n v="111.2"/>
    <n v="219.9"/>
  </r>
  <r>
    <x v="1"/>
    <x v="1"/>
    <x v="4"/>
    <x v="16"/>
    <x v="16"/>
    <n v="121.1"/>
    <n v="121.6"/>
    <n v="115.9"/>
    <n v="118.4"/>
    <n v="107.7"/>
    <n v="127.7"/>
    <n v="125"/>
    <n v="111.9"/>
    <n v="102.8"/>
    <n v="113.4"/>
    <n v="113.7"/>
    <n v="120.4"/>
    <n v="118.9"/>
    <n v="116.8"/>
    <n v="118"/>
    <n v="115.2"/>
    <n v="117.6"/>
    <n v="114.3"/>
    <n v="112.5"/>
    <n v="114.1"/>
    <n v="111.8"/>
    <n v="111.3"/>
    <n v="111.2"/>
    <n v="113"/>
    <n v="109.1"/>
    <n v="111.8"/>
    <n v="115.8"/>
    <n v="1518.5000000000005"/>
    <n v="228.6"/>
    <n v="350.79999999999995"/>
    <n v="340.9"/>
    <n v="224.8"/>
    <n v="111.3"/>
    <n v="220.3"/>
  </r>
  <r>
    <x v="1"/>
    <x v="1"/>
    <x v="5"/>
    <x v="17"/>
    <x v="17"/>
    <n v="121.5"/>
    <n v="123.1"/>
    <n v="115.8"/>
    <n v="119.7"/>
    <n v="107.8"/>
    <n v="128.30000000000001"/>
    <n v="132.1"/>
    <n v="112.4"/>
    <n v="102.9"/>
    <n v="114.3"/>
    <n v="114.2"/>
    <n v="121.2"/>
    <n v="120.4"/>
    <n v="117.8"/>
    <n v="118.8"/>
    <n v="115.6"/>
    <n v="118.3"/>
    <n v="113.9"/>
    <n v="113.2"/>
    <n v="114.6"/>
    <n v="112.3"/>
    <n v="111.8"/>
    <n v="111.6"/>
    <n v="114.8"/>
    <n v="108.3"/>
    <n v="112.3"/>
    <n v="116.7"/>
    <n v="1533.7000000000003"/>
    <n v="230.1"/>
    <n v="352.7"/>
    <n v="341.70000000000005"/>
    <n v="227.1"/>
    <n v="111.8"/>
    <n v="219.89999999999998"/>
  </r>
  <r>
    <x v="1"/>
    <x v="1"/>
    <x v="6"/>
    <x v="18"/>
    <x v="18"/>
    <n v="122.4"/>
    <n v="123.9"/>
    <n v="117.8"/>
    <n v="121"/>
    <n v="107.9"/>
    <n v="131.19999999999999"/>
    <n v="157.69999999999999"/>
    <n v="113.2"/>
    <n v="104.1"/>
    <n v="115.5"/>
    <n v="114.8"/>
    <n v="122.1"/>
    <n v="124.7"/>
    <n v="118.8"/>
    <n v="119.6"/>
    <n v="116.3"/>
    <n v="119.1"/>
    <n v="114.8"/>
    <n v="113.9"/>
    <n v="115.2"/>
    <n v="112.7"/>
    <n v="113.1"/>
    <n v="112.1"/>
    <n v="116.8"/>
    <n v="109.2"/>
    <n v="113.3"/>
    <n v="119.2"/>
    <n v="1576.3"/>
    <n v="232.1"/>
    <n v="355"/>
    <n v="343.9"/>
    <n v="229.5"/>
    <n v="113.1"/>
    <n v="221.3"/>
  </r>
  <r>
    <x v="1"/>
    <x v="1"/>
    <x v="7"/>
    <x v="19"/>
    <x v="19"/>
    <n v="122.7"/>
    <n v="124.4"/>
    <n v="117.3"/>
    <n v="122"/>
    <n v="108"/>
    <n v="131.1"/>
    <n v="168.2"/>
    <n v="114.5"/>
    <n v="104.3"/>
    <n v="117.1"/>
    <n v="115.2"/>
    <n v="123.1"/>
    <n v="126.6"/>
    <n v="119.9"/>
    <n v="120"/>
    <n v="116.8"/>
    <n v="119.6"/>
    <n v="115.5"/>
    <n v="114"/>
    <n v="115.6"/>
    <n v="113.3"/>
    <n v="112.8"/>
    <n v="112.6"/>
    <n v="118"/>
    <n v="109.9"/>
    <n v="113.7"/>
    <n v="120.3"/>
    <n v="1594.4999999999998"/>
    <n v="233.60000000000002"/>
    <n v="356.4"/>
    <n v="345.1"/>
    <n v="231.3"/>
    <n v="112.8"/>
    <n v="222.5"/>
  </r>
  <r>
    <x v="1"/>
    <x v="1"/>
    <x v="8"/>
    <x v="20"/>
    <x v="20"/>
    <n v="122.9"/>
    <n v="123.5"/>
    <n v="117.3"/>
    <n v="122.7"/>
    <n v="107.9"/>
    <n v="127.3"/>
    <n v="162.1"/>
    <n v="115.6"/>
    <n v="103.8"/>
    <n v="117.6"/>
    <n v="115.8"/>
    <n v="123.8"/>
    <n v="125.8"/>
    <n v="120.8"/>
    <n v="120.7"/>
    <n v="117.2"/>
    <n v="120.1"/>
    <n v="116.1"/>
    <n v="114.3"/>
    <n v="116.1"/>
    <n v="113.7"/>
    <n v="112"/>
    <n v="113.1"/>
    <n v="118.6"/>
    <n v="109.5"/>
    <n v="113.7"/>
    <n v="120.1"/>
    <n v="1586.0999999999997"/>
    <n v="234.5"/>
    <n v="358"/>
    <n v="346.5"/>
    <n v="232.3"/>
    <n v="112"/>
    <n v="222.6"/>
  </r>
  <r>
    <x v="1"/>
    <x v="1"/>
    <x v="9"/>
    <x v="21"/>
    <x v="21"/>
    <n v="123.2"/>
    <n v="123.8"/>
    <n v="118.1"/>
    <n v="123.2"/>
    <n v="107.9"/>
    <n v="126.4"/>
    <n v="156.80000000000001"/>
    <n v="116.1"/>
    <n v="103.1"/>
    <n v="118.1"/>
    <n v="116.1"/>
    <n v="124.5"/>
    <n v="125.4"/>
    <n v="121.1"/>
    <n v="121.5"/>
    <n v="118.1"/>
    <n v="121"/>
    <n v="116.7"/>
    <n v="114.7"/>
    <n v="116.7"/>
    <n v="114.3"/>
    <n v="111.8"/>
    <n v="113.3"/>
    <n v="118.8"/>
    <n v="109.6"/>
    <n v="113.9"/>
    <n v="120.1"/>
    <n v="1582.7"/>
    <n v="235"/>
    <n v="360.6"/>
    <n v="348.1"/>
    <n v="233.1"/>
    <n v="111.8"/>
    <n v="222.89999999999998"/>
  </r>
  <r>
    <x v="1"/>
    <x v="1"/>
    <x v="10"/>
    <x v="22"/>
    <x v="22"/>
    <n v="123.3"/>
    <n v="123.7"/>
    <n v="121"/>
    <n v="124.2"/>
    <n v="107.8"/>
    <n v="125.7"/>
    <n v="152.4"/>
    <n v="117.2"/>
    <n v="102.1"/>
    <n v="118.7"/>
    <n v="116.4"/>
    <n v="125.6"/>
    <n v="125.1"/>
    <n v="122.1"/>
    <n v="122.1"/>
    <n v="118.4"/>
    <n v="121.6"/>
    <n v="117.1"/>
    <n v="115.5"/>
    <n v="117.3"/>
    <n v="114.8"/>
    <n v="110.8"/>
    <n v="113.7"/>
    <n v="119"/>
    <n v="109.1"/>
    <n v="113.8"/>
    <n v="120.1"/>
    <n v="1583.2"/>
    <n v="235.89999999999998"/>
    <n v="362.1"/>
    <n v="349.9"/>
    <n v="233.8"/>
    <n v="110.8"/>
    <n v="222.8"/>
  </r>
  <r>
    <x v="1"/>
    <x v="1"/>
    <x v="11"/>
    <x v="23"/>
    <x v="23"/>
    <n v="122.9"/>
    <n v="123.2"/>
    <n v="123.5"/>
    <n v="124.5"/>
    <n v="107.6"/>
    <n v="125.7"/>
    <n v="140.5"/>
    <n v="117.6"/>
    <n v="100.6"/>
    <n v="119.1"/>
    <n v="116.8"/>
    <n v="126.1"/>
    <n v="123.6"/>
    <n v="123"/>
    <n v="122.6"/>
    <n v="118.6"/>
    <n v="122"/>
    <n v="116.5"/>
    <n v="115.7"/>
    <n v="117.5"/>
    <n v="115.1"/>
    <n v="110.1"/>
    <n v="113.9"/>
    <n v="119.5"/>
    <n v="109.8"/>
    <n v="113.8"/>
    <n v="119.4"/>
    <n v="1571.6999999999998"/>
    <n v="236.8"/>
    <n v="363.2"/>
    <n v="349.7"/>
    <n v="234.6"/>
    <n v="110.1"/>
    <n v="223.7"/>
  </r>
  <r>
    <x v="1"/>
    <x v="2"/>
    <x v="0"/>
    <x v="24"/>
    <x v="24"/>
    <n v="123.4"/>
    <n v="123.9"/>
    <n v="123.8"/>
    <n v="125"/>
    <n v="108.5"/>
    <n v="126.2"/>
    <n v="133"/>
    <n v="119.1"/>
    <n v="99"/>
    <n v="120.3"/>
    <n v="117.3"/>
    <n v="126.7"/>
    <n v="123.1"/>
    <n v="124"/>
    <n v="123.1"/>
    <n v="119.3"/>
    <n v="122.5"/>
    <n v="117.3"/>
    <n v="116.5"/>
    <n v="118.1"/>
    <n v="115.5"/>
    <n v="109.4"/>
    <n v="114.3"/>
    <n v="119.7"/>
    <n v="110.7"/>
    <n v="114"/>
    <n v="119.5"/>
    <n v="1569.3"/>
    <n v="238"/>
    <n v="364.9"/>
    <n v="351.9"/>
    <n v="235.2"/>
    <n v="109.4"/>
    <n v="225"/>
  </r>
  <r>
    <x v="1"/>
    <x v="2"/>
    <x v="1"/>
    <x v="25"/>
    <x v="25"/>
    <n v="123.7"/>
    <n v="125.1"/>
    <n v="121.1"/>
    <n v="125.7"/>
    <n v="109.1"/>
    <n v="125.8"/>
    <n v="129.4"/>
    <n v="120.9"/>
    <n v="98.3"/>
    <n v="121.6"/>
    <n v="118"/>
    <n v="127.6"/>
    <n v="123.1"/>
    <n v="125.2"/>
    <n v="123.8"/>
    <n v="120.1"/>
    <n v="123.3"/>
    <n v="118.1"/>
    <n v="117.7"/>
    <n v="118.7"/>
    <n v="116.3"/>
    <n v="108.7"/>
    <n v="114.9"/>
    <n v="119.7"/>
    <n v="111.2"/>
    <n v="114.1"/>
    <n v="119.7"/>
    <n v="1569.3999999999996"/>
    <n v="239.3"/>
    <n v="367.2"/>
    <n v="354.5"/>
    <n v="236"/>
    <n v="108.7"/>
    <n v="226.10000000000002"/>
  </r>
  <r>
    <x v="1"/>
    <x v="2"/>
    <x v="2"/>
    <x v="26"/>
    <x v="26"/>
    <n v="123.5"/>
    <n v="125.4"/>
    <n v="116.8"/>
    <n v="126"/>
    <n v="109.2"/>
    <n v="127.6"/>
    <n v="129.19999999999999"/>
    <n v="122.4"/>
    <n v="97"/>
    <n v="122.1"/>
    <n v="118.1"/>
    <n v="128.4"/>
    <n v="123.4"/>
    <n v="125.8"/>
    <n v="124.3"/>
    <n v="120.4"/>
    <n v="123.7"/>
    <n v="118.6"/>
    <n v="118.3"/>
    <n v="119.2"/>
    <n v="116.7"/>
    <n v="109.9"/>
    <n v="115.4"/>
    <n v="120.1"/>
    <n v="111"/>
    <n v="114.7"/>
    <n v="120.2"/>
    <n v="1569.1"/>
    <n v="240.5"/>
    <n v="368.4"/>
    <n v="356.09999999999997"/>
    <n v="236.8"/>
    <n v="109.9"/>
    <n v="226.4"/>
  </r>
  <r>
    <x v="1"/>
    <x v="2"/>
    <x v="3"/>
    <x v="27"/>
    <x v="27"/>
    <n v="123.5"/>
    <n v="126.4"/>
    <n v="114.4"/>
    <n v="126.6"/>
    <n v="109.2"/>
    <n v="132.5"/>
    <n v="128.6"/>
    <n v="124.8"/>
    <n v="95.7"/>
    <n v="122.4"/>
    <n v="118.5"/>
    <n v="129.1"/>
    <n v="124"/>
    <n v="126.9"/>
    <n v="124.7"/>
    <n v="120.8"/>
    <n v="124.1"/>
    <n v="119.2"/>
    <n v="118.7"/>
    <n v="119.7"/>
    <n v="117.1"/>
    <n v="110.1"/>
    <n v="115.9"/>
    <n v="121"/>
    <n v="111.7"/>
    <n v="115.1"/>
    <n v="120.7"/>
    <n v="1575.7"/>
    <n v="242"/>
    <n v="369.6"/>
    <n v="357.6"/>
    <n v="238.1"/>
    <n v="110.1"/>
    <n v="227.60000000000002"/>
  </r>
  <r>
    <x v="1"/>
    <x v="2"/>
    <x v="4"/>
    <x v="28"/>
    <x v="28"/>
    <n v="123.6"/>
    <n v="128"/>
    <n v="115"/>
    <n v="127.3"/>
    <n v="109.8"/>
    <n v="132.6"/>
    <n v="130.9"/>
    <n v="130.5"/>
    <n v="95.3"/>
    <n v="123.4"/>
    <n v="119.2"/>
    <n v="129.80000000000001"/>
    <n v="125"/>
    <n v="127.9"/>
    <n v="125.4"/>
    <n v="121.3"/>
    <n v="124.7"/>
    <n v="119.6"/>
    <n v="119.2"/>
    <n v="120.2"/>
    <n v="117.7"/>
    <n v="112"/>
    <n v="116.3"/>
    <n v="121.4"/>
    <n v="112.3"/>
    <n v="116.1"/>
    <n v="121.6"/>
    <n v="1590.4"/>
    <n v="244"/>
    <n v="371.4"/>
    <n v="359"/>
    <n v="239.10000000000002"/>
    <n v="112"/>
    <n v="228.6"/>
  </r>
  <r>
    <x v="1"/>
    <x v="2"/>
    <x v="5"/>
    <x v="29"/>
    <x v="29"/>
    <n v="123.9"/>
    <n v="131.80000000000001"/>
    <n v="121.6"/>
    <n v="128.19999999999999"/>
    <n v="111.1"/>
    <n v="132.80000000000001"/>
    <n v="139.1"/>
    <n v="137.4"/>
    <n v="94.1"/>
    <n v="125.5"/>
    <n v="119.8"/>
    <n v="130.9"/>
    <n v="127.3"/>
    <n v="129.19999999999999"/>
    <n v="126.4"/>
    <n v="122"/>
    <n v="125.7"/>
    <n v="119"/>
    <n v="119.8"/>
    <n v="121.1"/>
    <n v="118.5"/>
    <n v="112.9"/>
    <n v="116.9"/>
    <n v="123.1"/>
    <n v="112.8"/>
    <n v="117"/>
    <n v="123"/>
    <n v="1623.5"/>
    <n v="246.2"/>
    <n v="374.1"/>
    <n v="359.9"/>
    <n v="241.6"/>
    <n v="112.9"/>
    <n v="229.7"/>
  </r>
  <r>
    <x v="1"/>
    <x v="2"/>
    <x v="6"/>
    <x v="30"/>
    <x v="30"/>
    <n v="123.7"/>
    <n v="132.5"/>
    <n v="121"/>
    <n v="128.30000000000001"/>
    <n v="110.9"/>
    <n v="133.1"/>
    <n v="145.1"/>
    <n v="139.1"/>
    <n v="91.3"/>
    <n v="126.1"/>
    <n v="119.9"/>
    <n v="131.4"/>
    <n v="128.19999999999999"/>
    <n v="130.4"/>
    <n v="126.7"/>
    <n v="122.3"/>
    <n v="126.1"/>
    <n v="119.9"/>
    <n v="120.1"/>
    <n v="121.3"/>
    <n v="119"/>
    <n v="112.7"/>
    <n v="117.2"/>
    <n v="124.4"/>
    <n v="112.3"/>
    <n v="117.2"/>
    <n v="123.6"/>
    <n v="1630.6000000000001"/>
    <n v="247.60000000000002"/>
    <n v="375.1"/>
    <n v="361.3"/>
    <n v="243.4"/>
    <n v="112.7"/>
    <n v="229.5"/>
  </r>
  <r>
    <x v="1"/>
    <x v="2"/>
    <x v="7"/>
    <x v="31"/>
    <x v="31"/>
    <n v="124.2"/>
    <n v="131.4"/>
    <n v="120.1"/>
    <n v="128.5"/>
    <n v="111.4"/>
    <n v="132.30000000000001"/>
    <n v="157.6"/>
    <n v="144"/>
    <n v="90.5"/>
    <n v="126.8"/>
    <n v="120.4"/>
    <n v="132.1"/>
    <n v="130.30000000000001"/>
    <n v="131.19999999999999"/>
    <n v="127.2"/>
    <n v="122.9"/>
    <n v="126.6"/>
    <n v="120.9"/>
    <n v="120.6"/>
    <n v="122"/>
    <n v="119.4"/>
    <n v="111.7"/>
    <n v="117.8"/>
    <n v="125.1"/>
    <n v="112.3"/>
    <n v="117.2"/>
    <n v="124.8"/>
    <n v="1649.6"/>
    <n v="248.39999999999998"/>
    <n v="376.70000000000005"/>
    <n v="363.5"/>
    <n v="244.5"/>
    <n v="111.7"/>
    <n v="230.1"/>
  </r>
  <r>
    <x v="1"/>
    <x v="2"/>
    <x v="8"/>
    <x v="32"/>
    <x v="32"/>
    <n v="124.6"/>
    <n v="130.4"/>
    <n v="118.7"/>
    <n v="128.9"/>
    <n v="111.9"/>
    <n v="128.4"/>
    <n v="162.19999999999999"/>
    <n v="150"/>
    <n v="90.4"/>
    <n v="128.4"/>
    <n v="120.7"/>
    <n v="132.5"/>
    <n v="131.19999999999999"/>
    <n v="132"/>
    <n v="127.9"/>
    <n v="123.4"/>
    <n v="127.2"/>
    <n v="121.6"/>
    <n v="120.4"/>
    <n v="122.6"/>
    <n v="119.8"/>
    <n v="111.3"/>
    <n v="118.3"/>
    <n v="125.7"/>
    <n v="113.4"/>
    <n v="117.5"/>
    <n v="125.4"/>
    <n v="1658.3000000000002"/>
    <n v="249.5"/>
    <n v="378.5"/>
    <n v="364.6"/>
    <n v="245.5"/>
    <n v="111.3"/>
    <n v="231.7"/>
  </r>
  <r>
    <x v="1"/>
    <x v="2"/>
    <x v="9"/>
    <x v="33"/>
    <x v="33"/>
    <n v="125"/>
    <n v="129.80000000000001"/>
    <n v="118.9"/>
    <n v="129.1"/>
    <n v="113.3"/>
    <n v="129"/>
    <n v="160.4"/>
    <n v="165.3"/>
    <n v="92.3"/>
    <n v="129.69999999999999"/>
    <n v="121.1"/>
    <n v="133"/>
    <n v="132.1"/>
    <n v="132.5"/>
    <n v="128.5"/>
    <n v="123.8"/>
    <n v="127.8"/>
    <n v="122.4"/>
    <n v="120.8"/>
    <n v="123"/>
    <n v="120.4"/>
    <n v="111.4"/>
    <n v="118.7"/>
    <n v="125.9"/>
    <n v="113.9"/>
    <n v="117.9"/>
    <n v="126.1"/>
    <n v="1678.9999999999998"/>
    <n v="250.4"/>
    <n v="380.1"/>
    <n v="366.2"/>
    <n v="246.3"/>
    <n v="111.4"/>
    <n v="232.60000000000002"/>
  </r>
  <r>
    <x v="1"/>
    <x v="2"/>
    <x v="10"/>
    <x v="34"/>
    <x v="34"/>
    <n v="125.4"/>
    <n v="130.30000000000001"/>
    <n v="121.6"/>
    <n v="129.19999999999999"/>
    <n v="114.9"/>
    <n v="128.19999999999999"/>
    <n v="158.4"/>
    <n v="171.2"/>
    <n v="93.3"/>
    <n v="131.19999999999999"/>
    <n v="121.7"/>
    <n v="134"/>
    <n v="132.69999999999999"/>
    <n v="133.6"/>
    <n v="129.30000000000001"/>
    <n v="124.5"/>
    <n v="128.6"/>
    <n v="122.9"/>
    <n v="121.6"/>
    <n v="123.4"/>
    <n v="120.9"/>
    <n v="111.5"/>
    <n v="119.2"/>
    <n v="126.3"/>
    <n v="113.8"/>
    <n v="118.1"/>
    <n v="126.6"/>
    <n v="1692.1"/>
    <n v="251.7"/>
    <n v="382.4"/>
    <n v="367.9"/>
    <n v="247.2"/>
    <n v="111.5"/>
    <n v="233"/>
  </r>
  <r>
    <x v="1"/>
    <x v="2"/>
    <x v="11"/>
    <x v="35"/>
    <x v="35"/>
    <n v="125.7"/>
    <n v="131.4"/>
    <n v="124.8"/>
    <n v="129.4"/>
    <n v="115.3"/>
    <n v="126.6"/>
    <n v="146.69999999999999"/>
    <n v="171.5"/>
    <n v="94.5"/>
    <n v="132.1"/>
    <n v="122"/>
    <n v="134.69999999999999"/>
    <n v="131.4"/>
    <n v="134.5"/>
    <n v="129.69999999999999"/>
    <n v="124.8"/>
    <n v="129"/>
    <n v="122.4"/>
    <n v="122"/>
    <n v="123.6"/>
    <n v="121.4"/>
    <n v="111.5"/>
    <n v="119.6"/>
    <n v="126.2"/>
    <n v="113.7"/>
    <n v="118.3"/>
    <n v="126.1"/>
    <n v="1686.1000000000001"/>
    <n v="252.8"/>
    <n v="383.5"/>
    <n v="368"/>
    <n v="247.60000000000002"/>
    <n v="111.5"/>
    <n v="233.3"/>
  </r>
  <r>
    <x v="1"/>
    <x v="3"/>
    <x v="0"/>
    <x v="36"/>
    <x v="36"/>
    <n v="126.1"/>
    <n v="134.1"/>
    <n v="128.6"/>
    <n v="129.9"/>
    <n v="115.5"/>
    <n v="125.7"/>
    <n v="141.5"/>
    <n v="170.7"/>
    <n v="97.4"/>
    <n v="132.9"/>
    <n v="122.7"/>
    <n v="135.30000000000001"/>
    <n v="131.30000000000001"/>
    <n v="135.19999999999999"/>
    <n v="130.30000000000001"/>
    <n v="125.1"/>
    <n v="129.5"/>
    <n v="123.4"/>
    <n v="122.7"/>
    <n v="124.2"/>
    <n v="122"/>
    <n v="111.1"/>
    <n v="119.8"/>
    <n v="126.3"/>
    <n v="114.5"/>
    <n v="118.5"/>
    <n v="126.3"/>
    <n v="1691.7"/>
    <n v="253.7"/>
    <n v="384.9"/>
    <n v="370.3"/>
    <n v="248.3"/>
    <n v="111.1"/>
    <n v="234.3"/>
  </r>
  <r>
    <x v="1"/>
    <x v="3"/>
    <x v="1"/>
    <x v="37"/>
    <x v="37"/>
    <n v="126.4"/>
    <n v="134.19999999999999"/>
    <n v="128.69999999999999"/>
    <n v="130.30000000000001"/>
    <n v="114.8"/>
    <n v="124.9"/>
    <n v="130.30000000000001"/>
    <n v="167.4"/>
    <n v="98.8"/>
    <n v="133.6"/>
    <n v="123"/>
    <n v="135.80000000000001"/>
    <n v="129.9"/>
    <n v="135.9"/>
    <n v="130.9"/>
    <n v="125.8"/>
    <n v="130.19999999999999"/>
    <n v="124.4"/>
    <n v="123.1"/>
    <n v="124.6"/>
    <n v="122.5"/>
    <n v="111.4"/>
    <n v="120.3"/>
    <n v="126.6"/>
    <n v="116.6"/>
    <n v="119.1"/>
    <n v="126"/>
    <n v="1678.1"/>
    <n v="255"/>
    <n v="386.9"/>
    <n v="372.1"/>
    <n v="249.1"/>
    <n v="111.4"/>
    <n v="236.89999999999998"/>
  </r>
  <r>
    <x v="1"/>
    <x v="3"/>
    <x v="2"/>
    <x v="38"/>
    <x v="38"/>
    <n v="126.5"/>
    <n v="135.1"/>
    <n v="124.6"/>
    <n v="130.19999999999999"/>
    <n v="114.5"/>
    <n v="126.2"/>
    <n v="129.80000000000001"/>
    <n v="164.3"/>
    <n v="100.9"/>
    <n v="133.9"/>
    <n v="123.1"/>
    <n v="136.30000000000001"/>
    <n v="129.80000000000001"/>
    <n v="136.5"/>
    <n v="131.30000000000001"/>
    <n v="126.1"/>
    <n v="130.5"/>
    <n v="124.9"/>
    <n v="122.4"/>
    <n v="125.1"/>
    <n v="122.9"/>
    <n v="110.9"/>
    <n v="120.6"/>
    <n v="126.9"/>
    <n v="117.3"/>
    <n v="119.3"/>
    <n v="126"/>
    <n v="1675.2"/>
    <n v="255.8"/>
    <n v="387.9"/>
    <n v="372.4"/>
    <n v="249.8"/>
    <n v="110.9"/>
    <n v="237.89999999999998"/>
  </r>
  <r>
    <x v="1"/>
    <x v="3"/>
    <x v="3"/>
    <x v="39"/>
    <x v="39"/>
    <n v="126.6"/>
    <n v="136.80000000000001"/>
    <n v="122"/>
    <n v="130.9"/>
    <n v="114.8"/>
    <n v="134.80000000000001"/>
    <n v="135"/>
    <n v="167.5"/>
    <n v="106.4"/>
    <n v="134.4"/>
    <n v="123.6"/>
    <n v="136.69999999999999"/>
    <n v="131.80000000000001"/>
    <n v="137.1"/>
    <n v="131.80000000000001"/>
    <n v="126.4"/>
    <n v="131"/>
    <n v="125.6"/>
    <n v="122.3"/>
    <n v="125.5"/>
    <n v="123.2"/>
    <n v="112.1"/>
    <n v="121.1"/>
    <n v="127.7"/>
    <n v="118.1"/>
    <n v="120"/>
    <n v="127.3"/>
    <n v="1701.3"/>
    <n v="257.10000000000002"/>
    <n v="389.20000000000005"/>
    <n v="373.4"/>
    <n v="250.9"/>
    <n v="112.1"/>
    <n v="239.2"/>
  </r>
  <r>
    <x v="1"/>
    <x v="3"/>
    <x v="4"/>
    <x v="40"/>
    <x v="40"/>
    <n v="126.8"/>
    <n v="139.1"/>
    <n v="125.4"/>
    <n v="131.69999999999999"/>
    <n v="115"/>
    <n v="136"/>
    <n v="145.1"/>
    <n v="171.7"/>
    <n v="108.7"/>
    <n v="135.30000000000001"/>
    <n v="124.2"/>
    <n v="137.4"/>
    <n v="134"/>
    <n v="137.69999999999999"/>
    <n v="132.19999999999999"/>
    <n v="126.8"/>
    <n v="131.4"/>
    <n v="126"/>
    <n v="122.7"/>
    <n v="126"/>
    <n v="123.7"/>
    <n v="112.8"/>
    <n v="121.5"/>
    <n v="128.5"/>
    <n v="119.2"/>
    <n v="120.7"/>
    <n v="128.6"/>
    <n v="1730.4"/>
    <n v="258.39999999999998"/>
    <n v="390.4"/>
    <n v="374.7"/>
    <n v="252.2"/>
    <n v="112.8"/>
    <n v="240.7"/>
  </r>
  <r>
    <x v="1"/>
    <x v="3"/>
    <x v="5"/>
    <x v="41"/>
    <x v="41"/>
    <n v="127.7"/>
    <n v="140.5"/>
    <n v="128.30000000000001"/>
    <n v="132.6"/>
    <n v="115.5"/>
    <n v="136.5"/>
    <n v="159.69999999999999"/>
    <n v="174.3"/>
    <n v="109.9"/>
    <n v="136.30000000000001"/>
    <n v="124.4"/>
    <n v="138.1"/>
    <n v="136.80000000000001"/>
    <n v="138.69999999999999"/>
    <n v="132.9"/>
    <n v="127.2"/>
    <n v="132"/>
    <n v="125.5"/>
    <n v="123.3"/>
    <n v="126.4"/>
    <n v="124.1"/>
    <n v="114.2"/>
    <n v="121.7"/>
    <n v="129.69999999999999"/>
    <n v="119.4"/>
    <n v="121.5"/>
    <n v="130.1"/>
    <n v="1760.6"/>
    <n v="260.2"/>
    <n v="392.1"/>
    <n v="375.20000000000005"/>
    <n v="253.79999999999998"/>
    <n v="114.2"/>
    <n v="241.10000000000002"/>
  </r>
  <r>
    <x v="1"/>
    <x v="3"/>
    <x v="6"/>
    <x v="42"/>
    <x v="42"/>
    <n v="128.5"/>
    <n v="141.19999999999999"/>
    <n v="132.30000000000001"/>
    <n v="133.5"/>
    <n v="116.4"/>
    <n v="137.80000000000001"/>
    <n v="165.4"/>
    <n v="177.4"/>
    <n v="111.3"/>
    <n v="137.5"/>
    <n v="125"/>
    <n v="138.80000000000001"/>
    <n v="138.4"/>
    <n v="139.30000000000001"/>
    <n v="133.5"/>
    <n v="127.6"/>
    <n v="132.69999999999999"/>
    <n v="126.4"/>
    <n v="123.4"/>
    <n v="126.9"/>
    <n v="124.5"/>
    <n v="113.9"/>
    <n v="122.4"/>
    <n v="130.80000000000001"/>
    <n v="120.5"/>
    <n v="121.9"/>
    <n v="131.1"/>
    <n v="1783.5"/>
    <n v="261.20000000000005"/>
    <n v="393.8"/>
    <n v="376.70000000000005"/>
    <n v="255.3"/>
    <n v="113.9"/>
    <n v="242.9"/>
  </r>
  <r>
    <x v="1"/>
    <x v="3"/>
    <x v="7"/>
    <x v="43"/>
    <x v="43"/>
    <n v="129.30000000000001"/>
    <n v="139.30000000000001"/>
    <n v="131.6"/>
    <n v="134.1"/>
    <n v="116.9"/>
    <n v="138.1"/>
    <n v="159.1"/>
    <n v="175.6"/>
    <n v="112.9"/>
    <n v="138.1"/>
    <n v="125.5"/>
    <n v="139.5"/>
    <n v="137.9"/>
    <n v="140.19999999999999"/>
    <n v="134.1"/>
    <n v="128.19999999999999"/>
    <n v="133.19999999999999"/>
    <n v="127.3"/>
    <n v="123.6"/>
    <n v="127.4"/>
    <n v="124.8"/>
    <n v="113.1"/>
    <n v="122.7"/>
    <n v="131.69999999999999"/>
    <n v="121.5"/>
    <n v="122.1"/>
    <n v="131.1"/>
    <n v="1777.9"/>
    <n v="262.29999999999995"/>
    <n v="395.49999999999994"/>
    <n v="378.29999999999995"/>
    <n v="256.5"/>
    <n v="113.1"/>
    <n v="244.2"/>
  </r>
  <r>
    <x v="1"/>
    <x v="3"/>
    <x v="8"/>
    <x v="44"/>
    <x v="44"/>
    <n v="129.9"/>
    <n v="138"/>
    <n v="130.5"/>
    <n v="134.4"/>
    <n v="117.2"/>
    <n v="136.1"/>
    <n v="150.69999999999999"/>
    <n v="171.5"/>
    <n v="113.8"/>
    <n v="138.80000000000001"/>
    <n v="126"/>
    <n v="140.19999999999999"/>
    <n v="136.6"/>
    <n v="141"/>
    <n v="134.6"/>
    <n v="128.6"/>
    <n v="133.80000000000001"/>
    <n v="127.9"/>
    <n v="124.1"/>
    <n v="127.9"/>
    <n v="125.4"/>
    <n v="114.3"/>
    <n v="122.9"/>
    <n v="131.80000000000001"/>
    <n v="122.1"/>
    <n v="122.8"/>
    <n v="130.9"/>
    <n v="1763.6999999999998"/>
    <n v="263.8"/>
    <n v="397"/>
    <n v="379.9"/>
    <n v="257.20000000000005"/>
    <n v="114.3"/>
    <n v="245"/>
  </r>
  <r>
    <x v="1"/>
    <x v="3"/>
    <x v="9"/>
    <x v="45"/>
    <x v="45"/>
    <n v="130.5"/>
    <n v="137.9"/>
    <n v="130.19999999999999"/>
    <n v="134.80000000000001"/>
    <n v="117.8"/>
    <n v="134.69999999999999"/>
    <n v="151.19999999999999"/>
    <n v="172.1"/>
    <n v="114.1"/>
    <n v="139.30000000000001"/>
    <n v="126.1"/>
    <n v="141.1"/>
    <n v="137"/>
    <n v="141.80000000000001"/>
    <n v="135.5"/>
    <n v="129.1"/>
    <n v="134.5"/>
    <n v="128.69999999999999"/>
    <n v="124.3"/>
    <n v="128.4"/>
    <n v="126.1"/>
    <n v="115.2"/>
    <n v="123.5"/>
    <n v="132.4"/>
    <n v="122.1"/>
    <n v="123.4"/>
    <n v="131.4"/>
    <n v="1766.7999999999995"/>
    <n v="265.20000000000005"/>
    <n v="399.1"/>
    <n v="381.4"/>
    <n v="258.5"/>
    <n v="115.2"/>
    <n v="245.6"/>
  </r>
  <r>
    <x v="1"/>
    <x v="3"/>
    <x v="10"/>
    <x v="46"/>
    <x v="46"/>
    <n v="131.4"/>
    <n v="137.80000000000001"/>
    <n v="132"/>
    <n v="135"/>
    <n v="118"/>
    <n v="134.1"/>
    <n v="141.9"/>
    <n v="171.7"/>
    <n v="114.1"/>
    <n v="139.69999999999999"/>
    <n v="126.2"/>
    <n v="141.80000000000001"/>
    <n v="136.1"/>
    <n v="142"/>
    <n v="135.80000000000001"/>
    <n v="129.30000000000001"/>
    <n v="135"/>
    <n v="129.1"/>
    <n v="125"/>
    <n v="128.6"/>
    <n v="126.4"/>
    <n v="115.7"/>
    <n v="124"/>
    <n v="132.80000000000001"/>
    <n v="122.6"/>
    <n v="123.8"/>
    <n v="131.19999999999999"/>
    <n v="1759.8"/>
    <n v="265.8"/>
    <n v="400.1"/>
    <n v="382.7"/>
    <n v="259.20000000000005"/>
    <n v="115.7"/>
    <n v="246.6"/>
  </r>
  <r>
    <x v="1"/>
    <x v="3"/>
    <x v="11"/>
    <x v="47"/>
    <x v="47"/>
    <n v="132.30000000000001"/>
    <n v="137.6"/>
    <n v="132.9"/>
    <n v="135.1"/>
    <n v="118.6"/>
    <n v="132.69999999999999"/>
    <n v="125.3"/>
    <n v="168.7"/>
    <n v="114.4"/>
    <n v="140.19999999999999"/>
    <n v="126.6"/>
    <n v="142.30000000000001"/>
    <n v="134"/>
    <n v="143.1"/>
    <n v="136.30000000000001"/>
    <n v="129.80000000000001"/>
    <n v="135.4"/>
    <n v="128.5"/>
    <n v="126.6"/>
    <n v="129.19999999999999"/>
    <n v="126.9"/>
    <n v="116"/>
    <n v="124.2"/>
    <n v="133.1"/>
    <n v="121.1"/>
    <n v="123.9"/>
    <n v="130.4"/>
    <n v="1740.7"/>
    <n v="267"/>
    <n v="401.5"/>
    <n v="384.29999999999995"/>
    <n v="260"/>
    <n v="116"/>
    <n v="245.3"/>
  </r>
  <r>
    <x v="1"/>
    <x v="4"/>
    <x v="0"/>
    <x v="48"/>
    <x v="48"/>
    <n v="132.80000000000001"/>
    <n v="138.19999999999999"/>
    <n v="132.19999999999999"/>
    <n v="135.4"/>
    <n v="119.1"/>
    <n v="133"/>
    <n v="119.4"/>
    <n v="159.5"/>
    <n v="115.6"/>
    <n v="139.6"/>
    <n v="126.6"/>
    <n v="142.80000000000001"/>
    <n v="133.1"/>
    <n v="143.80000000000001"/>
    <n v="136.6"/>
    <n v="130.19999999999999"/>
    <n v="135.6"/>
    <n v="129.6"/>
    <n v="126.8"/>
    <n v="129.4"/>
    <n v="127.1"/>
    <n v="117"/>
    <n v="124.2"/>
    <n v="133.30000000000001"/>
    <n v="121.7"/>
    <n v="124.4"/>
    <n v="130.30000000000001"/>
    <n v="1727.2999999999995"/>
    <n v="268.20000000000005"/>
    <n v="402.4"/>
    <n v="385.79999999999995"/>
    <n v="260.39999999999998"/>
    <n v="117"/>
    <n v="245.9"/>
  </r>
  <r>
    <x v="1"/>
    <x v="4"/>
    <x v="1"/>
    <x v="49"/>
    <x v="49"/>
    <n v="133.1"/>
    <n v="138.80000000000001"/>
    <n v="129.30000000000001"/>
    <n v="135.80000000000001"/>
    <n v="119.2"/>
    <n v="135.30000000000001"/>
    <n v="119.5"/>
    <n v="152.19999999999999"/>
    <n v="117.3"/>
    <n v="138.69999999999999"/>
    <n v="126.9"/>
    <n v="143.19999999999999"/>
    <n v="133"/>
    <n v="144.4"/>
    <n v="136.80000000000001"/>
    <n v="130.30000000000001"/>
    <n v="135.9"/>
    <n v="130.5"/>
    <n v="127.9"/>
    <n v="129.69999999999999"/>
    <n v="127.4"/>
    <n v="117.4"/>
    <n v="124.6"/>
    <n v="133.4"/>
    <n v="122.6"/>
    <n v="124.8"/>
    <n v="130.6"/>
    <n v="1722.3000000000002"/>
    <n v="269.2"/>
    <n v="403"/>
    <n v="388.09999999999997"/>
    <n v="260.8"/>
    <n v="117.4"/>
    <n v="247.2"/>
  </r>
  <r>
    <x v="1"/>
    <x v="4"/>
    <x v="2"/>
    <x v="50"/>
    <x v="50"/>
    <n v="133.30000000000001"/>
    <n v="139"/>
    <n v="128.6"/>
    <n v="136.30000000000001"/>
    <n v="118.8"/>
    <n v="138.30000000000001"/>
    <n v="120.5"/>
    <n v="143.9"/>
    <n v="118"/>
    <n v="137.9"/>
    <n v="127.2"/>
    <n v="144"/>
    <n v="133.1"/>
    <n v="145.1"/>
    <n v="137.30000000000001"/>
    <n v="130.6"/>
    <n v="136.4"/>
    <n v="131.1"/>
    <n v="129.1"/>
    <n v="130.1"/>
    <n v="127.8"/>
    <n v="117.6"/>
    <n v="125"/>
    <n v="133.80000000000001"/>
    <n v="122.6"/>
    <n v="125.1"/>
    <n v="130.9"/>
    <n v="1718.9"/>
    <n v="270.2"/>
    <n v="404.29999999999995"/>
    <n v="390.29999999999995"/>
    <n v="261.60000000000002"/>
    <n v="117.6"/>
    <n v="247.6"/>
  </r>
  <r>
    <x v="1"/>
    <x v="4"/>
    <x v="3"/>
    <x v="51"/>
    <x v="51"/>
    <n v="133"/>
    <n v="139.4"/>
    <n v="126.1"/>
    <n v="137.19999999999999"/>
    <n v="118.4"/>
    <n v="139.9"/>
    <n v="123.4"/>
    <n v="140.9"/>
    <n v="118.5"/>
    <n v="136.5"/>
    <n v="127.4"/>
    <n v="144.19999999999999"/>
    <n v="133.5"/>
    <n v="145.4"/>
    <n v="138"/>
    <n v="131.1"/>
    <n v="137"/>
    <n v="131.69999999999999"/>
    <n v="129.80000000000001"/>
    <n v="130.4"/>
    <n v="128.1"/>
    <n v="116.6"/>
    <n v="125.1"/>
    <n v="134.5"/>
    <n v="123.1"/>
    <n v="125.1"/>
    <n v="131.1"/>
    <n v="1718.4"/>
    <n v="270.5"/>
    <n v="406.1"/>
    <n v="391.9"/>
    <n v="262.60000000000002"/>
    <n v="116.6"/>
    <n v="248.2"/>
  </r>
  <r>
    <x v="1"/>
    <x v="4"/>
    <x v="4"/>
    <x v="52"/>
    <x v="52"/>
    <n v="132.9"/>
    <n v="141.6"/>
    <n v="126.3"/>
    <n v="137.69999999999999"/>
    <n v="118.1"/>
    <n v="137.9"/>
    <n v="125.6"/>
    <n v="138.30000000000001"/>
    <n v="119.4"/>
    <n v="136"/>
    <n v="127.6"/>
    <n v="144.5"/>
    <n v="133.69999999999999"/>
    <n v="146.19999999999999"/>
    <n v="138.19999999999999"/>
    <n v="131.4"/>
    <n v="137.19999999999999"/>
    <n v="132.1"/>
    <n v="129.4"/>
    <n v="130.9"/>
    <n v="128.4"/>
    <n v="116.7"/>
    <n v="125.7"/>
    <n v="134.80000000000001"/>
    <n v="123"/>
    <n v="125.3"/>
    <n v="131.4"/>
    <n v="1719.6000000000001"/>
    <n v="271.5"/>
    <n v="406.8"/>
    <n v="392.4"/>
    <n v="263.20000000000005"/>
    <n v="116.7"/>
    <n v="248.7"/>
  </r>
  <r>
    <x v="1"/>
    <x v="4"/>
    <x v="5"/>
    <x v="53"/>
    <x v="53"/>
    <n v="133.30000000000001"/>
    <n v="145.5"/>
    <n v="128.1"/>
    <n v="138.1"/>
    <n v="118.2"/>
    <n v="139.19999999999999"/>
    <n v="133.30000000000001"/>
    <n v="136.19999999999999"/>
    <n v="119.6"/>
    <n v="135.30000000000001"/>
    <n v="127.8"/>
    <n v="144.9"/>
    <n v="135.19999999999999"/>
    <n v="146.5"/>
    <n v="138.5"/>
    <n v="131.69999999999999"/>
    <n v="137.5"/>
    <n v="131.4"/>
    <n v="128.80000000000001"/>
    <n v="131.19999999999999"/>
    <n v="128.5"/>
    <n v="116.5"/>
    <n v="125.9"/>
    <n v="135.4"/>
    <n v="123.4"/>
    <n v="125.5"/>
    <n v="132"/>
    <n v="1734.7"/>
    <n v="272"/>
    <n v="407.7"/>
    <n v="391.40000000000003"/>
    <n v="263.89999999999998"/>
    <n v="116.5"/>
    <n v="249.3"/>
  </r>
  <r>
    <x v="1"/>
    <x v="4"/>
    <x v="6"/>
    <x v="54"/>
    <x v="54"/>
    <n v="133.6"/>
    <n v="145.69999999999999"/>
    <n v="129.6"/>
    <n v="138.5"/>
    <n v="118.1"/>
    <n v="141.80000000000001"/>
    <n v="159.5"/>
    <n v="133.6"/>
    <n v="120.5"/>
    <n v="135.19999999999999"/>
    <n v="128.5"/>
    <n v="145.80000000000001"/>
    <n v="139"/>
    <n v="148.19999999999999"/>
    <n v="139.30000000000001"/>
    <n v="132.1"/>
    <n v="138.30000000000001"/>
    <n v="132.6"/>
    <n v="129.4"/>
    <n v="131.9"/>
    <n v="129.4"/>
    <n v="116"/>
    <n v="126.6"/>
    <n v="136.80000000000001"/>
    <n v="123.6"/>
    <n v="125.9"/>
    <n v="134.19999999999999"/>
    <n v="1769.3999999999999"/>
    <n v="274.10000000000002"/>
    <n v="409.7"/>
    <n v="393.9"/>
    <n v="266.20000000000005"/>
    <n v="116"/>
    <n v="250.2"/>
  </r>
  <r>
    <x v="1"/>
    <x v="4"/>
    <x v="7"/>
    <x v="55"/>
    <x v="55"/>
    <n v="134.30000000000001"/>
    <n v="143.4"/>
    <n v="129.30000000000001"/>
    <n v="139"/>
    <n v="118.1"/>
    <n v="145.5"/>
    <n v="168.6"/>
    <n v="132.69999999999999"/>
    <n v="121.2"/>
    <n v="135.6"/>
    <n v="128.69999999999999"/>
    <n v="146.80000000000001"/>
    <n v="140.6"/>
    <n v="149.80000000000001"/>
    <n v="140.30000000000001"/>
    <n v="133"/>
    <n v="139.30000000000001"/>
    <n v="134.4"/>
    <n v="129.80000000000001"/>
    <n v="132.80000000000001"/>
    <n v="130.19999999999999"/>
    <n v="117.3"/>
    <n v="127.3"/>
    <n v="137.6"/>
    <n v="124.5"/>
    <n v="126.8"/>
    <n v="135.4"/>
    <n v="1783.8"/>
    <n v="276.60000000000002"/>
    <n v="412.6"/>
    <n v="397.00000000000006"/>
    <n v="267.79999999999995"/>
    <n v="117.3"/>
    <n v="251.8"/>
  </r>
  <r>
    <x v="1"/>
    <x v="4"/>
    <x v="8"/>
    <x v="56"/>
    <x v="56"/>
    <n v="134.69999999999999"/>
    <n v="142.4"/>
    <n v="130.19999999999999"/>
    <n v="139.6"/>
    <n v="118.4"/>
    <n v="143"/>
    <n v="156.6"/>
    <n v="132.9"/>
    <n v="121.5"/>
    <n v="135.6"/>
    <n v="128.80000000000001"/>
    <n v="147.30000000000001"/>
    <n v="139"/>
    <n v="150.80000000000001"/>
    <n v="141.1"/>
    <n v="133.4"/>
    <n v="140"/>
    <n v="135.69999999999999"/>
    <n v="131"/>
    <n v="133.30000000000001"/>
    <n v="130.6"/>
    <n v="118.3"/>
    <n v="127.9"/>
    <n v="137.4"/>
    <n v="125.7"/>
    <n v="127.5"/>
    <n v="135.19999999999999"/>
    <n v="1769.9999999999998"/>
    <n v="278.3"/>
    <n v="414.5"/>
    <n v="400"/>
    <n v="268"/>
    <n v="118.3"/>
    <n v="253.60000000000002"/>
  </r>
  <r>
    <x v="1"/>
    <x v="4"/>
    <x v="9"/>
    <x v="57"/>
    <x v="57"/>
    <n v="135.30000000000001"/>
    <n v="142.19999999999999"/>
    <n v="131.19999999999999"/>
    <n v="140.6"/>
    <n v="119"/>
    <n v="141.5"/>
    <n v="162.6"/>
    <n v="132.30000000000001"/>
    <n v="121.8"/>
    <n v="136.30000000000001"/>
    <n v="128.69999999999999"/>
    <n v="148.1"/>
    <n v="140.1"/>
    <n v="151.6"/>
    <n v="142"/>
    <n v="134.1"/>
    <n v="140.80000000000001"/>
    <n v="137.30000000000001"/>
    <n v="132.19999999999999"/>
    <n v="133.6"/>
    <n v="131.30000000000001"/>
    <n v="117.8"/>
    <n v="128.4"/>
    <n v="137.9"/>
    <n v="126.2"/>
    <n v="127.7"/>
    <n v="136.1"/>
    <n v="1779.6999999999998"/>
    <n v="279.3"/>
    <n v="416.90000000000003"/>
    <n v="403.1"/>
    <n v="269.20000000000005"/>
    <n v="117.8"/>
    <n v="254.60000000000002"/>
  </r>
  <r>
    <x v="1"/>
    <x v="4"/>
    <x v="10"/>
    <x v="58"/>
    <x v="58"/>
    <n v="135.69999999999999"/>
    <n v="142.4"/>
    <n v="142.9"/>
    <n v="140.80000000000001"/>
    <n v="119.2"/>
    <n v="142.19999999999999"/>
    <n v="173.8"/>
    <n v="131.19999999999999"/>
    <n v="123"/>
    <n v="136.80000000000001"/>
    <n v="129.19999999999999"/>
    <n v="148.9"/>
    <n v="142.1"/>
    <n v="153.19999999999999"/>
    <n v="143"/>
    <n v="134.80000000000001"/>
    <n v="141.80000000000001"/>
    <n v="138.6"/>
    <n v="135.30000000000001"/>
    <n v="134.4"/>
    <n v="132.6"/>
    <n v="118.3"/>
    <n v="128.9"/>
    <n v="138.6"/>
    <n v="126.8"/>
    <n v="128.4"/>
    <n v="137.6"/>
    <n v="1808.2"/>
    <n v="281.60000000000002"/>
    <n v="419.6"/>
    <n v="408.29999999999995"/>
    <n v="271.2"/>
    <n v="118.3"/>
    <n v="255.7"/>
  </r>
  <r>
    <x v="1"/>
    <x v="4"/>
    <x v="11"/>
    <x v="59"/>
    <x v="59"/>
    <n v="135.80000000000001"/>
    <n v="143.30000000000001"/>
    <n v="145.19999999999999"/>
    <n v="141"/>
    <n v="120.5"/>
    <n v="141.5"/>
    <n v="161.69999999999999"/>
    <n v="129.1"/>
    <n v="121.5"/>
    <n v="137.1"/>
    <n v="128.80000000000001"/>
    <n v="149"/>
    <n v="140.5"/>
    <n v="154.19999999999999"/>
    <n v="143.1"/>
    <n v="135.1"/>
    <n v="142"/>
    <n v="139.1"/>
    <n v="136.6"/>
    <n v="134.69999999999999"/>
    <n v="133.1"/>
    <n v="118.5"/>
    <n v="129"/>
    <n v="138.5"/>
    <n v="126.5"/>
    <n v="128.6"/>
    <n v="137.19999999999999"/>
    <n v="1794.9999999999998"/>
    <n v="282.79999999999995"/>
    <n v="420.2"/>
    <n v="410.4"/>
    <n v="271.60000000000002"/>
    <n v="118.5"/>
    <n v="255.5"/>
  </r>
  <r>
    <x v="1"/>
    <x v="5"/>
    <x v="0"/>
    <x v="60"/>
    <x v="60"/>
    <n v="136"/>
    <n v="144.19999999999999"/>
    <n v="143.69999999999999"/>
    <n v="141.1"/>
    <n v="120.7"/>
    <n v="141.30000000000001"/>
    <n v="151.6"/>
    <n v="127.3"/>
    <n v="118.8"/>
    <n v="137.5"/>
    <n v="129"/>
    <n v="149.5"/>
    <n v="139.19999999999999"/>
    <n v="154.69999999999999"/>
    <n v="143.5"/>
    <n v="135.5"/>
    <n v="142.30000000000001"/>
    <n v="140.4"/>
    <n v="136.6"/>
    <n v="134.9"/>
    <n v="133.30000000000001"/>
    <n v="119.3"/>
    <n v="129.69999999999999"/>
    <n v="139"/>
    <n v="127.3"/>
    <n v="129.1"/>
    <n v="136.9"/>
    <n v="1779.9"/>
    <n v="283.79999999999995"/>
    <n v="421.3"/>
    <n v="411.9"/>
    <n v="272.3"/>
    <n v="119.3"/>
    <n v="257"/>
  </r>
  <r>
    <x v="1"/>
    <x v="5"/>
    <x v="1"/>
    <x v="61"/>
    <x v="61"/>
    <n v="135.9"/>
    <n v="143.5"/>
    <n v="140.30000000000001"/>
    <n v="140.9"/>
    <n v="120.4"/>
    <n v="142.9"/>
    <n v="140.5"/>
    <n v="125.8"/>
    <n v="117.1"/>
    <n v="137.30000000000001"/>
    <n v="128.6"/>
    <n v="149.6"/>
    <n v="137.6"/>
    <n v="154.9"/>
    <n v="143.80000000000001"/>
    <n v="135.6"/>
    <n v="142.6"/>
    <n v="141.30000000000001"/>
    <n v="136.69999999999999"/>
    <n v="135.19999999999999"/>
    <n v="133.80000000000001"/>
    <n v="120.2"/>
    <n v="129.9"/>
    <n v="139"/>
    <n v="127.7"/>
    <n v="129.6"/>
    <n v="136.4"/>
    <n v="1760.3999999999996"/>
    <n v="284.5"/>
    <n v="422"/>
    <n v="413.2"/>
    <n v="272.8"/>
    <n v="120.2"/>
    <n v="257.60000000000002"/>
  </r>
  <r>
    <x v="1"/>
    <x v="5"/>
    <x v="2"/>
    <x v="62"/>
    <x v="62"/>
    <n v="136.19999999999999"/>
    <n v="143.6"/>
    <n v="138.30000000000001"/>
    <n v="141.19999999999999"/>
    <n v="120.7"/>
    <n v="146.19999999999999"/>
    <n v="134.6"/>
    <n v="124.6"/>
    <n v="116.1"/>
    <n v="137.80000000000001"/>
    <n v="129.1"/>
    <n v="150.4"/>
    <n v="137.19999999999999"/>
    <n v="156.30000000000001"/>
    <n v="144.30000000000001"/>
    <n v="136.19999999999999"/>
    <n v="143.1"/>
    <n v="142"/>
    <n v="136.5"/>
    <n v="135.6"/>
    <n v="134.30000000000001"/>
    <n v="121"/>
    <n v="130.4"/>
    <n v="139.80000000000001"/>
    <n v="128.19999999999999"/>
    <n v="130.30000000000001"/>
    <n v="136.5"/>
    <n v="1756"/>
    <n v="286.60000000000002"/>
    <n v="423.6"/>
    <n v="414.1"/>
    <n v="274.10000000000002"/>
    <n v="121"/>
    <n v="258.60000000000002"/>
  </r>
  <r>
    <x v="1"/>
    <x v="5"/>
    <x v="3"/>
    <x v="63"/>
    <x v="63"/>
    <n v="136.4"/>
    <n v="144.4"/>
    <n v="133.9"/>
    <n v="141.6"/>
    <n v="121"/>
    <n v="153.5"/>
    <n v="132.6"/>
    <n v="123.5"/>
    <n v="113.7"/>
    <n v="138.19999999999999"/>
    <n v="129.6"/>
    <n v="151.19999999999999"/>
    <n v="137.5"/>
    <n v="156.9"/>
    <n v="145.30000000000001"/>
    <n v="136.69999999999999"/>
    <n v="144"/>
    <n v="142.9"/>
    <n v="136.5"/>
    <n v="136.6"/>
    <n v="135.19999999999999"/>
    <n v="121.9"/>
    <n v="131.30000000000001"/>
    <n v="141.4"/>
    <n v="129.19999999999999"/>
    <n v="131.30000000000001"/>
    <n v="137.1"/>
    <n v="1757.1000000000001"/>
    <n v="288.20000000000005"/>
    <n v="426"/>
    <n v="416"/>
    <n v="276.60000000000002"/>
    <n v="121.9"/>
    <n v="260.5"/>
  </r>
  <r>
    <x v="1"/>
    <x v="5"/>
    <x v="4"/>
    <x v="64"/>
    <x v="64"/>
    <n v="136.6"/>
    <n v="146.6"/>
    <n v="133.6"/>
    <n v="142.1"/>
    <n v="121"/>
    <n v="154.6"/>
    <n v="135.6"/>
    <n v="122.3"/>
    <n v="109.6"/>
    <n v="138.1"/>
    <n v="129.9"/>
    <n v="151.69999999999999"/>
    <n v="138.1"/>
    <n v="157.9"/>
    <n v="146"/>
    <n v="137.4"/>
    <n v="144.69999999999999"/>
    <n v="143.19999999999999"/>
    <n v="136.9"/>
    <n v="137.4"/>
    <n v="136"/>
    <n v="122.9"/>
    <n v="131.80000000000001"/>
    <n v="142.1"/>
    <n v="129.9"/>
    <n v="132.1"/>
    <n v="137.80000000000001"/>
    <n v="1759.8"/>
    <n v="290"/>
    <n v="428.09999999999997"/>
    <n v="417.5"/>
    <n v="278.10000000000002"/>
    <n v="122.9"/>
    <n v="261.70000000000005"/>
  </r>
  <r>
    <x v="1"/>
    <x v="5"/>
    <x v="5"/>
    <x v="65"/>
    <x v="65"/>
    <n v="136.9"/>
    <n v="148.69999999999999"/>
    <n v="135.6"/>
    <n v="142.30000000000001"/>
    <n v="121.3"/>
    <n v="153.19999999999999"/>
    <n v="143.69999999999999"/>
    <n v="121.4"/>
    <n v="111.1"/>
    <n v="138.4"/>
    <n v="130.30000000000001"/>
    <n v="151.80000000000001"/>
    <n v="139.4"/>
    <n v="158.30000000000001"/>
    <n v="146.4"/>
    <n v="138.1"/>
    <n v="145.19999999999999"/>
    <n v="142.5"/>
    <n v="138.1"/>
    <n v="137.9"/>
    <n v="136.19999999999999"/>
    <n v="123.7"/>
    <n v="132.6"/>
    <n v="142.80000000000001"/>
    <n v="130.1"/>
    <n v="132.6"/>
    <n v="138.5"/>
    <n v="1774.1000000000001"/>
    <n v="290.89999999999998"/>
    <n v="429.7"/>
    <n v="418.5"/>
    <n v="279"/>
    <n v="123.7"/>
    <n v="262.7"/>
  </r>
  <r>
    <x v="1"/>
    <x v="5"/>
    <x v="6"/>
    <x v="66"/>
    <x v="66"/>
    <n v="137.5"/>
    <n v="149.1"/>
    <n v="139.19999999999999"/>
    <n v="142.5"/>
    <n v="121.4"/>
    <n v="151.6"/>
    <n v="155.9"/>
    <n v="121.7"/>
    <n v="113.5"/>
    <n v="138.9"/>
    <n v="130.30000000000001"/>
    <n v="152.30000000000001"/>
    <n v="141.4"/>
    <n v="157.5"/>
    <n v="146.80000000000001"/>
    <n v="138.4"/>
    <n v="145.6"/>
    <n v="143.6"/>
    <n v="139.69999999999999"/>
    <n v="138.6"/>
    <n v="137"/>
    <n v="123.6"/>
    <n v="133.1"/>
    <n v="144.69999999999999"/>
    <n v="130.1"/>
    <n v="133.19999999999999"/>
    <n v="139.80000000000001"/>
    <n v="1795.3"/>
    <n v="290.7"/>
    <n v="430.80000000000007"/>
    <n v="421.9"/>
    <n v="281.7"/>
    <n v="123.6"/>
    <n v="263.2"/>
  </r>
  <r>
    <x v="1"/>
    <x v="5"/>
    <x v="7"/>
    <x v="67"/>
    <x v="67"/>
    <n v="138.30000000000001"/>
    <n v="148"/>
    <n v="138.1"/>
    <n v="142.6"/>
    <n v="122.2"/>
    <n v="150.6"/>
    <n v="156.6"/>
    <n v="122.4"/>
    <n v="114.7"/>
    <n v="139.4"/>
    <n v="131.1"/>
    <n v="153"/>
    <n v="141.69999999999999"/>
    <n v="157.9"/>
    <n v="147.30000000000001"/>
    <n v="138.80000000000001"/>
    <n v="146.1"/>
    <n v="144.6"/>
    <n v="140.9"/>
    <n v="139.4"/>
    <n v="137.69999999999999"/>
    <n v="124.3"/>
    <n v="133.6"/>
    <n v="146"/>
    <n v="130.1"/>
    <n v="133.9"/>
    <n v="140.4"/>
    <n v="1798.7000000000003"/>
    <n v="291.8"/>
    <n v="432.20000000000005"/>
    <n v="424.9"/>
    <n v="283.7"/>
    <n v="124.3"/>
    <n v="263.7"/>
  </r>
  <r>
    <x v="1"/>
    <x v="5"/>
    <x v="8"/>
    <x v="68"/>
    <x v="68"/>
    <n v="138.6"/>
    <n v="145.80000000000001"/>
    <n v="135.1"/>
    <n v="142.9"/>
    <n v="122.1"/>
    <n v="145.4"/>
    <n v="150"/>
    <n v="121.4"/>
    <n v="113.7"/>
    <n v="139.5"/>
    <n v="130.80000000000001"/>
    <n v="153.80000000000001"/>
    <n v="140.4"/>
    <n v="159.19999999999999"/>
    <n v="147.69999999999999"/>
    <n v="139.1"/>
    <n v="146.5"/>
    <n v="145.30000000000001"/>
    <n v="142.30000000000001"/>
    <n v="139.69999999999999"/>
    <n v="138.4"/>
    <n v="126"/>
    <n v="134.5"/>
    <n v="146.19999999999999"/>
    <n v="130.9"/>
    <n v="134.69999999999999"/>
    <n v="140.19999999999999"/>
    <n v="1779.5"/>
    <n v="293.89999999999998"/>
    <n v="433.29999999999995"/>
    <n v="427.3"/>
    <n v="284.60000000000002"/>
    <n v="126"/>
    <n v="265.39999999999998"/>
  </r>
  <r>
    <x v="1"/>
    <x v="5"/>
    <x v="9"/>
    <x v="69"/>
    <x v="69"/>
    <n v="137.4"/>
    <n v="149.5"/>
    <n v="137.30000000000001"/>
    <n v="141.9"/>
    <n v="121.1"/>
    <n v="142.5"/>
    <n v="146.69999999999999"/>
    <n v="119.1"/>
    <n v="111.9"/>
    <n v="141"/>
    <n v="133.6"/>
    <n v="154.5"/>
    <n v="139.69999999999999"/>
    <n v="162.6"/>
    <n v="148"/>
    <n v="139.19999999999999"/>
    <n v="146.80000000000001"/>
    <n v="146.9"/>
    <n v="145.30000000000001"/>
    <n v="142.19999999999999"/>
    <n v="142.1"/>
    <n v="125.5"/>
    <n v="136.5"/>
    <n v="147.80000000000001"/>
    <n v="132"/>
    <n v="136.30000000000001"/>
    <n v="140.80000000000001"/>
    <n v="1776.2"/>
    <n v="298.89999999999998"/>
    <n v="434"/>
    <n v="434.40000000000003"/>
    <n v="289.89999999999998"/>
    <n v="125.5"/>
    <n v="268.5"/>
  </r>
  <r>
    <x v="1"/>
    <x v="5"/>
    <x v="10"/>
    <x v="70"/>
    <x v="70"/>
    <n v="137.4"/>
    <n v="149.19999999999999"/>
    <n v="137.1"/>
    <n v="141.80000000000001"/>
    <n v="121.1"/>
    <n v="142.80000000000001"/>
    <n v="146.69999999999999"/>
    <n v="119.1"/>
    <n v="111.9"/>
    <n v="140.9"/>
    <n v="133.5"/>
    <n v="154.5"/>
    <n v="139.69999999999999"/>
    <n v="162.6"/>
    <n v="148"/>
    <n v="139.1"/>
    <n v="146.69999999999999"/>
    <n v="146.9"/>
    <n v="145.1"/>
    <n v="142.19999999999999"/>
    <n v="142.1"/>
    <n v="125.5"/>
    <n v="136.5"/>
    <n v="147.80000000000001"/>
    <n v="132"/>
    <n v="136.30000000000001"/>
    <n v="140.80000000000001"/>
    <n v="1775.7000000000003"/>
    <n v="298.89999999999998"/>
    <n v="433.8"/>
    <n v="434.2"/>
    <n v="289.89999999999998"/>
    <n v="125.5"/>
    <n v="268.5"/>
  </r>
  <r>
    <x v="1"/>
    <x v="5"/>
    <x v="11"/>
    <x v="71"/>
    <x v="71"/>
    <n v="137.5"/>
    <n v="150.5"/>
    <n v="138.80000000000001"/>
    <n v="142.1"/>
    <n v="122"/>
    <n v="139.4"/>
    <n v="135.19999999999999"/>
    <n v="119.8"/>
    <n v="110.3"/>
    <n v="140.6"/>
    <n v="133.80000000000001"/>
    <n v="154.6"/>
    <n v="138.19999999999999"/>
    <n v="163"/>
    <n v="148.1"/>
    <n v="139.4"/>
    <n v="146.80000000000001"/>
    <n v="146.5"/>
    <n v="142.69999999999999"/>
    <n v="143.19999999999999"/>
    <n v="144.9"/>
    <n v="123.6"/>
    <n v="136.80000000000001"/>
    <n v="150.1"/>
    <n v="132.19999999999999"/>
    <n v="136.80000000000001"/>
    <n v="140.1"/>
    <n v="1762.7999999999997"/>
    <n v="299.8"/>
    <n v="434.3"/>
    <n v="432.4"/>
    <n v="295"/>
    <n v="123.6"/>
    <n v="269"/>
  </r>
  <r>
    <x v="1"/>
    <x v="6"/>
    <x v="0"/>
    <x v="72"/>
    <x v="72"/>
    <n v="137.1"/>
    <n v="151.4"/>
    <n v="140.19999999999999"/>
    <n v="142.1"/>
    <n v="121.8"/>
    <n v="135.4"/>
    <n v="131.30000000000001"/>
    <n v="120.3"/>
    <n v="109.1"/>
    <n v="139.4"/>
    <n v="133.30000000000001"/>
    <n v="154.6"/>
    <n v="137.4"/>
    <n v="163.19999999999999"/>
    <n v="147.6"/>
    <n v="139"/>
    <n v="146.4"/>
    <n v="147.69999999999999"/>
    <n v="139.5"/>
    <n v="143.6"/>
    <n v="145.1"/>
    <n v="123.3"/>
    <n v="136.69999999999999"/>
    <n v="150.19999999999999"/>
    <n v="132.80000000000001"/>
    <n v="136.9"/>
    <n v="139.6"/>
    <n v="1753.3999999999999"/>
    <n v="300.10000000000002"/>
    <n v="433"/>
    <n v="430.79999999999995"/>
    <n v="295.29999999999995"/>
    <n v="123.3"/>
    <n v="269.5"/>
  </r>
  <r>
    <x v="1"/>
    <x v="6"/>
    <x v="1"/>
    <x v="73"/>
    <x v="73"/>
    <n v="137.6"/>
    <n v="152"/>
    <n v="141.5"/>
    <n v="142.19999999999999"/>
    <n v="122"/>
    <n v="136.4"/>
    <n v="129.69999999999999"/>
    <n v="121"/>
    <n v="109"/>
    <n v="139.69999999999999"/>
    <n v="133.6"/>
    <n v="154.9"/>
    <n v="137.5"/>
    <n v="163.4"/>
    <n v="147.69999999999999"/>
    <n v="139.69999999999999"/>
    <n v="146.5"/>
    <n v="148.5"/>
    <n v="138.4"/>
    <n v="143.69999999999999"/>
    <n v="145.6"/>
    <n v="123.9"/>
    <n v="137.1"/>
    <n v="150.30000000000001"/>
    <n v="134.1"/>
    <n v="137.4"/>
    <n v="139.9"/>
    <n v="1757.1"/>
    <n v="300.8"/>
    <n v="433.9"/>
    <n v="430.59999999999997"/>
    <n v="295.89999999999998"/>
    <n v="123.9"/>
    <n v="271.2"/>
  </r>
  <r>
    <x v="1"/>
    <x v="6"/>
    <x v="2"/>
    <x v="74"/>
    <x v="74"/>
    <n v="137.80000000000001"/>
    <n v="153"/>
    <n v="140.30000000000001"/>
    <n v="142.30000000000001"/>
    <n v="122"/>
    <n v="137.6"/>
    <n v="132.6"/>
    <n v="121.8"/>
    <n v="109"/>
    <n v="139.5"/>
    <n v="133.69999999999999"/>
    <n v="155.19999999999999"/>
    <n v="138.1"/>
    <n v="163.5"/>
    <n v="147.9"/>
    <n v="139.9"/>
    <n v="146.69999999999999"/>
    <n v="149"/>
    <n v="139.69999999999999"/>
    <n v="143.80000000000001"/>
    <n v="146.19999999999999"/>
    <n v="124.6"/>
    <n v="137.69999999999999"/>
    <n v="150.30000000000001"/>
    <n v="133.4"/>
    <n v="137.69999999999999"/>
    <n v="140.4"/>
    <n v="1762.9"/>
    <n v="301.2"/>
    <n v="434.5"/>
    <n v="432.5"/>
    <n v="296.5"/>
    <n v="124.6"/>
    <n v="271.10000000000002"/>
  </r>
  <r>
    <x v="1"/>
    <x v="6"/>
    <x v="3"/>
    <x v="75"/>
    <x v="75"/>
    <n v="138.13333333333333"/>
    <n v="156.61666666666667"/>
    <n v="139.29999999999998"/>
    <n v="142.73333333333332"/>
    <n v="122.08333333333333"/>
    <n v="142.16666666666666"/>
    <n v="141.23333333333335"/>
    <n v="124.38333333333334"/>
    <n v="109.85000000000001"/>
    <n v="140.13333333333333"/>
    <n v="133.91666666666666"/>
    <n v="155.38333333333333"/>
    <n v="140.21666666666667"/>
    <n v="164.04999999999998"/>
    <n v="148.18333333333331"/>
    <n v="139.98333333333335"/>
    <n v="146.98333333333335"/>
    <n v="149.21666666666667"/>
    <n v="139.73333333333332"/>
    <n v="143.79999999999998"/>
    <n v="146.51666666666668"/>
    <n v="124.48333333333333"/>
    <n v="138.46666666666667"/>
    <n v="151.48333333333335"/>
    <n v="133.95000000000002"/>
    <n v="138.04999999999998"/>
    <n v="141.5"/>
    <n v="1786.15"/>
    <n v="302.09999999999997"/>
    <n v="435.15"/>
    <n v="432.75"/>
    <n v="298"/>
    <n v="124.48333333333333"/>
    <n v="272.41666666666669"/>
  </r>
  <r>
    <x v="1"/>
    <x v="6"/>
    <x v="4"/>
    <x v="76"/>
    <x v="76"/>
    <n v="138.30000000000001"/>
    <n v="158.5"/>
    <n v="136"/>
    <n v="142.5"/>
    <n v="122"/>
    <n v="146.5"/>
    <n v="143"/>
    <n v="124.9"/>
    <n v="109.9"/>
    <n v="139.9"/>
    <n v="134"/>
    <n v="155.5"/>
    <n v="140.9"/>
    <n v="164.1"/>
    <n v="148.4"/>
    <n v="140.4"/>
    <n v="147.30000000000001"/>
    <n v="150.1"/>
    <n v="140.30000000000001"/>
    <n v="143.69999999999999"/>
    <n v="146.9"/>
    <n v="124.9"/>
    <n v="139.19999999999999"/>
    <n v="151.6"/>
    <n v="133.4"/>
    <n v="138.19999999999999"/>
    <n v="142"/>
    <n v="1791.9000000000003"/>
    <n v="302.29999999999995"/>
    <n v="436.1"/>
    <n v="434.09999999999997"/>
    <n v="298.5"/>
    <n v="124.9"/>
    <n v="272.60000000000002"/>
  </r>
  <r>
    <x v="1"/>
    <x v="6"/>
    <x v="5"/>
    <x v="77"/>
    <x v="77"/>
    <n v="138.69999999999999"/>
    <n v="162.1"/>
    <n v="137.80000000000001"/>
    <n v="143.30000000000001"/>
    <n v="122.2"/>
    <n v="146.80000000000001"/>
    <n v="150.5"/>
    <n v="128.30000000000001"/>
    <n v="111"/>
    <n v="140.6"/>
    <n v="134.19999999999999"/>
    <n v="155.9"/>
    <n v="142.69999999999999"/>
    <n v="164.9"/>
    <n v="148.6"/>
    <n v="140.4"/>
    <n v="147.4"/>
    <n v="149.4"/>
    <n v="141.19999999999999"/>
    <n v="143.80000000000001"/>
    <n v="147.4"/>
    <n v="124.6"/>
    <n v="139.6"/>
    <n v="152.5"/>
    <n v="134.30000000000001"/>
    <n v="138.6"/>
    <n v="142.9"/>
    <n v="1814.1000000000001"/>
    <n v="303.5"/>
    <n v="436.4"/>
    <n v="434.40000000000003"/>
    <n v="299.89999999999998"/>
    <n v="124.6"/>
    <n v="273.89999999999998"/>
  </r>
  <r>
    <x v="1"/>
    <x v="6"/>
    <x v="6"/>
    <x v="78"/>
    <x v="78"/>
    <n v="139.30000000000001"/>
    <n v="162.69999999999999"/>
    <n v="140"/>
    <n v="144"/>
    <n v="122.5"/>
    <n v="150.30000000000001"/>
    <n v="160.30000000000001"/>
    <n v="130"/>
    <n v="111.1"/>
    <n v="141.69999999999999"/>
    <n v="134.69999999999999"/>
    <n v="156.19999999999999"/>
    <n v="144.69999999999999"/>
    <n v="165.2"/>
    <n v="148.9"/>
    <n v="140.5"/>
    <n v="147.6"/>
    <n v="150.6"/>
    <n v="139.30000000000001"/>
    <n v="144.19999999999999"/>
    <n v="147.9"/>
    <n v="125.6"/>
    <n v="140.5"/>
    <n v="154"/>
    <n v="135.69999999999999"/>
    <n v="139.5"/>
    <n v="144.19999999999999"/>
    <n v="1837.5"/>
    <n v="304.7"/>
    <n v="437"/>
    <n v="434.09999999999997"/>
    <n v="301.89999999999998"/>
    <n v="125.6"/>
    <n v="276.2"/>
  </r>
  <r>
    <x v="1"/>
    <x v="6"/>
    <x v="7"/>
    <x v="79"/>
    <x v="79"/>
    <n v="140.1"/>
    <n v="160.6"/>
    <n v="138.5"/>
    <n v="144.69999999999999"/>
    <n v="122.9"/>
    <n v="149.4"/>
    <n v="167.4"/>
    <n v="130.9"/>
    <n v="112"/>
    <n v="142.6"/>
    <n v="134.9"/>
    <n v="156.6"/>
    <n v="145.9"/>
    <n v="165.8"/>
    <n v="149.1"/>
    <n v="140.6"/>
    <n v="147.9"/>
    <n v="151.6"/>
    <n v="138.5"/>
    <n v="144.5"/>
    <n v="148.5"/>
    <n v="125.8"/>
    <n v="140.9"/>
    <n v="154.9"/>
    <n v="138.4"/>
    <n v="140.19999999999999"/>
    <n v="145"/>
    <n v="1846.5"/>
    <n v="306"/>
    <n v="437.6"/>
    <n v="434.6"/>
    <n v="303.39999999999998"/>
    <n v="125.8"/>
    <n v="279.3"/>
  </r>
  <r>
    <x v="1"/>
    <x v="6"/>
    <x v="8"/>
    <x v="80"/>
    <x v="80"/>
    <n v="140.9"/>
    <n v="160.80000000000001"/>
    <n v="139.6"/>
    <n v="145.4"/>
    <n v="123.5"/>
    <n v="146.6"/>
    <n v="173.2"/>
    <n v="131.6"/>
    <n v="113.2"/>
    <n v="144.1"/>
    <n v="135"/>
    <n v="156.80000000000001"/>
    <n v="147"/>
    <n v="166.5"/>
    <n v="149.19999999999999"/>
    <n v="140.6"/>
    <n v="147.9"/>
    <n v="152.19999999999999"/>
    <n v="139.19999999999999"/>
    <n v="144.6"/>
    <n v="149"/>
    <n v="126.1"/>
    <n v="141.30000000000001"/>
    <n v="155.19999999999999"/>
    <n v="139.69999999999999"/>
    <n v="140.69999999999999"/>
    <n v="145.80000000000001"/>
    <n v="1857.6999999999998"/>
    <n v="307.2"/>
    <n v="437.69999999999993"/>
    <n v="436"/>
    <n v="304.2"/>
    <n v="126.1"/>
    <n v="281"/>
  </r>
  <r>
    <x v="1"/>
    <x v="6"/>
    <x v="9"/>
    <x v="81"/>
    <x v="81"/>
    <n v="141.80000000000001"/>
    <n v="161"/>
    <n v="142.6"/>
    <n v="146.19999999999999"/>
    <n v="123.9"/>
    <n v="148"/>
    <n v="188.4"/>
    <n v="132.5"/>
    <n v="114"/>
    <n v="145.4"/>
    <n v="135.1"/>
    <n v="157.1"/>
    <n v="149.6"/>
    <n v="167.1"/>
    <n v="149.4"/>
    <n v="140.80000000000001"/>
    <n v="148.19999999999999"/>
    <n v="153"/>
    <n v="140.6"/>
    <n v="145"/>
    <n v="149.4"/>
    <n v="126.3"/>
    <n v="141.69999999999999"/>
    <n v="155.4"/>
    <n v="140"/>
    <n v="141"/>
    <n v="147.19999999999999"/>
    <n v="1885.5999999999997"/>
    <n v="308.10000000000002"/>
    <n v="438.40000000000003"/>
    <n v="438.6"/>
    <n v="304.8"/>
    <n v="126.3"/>
    <n v="281.7"/>
  </r>
  <r>
    <x v="1"/>
    <x v="6"/>
    <x v="10"/>
    <x v="82"/>
    <x v="82"/>
    <n v="142.5"/>
    <n v="163.19999999999999"/>
    <n v="145.6"/>
    <n v="146.69999999999999"/>
    <n v="124.3"/>
    <n v="147.4"/>
    <n v="199.6"/>
    <n v="135.69999999999999"/>
    <n v="114.2"/>
    <n v="147"/>
    <n v="135.30000000000001"/>
    <n v="157.5"/>
    <n v="151.9"/>
    <n v="167.9"/>
    <n v="149.9"/>
    <n v="141"/>
    <n v="148.6"/>
    <n v="153.5"/>
    <n v="142.30000000000001"/>
    <n v="145.30000000000001"/>
    <n v="149.9"/>
    <n v="126.6"/>
    <n v="142.1"/>
    <n v="155.5"/>
    <n v="140.30000000000001"/>
    <n v="141.30000000000001"/>
    <n v="148.6"/>
    <n v="1910.9"/>
    <n v="309.20000000000005"/>
    <n v="439.5"/>
    <n v="441.1"/>
    <n v="305.39999999999998"/>
    <n v="126.6"/>
    <n v="282.39999999999998"/>
  </r>
  <r>
    <x v="1"/>
    <x v="6"/>
    <x v="11"/>
    <x v="83"/>
    <x v="83"/>
    <n v="143.5"/>
    <n v="165"/>
    <n v="151.1"/>
    <n v="148.30000000000001"/>
    <n v="125.7"/>
    <n v="145.69999999999999"/>
    <n v="217"/>
    <n v="138.30000000000001"/>
    <n v="114"/>
    <n v="148.69999999999999"/>
    <n v="135.80000000000001"/>
    <n v="158"/>
    <n v="155"/>
    <n v="168.5"/>
    <n v="150.30000000000001"/>
    <n v="141.30000000000001"/>
    <n v="149"/>
    <n v="152.80000000000001"/>
    <n v="143.69999999999999"/>
    <n v="145.80000000000001"/>
    <n v="150.4"/>
    <n v="129.80000000000001"/>
    <n v="142.30000000000001"/>
    <n v="155.69999999999999"/>
    <n v="140.4"/>
    <n v="142.5"/>
    <n v="150.4"/>
    <n v="1946.1000000000001"/>
    <n v="311"/>
    <n v="440.6"/>
    <n v="442.3"/>
    <n v="306.10000000000002"/>
    <n v="129.80000000000001"/>
    <n v="282.70000000000005"/>
  </r>
  <r>
    <x v="1"/>
    <x v="7"/>
    <x v="0"/>
    <x v="84"/>
    <x v="84"/>
    <n v="144.30000000000001"/>
    <n v="167.4"/>
    <n v="154.9"/>
    <n v="150.1"/>
    <n v="129.9"/>
    <n v="143.19999999999999"/>
    <n v="197"/>
    <n v="140.4"/>
    <n v="114.1"/>
    <n v="150.9"/>
    <n v="136.1"/>
    <n v="158.6"/>
    <n v="153.5"/>
    <n v="169.2"/>
    <n v="150.5"/>
    <n v="141.5"/>
    <n v="149.19999999999999"/>
    <n v="153.9"/>
    <n v="144.6"/>
    <n v="146.19999999999999"/>
    <n v="151.19999999999999"/>
    <n v="130.9"/>
    <n v="142.80000000000001"/>
    <n v="156.1"/>
    <n v="142.30000000000001"/>
    <n v="143.4"/>
    <n v="150.19999999999999"/>
    <n v="1940.3999999999999"/>
    <n v="312.60000000000002"/>
    <n v="441.2"/>
    <n v="444.7"/>
    <n v="307.29999999999995"/>
    <n v="130.9"/>
    <n v="285.10000000000002"/>
  </r>
  <r>
    <x v="1"/>
    <x v="7"/>
    <x v="1"/>
    <x v="85"/>
    <x v="85"/>
    <n v="144.80000000000001"/>
    <n v="167.5"/>
    <n v="151.80000000000001"/>
    <n v="150.80000000000001"/>
    <n v="131.4"/>
    <n v="141.80000000000001"/>
    <n v="170.7"/>
    <n v="141.1"/>
    <n v="113.6"/>
    <n v="152"/>
    <n v="136.5"/>
    <n v="159.1"/>
    <n v="150.5"/>
    <n v="170.1"/>
    <n v="150.80000000000001"/>
    <n v="141.69999999999999"/>
    <n v="149.5"/>
    <n v="154.80000000000001"/>
    <n v="147.19999999999999"/>
    <n v="146.4"/>
    <n v="151.69999999999999"/>
    <n v="130.30000000000001"/>
    <n v="143.19999999999999"/>
    <n v="156.19999999999999"/>
    <n v="143.4"/>
    <n v="143.6"/>
    <n v="149.1"/>
    <n v="1911.6"/>
    <n v="313.7"/>
    <n v="442"/>
    <n v="448.4"/>
    <n v="307.89999999999998"/>
    <n v="130.30000000000001"/>
    <n v="286.60000000000002"/>
  </r>
  <r>
    <x v="1"/>
    <x v="7"/>
    <x v="2"/>
    <x v="86"/>
    <x v="86"/>
    <n v="145.1"/>
    <n v="167"/>
    <n v="148.1"/>
    <n v="151.5"/>
    <n v="131.19999999999999"/>
    <n v="142.5"/>
    <n v="157.30000000000001"/>
    <n v="141.1"/>
    <n v="113.2"/>
    <n v="153.19999999999999"/>
    <n v="136.69999999999999"/>
    <n v="159.6"/>
    <n v="148.9"/>
    <n v="171.2"/>
    <n v="151.19999999999999"/>
    <n v="141.9"/>
    <n v="149.80000000000001"/>
    <n v="154.5"/>
    <n v="148.9"/>
    <n v="146.4"/>
    <n v="152.30000000000001"/>
    <n v="129.9"/>
    <n v="143.69999999999999"/>
    <n v="156.1"/>
    <n v="145.19999999999999"/>
    <n v="143.80000000000001"/>
    <n v="148.6"/>
    <n v="1895.4"/>
    <n v="315"/>
    <n v="442.90000000000003"/>
    <n v="449.79999999999995"/>
    <n v="308.39999999999998"/>
    <n v="129.9"/>
    <n v="288.89999999999998"/>
  </r>
  <r>
    <x v="1"/>
    <x v="7"/>
    <x v="3"/>
    <x v="87"/>
    <x v="87"/>
    <n v="148.69999999999999"/>
    <n v="147.88333333333333"/>
    <n v="148.80000000000001"/>
    <n v="155.6"/>
    <n v="135.1"/>
    <n v="149.9"/>
    <n v="168.6"/>
    <n v="150.4"/>
    <n v="120.3"/>
    <n v="157.1"/>
    <n v="136.80000000000001"/>
    <n v="134.1"/>
    <n v="151.4"/>
    <n v="170.99722222222223"/>
    <n v="147.36388888888891"/>
    <n v="138.86666666666667"/>
    <n v="146.15555555555554"/>
    <n v="155.6"/>
    <n v="144.1"/>
    <n v="142.35555555555555"/>
    <n v="150.69999999999999"/>
    <n v="128.75833333333333"/>
    <n v="141.3138888888889"/>
    <n v="151.96666666666667"/>
    <n v="143.07500000000002"/>
    <n v="141.08888888888887"/>
    <n v="150.9"/>
    <n v="1904.6833333333332"/>
    <n v="312.08611111111111"/>
    <n v="432.38611111111118"/>
    <n v="442.05555555555554"/>
    <n v="302.66666666666663"/>
    <n v="128.75833333333333"/>
    <n v="284.38888888888891"/>
  </r>
  <r>
    <x v="1"/>
    <x v="7"/>
    <x v="4"/>
    <x v="88"/>
    <x v="88"/>
    <n v="147.78333333333333"/>
    <n v="176.44722222222222"/>
    <n v="150.38333333333333"/>
    <n v="152.96666666666667"/>
    <n v="134.61666666666667"/>
    <n v="146.5"/>
    <n v="164.61666666666667"/>
    <n v="147.46666666666667"/>
    <n v="115.10000000000001"/>
    <n v="156.88333333333333"/>
    <n v="138.23333333333332"/>
    <n v="156.45000000000002"/>
    <n v="152.63333333333333"/>
    <n v="148.48333333333332"/>
    <n v="126.68333333333334"/>
    <n v="119.30000000000001"/>
    <n v="125.63333333333333"/>
    <s v="NA"/>
    <n v="144.5"/>
    <n v="122.33333333333333"/>
    <n v="153.08333333333334"/>
    <n v="111.45"/>
    <n v="121.58333333333333"/>
    <n v="130.6"/>
    <n v="124.35000000000001"/>
    <n v="121.73333333333333"/>
    <n v="151.5"/>
    <n v="1940.0805555555553"/>
    <n v="270.21666666666664"/>
    <n v="371.61666666666667"/>
    <n v="266.83333333333331"/>
    <n v="283.68333333333334"/>
    <n v="111.45"/>
    <n v="245.93333333333334"/>
  </r>
  <r>
    <x v="1"/>
    <x v="7"/>
    <x v="5"/>
    <x v="89"/>
    <x v="89"/>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n v="1966.8000000000002"/>
    <n v="330.5"/>
    <n v="448.29999999999995"/>
    <n v="443"/>
    <n v="310.8"/>
    <n v="135"/>
    <n v="299.89999999999998"/>
  </r>
  <r>
    <x v="1"/>
    <x v="7"/>
    <x v="6"/>
    <x v="90"/>
    <x v="90"/>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n v="1966.8000000000002"/>
    <n v="330.5"/>
    <n v="448.29999999999995"/>
    <n v="443"/>
    <n v="310.8"/>
    <n v="135"/>
    <n v="299.89999999999998"/>
  </r>
  <r>
    <x v="1"/>
    <x v="7"/>
    <x v="7"/>
    <x v="91"/>
    <x v="91"/>
    <n v="148.9"/>
    <n v="190.9"/>
    <n v="150.80000000000001"/>
    <n v="153.30000000000001"/>
    <n v="137.4"/>
    <n v="150.4"/>
    <n v="178.1"/>
    <n v="150.4"/>
    <n v="115.1"/>
    <n v="160"/>
    <n v="140.6"/>
    <n v="162.30000000000001"/>
    <n v="157"/>
    <n v="182.6"/>
    <n v="153.1"/>
    <n v="143.4"/>
    <n v="151.69999999999999"/>
    <n v="155.5"/>
    <n v="143"/>
    <n v="148.4"/>
    <n v="155"/>
    <n v="138.5"/>
    <n v="146"/>
    <n v="158.5"/>
    <n v="154.30000000000001"/>
    <n v="149"/>
    <n v="153.9"/>
    <n v="1995.1999999999998"/>
    <n v="331.6"/>
    <n v="448.2"/>
    <n v="446.9"/>
    <n v="313.5"/>
    <n v="138.5"/>
    <n v="300.3"/>
  </r>
  <r>
    <x v="1"/>
    <x v="7"/>
    <x v="8"/>
    <x v="92"/>
    <x v="92"/>
    <n v="148.4"/>
    <n v="187.1"/>
    <n v="152.5"/>
    <n v="153.6"/>
    <n v="138.19999999999999"/>
    <n v="150.9"/>
    <n v="186.7"/>
    <n v="149.80000000000001"/>
    <n v="116.4"/>
    <n v="160.30000000000001"/>
    <n v="142.19999999999999"/>
    <n v="162.9"/>
    <n v="158"/>
    <n v="184.4"/>
    <n v="153.4"/>
    <n v="144.30000000000001"/>
    <n v="152"/>
    <n v="156.30000000000001"/>
    <n v="142.9"/>
    <n v="148.69999999999999"/>
    <n v="155.6"/>
    <n v="139.6"/>
    <n v="146.6"/>
    <n v="157.5"/>
    <n v="158.4"/>
    <n v="150"/>
    <n v="154.69999999999999"/>
    <n v="2007"/>
    <n v="334.4"/>
    <n v="449.70000000000005"/>
    <n v="447.90000000000003"/>
    <n v="313.10000000000002"/>
    <n v="139.6"/>
    <n v="305"/>
  </r>
  <r>
    <x v="1"/>
    <x v="7"/>
    <x v="9"/>
    <x v="93"/>
    <x v="93"/>
    <n v="147.5"/>
    <n v="188.9"/>
    <n v="161.4"/>
    <n v="153.6"/>
    <n v="140.1"/>
    <n v="151.19999999999999"/>
    <n v="209.2"/>
    <n v="150.9"/>
    <n v="116.2"/>
    <n v="161"/>
    <n v="144"/>
    <n v="163.19999999999999"/>
    <n v="161.4"/>
    <n v="184.3"/>
    <n v="153.69999999999999"/>
    <n v="144.6"/>
    <n v="152.30000000000001"/>
    <n v="156.5"/>
    <n v="143.1"/>
    <n v="148.69999999999999"/>
    <n v="156.30000000000001"/>
    <n v="140.6"/>
    <n v="146.5"/>
    <n v="158.5"/>
    <n v="157"/>
    <n v="150.4"/>
    <n v="156.4"/>
    <n v="2048.6000000000004"/>
    <n v="334.70000000000005"/>
    <n v="450.59999999999997"/>
    <n v="448.3"/>
    <n v="314.8"/>
    <n v="140.6"/>
    <n v="303.5"/>
  </r>
  <r>
    <x v="1"/>
    <x v="7"/>
    <x v="10"/>
    <x v="94"/>
    <x v="94"/>
    <n v="146.80000000000001"/>
    <n v="191"/>
    <n v="173.6"/>
    <n v="153.80000000000001"/>
    <n v="142.69999999999999"/>
    <n v="148.4"/>
    <n v="230"/>
    <n v="156.80000000000001"/>
    <n v="115.7"/>
    <n v="161.80000000000001"/>
    <n v="146.5"/>
    <n v="163.80000000000001"/>
    <n v="164.7"/>
    <n v="184.8"/>
    <n v="154.30000000000001"/>
    <n v="144.9"/>
    <n v="152.80000000000001"/>
    <n v="158"/>
    <n v="143.6"/>
    <n v="149.19999999999999"/>
    <n v="157.19999999999999"/>
    <n v="140.4"/>
    <n v="148.4"/>
    <n v="158.6"/>
    <n v="156.9"/>
    <n v="150.69999999999999"/>
    <n v="158.4"/>
    <n v="2095.6"/>
    <n v="335.5"/>
    <n v="452.00000000000006"/>
    <n v="450.8"/>
    <n v="315.79999999999995"/>
    <n v="140.4"/>
    <n v="305.3"/>
  </r>
  <r>
    <x v="1"/>
    <x v="7"/>
    <x v="11"/>
    <x v="95"/>
    <x v="95"/>
    <n v="146"/>
    <n v="191"/>
    <n v="175.3"/>
    <n v="154.1"/>
    <n v="146.6"/>
    <n v="147.69999999999999"/>
    <n v="230.5"/>
    <n v="160.19999999999999"/>
    <n v="115.3"/>
    <n v="163"/>
    <n v="149.19999999999999"/>
    <n v="164.8"/>
    <n v="165.4"/>
    <n v="185.4"/>
    <n v="155"/>
    <n v="145.4"/>
    <n v="153.6"/>
    <n v="158.4"/>
    <n v="144.6"/>
    <n v="149.69999999999999"/>
    <n v="158.30000000000001"/>
    <n v="140.69999999999999"/>
    <n v="148.5"/>
    <n v="159.4"/>
    <n v="157.1"/>
    <n v="151.19999999999999"/>
    <n v="158.9"/>
    <n v="2109.1"/>
    <n v="336.6"/>
    <n v="454"/>
    <n v="452.7"/>
    <n v="317.70000000000005"/>
    <n v="140.69999999999999"/>
    <n v="305.60000000000002"/>
  </r>
  <r>
    <x v="1"/>
    <x v="8"/>
    <x v="0"/>
    <x v="96"/>
    <x v="96"/>
    <n v="144.9"/>
    <n v="190.1"/>
    <n v="175.3"/>
    <n v="154.1"/>
    <n v="150.9"/>
    <n v="149.6"/>
    <n v="194.2"/>
    <n v="160.4"/>
    <n v="114.6"/>
    <n v="164"/>
    <n v="151.80000000000001"/>
    <n v="165.6"/>
    <n v="161"/>
    <n v="186.5"/>
    <n v="155.5"/>
    <n v="146.1"/>
    <n v="154.19999999999999"/>
    <n v="157.69999999999999"/>
    <n v="147.9"/>
    <n v="150"/>
    <n v="159.30000000000001"/>
    <n v="141.9"/>
    <n v="149.6"/>
    <n v="159.19999999999999"/>
    <n v="156.80000000000001"/>
    <n v="151.9"/>
    <n v="157.30000000000001"/>
    <n v="2076.5"/>
    <n v="338.4"/>
    <n v="455.8"/>
    <n v="455.6"/>
    <n v="318.5"/>
    <n v="141.9"/>
    <n v="306.39999999999998"/>
  </r>
  <r>
    <x v="1"/>
    <x v="8"/>
    <x v="1"/>
    <x v="97"/>
    <x v="97"/>
    <n v="144.30000000000001"/>
    <n v="186.5"/>
    <n v="168.7"/>
    <n v="154.69999999999999"/>
    <n v="158.69999999999999"/>
    <n v="150.69999999999999"/>
    <n v="160"/>
    <n v="158.80000000000001"/>
    <n v="112.8"/>
    <n v="164.2"/>
    <n v="155.5"/>
    <n v="167.5"/>
    <n v="156.9"/>
    <n v="188.3"/>
    <n v="157.19999999999999"/>
    <n v="147.4"/>
    <n v="155.80000000000001"/>
    <n v="159.80000000000001"/>
    <n v="152.4"/>
    <n v="150.9"/>
    <n v="161.30000000000001"/>
    <n v="145.1"/>
    <n v="151.5"/>
    <n v="159.5"/>
    <n v="155.80000000000001"/>
    <n v="153.4"/>
    <n v="156.6"/>
    <n v="2039.3000000000002"/>
    <n v="341.70000000000005"/>
    <n v="460.40000000000003"/>
    <n v="463.1"/>
    <n v="320.8"/>
    <n v="145.1"/>
    <n v="307.3"/>
  </r>
  <r>
    <x v="1"/>
    <x v="8"/>
    <x v="2"/>
    <x v="98"/>
    <x v="98"/>
    <n v="144.1"/>
    <n v="192.2"/>
    <n v="163.80000000000001"/>
    <n v="154.9"/>
    <n v="163.9"/>
    <n v="153.69999999999999"/>
    <n v="149.5"/>
    <n v="159.80000000000001"/>
    <n v="112.6"/>
    <n v="163.5"/>
    <n v="156.5"/>
    <n v="168.2"/>
    <n v="156.69999999999999"/>
    <n v="188.1"/>
    <n v="157.80000000000001"/>
    <n v="147.9"/>
    <n v="156.4"/>
    <n v="159.9"/>
    <n v="155.5"/>
    <n v="151.19999999999999"/>
    <n v="161.69999999999999"/>
    <n v="146.19999999999999"/>
    <n v="152.6"/>
    <n v="160.19999999999999"/>
    <n v="153.80000000000001"/>
    <n v="153.80000000000001"/>
    <n v="156.80000000000001"/>
    <n v="2039.3999999999999"/>
    <n v="341.9"/>
    <n v="462.1"/>
    <n v="466.59999999999997"/>
    <n v="321.89999999999998"/>
    <n v="146.19999999999999"/>
    <n v="306.39999999999998"/>
  </r>
  <r>
    <x v="1"/>
    <x v="8"/>
    <x v="3"/>
    <x v="99"/>
    <x v="99"/>
    <n v="144.30000000000001"/>
    <n v="198"/>
    <n v="164.6"/>
    <n v="155.4"/>
    <n v="170.1"/>
    <n v="164.4"/>
    <n v="144.1"/>
    <n v="161.69999999999999"/>
    <n v="113.1"/>
    <n v="163.9"/>
    <n v="157.6"/>
    <n v="168.9"/>
    <n v="158"/>
    <n v="188.8"/>
    <n v="158.80000000000001"/>
    <n v="148.5"/>
    <n v="157.30000000000001"/>
    <n v="161.4"/>
    <n v="155.6"/>
    <n v="151.80000000000001"/>
    <n v="162.30000000000001"/>
    <n v="146.6"/>
    <n v="153.19999999999999"/>
    <n v="160.30000000000001"/>
    <n v="155.4"/>
    <n v="154.4"/>
    <n v="157.80000000000001"/>
    <n v="2064.1"/>
    <n v="343.20000000000005"/>
    <n v="464.6"/>
    <n v="468.8"/>
    <n v="322.60000000000002"/>
    <n v="146.6"/>
    <n v="308.60000000000002"/>
  </r>
  <r>
    <x v="1"/>
    <x v="8"/>
    <x v="4"/>
    <x v="100"/>
    <x v="100"/>
    <n v="146.30000000000001"/>
    <n v="200.5"/>
    <n v="170.3"/>
    <n v="156.1"/>
    <n v="178.7"/>
    <n v="167.1"/>
    <n v="147.9"/>
    <n v="165.4"/>
    <n v="114.8"/>
    <n v="168.2"/>
    <n v="159.30000000000001"/>
    <n v="170.4"/>
    <n v="160.69999999999999"/>
    <n v="191.9"/>
    <n v="161.80000000000001"/>
    <n v="152.1"/>
    <n v="160.4"/>
    <n v="161.6"/>
    <n v="159.4"/>
    <n v="154.69999999999999"/>
    <n v="165.8"/>
    <n v="148.9"/>
    <n v="155.80000000000001"/>
    <n v="161.19999999999999"/>
    <n v="158.6"/>
    <n v="156.80000000000001"/>
    <n v="160.4"/>
    <n v="2105.7000000000003"/>
    <n v="348.70000000000005"/>
    <n v="474.29999999999995"/>
    <n v="475.7"/>
    <n v="327"/>
    <n v="148.9"/>
    <n v="314.39999999999998"/>
  </r>
  <r>
    <x v="1"/>
    <x v="8"/>
    <x v="5"/>
    <x v="101"/>
    <x v="101"/>
    <n v="146.69999999999999"/>
    <n v="202"/>
    <n v="180.7"/>
    <n v="156.19999999999999"/>
    <n v="183.7"/>
    <n v="164.6"/>
    <n v="155.4"/>
    <n v="166"/>
    <n v="115.1"/>
    <n v="168.5"/>
    <n v="160"/>
    <n v="172.4"/>
    <n v="162.6"/>
    <n v="190.8"/>
    <n v="162.19999999999999"/>
    <n v="151.80000000000001"/>
    <n v="160.69999999999999"/>
    <n v="160.5"/>
    <n v="159.80000000000001"/>
    <n v="154.80000000000001"/>
    <n v="166.3"/>
    <n v="150.69999999999999"/>
    <n v="154.9"/>
    <n v="161.69999999999999"/>
    <n v="158.80000000000001"/>
    <n v="157.6"/>
    <n v="161.30000000000001"/>
    <n v="2133.9"/>
    <n v="348.4"/>
    <n v="474.7"/>
    <n v="475.1"/>
    <n v="328"/>
    <n v="150.69999999999999"/>
    <n v="313.70000000000005"/>
  </r>
  <r>
    <x v="1"/>
    <x v="8"/>
    <x v="6"/>
    <x v="102"/>
    <x v="102"/>
    <n v="146.4"/>
    <n v="206.8"/>
    <n v="182.2"/>
    <n v="157.5"/>
    <n v="182.1"/>
    <n v="163.9"/>
    <n v="164.2"/>
    <n v="164"/>
    <n v="114.5"/>
    <n v="168.3"/>
    <n v="160.9"/>
    <n v="172.2"/>
    <n v="164"/>
    <n v="191.2"/>
    <n v="162.80000000000001"/>
    <n v="153.1"/>
    <n v="161.4"/>
    <n v="161.5"/>
    <n v="160.69999999999999"/>
    <n v="155.80000000000001"/>
    <n v="167"/>
    <n v="153.1"/>
    <n v="155.30000000000001"/>
    <n v="163.19999999999999"/>
    <n v="160.1"/>
    <n v="159"/>
    <n v="162.5"/>
    <n v="2147"/>
    <n v="350.2"/>
    <n v="477.29999999999995"/>
    <n v="478"/>
    <n v="330.2"/>
    <n v="153.1"/>
    <n v="315.39999999999998"/>
  </r>
  <r>
    <x v="1"/>
    <x v="8"/>
    <x v="7"/>
    <x v="103"/>
    <x v="103"/>
    <n v="146.6"/>
    <n v="204"/>
    <n v="172.8"/>
    <n v="158.4"/>
    <n v="188"/>
    <n v="156.80000000000001"/>
    <n v="162.19999999999999"/>
    <n v="164.1"/>
    <n v="119.7"/>
    <n v="168.8"/>
    <n v="162.69999999999999"/>
    <n v="173.9"/>
    <n v="164"/>
    <n v="192.1"/>
    <n v="164.5"/>
    <n v="155.30000000000001"/>
    <n v="163.19999999999999"/>
    <n v="162.1"/>
    <n v="162.6"/>
    <n v="157.5"/>
    <n v="168.4"/>
    <n v="154"/>
    <n v="157.6"/>
    <n v="163.80000000000001"/>
    <n v="160"/>
    <n v="160"/>
    <n v="163.19999999999999"/>
    <n v="2142"/>
    <n v="352.1"/>
    <n v="483"/>
    <n v="482.2"/>
    <n v="332.20000000000005"/>
    <n v="154"/>
    <n v="317.60000000000002"/>
  </r>
  <r>
    <x v="1"/>
    <x v="8"/>
    <x v="8"/>
    <x v="104"/>
    <x v="104"/>
    <n v="146.6"/>
    <n v="204"/>
    <n v="172.8"/>
    <n v="158.4"/>
    <n v="188"/>
    <n v="156.69999999999999"/>
    <n v="162.30000000000001"/>
    <n v="164.1"/>
    <n v="119.7"/>
    <n v="168.8"/>
    <n v="162.69999999999999"/>
    <n v="173.9"/>
    <n v="164"/>
    <n v="192.1"/>
    <n v="164.6"/>
    <n v="155.30000000000001"/>
    <n v="163.30000000000001"/>
    <n v="162.1"/>
    <n v="162.6"/>
    <n v="157.5"/>
    <n v="168.4"/>
    <n v="154"/>
    <n v="157.69999999999999"/>
    <n v="163.69999999999999"/>
    <n v="160"/>
    <n v="160"/>
    <n v="163.19999999999999"/>
    <n v="2142"/>
    <n v="352.1"/>
    <n v="483.2"/>
    <n v="482.2"/>
    <n v="332.1"/>
    <n v="154"/>
    <n v="317.7"/>
  </r>
  <r>
    <x v="1"/>
    <x v="8"/>
    <x v="9"/>
    <x v="105"/>
    <x v="105"/>
    <n v="147.4"/>
    <n v="204.6"/>
    <n v="171.2"/>
    <n v="158.69999999999999"/>
    <n v="190.6"/>
    <n v="155.69999999999999"/>
    <n v="185.3"/>
    <n v="165.2"/>
    <n v="121.9"/>
    <n v="169.3"/>
    <n v="163.19999999999999"/>
    <n v="174.7"/>
    <n v="167.7"/>
    <n v="192.7"/>
    <n v="165.7"/>
    <n v="156.30000000000001"/>
    <n v="164.3"/>
    <n v="163.6"/>
    <n v="164.2"/>
    <n v="158.4"/>
    <n v="169.1"/>
    <n v="155.69999999999999"/>
    <n v="158.6"/>
    <n v="163.9"/>
    <n v="160.80000000000001"/>
    <n v="161"/>
    <n v="165.5"/>
    <n v="2175.5"/>
    <n v="353.7"/>
    <n v="486.3"/>
    <n v="486.19999999999993"/>
    <n v="333"/>
    <n v="155.69999999999999"/>
    <n v="319.39999999999998"/>
  </r>
  <r>
    <x v="1"/>
    <x v="8"/>
    <x v="10"/>
    <x v="106"/>
    <x v="106"/>
    <n v="148.19999999999999"/>
    <n v="201.6"/>
    <n v="173"/>
    <n v="159.30000000000001"/>
    <n v="190.1"/>
    <n v="156.5"/>
    <n v="199.2"/>
    <n v="165.3"/>
    <n v="122.4"/>
    <n v="169.6"/>
    <n v="163.69999999999999"/>
    <n v="175.5"/>
    <n v="169.7"/>
    <n v="192.9"/>
    <n v="167.2"/>
    <n v="157.4"/>
    <n v="165.8"/>
    <n v="164.2"/>
    <n v="163.9"/>
    <n v="159.30000000000001"/>
    <n v="169.9"/>
    <n v="154.80000000000001"/>
    <n v="159.80000000000001"/>
    <n v="164.3"/>
    <n v="162.19999999999999"/>
    <n v="161.4"/>
    <n v="166.7"/>
    <n v="2194.1"/>
    <n v="354.3"/>
    <n v="490.40000000000003"/>
    <n v="487.40000000000003"/>
    <n v="334.20000000000005"/>
    <n v="154.80000000000001"/>
    <n v="322"/>
  </r>
  <r>
    <x v="1"/>
    <x v="8"/>
    <x v="11"/>
    <x v="107"/>
    <x v="107"/>
    <n v="148.69999999999999"/>
    <n v="198.8"/>
    <n v="177.9"/>
    <n v="159.9"/>
    <n v="187.6"/>
    <n v="154.9"/>
    <n v="188.3"/>
    <n v="164.4"/>
    <n v="121"/>
    <n v="170.5"/>
    <n v="164.2"/>
    <n v="176.5"/>
    <n v="168.2"/>
    <n v="192.4"/>
    <n v="168.5"/>
    <n v="158.69999999999999"/>
    <n v="167"/>
    <n v="163.4"/>
    <n v="164.1"/>
    <n v="160.19999999999999"/>
    <n v="170.6"/>
    <n v="155.69999999999999"/>
    <n v="160.6"/>
    <n v="164.4"/>
    <n v="162.6"/>
    <n v="162"/>
    <n v="166.2"/>
    <n v="2180.9"/>
    <n v="354.4"/>
    <n v="494.2"/>
    <n v="487.7"/>
    <n v="335"/>
    <n v="155.69999999999999"/>
    <n v="323.2"/>
  </r>
  <r>
    <x v="1"/>
    <x v="9"/>
    <x v="0"/>
    <x v="108"/>
    <x v="108"/>
    <n v="149.5"/>
    <n v="198.7"/>
    <n v="178.8"/>
    <n v="160.5"/>
    <n v="184.7"/>
    <n v="153.69999999999999"/>
    <n v="174.3"/>
    <n v="163.9"/>
    <n v="120"/>
    <n v="172.1"/>
    <n v="164.3"/>
    <n v="177.3"/>
    <n v="166.4"/>
    <n v="192.2"/>
    <n v="169.9"/>
    <n v="160.69999999999999"/>
    <n v="168.5"/>
    <n v="164.5"/>
    <n v="164.2"/>
    <n v="161.1"/>
    <n v="171.4"/>
    <n v="156.5"/>
    <n v="161.19999999999999"/>
    <n v="164.7"/>
    <n v="163"/>
    <n v="162.69999999999999"/>
    <n v="165.7"/>
    <n v="2164.1999999999998"/>
    <n v="354.9"/>
    <n v="499.1"/>
    <n v="489.79999999999995"/>
    <n v="336.1"/>
    <n v="156.5"/>
    <n v="324.2"/>
  </r>
  <r>
    <x v="1"/>
    <x v="9"/>
    <x v="1"/>
    <x v="109"/>
    <x v="109"/>
    <n v="150"/>
    <n v="200.6"/>
    <n v="175.8"/>
    <n v="160.69999999999999"/>
    <n v="184.9"/>
    <n v="153.69999999999999"/>
    <n v="169.7"/>
    <n v="163.69999999999999"/>
    <n v="118.9"/>
    <n v="174.3"/>
    <n v="164.7"/>
    <n v="178"/>
    <n v="166.2"/>
    <n v="192.8"/>
    <n v="170.8"/>
    <n v="162.4"/>
    <n v="169.6"/>
    <n v="165.5"/>
    <n v="165.7"/>
    <n v="161.80000000000001"/>
    <n v="172.2"/>
    <n v="156.9"/>
    <n v="162.1"/>
    <n v="165.4"/>
    <n v="164.4"/>
    <n v="163.5"/>
    <n v="166.1"/>
    <n v="2161.2000000000003"/>
    <n v="356.3"/>
    <n v="502.80000000000007"/>
    <n v="493"/>
    <n v="337.6"/>
    <n v="156.9"/>
    <n v="326.5"/>
  </r>
  <r>
    <x v="1"/>
    <x v="9"/>
    <x v="2"/>
    <x v="110"/>
    <x v="110"/>
    <n v="151.30000000000001"/>
    <n v="210.7"/>
    <n v="167.8"/>
    <n v="162.19999999999999"/>
    <n v="194.6"/>
    <n v="157.6"/>
    <n v="166.9"/>
    <n v="163.9"/>
    <n v="118.8"/>
    <n v="177.4"/>
    <n v="165.3"/>
    <n v="179.3"/>
    <n v="168.4"/>
    <n v="193.7"/>
    <n v="172.1"/>
    <n v="164.6"/>
    <n v="171.1"/>
    <n v="165.3"/>
    <n v="167.2"/>
    <n v="162.80000000000001"/>
    <n v="173"/>
    <n v="157.9"/>
    <n v="163.30000000000001"/>
    <n v="166"/>
    <n v="167.2"/>
    <n v="164.6"/>
    <n v="167.7"/>
    <n v="2184.2000000000003"/>
    <n v="358.29999999999995"/>
    <n v="507.79999999999995"/>
    <n v="495.3"/>
    <n v="339"/>
    <n v="157.9"/>
    <n v="330.5"/>
  </r>
  <r>
    <x v="1"/>
    <x v="9"/>
    <x v="3"/>
    <x v="111"/>
    <x v="111"/>
    <n v="152.9"/>
    <n v="211.8"/>
    <n v="164.5"/>
    <n v="163.9"/>
    <n v="199.5"/>
    <n v="172.6"/>
    <n v="166.2"/>
    <n v="164.7"/>
    <n v="119"/>
    <n v="181.3"/>
    <n v="166.2"/>
    <n v="180.9"/>
    <n v="170.8"/>
    <n v="193.9"/>
    <n v="173.9"/>
    <n v="166.5"/>
    <n v="172.8"/>
    <n v="167"/>
    <n v="172.2"/>
    <n v="164"/>
    <n v="174"/>
    <n v="162.6"/>
    <n v="164.4"/>
    <n v="166.9"/>
    <n v="168.8"/>
    <n v="166.8"/>
    <n v="170.1"/>
    <n v="2214.3000000000002"/>
    <n v="360.70000000000005"/>
    <n v="513.20000000000005"/>
    <n v="503.2"/>
    <n v="340.9"/>
    <n v="162.6"/>
    <n v="333.20000000000005"/>
  </r>
  <r>
    <x v="1"/>
    <x v="9"/>
    <x v="4"/>
    <x v="112"/>
    <x v="112"/>
    <n v="154.1"/>
    <n v="217"/>
    <n v="162.4"/>
    <n v="164.9"/>
    <n v="202.4"/>
    <n v="171"/>
    <n v="174.9"/>
    <n v="164.7"/>
    <n v="119.7"/>
    <n v="184.9"/>
    <n v="167.1"/>
    <n v="182.5"/>
    <n v="173.3"/>
    <n v="194.1"/>
    <n v="175.6"/>
    <n v="168.4"/>
    <n v="174.6"/>
    <n v="167.5"/>
    <n v="174.6"/>
    <n v="165.2"/>
    <n v="174.8"/>
    <n v="163"/>
    <n v="165.1"/>
    <n v="167.9"/>
    <n v="168.4"/>
    <n v="167.5"/>
    <n v="171.7"/>
    <n v="2238.9000000000005"/>
    <n v="361.6"/>
    <n v="518.6"/>
    <n v="507.3"/>
    <n v="342.70000000000005"/>
    <n v="163"/>
    <n v="333.5"/>
  </r>
  <r>
    <x v="1"/>
    <x v="9"/>
    <x v="5"/>
    <x v="113"/>
    <x v="113"/>
    <n v="155"/>
    <n v="219.4"/>
    <n v="170.8"/>
    <n v="165.8"/>
    <n v="200.9"/>
    <n v="169.7"/>
    <n v="182.3"/>
    <n v="164.3"/>
    <n v="119.9"/>
    <n v="187.1"/>
    <n v="167.9"/>
    <n v="183.9"/>
    <n v="174.9"/>
    <n v="194.3"/>
    <n v="177.1"/>
    <n v="169.9"/>
    <n v="176"/>
    <n v="166.8"/>
    <n v="176"/>
    <n v="166.4"/>
    <n v="175.4"/>
    <n v="161.1"/>
    <n v="165.8"/>
    <n v="169"/>
    <n v="169.4"/>
    <n v="167.5"/>
    <n v="172.6"/>
    <n v="2261.9"/>
    <n v="361.8"/>
    <n v="523"/>
    <n v="509.20000000000005"/>
    <n v="344.4"/>
    <n v="161.1"/>
    <n v="335.20000000000005"/>
  </r>
  <r>
    <x v="1"/>
    <x v="9"/>
    <x v="6"/>
    <x v="114"/>
    <x v="114"/>
    <n v="156.5"/>
    <n v="213"/>
    <n v="175.2"/>
    <n v="166.6"/>
    <n v="195.8"/>
    <n v="174.2"/>
    <n v="182.1"/>
    <n v="164.3"/>
    <n v="120"/>
    <n v="190"/>
    <n v="168.4"/>
    <n v="185.2"/>
    <n v="175"/>
    <n v="194.6"/>
    <n v="178.3"/>
    <n v="171.3"/>
    <n v="177.3"/>
    <n v="167.8"/>
    <n v="179.6"/>
    <n v="167.4"/>
    <n v="176.1"/>
    <n v="161.6"/>
    <n v="166.3"/>
    <n v="171.4"/>
    <n v="169.7"/>
    <n v="168.4"/>
    <n v="173.4"/>
    <n v="2266.3000000000002"/>
    <n v="363"/>
    <n v="526.90000000000009"/>
    <n v="514.79999999999995"/>
    <n v="347.5"/>
    <n v="161.6"/>
    <n v="336"/>
  </r>
  <r>
    <x v="1"/>
    <x v="9"/>
    <x v="7"/>
    <x v="115"/>
    <x v="115"/>
    <n v="160.30000000000001"/>
    <n v="206.5"/>
    <n v="169.2"/>
    <n v="168.1"/>
    <n v="192.4"/>
    <n v="172.9"/>
    <n v="186.7"/>
    <n v="167.2"/>
    <n v="120.9"/>
    <n v="193.6"/>
    <n v="168.8"/>
    <n v="186.3"/>
    <n v="176.3"/>
    <n v="195"/>
    <n v="179.5"/>
    <n v="172.7"/>
    <n v="178.5"/>
    <n v="169"/>
    <n v="178.8"/>
    <n v="168.5"/>
    <n v="176.8"/>
    <n v="161.9"/>
    <n v="166.9"/>
    <n v="172.3"/>
    <n v="171.2"/>
    <n v="169.1"/>
    <n v="174.3"/>
    <n v="2269.2000000000003"/>
    <n v="364.1"/>
    <n v="530.70000000000005"/>
    <n v="516.29999999999995"/>
    <n v="349.1"/>
    <n v="161.9"/>
    <n v="338.1"/>
  </r>
  <r>
    <x v="1"/>
    <x v="9"/>
    <x v="8"/>
    <x v="116"/>
    <x v="116"/>
    <n v="163.5"/>
    <n v="209.2"/>
    <n v="169.7"/>
    <n v="169.7"/>
    <n v="188.7"/>
    <n v="165.7"/>
    <n v="191.8"/>
    <n v="169.1"/>
    <n v="121.6"/>
    <n v="197.3"/>
    <n v="169.4"/>
    <n v="187.4"/>
    <n v="177.8"/>
    <n v="195.9"/>
    <n v="180.9"/>
    <n v="174.3"/>
    <n v="179.9"/>
    <n v="169.5"/>
    <n v="179.5"/>
    <n v="169.5"/>
    <n v="177.8"/>
    <n v="162.30000000000001"/>
    <n v="167.6"/>
    <n v="173.1"/>
    <n v="170.9"/>
    <n v="169.7"/>
    <n v="175.3"/>
    <n v="2280.9"/>
    <n v="365.6"/>
    <n v="535.1"/>
    <n v="518.5"/>
    <n v="350.9"/>
    <n v="162.30000000000001"/>
    <n v="338.5"/>
  </r>
  <r>
    <x v="1"/>
    <x v="9"/>
    <x v="9"/>
    <x v="117"/>
    <x v="117"/>
    <n v="165.2"/>
    <n v="210.9"/>
    <n v="170.9"/>
    <n v="170.9"/>
    <n v="186.5"/>
    <n v="163.80000000000001"/>
    <n v="199.7"/>
    <n v="169.8"/>
    <n v="121.9"/>
    <n v="199.9"/>
    <n v="169.9"/>
    <n v="188.3"/>
    <n v="179.6"/>
    <n v="196.3"/>
    <n v="181.9"/>
    <n v="175.3"/>
    <n v="181"/>
    <n v="171.2"/>
    <n v="180.5"/>
    <n v="170.4"/>
    <n v="178.7"/>
    <n v="162.9"/>
    <n v="168.2"/>
    <n v="173.4"/>
    <n v="172.1"/>
    <n v="170.5"/>
    <n v="176.7"/>
    <n v="2297.3000000000002"/>
    <n v="366.8"/>
    <n v="538.20000000000005"/>
    <n v="522.1"/>
    <n v="352.1"/>
    <n v="162.9"/>
    <n v="340.29999999999995"/>
  </r>
  <r>
    <x v="1"/>
    <x v="9"/>
    <x v="10"/>
    <x v="118"/>
    <x v="118"/>
    <n v="167.4"/>
    <n v="209.4"/>
    <n v="181.4"/>
    <n v="172.3"/>
    <n v="188.9"/>
    <n v="160.69999999999999"/>
    <n v="183.1"/>
    <n v="170.5"/>
    <n v="122.1"/>
    <n v="202.8"/>
    <n v="170.4"/>
    <n v="189.5"/>
    <n v="178.3"/>
    <n v="196.9"/>
    <n v="183.1"/>
    <n v="176.2"/>
    <n v="182.1"/>
    <n v="171.8"/>
    <n v="181.3"/>
    <n v="171.4"/>
    <n v="179.8"/>
    <n v="163"/>
    <n v="168.5"/>
    <n v="173.7"/>
    <n v="173.6"/>
    <n v="171.1"/>
    <n v="176.5"/>
    <n v="2296.8000000000002"/>
    <n v="368"/>
    <n v="541.4"/>
    <n v="524.5"/>
    <n v="353.5"/>
    <n v="163"/>
    <n v="342.1"/>
  </r>
  <r>
    <x v="1"/>
    <x v="9"/>
    <x v="11"/>
    <x v="119"/>
    <x v="119"/>
    <n v="169.2"/>
    <n v="209"/>
    <n v="190.2"/>
    <n v="173.6"/>
    <n v="188.5"/>
    <n v="158"/>
    <n v="159.9"/>
    <n v="170.8"/>
    <n v="121.8"/>
    <n v="205.2"/>
    <n v="171"/>
    <n v="190.3"/>
    <n v="175.9"/>
    <n v="197.3"/>
    <n v="184"/>
    <n v="177"/>
    <n v="183"/>
    <n v="170.7"/>
    <n v="182"/>
    <n v="172.1"/>
    <n v="181.1"/>
    <n v="163.4"/>
    <n v="168.9"/>
    <n v="174.1"/>
    <n v="175.8"/>
    <n v="172"/>
    <n v="175.7"/>
    <n v="2283.4"/>
    <n v="369.3"/>
    <n v="544"/>
    <n v="524.79999999999995"/>
    <n v="355.2"/>
    <n v="163.4"/>
    <n v="344.70000000000005"/>
  </r>
  <r>
    <x v="1"/>
    <x v="10"/>
    <x v="0"/>
    <x v="120"/>
    <x v="120"/>
    <n v="173.8"/>
    <n v="210.7"/>
    <n v="194.5"/>
    <n v="174.6"/>
    <n v="187.2"/>
    <n v="158.30000000000001"/>
    <n v="153.9"/>
    <n v="170.9"/>
    <n v="121.1"/>
    <n v="208.4"/>
    <n v="171.4"/>
    <n v="191.2"/>
    <n v="176.7"/>
    <n v="198.2"/>
    <n v="184.9"/>
    <n v="177.6"/>
    <n v="183.8"/>
    <n v="172.1"/>
    <n v="182"/>
    <n v="172.9"/>
    <n v="182.3"/>
    <n v="163.6"/>
    <n v="169.5"/>
    <n v="174.3"/>
    <n v="178.6"/>
    <n v="172.8"/>
    <n v="176.5"/>
    <n v="2292.6999999999998"/>
    <n v="371"/>
    <n v="546.29999999999995"/>
    <n v="527"/>
    <n v="356.6"/>
    <n v="163.6"/>
    <n v="348.1"/>
  </r>
  <r>
    <x v="1"/>
    <x v="10"/>
    <x v="1"/>
    <x v="121"/>
    <x v="121"/>
    <n v="174.4"/>
    <n v="207.7"/>
    <n v="175.2"/>
    <n v="177.3"/>
    <n v="179.3"/>
    <n v="169.5"/>
    <n v="152.69999999999999"/>
    <n v="171"/>
    <n v="120"/>
    <n v="209.7"/>
    <n v="172.3"/>
    <n v="193"/>
    <n v="177"/>
    <n v="199.5"/>
    <n v="186.2"/>
    <n v="178.7"/>
    <n v="185.1"/>
    <n v="173.5"/>
    <n v="182.1"/>
    <n v="174.2"/>
    <n v="184.4"/>
    <n v="164.2"/>
    <n v="170.3"/>
    <n v="175"/>
    <n v="181"/>
    <n v="174.1"/>
    <n v="177.2"/>
    <n v="2279.1"/>
    <n v="373.6"/>
    <n v="550"/>
    <n v="529.79999999999995"/>
    <n v="359.4"/>
    <n v="164.2"/>
    <n v="351.3"/>
  </r>
  <r>
    <x v="1"/>
    <x v="10"/>
    <x v="2"/>
    <x v="122"/>
    <x v="122"/>
    <n v="174.4"/>
    <n v="207.7"/>
    <n v="175.2"/>
    <n v="177.3"/>
    <n v="179.2"/>
    <n v="169.5"/>
    <n v="152.80000000000001"/>
    <n v="171.1"/>
    <n v="120"/>
    <n v="209.7"/>
    <n v="172.3"/>
    <n v="193"/>
    <n v="177"/>
    <n v="199.5"/>
    <n v="186.1"/>
    <n v="178.7"/>
    <n v="185.1"/>
    <n v="173.5"/>
    <n v="181.9"/>
    <n v="174.2"/>
    <n v="184.4"/>
    <n v="164.2"/>
    <n v="170.3"/>
    <n v="175"/>
    <n v="181"/>
    <n v="174.1"/>
    <n v="177.2"/>
    <n v="2279.1999999999998"/>
    <n v="373.6"/>
    <n v="549.9"/>
    <n v="529.59999999999991"/>
    <n v="359.4"/>
    <n v="164.2"/>
    <n v="351.3"/>
  </r>
  <r>
    <x v="1"/>
    <x v="10"/>
    <x v="3"/>
    <x v="123"/>
    <x v="123"/>
    <n v="173.8"/>
    <n v="209.3"/>
    <n v="169.6"/>
    <n v="178.4"/>
    <n v="174.9"/>
    <n v="176.3"/>
    <n v="155.4"/>
    <n v="173.4"/>
    <n v="121.3"/>
    <n v="212.9"/>
    <n v="172.9"/>
    <n v="193.5"/>
    <n v="177.9"/>
    <n v="200.6"/>
    <n v="186.9"/>
    <n v="179.2"/>
    <n v="185.7"/>
    <n v="175.2"/>
    <n v="181.7"/>
    <n v="174.6"/>
    <n v="185"/>
    <n v="164.5"/>
    <n v="170.7"/>
    <n v="176.4"/>
    <n v="184"/>
    <n v="175"/>
    <n v="178.1"/>
    <n v="2289.6000000000004"/>
    <n v="375.6"/>
    <n v="551.79999999999995"/>
    <n v="531.5"/>
    <n v="361.4"/>
    <n v="164.5"/>
    <n v="354.7"/>
  </r>
  <r>
    <x v="1"/>
    <x v="10"/>
    <x v="4"/>
    <x v="124"/>
    <x v="124"/>
    <n v="173.7"/>
    <n v="214.3"/>
    <n v="173.2"/>
    <n v="179.5"/>
    <n v="170"/>
    <n v="172.2"/>
    <n v="161"/>
    <n v="175.6"/>
    <n v="122.7"/>
    <n v="218"/>
    <n v="173.4"/>
    <n v="194.2"/>
    <n v="179.1"/>
    <n v="201"/>
    <n v="187.3"/>
    <n v="179.7"/>
    <n v="186.2"/>
    <n v="175.6"/>
    <n v="182.8"/>
    <n v="175.2"/>
    <n v="185.7"/>
    <n v="164.8"/>
    <n v="171.2"/>
    <n v="177.1"/>
    <n v="185.2"/>
    <n v="175.7"/>
    <n v="179.1"/>
    <n v="2306.9"/>
    <n v="376.7"/>
    <n v="553.20000000000005"/>
    <n v="533.59999999999991"/>
    <n v="362.79999999999995"/>
    <n v="164.8"/>
    <n v="356.4"/>
  </r>
  <r>
    <x v="2"/>
    <x v="0"/>
    <x v="0"/>
    <x v="0"/>
    <x v="0"/>
    <n v="110.5"/>
    <n v="109.1"/>
    <n v="113"/>
    <n v="103.6"/>
    <n v="103.4"/>
    <n v="102.3"/>
    <n v="102.9"/>
    <n v="105.8"/>
    <n v="105.1"/>
    <n v="101.8"/>
    <n v="105.1"/>
    <n v="107.9"/>
    <n v="105.9"/>
    <n v="105.2"/>
    <n v="105.9"/>
    <n v="105"/>
    <n v="105.8"/>
    <n v="100.3"/>
    <n v="105.4"/>
    <n v="104.8"/>
    <n v="104.1"/>
    <n v="103.2"/>
    <n v="102.9"/>
    <n v="103.5"/>
    <n v="104.3"/>
    <n v="103.7"/>
    <n v="104"/>
    <n v="1376.4"/>
    <n v="208.9"/>
    <n v="316.7"/>
    <n v="310.5"/>
    <n v="207.6"/>
    <n v="103.2"/>
    <n v="207.2"/>
  </r>
  <r>
    <x v="2"/>
    <x v="0"/>
    <x v="1"/>
    <x v="1"/>
    <x v="1"/>
    <n v="112.9"/>
    <n v="112.9"/>
    <n v="116.9"/>
    <n v="104"/>
    <n v="103.5"/>
    <n v="103.1"/>
    <n v="104.9"/>
    <n v="104.1"/>
    <n v="103.8"/>
    <n v="102.3"/>
    <n v="106"/>
    <n v="109"/>
    <n v="107.2"/>
    <n v="106"/>
    <n v="106.6"/>
    <n v="105.5"/>
    <n v="106.4"/>
    <n v="100.4"/>
    <n v="105.7"/>
    <n v="105.2"/>
    <n v="104.7"/>
    <n v="104.4"/>
    <n v="103.3"/>
    <n v="103.7"/>
    <n v="104.3"/>
    <n v="104.3"/>
    <n v="104.7"/>
    <n v="1390.6000000000001"/>
    <n v="210.3"/>
    <n v="318.5"/>
    <n v="311.3"/>
    <n v="208.4"/>
    <n v="104.4"/>
    <n v="207.6"/>
  </r>
  <r>
    <x v="2"/>
    <x v="0"/>
    <x v="2"/>
    <x v="2"/>
    <x v="2"/>
    <n v="113.9"/>
    <n v="111.4"/>
    <n v="113.2"/>
    <n v="104.3"/>
    <n v="102.7"/>
    <n v="104.9"/>
    <n v="103.8"/>
    <n v="103.5"/>
    <n v="102.6"/>
    <n v="102.4"/>
    <n v="107"/>
    <n v="109.8"/>
    <n v="107.3"/>
    <n v="106.8"/>
    <n v="107.2"/>
    <n v="106"/>
    <n v="107"/>
    <n v="100.4"/>
    <n v="106"/>
    <n v="105.7"/>
    <n v="105.2"/>
    <n v="105.5"/>
    <n v="103.5"/>
    <n v="103.8"/>
    <n v="104.2"/>
    <n v="104.9"/>
    <n v="105"/>
    <n v="1386.8"/>
    <n v="211.7"/>
    <n v="320.2"/>
    <n v="312.10000000000002"/>
    <n v="209"/>
    <n v="105.5"/>
    <n v="207.7"/>
  </r>
  <r>
    <x v="2"/>
    <x v="0"/>
    <x v="3"/>
    <x v="3"/>
    <x v="3"/>
    <n v="114.6"/>
    <n v="113.4"/>
    <n v="106"/>
    <n v="104.7"/>
    <n v="102.1"/>
    <n v="109.5"/>
    <n v="109.7"/>
    <n v="104.6"/>
    <n v="102"/>
    <n v="103.5"/>
    <n v="108.2"/>
    <n v="110.6"/>
    <n v="108.8"/>
    <n v="108.5"/>
    <n v="107.9"/>
    <n v="106.4"/>
    <n v="107.7"/>
    <n v="100.5"/>
    <n v="106.4"/>
    <n v="106.5"/>
    <n v="105.7"/>
    <n v="105"/>
    <n v="104"/>
    <n v="105.2"/>
    <n v="103.2"/>
    <n v="105.1"/>
    <n v="105.7"/>
    <n v="1397.6999999999998"/>
    <n v="213.6"/>
    <n v="322"/>
    <n v="313.39999999999998"/>
    <n v="210.9"/>
    <n v="105"/>
    <n v="207.2"/>
  </r>
  <r>
    <x v="2"/>
    <x v="0"/>
    <x v="4"/>
    <x v="4"/>
    <x v="4"/>
    <n v="115.4"/>
    <n v="114.2"/>
    <n v="102.7"/>
    <n v="105.5"/>
    <n v="101.5"/>
    <n v="110.6"/>
    <n v="123.7"/>
    <n v="105.2"/>
    <n v="101.9"/>
    <n v="105"/>
    <n v="109.1"/>
    <n v="111.3"/>
    <n v="111.1"/>
    <n v="109.8"/>
    <n v="108.5"/>
    <n v="106.7"/>
    <n v="108.3"/>
    <n v="100.5"/>
    <n v="107.2"/>
    <n v="107.1"/>
    <n v="106.2"/>
    <n v="103.9"/>
    <n v="104.6"/>
    <n v="105.7"/>
    <n v="102.6"/>
    <n v="104.9"/>
    <n v="106.6"/>
    <n v="1417.1999999999998"/>
    <n v="214.7"/>
    <n v="323.5"/>
    <n v="314.79999999999995"/>
    <n v="211.9"/>
    <n v="103.9"/>
    <n v="207.2"/>
  </r>
  <r>
    <x v="2"/>
    <x v="0"/>
    <x v="5"/>
    <x v="5"/>
    <x v="5"/>
    <n v="117"/>
    <n v="120.1"/>
    <n v="112.5"/>
    <n v="107.3"/>
    <n v="101.3"/>
    <n v="112.4"/>
    <n v="143.6"/>
    <n v="105.4"/>
    <n v="101.4"/>
    <n v="106.4"/>
    <n v="110"/>
    <n v="112.2"/>
    <n v="115"/>
    <n v="110.9"/>
    <n v="109.2"/>
    <n v="107.2"/>
    <n v="108.9"/>
    <n v="106.6"/>
    <n v="108"/>
    <n v="107.7"/>
    <n v="106.5"/>
    <n v="105.2"/>
    <n v="105.2"/>
    <n v="108.1"/>
    <n v="103.3"/>
    <n v="106.1"/>
    <n v="109.7"/>
    <n v="1464.6000000000001"/>
    <n v="217"/>
    <n v="325.3"/>
    <n v="322.3"/>
    <n v="214.6"/>
    <n v="105.2"/>
    <n v="208.5"/>
  </r>
  <r>
    <x v="2"/>
    <x v="0"/>
    <x v="6"/>
    <x v="6"/>
    <x v="6"/>
    <n v="117.8"/>
    <n v="119.2"/>
    <n v="114"/>
    <n v="108.3"/>
    <n v="101.1"/>
    <n v="113.2"/>
    <n v="160.9"/>
    <n v="105.1"/>
    <n v="101.3"/>
    <n v="107.5"/>
    <n v="110.4"/>
    <n v="113.1"/>
    <n v="117.5"/>
    <n v="111.7"/>
    <n v="109.8"/>
    <n v="107.8"/>
    <n v="109.5"/>
    <n v="107.7"/>
    <n v="108.6"/>
    <n v="108.1"/>
    <n v="107.1"/>
    <n v="107.3"/>
    <n v="105.9"/>
    <n v="110.1"/>
    <n v="103.2"/>
    <n v="107.3"/>
    <n v="111.4"/>
    <n v="1489.4"/>
    <n v="219"/>
    <n v="327.10000000000002"/>
    <n v="324.39999999999998"/>
    <n v="217.2"/>
    <n v="107.3"/>
    <n v="209.10000000000002"/>
  </r>
  <r>
    <x v="2"/>
    <x v="0"/>
    <x v="7"/>
    <x v="7"/>
    <x v="7"/>
    <n v="118.3"/>
    <n v="120.4"/>
    <n v="112.7"/>
    <n v="108.9"/>
    <n v="101.1"/>
    <n v="108.7"/>
    <n v="177"/>
    <n v="104.7"/>
    <n v="101"/>
    <n v="108.5"/>
    <n v="110.9"/>
    <n v="114.3"/>
    <n v="119.6"/>
    <n v="112.4"/>
    <n v="110.6"/>
    <n v="108.3"/>
    <n v="110.2"/>
    <n v="108.9"/>
    <n v="109.3"/>
    <n v="108.7"/>
    <n v="107.6"/>
    <n v="108.1"/>
    <n v="106.5"/>
    <n v="110.8"/>
    <n v="106"/>
    <n v="108.3"/>
    <n v="112.7"/>
    <n v="1506.1000000000001"/>
    <n v="220.7"/>
    <n v="329.09999999999997"/>
    <n v="326.89999999999998"/>
    <n v="218.39999999999998"/>
    <n v="108.1"/>
    <n v="212.5"/>
  </r>
  <r>
    <x v="2"/>
    <x v="0"/>
    <x v="8"/>
    <x v="8"/>
    <x v="8"/>
    <n v="118.6"/>
    <n v="119.1"/>
    <n v="113.2"/>
    <n v="109.6"/>
    <n v="101.7"/>
    <n v="103.2"/>
    <n v="174.3"/>
    <n v="105.1"/>
    <n v="100.8"/>
    <n v="109.1"/>
    <n v="111.1"/>
    <n v="115.4"/>
    <n v="119.2"/>
    <n v="112.9"/>
    <n v="111.4"/>
    <n v="109"/>
    <n v="111.1"/>
    <n v="109.7"/>
    <n v="109.5"/>
    <n v="109.6"/>
    <n v="107.9"/>
    <n v="110.4"/>
    <n v="107.4"/>
    <n v="111.2"/>
    <n v="106.9"/>
    <n v="109.4"/>
    <n v="113.2"/>
    <n v="1500.4"/>
    <n v="222.3"/>
    <n v="331.5"/>
    <n v="328.79999999999995"/>
    <n v="219.10000000000002"/>
    <n v="110.4"/>
    <n v="214.3"/>
  </r>
  <r>
    <x v="2"/>
    <x v="0"/>
    <x v="9"/>
    <x v="9"/>
    <x v="9"/>
    <n v="118.9"/>
    <n v="118.1"/>
    <n v="114.5"/>
    <n v="110.4"/>
    <n v="102.3"/>
    <n v="106.2"/>
    <n v="183.5"/>
    <n v="105.3"/>
    <n v="100.2"/>
    <n v="109.6"/>
    <n v="111.4"/>
    <n v="116"/>
    <n v="120.8"/>
    <n v="113.5"/>
    <n v="112.5"/>
    <n v="109.7"/>
    <n v="112"/>
    <n v="110.5"/>
    <n v="109.7"/>
    <n v="110.2"/>
    <n v="108.2"/>
    <n v="109.7"/>
    <n v="108"/>
    <n v="111.3"/>
    <n v="107.3"/>
    <n v="109.4"/>
    <n v="114"/>
    <n v="1517.1999999999998"/>
    <n v="222.9"/>
    <n v="334.2"/>
    <n v="330.4"/>
    <n v="219.5"/>
    <n v="109.7"/>
    <n v="215.3"/>
  </r>
  <r>
    <x v="2"/>
    <x v="0"/>
    <x v="10"/>
    <x v="10"/>
    <x v="10"/>
    <n v="119.8"/>
    <n v="116.3"/>
    <n v="122.6"/>
    <n v="112"/>
    <n v="103.2"/>
    <n v="110"/>
    <n v="192.8"/>
    <n v="106.3"/>
    <n v="99.5"/>
    <n v="110.3"/>
    <n v="111.8"/>
    <n v="117.1"/>
    <n v="122.9"/>
    <n v="114.1"/>
    <n v="113.5"/>
    <n v="110.3"/>
    <n v="113"/>
    <n v="111.1"/>
    <n v="110"/>
    <n v="110.9"/>
    <n v="108.6"/>
    <n v="109.5"/>
    <n v="108.5"/>
    <n v="111.3"/>
    <n v="107.9"/>
    <n v="109.6"/>
    <n v="115"/>
    <n v="1544.6"/>
    <n v="223.7"/>
    <n v="336.8"/>
    <n v="332"/>
    <n v="219.89999999999998"/>
    <n v="109.5"/>
    <n v="216.4"/>
  </r>
  <r>
    <x v="2"/>
    <x v="0"/>
    <x v="11"/>
    <x v="11"/>
    <x v="11"/>
    <n v="120.5"/>
    <n v="118.1"/>
    <n v="128.5"/>
    <n v="112.8"/>
    <n v="103.4"/>
    <n v="110.7"/>
    <n v="144.80000000000001"/>
    <n v="107.1"/>
    <n v="98.6"/>
    <n v="111.9"/>
    <n v="112.1"/>
    <n v="118.1"/>
    <n v="117.8"/>
    <n v="115"/>
    <n v="114.2"/>
    <n v="110.9"/>
    <n v="113.7"/>
    <n v="110.7"/>
    <n v="110.4"/>
    <n v="111.3"/>
    <n v="109"/>
    <n v="109.7"/>
    <n v="108.9"/>
    <n v="111.4"/>
    <n v="107.7"/>
    <n v="109.8"/>
    <n v="113.3"/>
    <n v="1504.4"/>
    <n v="224.8"/>
    <n v="338.8"/>
    <n v="332.40000000000003"/>
    <n v="220.4"/>
    <n v="109.7"/>
    <n v="216.60000000000002"/>
  </r>
  <r>
    <x v="2"/>
    <x v="1"/>
    <x v="0"/>
    <x v="12"/>
    <x v="12"/>
    <n v="121.2"/>
    <n v="122"/>
    <n v="129.9"/>
    <n v="113.6"/>
    <n v="102.9"/>
    <n v="112.1"/>
    <n v="118.9"/>
    <n v="107.5"/>
    <n v="96.9"/>
    <n v="112.7"/>
    <n v="112.1"/>
    <n v="119"/>
    <n v="115.5"/>
    <n v="115.7"/>
    <n v="114.8"/>
    <n v="111.3"/>
    <n v="114.3"/>
    <n v="111.6"/>
    <n v="111"/>
    <n v="111.9"/>
    <n v="109.7"/>
    <n v="110.8"/>
    <n v="109.8"/>
    <n v="111.5"/>
    <n v="108"/>
    <n v="110.5"/>
    <n v="112.9"/>
    <n v="1484.3"/>
    <n v="226.2"/>
    <n v="340.4"/>
    <n v="334.5"/>
    <n v="221.2"/>
    <n v="110.8"/>
    <n v="217.8"/>
  </r>
  <r>
    <x v="2"/>
    <x v="1"/>
    <x v="1"/>
    <x v="13"/>
    <x v="13"/>
    <n v="121.9"/>
    <n v="122"/>
    <n v="124.5"/>
    <n v="115.2"/>
    <n v="102.5"/>
    <n v="114.1"/>
    <n v="111.5"/>
    <n v="108.2"/>
    <n v="95.4"/>
    <n v="113.5"/>
    <n v="112.1"/>
    <n v="119.9"/>
    <n v="115.2"/>
    <n v="116.2"/>
    <n v="115.3"/>
    <n v="111.7"/>
    <n v="114.7"/>
    <n v="112.5"/>
    <n v="111.1"/>
    <n v="112.6"/>
    <n v="110.4"/>
    <n v="111.3"/>
    <n v="110.3"/>
    <n v="111.6"/>
    <n v="108.7"/>
    <n v="111"/>
    <n v="113.1"/>
    <n v="1476"/>
    <n v="227.2"/>
    <n v="341.7"/>
    <n v="336.2"/>
    <n v="222"/>
    <n v="111.3"/>
    <n v="219"/>
  </r>
  <r>
    <x v="2"/>
    <x v="1"/>
    <x v="2"/>
    <x v="14"/>
    <x v="14"/>
    <n v="122.1"/>
    <n v="121.4"/>
    <n v="121.5"/>
    <n v="116.2"/>
    <n v="102.8"/>
    <n v="117.7"/>
    <n v="113.3"/>
    <n v="108.9"/>
    <n v="96.3"/>
    <n v="114.1"/>
    <n v="112.2"/>
    <n v="120.5"/>
    <n v="116"/>
    <n v="116.7"/>
    <n v="115.8"/>
    <n v="112.1"/>
    <n v="115.2"/>
    <n v="113.2"/>
    <n v="110.9"/>
    <n v="113"/>
    <n v="110.8"/>
    <n v="111.6"/>
    <n v="110.9"/>
    <n v="111.8"/>
    <n v="109.2"/>
    <n v="111.4"/>
    <n v="113.7"/>
    <n v="1483"/>
    <n v="228.10000000000002"/>
    <n v="343.09999999999997"/>
    <n v="337.1"/>
    <n v="222.6"/>
    <n v="111.6"/>
    <n v="220.10000000000002"/>
  </r>
  <r>
    <x v="2"/>
    <x v="1"/>
    <x v="3"/>
    <x v="15"/>
    <x v="15"/>
    <n v="122.5"/>
    <n v="121.7"/>
    <n v="113.3"/>
    <n v="117"/>
    <n v="103.1"/>
    <n v="126.7"/>
    <n v="121.2"/>
    <n v="111"/>
    <n v="100.3"/>
    <n v="115.3"/>
    <n v="112.7"/>
    <n v="121"/>
    <n v="118.2"/>
    <n v="117.6"/>
    <n v="116.3"/>
    <n v="112.5"/>
    <n v="115.7"/>
    <n v="113.9"/>
    <n v="110.9"/>
    <n v="113.4"/>
    <n v="111"/>
    <n v="111.2"/>
    <n v="111.2"/>
    <n v="112.5"/>
    <n v="109.1"/>
    <n v="111.4"/>
    <n v="114.7"/>
    <n v="1504.0000000000002"/>
    <n v="229"/>
    <n v="344.5"/>
    <n v="338.20000000000005"/>
    <n v="223.5"/>
    <n v="111.2"/>
    <n v="220.3"/>
  </r>
  <r>
    <x v="2"/>
    <x v="1"/>
    <x v="4"/>
    <x v="16"/>
    <x v="16"/>
    <n v="122.7"/>
    <n v="124.1"/>
    <n v="114.2"/>
    <n v="119.1"/>
    <n v="103.5"/>
    <n v="129.19999999999999"/>
    <n v="127"/>
    <n v="112.6"/>
    <n v="101.3"/>
    <n v="117"/>
    <n v="112.9"/>
    <n v="121.7"/>
    <n v="120"/>
    <n v="118.3"/>
    <n v="116.8"/>
    <n v="112.9"/>
    <n v="116.2"/>
    <n v="114.3"/>
    <n v="111.1"/>
    <n v="114.1"/>
    <n v="111.2"/>
    <n v="111.3"/>
    <n v="111.5"/>
    <n v="112.9"/>
    <n v="109.3"/>
    <n v="111.7"/>
    <n v="115.6"/>
    <n v="1525.3000000000002"/>
    <n v="230"/>
    <n v="345.9"/>
    <n v="339.5"/>
    <n v="224.10000000000002"/>
    <n v="111.3"/>
    <n v="220.8"/>
  </r>
  <r>
    <x v="2"/>
    <x v="1"/>
    <x v="5"/>
    <x v="17"/>
    <x v="17"/>
    <n v="123.1"/>
    <n v="125.9"/>
    <n v="115.4"/>
    <n v="120.4"/>
    <n v="103.4"/>
    <n v="131.19999999999999"/>
    <n v="137.5"/>
    <n v="112.8"/>
    <n v="101.4"/>
    <n v="118.3"/>
    <n v="113.2"/>
    <n v="122.4"/>
    <n v="122"/>
    <n v="119"/>
    <n v="117.4"/>
    <n v="113.2"/>
    <n v="116.7"/>
    <n v="113.9"/>
    <n v="111.2"/>
    <n v="114.3"/>
    <n v="111.4"/>
    <n v="111.5"/>
    <n v="111.8"/>
    <n v="115.1"/>
    <n v="108.7"/>
    <n v="112.2"/>
    <n v="116.4"/>
    <n v="1547"/>
    <n v="231.2"/>
    <n v="347.3"/>
    <n v="339.40000000000003"/>
    <n v="226.5"/>
    <n v="111.5"/>
    <n v="220.5"/>
  </r>
  <r>
    <x v="2"/>
    <x v="1"/>
    <x v="6"/>
    <x v="18"/>
    <x v="18"/>
    <n v="123.8"/>
    <n v="126.4"/>
    <n v="118"/>
    <n v="121.6"/>
    <n v="103.5"/>
    <n v="133.69999999999999"/>
    <n v="172.4"/>
    <n v="113.1"/>
    <n v="102.7"/>
    <n v="120"/>
    <n v="113.8"/>
    <n v="123.4"/>
    <n v="127.1"/>
    <n v="121"/>
    <n v="118"/>
    <n v="113.6"/>
    <n v="117.4"/>
    <n v="114.8"/>
    <n v="111.6"/>
    <n v="114.9"/>
    <n v="111.5"/>
    <n v="113"/>
    <n v="112.4"/>
    <n v="117.8"/>
    <n v="109.7"/>
    <n v="113.5"/>
    <n v="118.9"/>
    <n v="1599.5"/>
    <n v="234.5"/>
    <n v="349"/>
    <n v="341.29999999999995"/>
    <n v="229.3"/>
    <n v="113"/>
    <n v="222.10000000000002"/>
  </r>
  <r>
    <x v="2"/>
    <x v="1"/>
    <x v="7"/>
    <x v="19"/>
    <x v="19"/>
    <n v="124.8"/>
    <n v="127.3"/>
    <n v="116.5"/>
    <n v="122.2"/>
    <n v="103.6"/>
    <n v="132.69999999999999"/>
    <n v="181.9"/>
    <n v="115.2"/>
    <n v="102.7"/>
    <n v="122.1"/>
    <n v="114.4"/>
    <n v="124.7"/>
    <n v="128.9"/>
    <n v="123"/>
    <n v="118.6"/>
    <n v="114.1"/>
    <n v="117.9"/>
    <n v="115.5"/>
    <n v="111.8"/>
    <n v="115.3"/>
    <n v="112.2"/>
    <n v="112.5"/>
    <n v="112.9"/>
    <n v="119.2"/>
    <n v="110.5"/>
    <n v="113.9"/>
    <n v="119.9"/>
    <n v="1617"/>
    <n v="236.9"/>
    <n v="350.6"/>
    <n v="342.6"/>
    <n v="231.4"/>
    <n v="112.5"/>
    <n v="223.4"/>
  </r>
  <r>
    <x v="2"/>
    <x v="1"/>
    <x v="8"/>
    <x v="20"/>
    <x v="20"/>
    <n v="124.2"/>
    <n v="125.4"/>
    <n v="116.4"/>
    <n v="122.7"/>
    <n v="103.5"/>
    <n v="124.5"/>
    <n v="168.6"/>
    <n v="116.9"/>
    <n v="101.9"/>
    <n v="122.9"/>
    <n v="114.8"/>
    <n v="125.2"/>
    <n v="126.7"/>
    <n v="124.3"/>
    <n v="119.2"/>
    <n v="114.5"/>
    <n v="118.4"/>
    <n v="116.1"/>
    <n v="111.8"/>
    <n v="115.5"/>
    <n v="112.3"/>
    <n v="111.2"/>
    <n v="113.4"/>
    <n v="120"/>
    <n v="110"/>
    <n v="113.6"/>
    <n v="119.2"/>
    <n v="1593.7000000000003"/>
    <n v="237.89999999999998"/>
    <n v="352.1"/>
    <n v="343.4"/>
    <n v="232.3"/>
    <n v="111.2"/>
    <n v="223.4"/>
  </r>
  <r>
    <x v="2"/>
    <x v="1"/>
    <x v="9"/>
    <x v="21"/>
    <x v="21"/>
    <n v="124.6"/>
    <n v="126.1"/>
    <n v="117.8"/>
    <n v="123.1"/>
    <n v="103.5"/>
    <n v="123.5"/>
    <n v="159.6"/>
    <n v="117.4"/>
    <n v="101.2"/>
    <n v="123.8"/>
    <n v="115.2"/>
    <n v="125.9"/>
    <n v="125.8"/>
    <n v="124.3"/>
    <n v="119.6"/>
    <n v="114.9"/>
    <n v="118.9"/>
    <n v="116.7"/>
    <n v="112"/>
    <n v="115.8"/>
    <n v="112.6"/>
    <n v="111"/>
    <n v="113.6"/>
    <n v="120.2"/>
    <n v="110.1"/>
    <n v="113.7"/>
    <n v="119.1"/>
    <n v="1587.5"/>
    <n v="238"/>
    <n v="353.4"/>
    <n v="344.5"/>
    <n v="232.8"/>
    <n v="111"/>
    <n v="223.7"/>
  </r>
  <r>
    <x v="2"/>
    <x v="1"/>
    <x v="10"/>
    <x v="22"/>
    <x v="22"/>
    <n v="124.5"/>
    <n v="125.6"/>
    <n v="122.7"/>
    <n v="124.6"/>
    <n v="103.2"/>
    <n v="122.2"/>
    <n v="153.19999999999999"/>
    <n v="119.3"/>
    <n v="99.8"/>
    <n v="124.6"/>
    <n v="115.8"/>
    <n v="126.9"/>
    <n v="125.4"/>
    <n v="125.8"/>
    <n v="120.3"/>
    <n v="115.4"/>
    <n v="119.5"/>
    <n v="117.1"/>
    <n v="112.6"/>
    <n v="116.4"/>
    <n v="113"/>
    <n v="109.7"/>
    <n v="114"/>
    <n v="120.3"/>
    <n v="109.6"/>
    <n v="113.4"/>
    <n v="119"/>
    <n v="1587.8"/>
    <n v="239.2"/>
    <n v="355.2"/>
    <n v="346.1"/>
    <n v="233.3"/>
    <n v="109.7"/>
    <n v="223.6"/>
  </r>
  <r>
    <x v="2"/>
    <x v="1"/>
    <x v="11"/>
    <x v="23"/>
    <x v="23"/>
    <n v="124"/>
    <n v="124.7"/>
    <n v="126.3"/>
    <n v="124.9"/>
    <n v="103"/>
    <n v="122.3"/>
    <n v="141"/>
    <n v="120.1"/>
    <n v="97.8"/>
    <n v="125.4"/>
    <n v="116.1"/>
    <n v="127.6"/>
    <n v="124"/>
    <n v="126.4"/>
    <n v="120.7"/>
    <n v="115.8"/>
    <n v="120"/>
    <n v="116.5"/>
    <n v="113"/>
    <n v="116.8"/>
    <n v="113.2"/>
    <n v="108.8"/>
    <n v="114.3"/>
    <n v="120.7"/>
    <n v="110.4"/>
    <n v="113.4"/>
    <n v="118.4"/>
    <n v="1577.1999999999998"/>
    <n v="239.8"/>
    <n v="356.5"/>
    <n v="346.3"/>
    <n v="233.9"/>
    <n v="108.8"/>
    <n v="224.7"/>
  </r>
  <r>
    <x v="2"/>
    <x v="2"/>
    <x v="0"/>
    <x v="24"/>
    <x v="24"/>
    <n v="124"/>
    <n v="125.5"/>
    <n v="126.6"/>
    <n v="125.2"/>
    <n v="104.3"/>
    <n v="121.3"/>
    <n v="134.4"/>
    <n v="122.9"/>
    <n v="96.1"/>
    <n v="126.6"/>
    <n v="116.5"/>
    <n v="128"/>
    <n v="123.5"/>
    <n v="127.4"/>
    <n v="121"/>
    <n v="116.1"/>
    <n v="120.2"/>
    <n v="117.3"/>
    <n v="113.4"/>
    <n v="117.2"/>
    <n v="113.7"/>
    <n v="107.9"/>
    <n v="114.6"/>
    <n v="120.8"/>
    <n v="111.4"/>
    <n v="113.4"/>
    <n v="118.5"/>
    <n v="1574.8999999999999"/>
    <n v="240.8"/>
    <n v="357.3"/>
    <n v="347.9"/>
    <n v="234.5"/>
    <n v="107.9"/>
    <n v="226"/>
  </r>
  <r>
    <x v="2"/>
    <x v="2"/>
    <x v="1"/>
    <x v="25"/>
    <x v="25"/>
    <n v="124.3"/>
    <n v="126.5"/>
    <n v="119.5"/>
    <n v="125.6"/>
    <n v="104.9"/>
    <n v="121.6"/>
    <n v="131.80000000000001"/>
    <n v="125.1"/>
    <n v="95"/>
    <n v="127.7"/>
    <n v="116.8"/>
    <n v="128.6"/>
    <n v="123.7"/>
    <n v="128.1"/>
    <n v="121.3"/>
    <n v="116.5"/>
    <n v="120.6"/>
    <n v="118.1"/>
    <n v="114"/>
    <n v="117.7"/>
    <n v="114.1"/>
    <n v="106.8"/>
    <n v="114.9"/>
    <n v="120.4"/>
    <n v="111.7"/>
    <n v="113.2"/>
    <n v="118.7"/>
    <n v="1571.1000000000001"/>
    <n v="241.3"/>
    <n v="358.4"/>
    <n v="349.8"/>
    <n v="234.5"/>
    <n v="106.8"/>
    <n v="226.60000000000002"/>
  </r>
  <r>
    <x v="2"/>
    <x v="2"/>
    <x v="2"/>
    <x v="26"/>
    <x v="26"/>
    <n v="124"/>
    <n v="126.7"/>
    <n v="113.5"/>
    <n v="125.9"/>
    <n v="104.8"/>
    <n v="123.8"/>
    <n v="131.4"/>
    <n v="127.2"/>
    <n v="93.2"/>
    <n v="127.4"/>
    <n v="117"/>
    <n v="129.19999999999999"/>
    <n v="123.9"/>
    <n v="128.80000000000001"/>
    <n v="121.7"/>
    <n v="116.9"/>
    <n v="120.9"/>
    <n v="118.6"/>
    <n v="114.4"/>
    <n v="118"/>
    <n v="114.3"/>
    <n v="108.4"/>
    <n v="115.4"/>
    <n v="120.6"/>
    <n v="111.3"/>
    <n v="113.8"/>
    <n v="119.1"/>
    <n v="1568.0000000000002"/>
    <n v="242.60000000000002"/>
    <n v="359.5"/>
    <n v="351"/>
    <n v="234.89999999999998"/>
    <n v="108.4"/>
    <n v="226.7"/>
  </r>
  <r>
    <x v="2"/>
    <x v="2"/>
    <x v="3"/>
    <x v="27"/>
    <x v="27"/>
    <n v="123.8"/>
    <n v="128.19999999999999"/>
    <n v="110"/>
    <n v="126.3"/>
    <n v="104.5"/>
    <n v="130.6"/>
    <n v="130.80000000000001"/>
    <n v="131.30000000000001"/>
    <n v="91.6"/>
    <n v="127.7"/>
    <n v="117.2"/>
    <n v="129.5"/>
    <n v="124.6"/>
    <n v="130.1"/>
    <n v="122.1"/>
    <n v="117.2"/>
    <n v="121.3"/>
    <n v="119.2"/>
    <n v="114.7"/>
    <n v="118.4"/>
    <n v="114.6"/>
    <n v="108.4"/>
    <n v="115.6"/>
    <n v="121.7"/>
    <n v="111.8"/>
    <n v="114.2"/>
    <n v="119.7"/>
    <n v="1576.1"/>
    <n v="244.3"/>
    <n v="360.6"/>
    <n v="352.3"/>
    <n v="236.3"/>
    <n v="108.4"/>
    <n v="227.39999999999998"/>
  </r>
  <r>
    <x v="2"/>
    <x v="2"/>
    <x v="4"/>
    <x v="28"/>
    <x v="28"/>
    <n v="123.8"/>
    <n v="129.69999999999999"/>
    <n v="111.3"/>
    <n v="126.6"/>
    <n v="105.2"/>
    <n v="130.80000000000001"/>
    <n v="135.6"/>
    <n v="142.6"/>
    <n v="90.8"/>
    <n v="128.80000000000001"/>
    <n v="117.7"/>
    <n v="129.9"/>
    <n v="126.1"/>
    <n v="131.30000000000001"/>
    <n v="122.4"/>
    <n v="117.4"/>
    <n v="121.6"/>
    <n v="119.6"/>
    <n v="114.9"/>
    <n v="118.7"/>
    <n v="114.9"/>
    <n v="110.8"/>
    <n v="116"/>
    <n v="122"/>
    <n v="112.4"/>
    <n v="115.2"/>
    <n v="120.7"/>
    <n v="1598.9"/>
    <n v="246.5"/>
    <n v="361.4"/>
    <n v="353.2"/>
    <n v="236.9"/>
    <n v="110.8"/>
    <n v="228.4"/>
  </r>
  <r>
    <x v="2"/>
    <x v="2"/>
    <x v="5"/>
    <x v="29"/>
    <x v="29"/>
    <n v="123.6"/>
    <n v="134.4"/>
    <n v="120.9"/>
    <n v="127.3"/>
    <n v="106"/>
    <n v="132.30000000000001"/>
    <n v="146.69999999999999"/>
    <n v="148.1"/>
    <n v="89.8"/>
    <n v="130.5"/>
    <n v="118"/>
    <n v="130.5"/>
    <n v="128.5"/>
    <n v="132.1"/>
    <n v="123.2"/>
    <n v="117.6"/>
    <n v="122.3"/>
    <n v="119"/>
    <n v="115.1"/>
    <n v="119.2"/>
    <n v="115.4"/>
    <n v="111.7"/>
    <n v="116.2"/>
    <n v="123.8"/>
    <n v="112.5"/>
    <n v="116"/>
    <n v="121.7"/>
    <n v="1636.6"/>
    <n v="248.1"/>
    <n v="363.1"/>
    <n v="353.3"/>
    <n v="239.2"/>
    <n v="111.7"/>
    <n v="228.7"/>
  </r>
  <r>
    <x v="2"/>
    <x v="2"/>
    <x v="6"/>
    <x v="30"/>
    <x v="30"/>
    <n v="123.2"/>
    <n v="134.30000000000001"/>
    <n v="119.5"/>
    <n v="127.7"/>
    <n v="106.3"/>
    <n v="132.80000000000001"/>
    <n v="153.5"/>
    <n v="149.5"/>
    <n v="85.7"/>
    <n v="131.5"/>
    <n v="118.3"/>
    <n v="131.1"/>
    <n v="129.5"/>
    <n v="133.1"/>
    <n v="123.5"/>
    <n v="117.9"/>
    <n v="122.7"/>
    <n v="119.9"/>
    <n v="115.3"/>
    <n v="119.5"/>
    <n v="116"/>
    <n v="111.5"/>
    <n v="116.6"/>
    <n v="125.4"/>
    <n v="111.7"/>
    <n v="116.3"/>
    <n v="122.4"/>
    <n v="1642.8999999999999"/>
    <n v="249.39999999999998"/>
    <n v="364.1"/>
    <n v="354.7"/>
    <n v="241.4"/>
    <n v="111.5"/>
    <n v="228.3"/>
  </r>
  <r>
    <x v="2"/>
    <x v="2"/>
    <x v="7"/>
    <x v="31"/>
    <x v="31"/>
    <n v="123.1"/>
    <n v="131.69999999999999"/>
    <n v="118.1"/>
    <n v="128"/>
    <n v="106.8"/>
    <n v="130.1"/>
    <n v="165.5"/>
    <n v="156"/>
    <n v="85.3"/>
    <n v="132.69999999999999"/>
    <n v="118.8"/>
    <n v="131.69999999999999"/>
    <n v="131.1"/>
    <n v="134.19999999999999"/>
    <n v="123.7"/>
    <n v="118.2"/>
    <n v="122.9"/>
    <n v="120.9"/>
    <n v="115.3"/>
    <n v="120"/>
    <n v="116.6"/>
    <n v="109.9"/>
    <n v="117.2"/>
    <n v="126.2"/>
    <n v="112"/>
    <n v="116.2"/>
    <n v="123.2"/>
    <n v="1658.8999999999999"/>
    <n v="250.39999999999998"/>
    <n v="364.8"/>
    <n v="356.2"/>
    <n v="242.8"/>
    <n v="109.9"/>
    <n v="229.2"/>
  </r>
  <r>
    <x v="2"/>
    <x v="2"/>
    <x v="8"/>
    <x v="32"/>
    <x v="32"/>
    <n v="123.4"/>
    <n v="129"/>
    <n v="115.6"/>
    <n v="128.30000000000001"/>
    <n v="107"/>
    <n v="124"/>
    <n v="168.5"/>
    <n v="165.4"/>
    <n v="86.3"/>
    <n v="134.4"/>
    <n v="119.1"/>
    <n v="132.30000000000001"/>
    <n v="131.5"/>
    <n v="134.69999999999999"/>
    <n v="124"/>
    <n v="118.6"/>
    <n v="123.2"/>
    <n v="121.6"/>
    <n v="115.1"/>
    <n v="120.4"/>
    <n v="117.1"/>
    <n v="109.1"/>
    <n v="117.3"/>
    <n v="126.5"/>
    <n v="112.9"/>
    <n v="116.2"/>
    <n v="123.5"/>
    <n v="1664.8"/>
    <n v="250.89999999999998"/>
    <n v="365.8"/>
    <n v="357.1"/>
    <n v="243.6"/>
    <n v="109.1"/>
    <n v="230.2"/>
  </r>
  <r>
    <x v="2"/>
    <x v="2"/>
    <x v="9"/>
    <x v="33"/>
    <x v="33"/>
    <n v="123.6"/>
    <n v="128.6"/>
    <n v="115.9"/>
    <n v="128.5"/>
    <n v="109"/>
    <n v="124.1"/>
    <n v="165.8"/>
    <n v="187.2"/>
    <n v="89.4"/>
    <n v="135.80000000000001"/>
    <n v="119.4"/>
    <n v="132.9"/>
    <n v="132.6"/>
    <n v="135.30000000000001"/>
    <n v="124.4"/>
    <n v="118.8"/>
    <n v="123.6"/>
    <n v="122.4"/>
    <n v="114.9"/>
    <n v="120.7"/>
    <n v="117.7"/>
    <n v="109.3"/>
    <n v="117.7"/>
    <n v="126.5"/>
    <n v="113.5"/>
    <n v="116.5"/>
    <n v="124.2"/>
    <n v="1692.8000000000002"/>
    <n v="251.8"/>
    <n v="366.79999999999995"/>
    <n v="358"/>
    <n v="244.2"/>
    <n v="109.3"/>
    <n v="231.2"/>
  </r>
  <r>
    <x v="2"/>
    <x v="2"/>
    <x v="10"/>
    <x v="34"/>
    <x v="34"/>
    <n v="124"/>
    <n v="129.80000000000001"/>
    <n v="121.5"/>
    <n v="128.6"/>
    <n v="110"/>
    <n v="123.7"/>
    <n v="164.6"/>
    <n v="191.6"/>
    <n v="90.8"/>
    <n v="137.1"/>
    <n v="119.8"/>
    <n v="133.69999999999999"/>
    <n v="133.30000000000001"/>
    <n v="137.6"/>
    <n v="125"/>
    <n v="119.3"/>
    <n v="124.2"/>
    <n v="122.9"/>
    <n v="115.1"/>
    <n v="121"/>
    <n v="118.1"/>
    <n v="109.3"/>
    <n v="117.9"/>
    <n v="126.6"/>
    <n v="113.3"/>
    <n v="116.6"/>
    <n v="124.6"/>
    <n v="1708.4999999999998"/>
    <n v="254.2"/>
    <n v="368.5"/>
    <n v="359"/>
    <n v="244.7"/>
    <n v="109.3"/>
    <n v="231.2"/>
  </r>
  <r>
    <x v="2"/>
    <x v="2"/>
    <x v="11"/>
    <x v="35"/>
    <x v="35"/>
    <n v="124.3"/>
    <n v="131.69999999999999"/>
    <n v="127.1"/>
    <n v="128.6"/>
    <n v="110"/>
    <n v="120.8"/>
    <n v="149"/>
    <n v="190.1"/>
    <n v="92.7"/>
    <n v="138.6"/>
    <n v="120.2"/>
    <n v="134.19999999999999"/>
    <n v="131.5"/>
    <n v="138.19999999999999"/>
    <n v="125.4"/>
    <n v="119.5"/>
    <n v="124.5"/>
    <n v="122.4"/>
    <n v="116"/>
    <n v="121"/>
    <n v="118.6"/>
    <n v="109.3"/>
    <n v="118.1"/>
    <n v="126.6"/>
    <n v="113.2"/>
    <n v="116.7"/>
    <n v="124"/>
    <n v="1698.8"/>
    <n v="254.89999999999998"/>
    <n v="369.4"/>
    <n v="359.4"/>
    <n v="245.2"/>
    <n v="109.3"/>
    <n v="231.3"/>
  </r>
  <r>
    <x v="2"/>
    <x v="3"/>
    <x v="0"/>
    <x v="36"/>
    <x v="36"/>
    <n v="124.7"/>
    <n v="135.9"/>
    <n v="132"/>
    <n v="129.19999999999999"/>
    <n v="109.7"/>
    <n v="119"/>
    <n v="144.1"/>
    <n v="184.2"/>
    <n v="96.7"/>
    <n v="139.5"/>
    <n v="120.5"/>
    <n v="134.69999999999999"/>
    <n v="131.19999999999999"/>
    <n v="139.5"/>
    <n v="125.8"/>
    <n v="119.8"/>
    <n v="124.9"/>
    <n v="123.4"/>
    <n v="116.9"/>
    <n v="121.6"/>
    <n v="119.1"/>
    <n v="108.9"/>
    <n v="118.5"/>
    <n v="126.4"/>
    <n v="114"/>
    <n v="116.8"/>
    <n v="124.2"/>
    <n v="1701.4"/>
    <n v="256.3"/>
    <n v="370.5"/>
    <n v="361.9"/>
    <n v="245.5"/>
    <n v="108.9"/>
    <n v="232.5"/>
  </r>
  <r>
    <x v="2"/>
    <x v="3"/>
    <x v="1"/>
    <x v="37"/>
    <x v="37"/>
    <n v="124.8"/>
    <n v="135.1"/>
    <n v="130.30000000000001"/>
    <n v="129.6"/>
    <n v="108.4"/>
    <n v="118.6"/>
    <n v="129.19999999999999"/>
    <n v="176.4"/>
    <n v="99.1"/>
    <n v="139.69999999999999"/>
    <n v="120.6"/>
    <n v="135.19999999999999"/>
    <n v="129.1"/>
    <n v="140"/>
    <n v="126.2"/>
    <n v="120.1"/>
    <n v="125.3"/>
    <n v="124.4"/>
    <n v="116"/>
    <n v="121.8"/>
    <n v="119.5"/>
    <n v="109.1"/>
    <n v="118.8"/>
    <n v="126.3"/>
    <n v="116.2"/>
    <n v="117.2"/>
    <n v="123.8"/>
    <n v="1676.1"/>
    <n v="257.2"/>
    <n v="371.6"/>
    <n v="362.2"/>
    <n v="245.8"/>
    <n v="109.1"/>
    <n v="235"/>
  </r>
  <r>
    <x v="2"/>
    <x v="3"/>
    <x v="2"/>
    <x v="38"/>
    <x v="38"/>
    <n v="124.8"/>
    <n v="136.30000000000001"/>
    <n v="123.7"/>
    <n v="129.69999999999999"/>
    <n v="107.9"/>
    <n v="119.9"/>
    <n v="128.1"/>
    <n v="170.3"/>
    <n v="101.8"/>
    <n v="140.1"/>
    <n v="120.7"/>
    <n v="135.4"/>
    <n v="128.9"/>
    <n v="140.6"/>
    <n v="126.4"/>
    <n v="120.3"/>
    <n v="125.5"/>
    <n v="124.9"/>
    <n v="114.8"/>
    <n v="122.3"/>
    <n v="119.7"/>
    <n v="108.5"/>
    <n v="119.1"/>
    <n v="126.4"/>
    <n v="117.1"/>
    <n v="117.3"/>
    <n v="123.8"/>
    <n v="1667.6000000000001"/>
    <n v="257.89999999999998"/>
    <n v="372.2"/>
    <n v="362"/>
    <n v="246.10000000000002"/>
    <n v="108.5"/>
    <n v="236.2"/>
  </r>
  <r>
    <x v="2"/>
    <x v="3"/>
    <x v="3"/>
    <x v="39"/>
    <x v="39"/>
    <n v="124.9"/>
    <n v="139.30000000000001"/>
    <n v="119.9"/>
    <n v="130.19999999999999"/>
    <n v="108.9"/>
    <n v="131.1"/>
    <n v="136.80000000000001"/>
    <n v="176.9"/>
    <n v="109.1"/>
    <n v="140.4"/>
    <n v="121.1"/>
    <n v="135.9"/>
    <n v="131.80000000000001"/>
    <n v="141.5"/>
    <n v="126.8"/>
    <n v="120.5"/>
    <n v="125.8"/>
    <n v="125.6"/>
    <n v="114.6"/>
    <n v="122.8"/>
    <n v="120"/>
    <n v="110"/>
    <n v="119.5"/>
    <n v="127.6"/>
    <n v="117.6"/>
    <n v="118.2"/>
    <n v="125.3"/>
    <n v="1706.3"/>
    <n v="259.7"/>
    <n v="373.1"/>
    <n v="363"/>
    <n v="247.6"/>
    <n v="110"/>
    <n v="237.1"/>
  </r>
  <r>
    <x v="2"/>
    <x v="3"/>
    <x v="4"/>
    <x v="40"/>
    <x v="40"/>
    <n v="125"/>
    <n v="142.1"/>
    <n v="127"/>
    <n v="130.4"/>
    <n v="109.6"/>
    <n v="133.5"/>
    <n v="151.4"/>
    <n v="182.8"/>
    <n v="111.1"/>
    <n v="141.5"/>
    <n v="121.5"/>
    <n v="136.30000000000001"/>
    <n v="134.6"/>
    <n v="142.19999999999999"/>
    <n v="127.2"/>
    <n v="120.7"/>
    <n v="126.2"/>
    <n v="126"/>
    <n v="115"/>
    <n v="123.2"/>
    <n v="120.3"/>
    <n v="110.7"/>
    <n v="119.8"/>
    <n v="128"/>
    <n v="118.5"/>
    <n v="118.7"/>
    <n v="126.6"/>
    <n v="1746.7999999999997"/>
    <n v="260.89999999999998"/>
    <n v="374.1"/>
    <n v="364.2"/>
    <n v="248.3"/>
    <n v="110.7"/>
    <n v="238.3"/>
  </r>
  <r>
    <x v="2"/>
    <x v="3"/>
    <x v="5"/>
    <x v="41"/>
    <x v="41"/>
    <n v="125.9"/>
    <n v="143.9"/>
    <n v="130.9"/>
    <n v="131"/>
    <n v="110.2"/>
    <n v="135.5"/>
    <n v="173.7"/>
    <n v="184.4"/>
    <n v="112"/>
    <n v="142.80000000000001"/>
    <n v="121.6"/>
    <n v="136.9"/>
    <n v="138.19999999999999"/>
    <n v="142.69999999999999"/>
    <n v="127.6"/>
    <n v="121.1"/>
    <n v="126.6"/>
    <n v="125.5"/>
    <n v="115.5"/>
    <n v="123.2"/>
    <n v="120.6"/>
    <n v="112.3"/>
    <n v="119.9"/>
    <n v="129.30000000000001"/>
    <n v="118.8"/>
    <n v="119.6"/>
    <n v="128.1"/>
    <n v="1787.0000000000002"/>
    <n v="262.29999999999995"/>
    <n v="375.29999999999995"/>
    <n v="364.2"/>
    <n v="249.9"/>
    <n v="112.3"/>
    <n v="238.7"/>
  </r>
  <r>
    <x v="2"/>
    <x v="3"/>
    <x v="6"/>
    <x v="42"/>
    <x v="42"/>
    <n v="126.8"/>
    <n v="144.19999999999999"/>
    <n v="136.6"/>
    <n v="131.80000000000001"/>
    <n v="111"/>
    <n v="137"/>
    <n v="179.5"/>
    <n v="188.4"/>
    <n v="113.3"/>
    <n v="143.9"/>
    <n v="121.7"/>
    <n v="137.5"/>
    <n v="139.80000000000001"/>
    <n v="142.9"/>
    <n v="127.9"/>
    <n v="121.1"/>
    <n v="126.9"/>
    <n v="126.4"/>
    <n v="115.5"/>
    <n v="123.5"/>
    <n v="120.9"/>
    <n v="111.7"/>
    <n v="120.3"/>
    <n v="130.80000000000001"/>
    <n v="120"/>
    <n v="119.9"/>
    <n v="129"/>
    <n v="1811.5000000000002"/>
    <n v="262.8"/>
    <n v="375.9"/>
    <n v="365.4"/>
    <n v="251.70000000000002"/>
    <n v="111.7"/>
    <n v="240.3"/>
  </r>
  <r>
    <x v="2"/>
    <x v="3"/>
    <x v="7"/>
    <x v="43"/>
    <x v="43"/>
    <n v="127.6"/>
    <n v="140.30000000000001"/>
    <n v="133.69999999999999"/>
    <n v="132.19999999999999"/>
    <n v="111.8"/>
    <n v="135.80000000000001"/>
    <n v="163.5"/>
    <n v="182.3"/>
    <n v="114.6"/>
    <n v="144.6"/>
    <n v="121.9"/>
    <n v="138.1"/>
    <n v="137.6"/>
    <n v="143.6"/>
    <n v="128.30000000000001"/>
    <n v="121.4"/>
    <n v="127.3"/>
    <n v="127.3"/>
    <n v="114.7"/>
    <n v="123.9"/>
    <n v="121.2"/>
    <n v="110.4"/>
    <n v="120.6"/>
    <n v="131.5"/>
    <n v="120.9"/>
    <n v="119.9"/>
    <n v="128.4"/>
    <n v="1783.9999999999995"/>
    <n v="263.5"/>
    <n v="377"/>
    <n v="365.9"/>
    <n v="252.7"/>
    <n v="110.4"/>
    <n v="241.5"/>
  </r>
  <r>
    <x v="2"/>
    <x v="3"/>
    <x v="8"/>
    <x v="44"/>
    <x v="44"/>
    <n v="128.1"/>
    <n v="137.69999999999999"/>
    <n v="130.6"/>
    <n v="132.6"/>
    <n v="111.9"/>
    <n v="132.5"/>
    <n v="152.9"/>
    <n v="173.6"/>
    <n v="115.1"/>
    <n v="144.80000000000001"/>
    <n v="122.1"/>
    <n v="138.80000000000001"/>
    <n v="135.69999999999999"/>
    <n v="143.9"/>
    <n v="128.69999999999999"/>
    <n v="121.6"/>
    <n v="127.7"/>
    <n v="127.9"/>
    <n v="114.8"/>
    <n v="124.3"/>
    <n v="121.4"/>
    <n v="111.8"/>
    <n v="120.8"/>
    <n v="131.6"/>
    <n v="121.2"/>
    <n v="120.5"/>
    <n v="128"/>
    <n v="1756.3999999999996"/>
    <n v="264.39999999999998"/>
    <n v="378"/>
    <n v="367"/>
    <n v="253"/>
    <n v="111.8"/>
    <n v="242"/>
  </r>
  <r>
    <x v="2"/>
    <x v="3"/>
    <x v="9"/>
    <x v="45"/>
    <x v="45"/>
    <n v="128.69999999999999"/>
    <n v="138.4"/>
    <n v="130.30000000000001"/>
    <n v="132.69999999999999"/>
    <n v="112.5"/>
    <n v="130.4"/>
    <n v="155.1"/>
    <n v="175.7"/>
    <n v="115.4"/>
    <n v="145.30000000000001"/>
    <n v="122.5"/>
    <n v="139.6"/>
    <n v="136.30000000000001"/>
    <n v="144.30000000000001"/>
    <n v="129.1"/>
    <n v="121.9"/>
    <n v="128"/>
    <n v="128.69999999999999"/>
    <n v="115.2"/>
    <n v="124.5"/>
    <n v="121.8"/>
    <n v="112.8"/>
    <n v="121.2"/>
    <n v="131.9"/>
    <n v="120.8"/>
    <n v="120.9"/>
    <n v="128.6"/>
    <n v="1762.8999999999999"/>
    <n v="265.20000000000005"/>
    <n v="379"/>
    <n v="368.4"/>
    <n v="253.7"/>
    <n v="112.8"/>
    <n v="242"/>
  </r>
  <r>
    <x v="2"/>
    <x v="3"/>
    <x v="10"/>
    <x v="46"/>
    <x v="46"/>
    <n v="130.19999999999999"/>
    <n v="138.5"/>
    <n v="134.1"/>
    <n v="132.9"/>
    <n v="112.6"/>
    <n v="130.80000000000001"/>
    <n v="142"/>
    <n v="174.9"/>
    <n v="115.6"/>
    <n v="145.4"/>
    <n v="122.7"/>
    <n v="140.30000000000001"/>
    <n v="135.19999999999999"/>
    <n v="144.30000000000001"/>
    <n v="129.6"/>
    <n v="122.1"/>
    <n v="128.5"/>
    <n v="129.1"/>
    <n v="116.2"/>
    <n v="124.7"/>
    <n v="122.1"/>
    <n v="113.4"/>
    <n v="121.7"/>
    <n v="132.1"/>
    <n v="121.3"/>
    <n v="121.3"/>
    <n v="128.5"/>
    <n v="1755.2"/>
    <n v="265.60000000000002"/>
    <n v="380.2"/>
    <n v="370"/>
    <n v="254.2"/>
    <n v="113.4"/>
    <n v="243"/>
  </r>
  <r>
    <x v="2"/>
    <x v="3"/>
    <x v="11"/>
    <x v="47"/>
    <x v="47"/>
    <n v="131.6"/>
    <n v="138.19999999999999"/>
    <n v="134.9"/>
    <n v="133.1"/>
    <n v="113.5"/>
    <n v="129.30000000000001"/>
    <n v="121.1"/>
    <n v="170.3"/>
    <n v="115.5"/>
    <n v="145.5"/>
    <n v="123.1"/>
    <n v="140.9"/>
    <n v="132.80000000000001"/>
    <n v="145"/>
    <n v="130"/>
    <n v="122.2"/>
    <n v="128.80000000000001"/>
    <n v="128.5"/>
    <n v="117.8"/>
    <n v="125"/>
    <n v="122.3"/>
    <n v="113.7"/>
    <n v="121.8"/>
    <n v="132.30000000000001"/>
    <n v="119.9"/>
    <n v="121.4"/>
    <n v="127.6"/>
    <n v="1729.8"/>
    <n v="266.39999999999998"/>
    <n v="381"/>
    <n v="371.3"/>
    <n v="254.60000000000002"/>
    <n v="113.7"/>
    <n v="241.7"/>
  </r>
  <r>
    <x v="2"/>
    <x v="4"/>
    <x v="0"/>
    <x v="48"/>
    <x v="48"/>
    <n v="132.19999999999999"/>
    <n v="138.9"/>
    <n v="132.6"/>
    <n v="133.1"/>
    <n v="114"/>
    <n v="129.6"/>
    <n v="118.7"/>
    <n v="155.1"/>
    <n v="117.3"/>
    <n v="144.9"/>
    <n v="123.2"/>
    <n v="141.6"/>
    <n v="132"/>
    <n v="145.6"/>
    <n v="130.19999999999999"/>
    <n v="122.3"/>
    <n v="129"/>
    <n v="129.6"/>
    <n v="118"/>
    <n v="125.1"/>
    <n v="122.6"/>
    <n v="115.2"/>
    <n v="122"/>
    <n v="132.4"/>
    <n v="120.9"/>
    <n v="122.1"/>
    <n v="127.8"/>
    <n v="1713.2"/>
    <n v="267.7"/>
    <n v="381.5"/>
    <n v="372.7"/>
    <n v="255"/>
    <n v="115.2"/>
    <n v="242.9"/>
  </r>
  <r>
    <x v="2"/>
    <x v="4"/>
    <x v="1"/>
    <x v="49"/>
    <x v="49"/>
    <n v="132.80000000000001"/>
    <n v="139.80000000000001"/>
    <n v="129.30000000000001"/>
    <n v="133.5"/>
    <n v="114.3"/>
    <n v="131.4"/>
    <n v="120.2"/>
    <n v="143.1"/>
    <n v="119.5"/>
    <n v="144"/>
    <n v="123.4"/>
    <n v="141.9"/>
    <n v="132.1"/>
    <n v="146.30000000000001"/>
    <n v="130.5"/>
    <n v="122.5"/>
    <n v="129.30000000000001"/>
    <n v="130.5"/>
    <n v="119.2"/>
    <n v="125.3"/>
    <n v="122.9"/>
    <n v="115.5"/>
    <n v="122.2"/>
    <n v="132.4"/>
    <n v="121.7"/>
    <n v="122.4"/>
    <n v="128.19999999999999"/>
    <n v="1705.3000000000002"/>
    <n v="268.70000000000005"/>
    <n v="382.3"/>
    <n v="375"/>
    <n v="255.3"/>
    <n v="115.5"/>
    <n v="243.9"/>
  </r>
  <r>
    <x v="2"/>
    <x v="4"/>
    <x v="2"/>
    <x v="50"/>
    <x v="50"/>
    <n v="132.69999999999999"/>
    <n v="139.4"/>
    <n v="128.4"/>
    <n v="134.9"/>
    <n v="114"/>
    <n v="136.80000000000001"/>
    <n v="122.2"/>
    <n v="135.80000000000001"/>
    <n v="120.3"/>
    <n v="142.6"/>
    <n v="123.6"/>
    <n v="142.4"/>
    <n v="132.6"/>
    <n v="147.5"/>
    <n v="130.80000000000001"/>
    <n v="122.8"/>
    <n v="129.6"/>
    <n v="131.1"/>
    <n v="120.8"/>
    <n v="125.6"/>
    <n v="123.1"/>
    <n v="115.6"/>
    <n v="122.4"/>
    <n v="132.80000000000001"/>
    <n v="121.7"/>
    <n v="122.6"/>
    <n v="128.69999999999999"/>
    <n v="1705.6999999999998"/>
    <n v="270.10000000000002"/>
    <n v="383.20000000000005"/>
    <n v="377.5"/>
    <n v="255.9"/>
    <n v="115.6"/>
    <n v="244.10000000000002"/>
  </r>
  <r>
    <x v="2"/>
    <x v="4"/>
    <x v="3"/>
    <x v="51"/>
    <x v="51"/>
    <n v="132.69999999999999"/>
    <n v="140.6"/>
    <n v="124.5"/>
    <n v="136.30000000000001"/>
    <n v="113.5"/>
    <n v="137.69999999999999"/>
    <n v="127.1"/>
    <n v="133.80000000000001"/>
    <n v="120.8"/>
    <n v="141.30000000000001"/>
    <n v="123.8"/>
    <n v="142.6"/>
    <n v="133.4"/>
    <n v="148"/>
    <n v="131.19999999999999"/>
    <n v="123"/>
    <n v="130"/>
    <n v="131.69999999999999"/>
    <n v="121.4"/>
    <n v="126"/>
    <n v="123.4"/>
    <n v="114.3"/>
    <n v="122.6"/>
    <n v="133.6"/>
    <n v="122.2"/>
    <n v="122.5"/>
    <n v="129.1"/>
    <n v="1708.1"/>
    <n v="270.5"/>
    <n v="384.2"/>
    <n v="379.1"/>
    <n v="257"/>
    <n v="114.3"/>
    <n v="244.8"/>
  </r>
  <r>
    <x v="2"/>
    <x v="4"/>
    <x v="4"/>
    <x v="52"/>
    <x v="52"/>
    <n v="132.6"/>
    <n v="144.1"/>
    <n v="125.6"/>
    <n v="136.80000000000001"/>
    <n v="113.4"/>
    <n v="135.19999999999999"/>
    <n v="129.19999999999999"/>
    <n v="131.5"/>
    <n v="121"/>
    <n v="139.9"/>
    <n v="123.8"/>
    <n v="142.9"/>
    <n v="133.6"/>
    <n v="148.30000000000001"/>
    <n v="131.5"/>
    <n v="123.2"/>
    <n v="130.19999999999999"/>
    <n v="132.1"/>
    <n v="120.1"/>
    <n v="126.5"/>
    <n v="123.6"/>
    <n v="114.3"/>
    <n v="122.8"/>
    <n v="133.80000000000001"/>
    <n v="122"/>
    <n v="122.6"/>
    <n v="129.30000000000001"/>
    <n v="1709.6"/>
    <n v="270.89999999999998"/>
    <n v="384.9"/>
    <n v="378.7"/>
    <n v="257.39999999999998"/>
    <n v="114.3"/>
    <n v="244.8"/>
  </r>
  <r>
    <x v="2"/>
    <x v="4"/>
    <x v="5"/>
    <x v="53"/>
    <x v="53"/>
    <n v="132.9"/>
    <n v="148.69999999999999"/>
    <n v="128.30000000000001"/>
    <n v="137.30000000000001"/>
    <n v="113.5"/>
    <n v="137.19999999999999"/>
    <n v="142.19999999999999"/>
    <n v="128.19999999999999"/>
    <n v="120.9"/>
    <n v="138.80000000000001"/>
    <n v="124.2"/>
    <n v="143.1"/>
    <n v="135.69999999999999"/>
    <n v="148.6"/>
    <n v="131.5"/>
    <n v="123.2"/>
    <n v="130.19999999999999"/>
    <n v="131.4"/>
    <n v="119"/>
    <n v="126.8"/>
    <n v="123.8"/>
    <n v="113.9"/>
    <n v="122.9"/>
    <n v="134.30000000000001"/>
    <n v="122.5"/>
    <n v="122.7"/>
    <n v="129.9"/>
    <n v="1731.0000000000002"/>
    <n v="271.3"/>
    <n v="384.9"/>
    <n v="377.2"/>
    <n v="258.10000000000002"/>
    <n v="113.9"/>
    <n v="245.4"/>
  </r>
  <r>
    <x v="2"/>
    <x v="4"/>
    <x v="6"/>
    <x v="54"/>
    <x v="54"/>
    <n v="132.80000000000001"/>
    <n v="148.4"/>
    <n v="129.4"/>
    <n v="137.69999999999999"/>
    <n v="113.4"/>
    <n v="139.4"/>
    <n v="175.1"/>
    <n v="124.7"/>
    <n v="121.5"/>
    <n v="137.80000000000001"/>
    <n v="124.4"/>
    <n v="143.69999999999999"/>
    <n v="139.80000000000001"/>
    <n v="150.5"/>
    <n v="131.6"/>
    <n v="123.7"/>
    <n v="130.4"/>
    <n v="132.6"/>
    <n v="119.7"/>
    <n v="127.2"/>
    <n v="125"/>
    <n v="113.2"/>
    <n v="123.5"/>
    <n v="135.5"/>
    <n v="122.4"/>
    <n v="123"/>
    <n v="131.80000000000001"/>
    <n v="1768.1"/>
    <n v="273.5"/>
    <n v="385.70000000000005"/>
    <n v="379.5"/>
    <n v="260.5"/>
    <n v="113.2"/>
    <n v="245.9"/>
  </r>
  <r>
    <x v="2"/>
    <x v="4"/>
    <x v="7"/>
    <x v="55"/>
    <x v="55"/>
    <n v="133.19999999999999"/>
    <n v="143.9"/>
    <n v="128.30000000000001"/>
    <n v="138.30000000000001"/>
    <n v="114.1"/>
    <n v="142.69999999999999"/>
    <n v="179.8"/>
    <n v="123.5"/>
    <n v="122.1"/>
    <n v="137.5"/>
    <n v="124.6"/>
    <n v="144.5"/>
    <n v="140.5"/>
    <n v="152.1"/>
    <n v="132.69999999999999"/>
    <n v="124.3"/>
    <n v="131.4"/>
    <n v="134.4"/>
    <n v="118.9"/>
    <n v="127.7"/>
    <n v="125.7"/>
    <n v="114.6"/>
    <n v="124.1"/>
    <n v="135.69999999999999"/>
    <n v="123.3"/>
    <n v="123.8"/>
    <n v="132.69999999999999"/>
    <n v="1772.9999999999998"/>
    <n v="275.89999999999998"/>
    <n v="388.4"/>
    <n v="381"/>
    <n v="261.39999999999998"/>
    <n v="114.6"/>
    <n v="247.39999999999998"/>
  </r>
  <r>
    <x v="2"/>
    <x v="4"/>
    <x v="8"/>
    <x v="56"/>
    <x v="56"/>
    <n v="133.6"/>
    <n v="143"/>
    <n v="129.69999999999999"/>
    <n v="138.69999999999999"/>
    <n v="114.5"/>
    <n v="137.5"/>
    <n v="160.69999999999999"/>
    <n v="124.5"/>
    <n v="122.4"/>
    <n v="137.30000000000001"/>
    <n v="124.8"/>
    <n v="145"/>
    <n v="138"/>
    <n v="153.6"/>
    <n v="133.30000000000001"/>
    <n v="124.6"/>
    <n v="132"/>
    <n v="135.69999999999999"/>
    <n v="120.6"/>
    <n v="128.1"/>
    <n v="126.1"/>
    <n v="115.7"/>
    <n v="124.5"/>
    <n v="135.9"/>
    <n v="124.4"/>
    <n v="124.5"/>
    <n v="132.4"/>
    <n v="1749.7"/>
    <n v="278.10000000000002"/>
    <n v="389.9"/>
    <n v="384.4"/>
    <n v="262"/>
    <n v="115.7"/>
    <n v="248.9"/>
  </r>
  <r>
    <x v="2"/>
    <x v="4"/>
    <x v="9"/>
    <x v="57"/>
    <x v="57"/>
    <n v="133.9"/>
    <n v="142.80000000000001"/>
    <n v="131.4"/>
    <n v="139.1"/>
    <n v="114.9"/>
    <n v="135.6"/>
    <n v="173.2"/>
    <n v="124.1"/>
    <n v="122.6"/>
    <n v="137.80000000000001"/>
    <n v="125.1"/>
    <n v="145.5"/>
    <n v="139.69999999999999"/>
    <n v="154.6"/>
    <n v="134"/>
    <n v="124.9"/>
    <n v="132.6"/>
    <n v="137.30000000000001"/>
    <n v="122.6"/>
    <n v="128.30000000000001"/>
    <n v="126.6"/>
    <n v="115"/>
    <n v="124.8"/>
    <n v="136.30000000000001"/>
    <n v="124.6"/>
    <n v="124.5"/>
    <n v="133.5"/>
    <n v="1765.6999999999998"/>
    <n v="279.10000000000002"/>
    <n v="391.5"/>
    <n v="388.2"/>
    <n v="262.89999999999998"/>
    <n v="115"/>
    <n v="249.39999999999998"/>
  </r>
  <r>
    <x v="2"/>
    <x v="4"/>
    <x v="10"/>
    <x v="58"/>
    <x v="58"/>
    <n v="134.30000000000001"/>
    <n v="142.1"/>
    <n v="146.69999999999999"/>
    <n v="139.5"/>
    <n v="115.2"/>
    <n v="136.4"/>
    <n v="185.2"/>
    <n v="122.2"/>
    <n v="123.9"/>
    <n v="138.30000000000001"/>
    <n v="125.4"/>
    <n v="146"/>
    <n v="141.5"/>
    <n v="156.19999999999999"/>
    <n v="135"/>
    <n v="125.4"/>
    <n v="133.5"/>
    <n v="138.6"/>
    <n v="125.7"/>
    <n v="128.80000000000001"/>
    <n v="127.4"/>
    <n v="115.3"/>
    <n v="125.1"/>
    <n v="136.6"/>
    <n v="124.9"/>
    <n v="124.9"/>
    <n v="134.80000000000001"/>
    <n v="1796.7"/>
    <n v="281.10000000000002"/>
    <n v="393.9"/>
    <n v="393.1"/>
    <n v="264"/>
    <n v="115.3"/>
    <n v="250"/>
  </r>
  <r>
    <x v="2"/>
    <x v="4"/>
    <x v="11"/>
    <x v="59"/>
    <x v="59"/>
    <n v="134.4"/>
    <n v="142.6"/>
    <n v="145.9"/>
    <n v="139.5"/>
    <n v="115.9"/>
    <n v="135"/>
    <n v="163.19999999999999"/>
    <n v="119.8"/>
    <n v="120.7"/>
    <n v="139.69999999999999"/>
    <n v="125.7"/>
    <n v="146.30000000000001"/>
    <n v="138.80000000000001"/>
    <n v="157"/>
    <n v="135.6"/>
    <n v="125.6"/>
    <n v="134"/>
    <n v="139.1"/>
    <n v="126.8"/>
    <n v="129.30000000000001"/>
    <n v="128.19999999999999"/>
    <n v="115.3"/>
    <n v="125.6"/>
    <n v="136.69999999999999"/>
    <n v="124.6"/>
    <n v="125.1"/>
    <n v="134.1"/>
    <n v="1767.5"/>
    <n v="282.10000000000002"/>
    <n v="395.2"/>
    <n v="395.2"/>
    <n v="264.89999999999998"/>
    <n v="115.3"/>
    <n v="250.2"/>
  </r>
  <r>
    <x v="2"/>
    <x v="5"/>
    <x v="0"/>
    <x v="60"/>
    <x v="60"/>
    <n v="134.6"/>
    <n v="143.69999999999999"/>
    <n v="143.6"/>
    <n v="139.6"/>
    <n v="116.4"/>
    <n v="133.80000000000001"/>
    <n v="150.5"/>
    <n v="118.4"/>
    <n v="117.3"/>
    <n v="140.5"/>
    <n v="125.9"/>
    <n v="146.80000000000001"/>
    <n v="137.19999999999999"/>
    <n v="157.69999999999999"/>
    <n v="136"/>
    <n v="125.9"/>
    <n v="134.4"/>
    <n v="140.4"/>
    <n v="127.3"/>
    <n v="129.5"/>
    <n v="129"/>
    <n v="116.3"/>
    <n v="126.2"/>
    <n v="137.1"/>
    <n v="125.5"/>
    <n v="125.8"/>
    <n v="134.1"/>
    <n v="1748.3000000000002"/>
    <n v="283.5"/>
    <n v="396.29999999999995"/>
    <n v="397.2"/>
    <n v="266.10000000000002"/>
    <n v="116.3"/>
    <n v="251.7"/>
  </r>
  <r>
    <x v="2"/>
    <x v="5"/>
    <x v="1"/>
    <x v="61"/>
    <x v="61"/>
    <n v="134.80000000000001"/>
    <n v="143"/>
    <n v="139.9"/>
    <n v="139.9"/>
    <n v="116.2"/>
    <n v="135.5"/>
    <n v="136.9"/>
    <n v="117"/>
    <n v="115.4"/>
    <n v="140.69999999999999"/>
    <n v="125.9"/>
    <n v="147.1"/>
    <n v="135.6"/>
    <n v="159.30000000000001"/>
    <n v="136.30000000000001"/>
    <n v="126.1"/>
    <n v="134.69999999999999"/>
    <n v="141.30000000000001"/>
    <n v="127.3"/>
    <n v="129.9"/>
    <n v="129.80000000000001"/>
    <n v="117.4"/>
    <n v="126.5"/>
    <n v="137.19999999999999"/>
    <n v="126.2"/>
    <n v="126.5"/>
    <n v="134"/>
    <n v="1727.9"/>
    <n v="285.8"/>
    <n v="397.09999999999997"/>
    <n v="398.5"/>
    <n v="267"/>
    <n v="117.4"/>
    <n v="252.7"/>
  </r>
  <r>
    <x v="2"/>
    <x v="5"/>
    <x v="2"/>
    <x v="62"/>
    <x v="62"/>
    <n v="135"/>
    <n v="143.1"/>
    <n v="135.5"/>
    <n v="139.9"/>
    <n v="116.5"/>
    <n v="138.5"/>
    <n v="128"/>
    <n v="115.5"/>
    <n v="114.2"/>
    <n v="140.69999999999999"/>
    <n v="126.2"/>
    <n v="147.6"/>
    <n v="134.80000000000001"/>
    <n v="159.69999999999999"/>
    <n v="136.69999999999999"/>
    <n v="126.7"/>
    <n v="135.19999999999999"/>
    <n v="142"/>
    <n v="126.4"/>
    <n v="130.80000000000001"/>
    <n v="130.5"/>
    <n v="117.8"/>
    <n v="126.8"/>
    <n v="137.80000000000001"/>
    <n v="126.7"/>
    <n v="127.1"/>
    <n v="134"/>
    <n v="1715.5"/>
    <n v="286.79999999999995"/>
    <n v="398.59999999999997"/>
    <n v="399.2"/>
    <n v="268.3"/>
    <n v="117.8"/>
    <n v="253.5"/>
  </r>
  <r>
    <x v="2"/>
    <x v="5"/>
    <x v="3"/>
    <x v="63"/>
    <x v="63"/>
    <n v="135"/>
    <n v="144.30000000000001"/>
    <n v="130.80000000000001"/>
    <n v="140.30000000000001"/>
    <n v="116.6"/>
    <n v="150.1"/>
    <n v="127.6"/>
    <n v="114"/>
    <n v="110.6"/>
    <n v="140.19999999999999"/>
    <n v="126.5"/>
    <n v="148.30000000000001"/>
    <n v="135.69999999999999"/>
    <n v="159.19999999999999"/>
    <n v="137.80000000000001"/>
    <n v="127.4"/>
    <n v="136.19999999999999"/>
    <n v="142.9"/>
    <n v="124.6"/>
    <n v="131.80000000000001"/>
    <n v="131.30000000000001"/>
    <n v="118.9"/>
    <n v="127.6"/>
    <n v="139.69999999999999"/>
    <n v="127.6"/>
    <n v="128.19999999999999"/>
    <n v="134.80000000000001"/>
    <n v="1720.0000000000002"/>
    <n v="287.39999999999998"/>
    <n v="401.40000000000003"/>
    <n v="399.3"/>
    <n v="271"/>
    <n v="118.9"/>
    <n v="255.2"/>
  </r>
  <r>
    <x v="2"/>
    <x v="5"/>
    <x v="4"/>
    <x v="64"/>
    <x v="64"/>
    <n v="135"/>
    <n v="148.19999999999999"/>
    <n v="130.5"/>
    <n v="140.69999999999999"/>
    <n v="116.4"/>
    <n v="151.30000000000001"/>
    <n v="131.4"/>
    <n v="112.8"/>
    <n v="105.3"/>
    <n v="139.6"/>
    <n v="126.6"/>
    <n v="148.69999999999999"/>
    <n v="136.4"/>
    <n v="160.30000000000001"/>
    <n v="138.6"/>
    <n v="127.9"/>
    <n v="137"/>
    <n v="143.19999999999999"/>
    <n v="124.7"/>
    <n v="132.5"/>
    <n v="132"/>
    <n v="119.8"/>
    <n v="128"/>
    <n v="140.4"/>
    <n v="128.1"/>
    <n v="128.9"/>
    <n v="135.4"/>
    <n v="1722.8999999999999"/>
    <n v="289.20000000000005"/>
    <n v="403.5"/>
    <n v="400.4"/>
    <n v="272.39999999999998"/>
    <n v="119.8"/>
    <n v="256.10000000000002"/>
  </r>
  <r>
    <x v="2"/>
    <x v="5"/>
    <x v="5"/>
    <x v="65"/>
    <x v="65"/>
    <n v="135.30000000000001"/>
    <n v="149.69999999999999"/>
    <n v="133.9"/>
    <n v="140.80000000000001"/>
    <n v="116.6"/>
    <n v="152.19999999999999"/>
    <n v="144"/>
    <n v="112.3"/>
    <n v="108.4"/>
    <n v="140"/>
    <n v="126.7"/>
    <n v="149"/>
    <n v="138.4"/>
    <n v="161"/>
    <n v="138.9"/>
    <n v="128.69999999999999"/>
    <n v="137.4"/>
    <n v="142.5"/>
    <n v="126.5"/>
    <n v="133.1"/>
    <n v="132.6"/>
    <n v="120.4"/>
    <n v="128.5"/>
    <n v="141.19999999999999"/>
    <n v="128.19999999999999"/>
    <n v="129.5"/>
    <n v="136.19999999999999"/>
    <n v="1747.3000000000002"/>
    <n v="290.5"/>
    <n v="405"/>
    <n v="402.1"/>
    <n v="273.79999999999995"/>
    <n v="120.4"/>
    <n v="256.7"/>
  </r>
  <r>
    <x v="2"/>
    <x v="5"/>
    <x v="6"/>
    <x v="66"/>
    <x v="66"/>
    <n v="135.6"/>
    <n v="148.6"/>
    <n v="139.1"/>
    <n v="141"/>
    <n v="116.7"/>
    <n v="149.69999999999999"/>
    <n v="159.19999999999999"/>
    <n v="112.6"/>
    <n v="111.8"/>
    <n v="140.30000000000001"/>
    <n v="126.8"/>
    <n v="149.4"/>
    <n v="140.30000000000001"/>
    <n v="161.4"/>
    <n v="139.6"/>
    <n v="128.9"/>
    <n v="137.9"/>
    <n v="143.6"/>
    <n v="128.1"/>
    <n v="133.6"/>
    <n v="133.6"/>
    <n v="120.1"/>
    <n v="129"/>
    <n v="144"/>
    <n v="128.19999999999999"/>
    <n v="130.19999999999999"/>
    <n v="137.5"/>
    <n v="1771.1"/>
    <n v="291.60000000000002"/>
    <n v="406.4"/>
    <n v="405.29999999999995"/>
    <n v="277.60000000000002"/>
    <n v="120.1"/>
    <n v="257.2"/>
  </r>
  <r>
    <x v="2"/>
    <x v="5"/>
    <x v="7"/>
    <x v="67"/>
    <x v="67"/>
    <n v="136.5"/>
    <n v="146.4"/>
    <n v="136.6"/>
    <n v="141.19999999999999"/>
    <n v="117.4"/>
    <n v="146.30000000000001"/>
    <n v="157.30000000000001"/>
    <n v="113.6"/>
    <n v="113.3"/>
    <n v="141.1"/>
    <n v="127.4"/>
    <n v="150.4"/>
    <n v="140.1"/>
    <n v="162.1"/>
    <n v="140"/>
    <n v="129"/>
    <n v="138.30000000000001"/>
    <n v="144.6"/>
    <n v="129.80000000000001"/>
    <n v="134.4"/>
    <n v="134.9"/>
    <n v="120.7"/>
    <n v="129.80000000000001"/>
    <n v="145.30000000000001"/>
    <n v="128.30000000000001"/>
    <n v="131"/>
    <n v="138"/>
    <n v="1767.6"/>
    <n v="293.10000000000002"/>
    <n v="407.3"/>
    <n v="408.79999999999995"/>
    <n v="280.20000000000005"/>
    <n v="120.7"/>
    <n v="258.10000000000002"/>
  </r>
  <r>
    <x v="2"/>
    <x v="5"/>
    <x v="8"/>
    <x v="68"/>
    <x v="68"/>
    <n v="137"/>
    <n v="143.1"/>
    <n v="132.80000000000001"/>
    <n v="141.5"/>
    <n v="117.8"/>
    <n v="140"/>
    <n v="151.30000000000001"/>
    <n v="113.5"/>
    <n v="112.3"/>
    <n v="141.19999999999999"/>
    <n v="127.7"/>
    <n v="151.30000000000001"/>
    <n v="138.9"/>
    <n v="163.30000000000001"/>
    <n v="140.80000000000001"/>
    <n v="129.30000000000001"/>
    <n v="139.1"/>
    <n v="145.30000000000001"/>
    <n v="131.19999999999999"/>
    <n v="134.9"/>
    <n v="135.69999999999999"/>
    <n v="122.5"/>
    <n v="130.19999999999999"/>
    <n v="145.19999999999999"/>
    <n v="129.30000000000001"/>
    <n v="131.9"/>
    <n v="138.1"/>
    <n v="1748.4"/>
    <n v="295.20000000000005"/>
    <n v="409.20000000000005"/>
    <n v="411.4"/>
    <n v="280.89999999999998"/>
    <n v="122.5"/>
    <n v="259.5"/>
  </r>
  <r>
    <x v="2"/>
    <x v="5"/>
    <x v="9"/>
    <x v="69"/>
    <x v="69"/>
    <n v="137.6"/>
    <n v="144.9"/>
    <n v="133.5"/>
    <n v="141.5"/>
    <n v="118"/>
    <n v="139.5"/>
    <n v="153"/>
    <n v="113.2"/>
    <n v="112.8"/>
    <n v="141.1"/>
    <n v="127.6"/>
    <n v="152"/>
    <n v="139.4"/>
    <n v="164"/>
    <n v="141.5"/>
    <n v="129.80000000000001"/>
    <n v="139.69999999999999"/>
    <n v="146.30000000000001"/>
    <n v="133.4"/>
    <n v="135.1"/>
    <n v="136.19999999999999"/>
    <n v="123.3"/>
    <n v="130.69999999999999"/>
    <n v="145.5"/>
    <n v="130.4"/>
    <n v="132.5"/>
    <n v="138.9"/>
    <n v="1754.1"/>
    <n v="296.5"/>
    <n v="411"/>
    <n v="414.80000000000007"/>
    <n v="281.7"/>
    <n v="123.3"/>
    <n v="261.10000000000002"/>
  </r>
  <r>
    <x v="2"/>
    <x v="5"/>
    <x v="10"/>
    <x v="70"/>
    <x v="70"/>
    <n v="138.1"/>
    <n v="146.30000000000001"/>
    <n v="137.80000000000001"/>
    <n v="141.6"/>
    <n v="118.1"/>
    <n v="141.5"/>
    <n v="145.19999999999999"/>
    <n v="115.3"/>
    <n v="112.5"/>
    <n v="141.4"/>
    <n v="128"/>
    <n v="152.6"/>
    <n v="139.1"/>
    <n v="164.4"/>
    <n v="142.4"/>
    <n v="130.19999999999999"/>
    <n v="140.5"/>
    <n v="146.9"/>
    <n v="136.69999999999999"/>
    <n v="135.80000000000001"/>
    <n v="136.80000000000001"/>
    <n v="121.2"/>
    <n v="131.30000000000001"/>
    <n v="146.1"/>
    <n v="130.5"/>
    <n v="132.19999999999999"/>
    <n v="139"/>
    <n v="1757.4999999999998"/>
    <n v="296.60000000000002"/>
    <n v="413.1"/>
    <n v="419.40000000000003"/>
    <n v="282.89999999999998"/>
    <n v="121.2"/>
    <n v="261.8"/>
  </r>
  <r>
    <x v="2"/>
    <x v="5"/>
    <x v="11"/>
    <x v="71"/>
    <x v="71"/>
    <n v="138.5"/>
    <n v="147.80000000000001"/>
    <n v="141.1"/>
    <n v="141.6"/>
    <n v="118.1"/>
    <n v="138.5"/>
    <n v="132.4"/>
    <n v="117.5"/>
    <n v="111"/>
    <n v="141.5"/>
    <n v="128.1"/>
    <n v="152.9"/>
    <n v="137.6"/>
    <n v="164.6"/>
    <n v="142.69999999999999"/>
    <n v="130.30000000000001"/>
    <n v="140.80000000000001"/>
    <n v="146.5"/>
    <n v="132.4"/>
    <n v="136.19999999999999"/>
    <n v="137.30000000000001"/>
    <n v="118.8"/>
    <n v="131.69999999999999"/>
    <n v="146.5"/>
    <n v="130.80000000000001"/>
    <n v="131.69999999999999"/>
    <n v="138"/>
    <n v="1746.6"/>
    <n v="296.29999999999995"/>
    <n v="413.8"/>
    <n v="415.09999999999997"/>
    <n v="283.8"/>
    <n v="118.8"/>
    <n v="262.5"/>
  </r>
  <r>
    <x v="2"/>
    <x v="6"/>
    <x v="0"/>
    <x v="72"/>
    <x v="72"/>
    <n v="138.30000000000001"/>
    <n v="149.4"/>
    <n v="143.5"/>
    <n v="141.69999999999999"/>
    <n v="118.1"/>
    <n v="135.19999999999999"/>
    <n v="130.5"/>
    <n v="118.2"/>
    <n v="110.4"/>
    <n v="140.4"/>
    <n v="128.1"/>
    <n v="153.19999999999999"/>
    <n v="137.30000000000001"/>
    <n v="164.7"/>
    <n v="143"/>
    <n v="130.4"/>
    <n v="141.1"/>
    <n v="147.69999999999999"/>
    <n v="128.6"/>
    <n v="136.30000000000001"/>
    <n v="137.80000000000001"/>
    <n v="118.6"/>
    <n v="131.9"/>
    <n v="146.6"/>
    <n v="131.69999999999999"/>
    <n v="131.80000000000001"/>
    <n v="138"/>
    <n v="1744.3000000000002"/>
    <n v="296.5"/>
    <n v="414.5"/>
    <n v="412.59999999999997"/>
    <n v="284.39999999999998"/>
    <n v="118.6"/>
    <n v="263.60000000000002"/>
  </r>
  <r>
    <x v="2"/>
    <x v="6"/>
    <x v="1"/>
    <x v="73"/>
    <x v="73"/>
    <n v="139.4"/>
    <n v="150.1"/>
    <n v="145.30000000000001"/>
    <n v="141.69999999999999"/>
    <n v="118.4"/>
    <n v="137"/>
    <n v="131.6"/>
    <n v="119.9"/>
    <n v="110.4"/>
    <n v="140.80000000000001"/>
    <n v="128.30000000000001"/>
    <n v="153.5"/>
    <n v="138"/>
    <n v="164.9"/>
    <n v="143.30000000000001"/>
    <n v="130.80000000000001"/>
    <n v="141.4"/>
    <n v="148.5"/>
    <n v="127.1"/>
    <n v="136.6"/>
    <n v="138.5"/>
    <n v="119.2"/>
    <n v="132.19999999999999"/>
    <n v="146.6"/>
    <n v="133"/>
    <n v="132.4"/>
    <n v="138.6"/>
    <n v="1754.4"/>
    <n v="297.3"/>
    <n v="415.5"/>
    <n v="412.20000000000005"/>
    <n v="285.10000000000002"/>
    <n v="119.2"/>
    <n v="265.2"/>
  </r>
  <r>
    <x v="2"/>
    <x v="6"/>
    <x v="2"/>
    <x v="74"/>
    <x v="74"/>
    <n v="139.69999999999999"/>
    <n v="151.1"/>
    <n v="142.9"/>
    <n v="141.9"/>
    <n v="118.4"/>
    <n v="139.4"/>
    <n v="141.19999999999999"/>
    <n v="120.7"/>
    <n v="110.4"/>
    <n v="140.69999999999999"/>
    <n v="128.5"/>
    <n v="153.9"/>
    <n v="139.6"/>
    <n v="165.3"/>
    <n v="143.5"/>
    <n v="131.19999999999999"/>
    <n v="141.6"/>
    <n v="149"/>
    <n v="128.80000000000001"/>
    <n v="136.80000000000001"/>
    <n v="139.19999999999999"/>
    <n v="119.9"/>
    <n v="133"/>
    <n v="146.69999999999999"/>
    <n v="132.5"/>
    <n v="132.80000000000001"/>
    <n v="139.5"/>
    <n v="1768.4"/>
    <n v="298.10000000000002"/>
    <n v="416.29999999999995"/>
    <n v="414.6"/>
    <n v="285.89999999999998"/>
    <n v="119.9"/>
    <n v="265.5"/>
  </r>
  <r>
    <x v="2"/>
    <x v="6"/>
    <x v="3"/>
    <x v="75"/>
    <x v="75"/>
    <n v="139.98333333333335"/>
    <n v="154.51666666666665"/>
    <n v="142.15"/>
    <n v="142.53333333333333"/>
    <n v="118.56666666666666"/>
    <n v="144.48333333333335"/>
    <n v="152.46666666666667"/>
    <n v="123.25"/>
    <n v="111"/>
    <n v="140.91666666666666"/>
    <n v="128.71666666666667"/>
    <n v="154.30000000000001"/>
    <n v="142"/>
    <n v="165.83333333333334"/>
    <n v="143.79999999999998"/>
    <n v="131.28333333333333"/>
    <n v="141.9"/>
    <n v="149.21666666666667"/>
    <n v="128.56666666666666"/>
    <n v="137"/>
    <n v="139.4"/>
    <n v="119.66666666666667"/>
    <n v="133.4"/>
    <n v="147.86666666666665"/>
    <n v="133.1"/>
    <n v="133.06666666666669"/>
    <n v="140.5"/>
    <n v="1794.8833333333334"/>
    <n v="298.90000000000003"/>
    <n v="416.98333333333335"/>
    <n v="414.7833333333333"/>
    <n v="287.26666666666665"/>
    <n v="119.66666666666667"/>
    <n v="266.5"/>
  </r>
  <r>
    <x v="2"/>
    <x v="6"/>
    <x v="4"/>
    <x v="76"/>
    <x v="76"/>
    <n v="140.4"/>
    <n v="156.69999999999999"/>
    <n v="138.30000000000001"/>
    <n v="142.4"/>
    <n v="118.6"/>
    <n v="149.69999999999999"/>
    <n v="161.6"/>
    <n v="124.4"/>
    <n v="111.2"/>
    <n v="141"/>
    <n v="128.9"/>
    <n v="154.5"/>
    <n v="143.80000000000001"/>
    <n v="166.2"/>
    <n v="144"/>
    <n v="131.69999999999999"/>
    <n v="142.19999999999999"/>
    <n v="150.1"/>
    <n v="129.4"/>
    <n v="137.19999999999999"/>
    <n v="139.80000000000001"/>
    <n v="120.1"/>
    <n v="134"/>
    <n v="148"/>
    <n v="132.6"/>
    <n v="133.30000000000001"/>
    <n v="141.5"/>
    <n v="1811.5000000000002"/>
    <n v="299.5"/>
    <n v="417.9"/>
    <n v="416.7"/>
    <n v="287.8"/>
    <n v="120.1"/>
    <n v="266.60000000000002"/>
  </r>
  <r>
    <x v="2"/>
    <x v="6"/>
    <x v="5"/>
    <x v="77"/>
    <x v="77"/>
    <n v="140.69999999999999"/>
    <n v="159.6"/>
    <n v="140.4"/>
    <n v="143.4"/>
    <n v="118.6"/>
    <n v="150.9"/>
    <n v="169.8"/>
    <n v="127.4"/>
    <n v="111.8"/>
    <n v="141"/>
    <n v="129"/>
    <n v="155.1"/>
    <n v="145.6"/>
    <n v="166.7"/>
    <n v="144.30000000000001"/>
    <n v="131.69999999999999"/>
    <n v="142.4"/>
    <n v="149.4"/>
    <n v="130.5"/>
    <n v="137.4"/>
    <n v="140.30000000000001"/>
    <n v="119.6"/>
    <n v="134.30000000000001"/>
    <n v="148.9"/>
    <n v="133.69999999999999"/>
    <n v="133.6"/>
    <n v="142.1"/>
    <n v="1833.2999999999997"/>
    <n v="300.29999999999995"/>
    <n v="418.4"/>
    <n v="417.29999999999995"/>
    <n v="289.20000000000005"/>
    <n v="119.6"/>
    <n v="268"/>
  </r>
  <r>
    <x v="2"/>
    <x v="6"/>
    <x v="6"/>
    <x v="78"/>
    <x v="78"/>
    <n v="141.4"/>
    <n v="160.19999999999999"/>
    <n v="142.5"/>
    <n v="144.1"/>
    <n v="119.3"/>
    <n v="154.69999999999999"/>
    <n v="180.1"/>
    <n v="128.9"/>
    <n v="111.8"/>
    <n v="141.6"/>
    <n v="129.5"/>
    <n v="155.6"/>
    <n v="147.69999999999999"/>
    <n v="167.2"/>
    <n v="144.69999999999999"/>
    <n v="131.9"/>
    <n v="142.69999999999999"/>
    <n v="150.6"/>
    <n v="127"/>
    <n v="137.69999999999999"/>
    <n v="140.80000000000001"/>
    <n v="120.6"/>
    <n v="135"/>
    <n v="150.4"/>
    <n v="135.1"/>
    <n v="134.5"/>
    <n v="143.30000000000001"/>
    <n v="1857.3999999999999"/>
    <n v="301.7"/>
    <n v="419.3"/>
    <n v="415.3"/>
    <n v="291.20000000000005"/>
    <n v="120.6"/>
    <n v="270.10000000000002"/>
  </r>
  <r>
    <x v="2"/>
    <x v="6"/>
    <x v="7"/>
    <x v="79"/>
    <x v="79"/>
    <n v="142.1"/>
    <n v="158.30000000000001"/>
    <n v="140.80000000000001"/>
    <n v="144.9"/>
    <n v="119.9"/>
    <n v="153.9"/>
    <n v="189.1"/>
    <n v="129.80000000000001"/>
    <n v="112.7"/>
    <n v="142.5"/>
    <n v="129.80000000000001"/>
    <n v="156.19999999999999"/>
    <n v="149.1"/>
    <n v="167.9"/>
    <n v="145"/>
    <n v="132.19999999999999"/>
    <n v="143"/>
    <n v="151.6"/>
    <n v="125.5"/>
    <n v="138.1"/>
    <n v="141.5"/>
    <n v="120.8"/>
    <n v="135.4"/>
    <n v="151.5"/>
    <n v="137.80000000000001"/>
    <n v="135.30000000000001"/>
    <n v="144.19999999999999"/>
    <n v="1869.1"/>
    <n v="303.20000000000005"/>
    <n v="420.2"/>
    <n v="415.20000000000005"/>
    <n v="293"/>
    <n v="120.8"/>
    <n v="273.20000000000005"/>
  </r>
  <r>
    <x v="2"/>
    <x v="6"/>
    <x v="8"/>
    <x v="80"/>
    <x v="80"/>
    <n v="142.69999999999999"/>
    <n v="158.69999999999999"/>
    <n v="141.6"/>
    <n v="144.9"/>
    <n v="120.8"/>
    <n v="149.80000000000001"/>
    <n v="192.4"/>
    <n v="130.30000000000001"/>
    <n v="114"/>
    <n v="143.80000000000001"/>
    <n v="130"/>
    <n v="156.4"/>
    <n v="149.5"/>
    <n v="168.6"/>
    <n v="145.30000000000001"/>
    <n v="132.19999999999999"/>
    <n v="143.30000000000001"/>
    <n v="152.19999999999999"/>
    <n v="126.6"/>
    <n v="138.30000000000001"/>
    <n v="141.9"/>
    <n v="121.2"/>
    <n v="135.9"/>
    <n v="151.6"/>
    <n v="139"/>
    <n v="135.69999999999999"/>
    <n v="144.69999999999999"/>
    <n v="1874.9"/>
    <n v="304.29999999999995"/>
    <n v="420.8"/>
    <n v="417.09999999999997"/>
    <n v="293.5"/>
    <n v="121.2"/>
    <n v="274.89999999999998"/>
  </r>
  <r>
    <x v="2"/>
    <x v="6"/>
    <x v="9"/>
    <x v="81"/>
    <x v="81"/>
    <n v="143.5"/>
    <n v="159.80000000000001"/>
    <n v="144.69999999999999"/>
    <n v="145.6"/>
    <n v="121.1"/>
    <n v="150.6"/>
    <n v="207.2"/>
    <n v="131.19999999999999"/>
    <n v="114.8"/>
    <n v="145.19999999999999"/>
    <n v="130.19999999999999"/>
    <n v="156.80000000000001"/>
    <n v="151.9"/>
    <n v="169.3"/>
    <n v="145.9"/>
    <n v="132.4"/>
    <n v="143.9"/>
    <n v="153"/>
    <n v="128.9"/>
    <n v="138.69999999999999"/>
    <n v="142.4"/>
    <n v="121.5"/>
    <n v="136.19999999999999"/>
    <n v="151.69999999999999"/>
    <n v="139.5"/>
    <n v="136"/>
    <n v="146"/>
    <n v="1902.6000000000001"/>
    <n v="305.3"/>
    <n v="422.20000000000005"/>
    <n v="420.59999999999997"/>
    <n v="294.10000000000002"/>
    <n v="121.5"/>
    <n v="275.7"/>
  </r>
  <r>
    <x v="2"/>
    <x v="6"/>
    <x v="10"/>
    <x v="82"/>
    <x v="82"/>
    <n v="144.1"/>
    <n v="162.4"/>
    <n v="148.4"/>
    <n v="145.9"/>
    <n v="121.5"/>
    <n v="148.80000000000001"/>
    <n v="215.7"/>
    <n v="134.6"/>
    <n v="115"/>
    <n v="146.30000000000001"/>
    <n v="130.5"/>
    <n v="157.19999999999999"/>
    <n v="153.6"/>
    <n v="169.9"/>
    <n v="146.30000000000001"/>
    <n v="132.6"/>
    <n v="144.19999999999999"/>
    <n v="153.5"/>
    <n v="132.19999999999999"/>
    <n v="139.1"/>
    <n v="142.80000000000001"/>
    <n v="121.7"/>
    <n v="136.69999999999999"/>
    <n v="151.80000000000001"/>
    <n v="139.80000000000001"/>
    <n v="136.30000000000001"/>
    <n v="147"/>
    <n v="1923.9999999999998"/>
    <n v="306.20000000000005"/>
    <n v="423.09999999999997"/>
    <n v="424.79999999999995"/>
    <n v="294.60000000000002"/>
    <n v="121.7"/>
    <n v="276.5"/>
  </r>
  <r>
    <x v="2"/>
    <x v="6"/>
    <x v="11"/>
    <x v="83"/>
    <x v="83"/>
    <n v="144.9"/>
    <n v="164.5"/>
    <n v="153.69999999999999"/>
    <n v="147.5"/>
    <n v="122.7"/>
    <n v="147.19999999999999"/>
    <n v="231.5"/>
    <n v="137.19999999999999"/>
    <n v="114.7"/>
    <n v="148"/>
    <n v="130.80000000000001"/>
    <n v="157.69999999999999"/>
    <n v="156.30000000000001"/>
    <n v="170.4"/>
    <n v="146.80000000000001"/>
    <n v="132.80000000000001"/>
    <n v="144.6"/>
    <n v="152.80000000000001"/>
    <n v="133.6"/>
    <n v="139.80000000000001"/>
    <n v="143.19999999999999"/>
    <n v="125.2"/>
    <n v="136.80000000000001"/>
    <n v="151.9"/>
    <n v="140.19999999999999"/>
    <n v="137.69999999999999"/>
    <n v="148.30000000000001"/>
    <n v="1956.7"/>
    <n v="308.10000000000002"/>
    <n v="424.20000000000005"/>
    <n v="426.2"/>
    <n v="295.10000000000002"/>
    <n v="125.2"/>
    <n v="277"/>
  </r>
  <r>
    <x v="2"/>
    <x v="7"/>
    <x v="0"/>
    <x v="84"/>
    <x v="84"/>
    <n v="145.6"/>
    <n v="167.6"/>
    <n v="157"/>
    <n v="149.30000000000001"/>
    <n v="126.3"/>
    <n v="144.4"/>
    <n v="207.8"/>
    <n v="139.1"/>
    <n v="114.8"/>
    <n v="149.5"/>
    <n v="131.1"/>
    <n v="158.5"/>
    <n v="154.4"/>
    <n v="170.8"/>
    <n v="147"/>
    <n v="133.19999999999999"/>
    <n v="144.9"/>
    <n v="153.9"/>
    <n v="135.1"/>
    <n v="140.1"/>
    <n v="143.80000000000001"/>
    <n v="126.1"/>
    <n v="137.19999999999999"/>
    <n v="152.1"/>
    <n v="142.1"/>
    <n v="138.4"/>
    <n v="148.19999999999999"/>
    <n v="1945.3999999999999"/>
    <n v="309.20000000000005"/>
    <n v="425.1"/>
    <n v="429.1"/>
    <n v="295.89999999999998"/>
    <n v="126.1"/>
    <n v="279.29999999999995"/>
  </r>
  <r>
    <x v="2"/>
    <x v="7"/>
    <x v="1"/>
    <x v="85"/>
    <x v="85"/>
    <n v="146.19999999999999"/>
    <n v="167.6"/>
    <n v="153.1"/>
    <n v="150.69999999999999"/>
    <n v="127.4"/>
    <n v="143.1"/>
    <n v="181.7"/>
    <n v="139.6"/>
    <n v="114.6"/>
    <n v="150.4"/>
    <n v="131.5"/>
    <n v="159"/>
    <n v="151.69999999999999"/>
    <n v="172"/>
    <n v="147.30000000000001"/>
    <n v="133.5"/>
    <n v="145.19999999999999"/>
    <n v="154.80000000000001"/>
    <n v="138.9"/>
    <n v="140.4"/>
    <n v="144.4"/>
    <n v="125.2"/>
    <n v="137.69999999999999"/>
    <n v="152.19999999999999"/>
    <n v="143.5"/>
    <n v="138.4"/>
    <n v="147.69999999999999"/>
    <n v="1916.6"/>
    <n v="310.39999999999998"/>
    <n v="426"/>
    <n v="434.1"/>
    <n v="296.60000000000002"/>
    <n v="125.2"/>
    <n v="281.2"/>
  </r>
  <r>
    <x v="2"/>
    <x v="7"/>
    <x v="2"/>
    <x v="86"/>
    <x v="86"/>
    <n v="146.5"/>
    <n v="167.5"/>
    <n v="148.9"/>
    <n v="151.1"/>
    <n v="127.5"/>
    <n v="143.30000000000001"/>
    <n v="167"/>
    <n v="139.69999999999999"/>
    <n v="114.4"/>
    <n v="151.5"/>
    <n v="131.9"/>
    <n v="159.1"/>
    <n v="150.1"/>
    <n v="173.3"/>
    <n v="147.69999999999999"/>
    <n v="133.80000000000001"/>
    <n v="145.6"/>
    <n v="154.5"/>
    <n v="141.4"/>
    <n v="140.80000000000001"/>
    <n v="145"/>
    <n v="124.6"/>
    <n v="137.9"/>
    <n v="152.5"/>
    <n v="145.30000000000001"/>
    <n v="138.69999999999999"/>
    <n v="147.30000000000001"/>
    <n v="1898.5"/>
    <n v="312"/>
    <n v="427.1"/>
    <n v="436.7"/>
    <n v="297.5"/>
    <n v="124.6"/>
    <n v="283.20000000000005"/>
  </r>
  <r>
    <x v="2"/>
    <x v="7"/>
    <x v="3"/>
    <x v="87"/>
    <x v="87"/>
    <n v="151.80000000000001"/>
    <n v="149.45000000000002"/>
    <n v="151.9"/>
    <n v="155.5"/>
    <n v="131.6"/>
    <n v="152.9"/>
    <n v="180"/>
    <n v="150.80000000000001"/>
    <n v="121.2"/>
    <n v="154"/>
    <n v="133.5"/>
    <n v="155.6888888888889"/>
    <n v="153.5"/>
    <n v="173.41388888888886"/>
    <n v="144.01111111111112"/>
    <n v="131.05277777777778"/>
    <n v="142.04444444444445"/>
    <n v="155.6"/>
    <n v="137.1"/>
    <n v="136.64166666666665"/>
    <n v="144.80000000000001"/>
    <n v="123.59166666666665"/>
    <n v="136.57222222222222"/>
    <n v="148.2222222222222"/>
    <n v="143.33888888888887"/>
    <n v="136.19166666666669"/>
    <n v="149.61666666666667"/>
    <n v="1941.838888888889"/>
    <n v="309.60555555555555"/>
    <n v="417.10833333333335"/>
    <n v="429.34166666666664"/>
    <n v="293.02222222222224"/>
    <n v="123.59166666666665"/>
    <n v="279.9111111111111"/>
  </r>
  <r>
    <x v="2"/>
    <x v="7"/>
    <x v="4"/>
    <x v="88"/>
    <x v="88"/>
    <n v="150.25"/>
    <n v="179.39166666666665"/>
    <n v="152.93333333333331"/>
    <n v="152.91666666666666"/>
    <n v="130.95000000000002"/>
    <n v="149.56666666666666"/>
    <n v="177.16666666666666"/>
    <n v="147.56666666666666"/>
    <n v="116.59999999999998"/>
    <n v="155.58333333333334"/>
    <n v="134.1"/>
    <n v="134.13333333333333"/>
    <n v="154.86666666666665"/>
    <n v="150.98333333333332"/>
    <n v="123.86666666666667"/>
    <n v="112.61666666666667"/>
    <n v="122.16666666666667"/>
    <s v="NA"/>
    <n v="138.31666666666666"/>
    <n v="117.75"/>
    <n v="146.51666666666665"/>
    <n v="107.05"/>
    <n v="117.63333333333333"/>
    <n v="127.53333333333335"/>
    <n v="124.73333333333333"/>
    <n v="117.65000000000002"/>
    <n v="150.38611111111112"/>
    <n v="1936.0249999999994"/>
    <n v="268.63333333333333"/>
    <n v="358.65000000000003"/>
    <n v="256.06666666666666"/>
    <n v="274.05"/>
    <n v="107.05"/>
    <n v="242.36666666666667"/>
  </r>
  <r>
    <x v="2"/>
    <x v="7"/>
    <x v="5"/>
    <x v="89"/>
    <x v="89"/>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n v="1994.9999999999998"/>
    <n v="328.7"/>
    <n v="432.9"/>
    <n v="432.19999999999993"/>
    <n v="300.60000000000002"/>
    <n v="129.30000000000001"/>
    <n v="296.7"/>
  </r>
  <r>
    <x v="2"/>
    <x v="7"/>
    <x v="6"/>
    <x v="90"/>
    <x v="90"/>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n v="1994.9999999999998"/>
    <n v="328.7"/>
    <n v="432.9"/>
    <n v="432.19999999999993"/>
    <n v="300.60000000000002"/>
    <n v="129.30000000000001"/>
    <n v="296.7"/>
  </r>
  <r>
    <x v="2"/>
    <x v="7"/>
    <x v="7"/>
    <x v="91"/>
    <x v="91"/>
    <n v="151.6"/>
    <n v="197.8"/>
    <n v="154.5"/>
    <n v="153.4"/>
    <n v="133.4"/>
    <n v="154.5"/>
    <n v="191.9"/>
    <n v="151.30000000000001"/>
    <n v="116.8"/>
    <n v="160"/>
    <n v="136.5"/>
    <n v="163.30000000000001"/>
    <n v="159.9"/>
    <n v="187.2"/>
    <n v="150"/>
    <n v="135.19999999999999"/>
    <n v="147.80000000000001"/>
    <n v="155.5"/>
    <n v="138.30000000000001"/>
    <n v="144.5"/>
    <n v="148.69999999999999"/>
    <n v="133.9"/>
    <n v="141.19999999999999"/>
    <n v="155.5"/>
    <n v="155.19999999999999"/>
    <n v="144.80000000000001"/>
    <n v="152.9"/>
    <n v="2024.8999999999999"/>
    <n v="332"/>
    <n v="433"/>
    <n v="438.3"/>
    <n v="304.2"/>
    <n v="133.9"/>
    <n v="296.39999999999998"/>
  </r>
  <r>
    <x v="2"/>
    <x v="7"/>
    <x v="8"/>
    <x v="92"/>
    <x v="92"/>
    <n v="151.5"/>
    <n v="193.1"/>
    <n v="157.30000000000001"/>
    <n v="153.9"/>
    <n v="134.4"/>
    <n v="155.4"/>
    <n v="202"/>
    <n v="150.80000000000001"/>
    <n v="118.9"/>
    <n v="160.9"/>
    <n v="137.69999999999999"/>
    <n v="164.4"/>
    <n v="161.30000000000001"/>
    <n v="188.7"/>
    <n v="150.19999999999999"/>
    <n v="136.30000000000001"/>
    <n v="148.1"/>
    <n v="156.30000000000001"/>
    <n v="137.19999999999999"/>
    <n v="145.4"/>
    <n v="150"/>
    <n v="135.1"/>
    <n v="141.80000000000001"/>
    <n v="154.9"/>
    <n v="159.80000000000001"/>
    <n v="146"/>
    <n v="154"/>
    <n v="2041.6000000000001"/>
    <n v="334.7"/>
    <n v="434.6"/>
    <n v="438.9"/>
    <n v="304.89999999999998"/>
    <n v="135.1"/>
    <n v="301.60000000000002"/>
  </r>
  <r>
    <x v="2"/>
    <x v="7"/>
    <x v="9"/>
    <x v="93"/>
    <x v="93"/>
    <n v="150.6"/>
    <n v="193.7"/>
    <n v="164.8"/>
    <n v="153.69999999999999"/>
    <n v="135.69999999999999"/>
    <n v="155.69999999999999"/>
    <n v="226"/>
    <n v="152.19999999999999"/>
    <n v="118.1"/>
    <n v="161.30000000000001"/>
    <n v="139.19999999999999"/>
    <n v="164.8"/>
    <n v="164.4"/>
    <n v="188.7"/>
    <n v="150.5"/>
    <n v="136.1"/>
    <n v="148.30000000000001"/>
    <n v="156.5"/>
    <n v="137.1"/>
    <n v="145.1"/>
    <n v="151"/>
    <n v="135.4"/>
    <n v="142"/>
    <n v="155.69999999999999"/>
    <n v="158.1"/>
    <n v="146.19999999999999"/>
    <n v="155.19999999999999"/>
    <n v="2080.1999999999998"/>
    <n v="334.9"/>
    <n v="434.90000000000003"/>
    <n v="438.70000000000005"/>
    <n v="306.7"/>
    <n v="135.4"/>
    <n v="300.10000000000002"/>
  </r>
  <r>
    <x v="2"/>
    <x v="7"/>
    <x v="10"/>
    <x v="94"/>
    <x v="94"/>
    <n v="149.69999999999999"/>
    <n v="195.5"/>
    <n v="176.9"/>
    <n v="153.9"/>
    <n v="138"/>
    <n v="150.5"/>
    <n v="245.3"/>
    <n v="158.69999999999999"/>
    <n v="117.2"/>
    <n v="161.4"/>
    <n v="141.5"/>
    <n v="165.1"/>
    <n v="167"/>
    <n v="188.8"/>
    <n v="151.1"/>
    <n v="136.4"/>
    <n v="148.80000000000001"/>
    <n v="158"/>
    <n v="137.30000000000001"/>
    <n v="145.1"/>
    <n v="152"/>
    <n v="135.19999999999999"/>
    <n v="144.4"/>
    <n v="156.4"/>
    <n v="157.9"/>
    <n v="146.6"/>
    <n v="156.69999999999999"/>
    <n v="2120.6999999999998"/>
    <n v="335.4"/>
    <n v="436.3"/>
    <n v="440.4"/>
    <n v="308.39999999999998"/>
    <n v="135.19999999999999"/>
    <n v="302.3"/>
  </r>
  <r>
    <x v="2"/>
    <x v="7"/>
    <x v="11"/>
    <x v="95"/>
    <x v="95"/>
    <n v="149"/>
    <n v="195.7"/>
    <n v="178.3"/>
    <n v="154.19999999999999"/>
    <n v="140.69999999999999"/>
    <n v="149.69999999999999"/>
    <n v="240.9"/>
    <n v="161.5"/>
    <n v="117.1"/>
    <n v="161.9"/>
    <n v="143.30000000000001"/>
    <n v="166.1"/>
    <n v="167"/>
    <n v="190.2"/>
    <n v="151.9"/>
    <n v="136.69999999999999"/>
    <n v="149.6"/>
    <n v="158.4"/>
    <n v="137.9"/>
    <n v="145.5"/>
    <n v="152.9"/>
    <n v="135.5"/>
    <n v="144.30000000000001"/>
    <n v="156.9"/>
    <n v="157.9"/>
    <n v="146.9"/>
    <n v="156.9"/>
    <n v="2125.4"/>
    <n v="337.1"/>
    <n v="438.20000000000005"/>
    <n v="441.8"/>
    <n v="309.8"/>
    <n v="135.5"/>
    <n v="302.20000000000005"/>
  </r>
  <r>
    <x v="2"/>
    <x v="8"/>
    <x v="0"/>
    <x v="96"/>
    <x v="96"/>
    <n v="148"/>
    <n v="194.8"/>
    <n v="178.4"/>
    <n v="154.4"/>
    <n v="144.1"/>
    <n v="152.6"/>
    <n v="206.8"/>
    <n v="162.1"/>
    <n v="116.3"/>
    <n v="163"/>
    <n v="145.9"/>
    <n v="167.2"/>
    <n v="163.4"/>
    <n v="191.8"/>
    <n v="152.5"/>
    <n v="137.30000000000001"/>
    <n v="150.19999999999999"/>
    <n v="157.69999999999999"/>
    <n v="142.9"/>
    <n v="145.69999999999999"/>
    <n v="154.1"/>
    <n v="136.9"/>
    <n v="145.4"/>
    <n v="156.1"/>
    <n v="157.69999999999999"/>
    <n v="147.6"/>
    <n v="156"/>
    <n v="2097"/>
    <n v="339.4"/>
    <n v="440"/>
    <n v="446.3"/>
    <n v="310.2"/>
    <n v="136.9"/>
    <n v="303.10000000000002"/>
  </r>
  <r>
    <x v="2"/>
    <x v="8"/>
    <x v="1"/>
    <x v="97"/>
    <x v="97"/>
    <n v="147.6"/>
    <n v="191.2"/>
    <n v="169.9"/>
    <n v="155.1"/>
    <n v="151.4"/>
    <n v="154"/>
    <n v="180.2"/>
    <n v="159.80000000000001"/>
    <n v="114.9"/>
    <n v="162.5"/>
    <n v="149.19999999999999"/>
    <n v="169.4"/>
    <n v="160.80000000000001"/>
    <n v="193.3"/>
    <n v="154.19999999999999"/>
    <n v="138.19999999999999"/>
    <n v="151.80000000000001"/>
    <n v="159.80000000000001"/>
    <n v="149.1"/>
    <n v="146.5"/>
    <n v="156.30000000000001"/>
    <n v="140.5"/>
    <n v="147.30000000000001"/>
    <n v="156.6"/>
    <n v="156.69999999999999"/>
    <n v="149.30000000000001"/>
    <n v="156.5"/>
    <n v="2066"/>
    <n v="342.6"/>
    <n v="444.2"/>
    <n v="455.4"/>
    <n v="312.89999999999998"/>
    <n v="140.5"/>
    <n v="304"/>
  </r>
  <r>
    <x v="2"/>
    <x v="8"/>
    <x v="2"/>
    <x v="98"/>
    <x v="98"/>
    <n v="147.5"/>
    <n v="197.5"/>
    <n v="164.7"/>
    <n v="155.6"/>
    <n v="156.4"/>
    <n v="157.30000000000001"/>
    <n v="166.1"/>
    <n v="161.1"/>
    <n v="114.3"/>
    <n v="162.6"/>
    <n v="150.69999999999999"/>
    <n v="170.3"/>
    <n v="160.4"/>
    <n v="193.5"/>
    <n v="155.1"/>
    <n v="138.69999999999999"/>
    <n v="152.6"/>
    <n v="159.9"/>
    <n v="154.80000000000001"/>
    <n v="147.19999999999999"/>
    <n v="156.9"/>
    <n v="141.69999999999999"/>
    <n v="148.6"/>
    <n v="157.6"/>
    <n v="154.9"/>
    <n v="150"/>
    <n v="156.9"/>
    <n v="2064.4999999999995"/>
    <n v="343.5"/>
    <n v="446.4"/>
    <n v="461.90000000000003"/>
    <n v="314.5"/>
    <n v="141.69999999999999"/>
    <n v="303.5"/>
  </r>
  <r>
    <x v="2"/>
    <x v="8"/>
    <x v="3"/>
    <x v="99"/>
    <x v="99"/>
    <n v="147.6"/>
    <n v="202.5"/>
    <n v="166.4"/>
    <n v="156"/>
    <n v="161.4"/>
    <n v="168.8"/>
    <n v="161.6"/>
    <n v="162.80000000000001"/>
    <n v="114.8"/>
    <n v="162.80000000000001"/>
    <n v="151.5"/>
    <n v="171.4"/>
    <n v="162"/>
    <n v="194.4"/>
    <n v="155.9"/>
    <n v="139.30000000000001"/>
    <n v="153.4"/>
    <n v="161.4"/>
    <n v="154.9"/>
    <n v="147.6"/>
    <n v="157.5"/>
    <n v="142.1"/>
    <n v="149.1"/>
    <n v="157.6"/>
    <n v="156.6"/>
    <n v="150.5"/>
    <n v="158"/>
    <n v="2089.6"/>
    <n v="344.9"/>
    <n v="448.6"/>
    <n v="463.9"/>
    <n v="315.10000000000002"/>
    <n v="142.1"/>
    <n v="305.7"/>
  </r>
  <r>
    <x v="2"/>
    <x v="8"/>
    <x v="4"/>
    <x v="100"/>
    <x v="100"/>
    <n v="148.80000000000001"/>
    <n v="204.3"/>
    <n v="173"/>
    <n v="156.5"/>
    <n v="168.8"/>
    <n v="172.5"/>
    <n v="166.5"/>
    <n v="165.9"/>
    <n v="115.9"/>
    <n v="165.2"/>
    <n v="152"/>
    <n v="171.1"/>
    <n v="164.2"/>
    <n v="198.2"/>
    <n v="156.5"/>
    <n v="140.19999999999999"/>
    <n v="154.1"/>
    <n v="161.6"/>
    <n v="155.5"/>
    <n v="150.1"/>
    <n v="160.4"/>
    <n v="145"/>
    <n v="152.6"/>
    <n v="156.6"/>
    <n v="157.5"/>
    <n v="152.30000000000001"/>
    <n v="159.5"/>
    <n v="2124.7000000000003"/>
    <n v="350.5"/>
    <n v="450.79999999999995"/>
    <n v="467.20000000000005"/>
    <n v="317"/>
    <n v="145"/>
    <n v="310.10000000000002"/>
  </r>
  <r>
    <x v="2"/>
    <x v="8"/>
    <x v="5"/>
    <x v="101"/>
    <x v="101"/>
    <n v="149.19999999999999"/>
    <n v="205.5"/>
    <n v="182.8"/>
    <n v="156.5"/>
    <n v="172.2"/>
    <n v="171.5"/>
    <n v="176.2"/>
    <n v="166.9"/>
    <n v="116.1"/>
    <n v="165.5"/>
    <n v="152.30000000000001"/>
    <n v="173.3"/>
    <n v="166.2"/>
    <n v="195.6"/>
    <n v="157.30000000000001"/>
    <n v="140.5"/>
    <n v="154.80000000000001"/>
    <n v="160.5"/>
    <n v="156.1"/>
    <n v="149.80000000000001"/>
    <n v="160.80000000000001"/>
    <n v="147.5"/>
    <n v="150.69999999999999"/>
    <n v="158.1"/>
    <n v="158"/>
    <n v="153.4"/>
    <n v="160.4"/>
    <n v="2154.1999999999998"/>
    <n v="349"/>
    <n v="452.6"/>
    <n v="466.40000000000003"/>
    <n v="318.89999999999998"/>
    <n v="147.5"/>
    <n v="308.7"/>
  </r>
  <r>
    <x v="2"/>
    <x v="8"/>
    <x v="6"/>
    <x v="102"/>
    <x v="102"/>
    <n v="149.1"/>
    <n v="210.9"/>
    <n v="185"/>
    <n v="158.19999999999999"/>
    <n v="170.6"/>
    <n v="170.9"/>
    <n v="186.4"/>
    <n v="164.7"/>
    <n v="115.7"/>
    <n v="165.5"/>
    <n v="153.4"/>
    <n v="173.5"/>
    <n v="167.9"/>
    <n v="195.5"/>
    <n v="157.9"/>
    <n v="141.9"/>
    <n v="155.5"/>
    <n v="161.5"/>
    <n v="157.69999999999999"/>
    <n v="150.69999999999999"/>
    <n v="161.5"/>
    <n v="149.5"/>
    <n v="151.19999999999999"/>
    <n v="160.30000000000001"/>
    <n v="159.6"/>
    <n v="155"/>
    <n v="161.80000000000001"/>
    <n v="2171.8000000000002"/>
    <n v="350.5"/>
    <n v="455.3"/>
    <n v="469.9"/>
    <n v="321.8"/>
    <n v="149.5"/>
    <n v="310.79999999999995"/>
  </r>
  <r>
    <x v="2"/>
    <x v="8"/>
    <x v="7"/>
    <x v="103"/>
    <x v="103"/>
    <n v="149.30000000000001"/>
    <n v="207.4"/>
    <n v="174.1"/>
    <n v="159.19999999999999"/>
    <n v="175"/>
    <n v="161.30000000000001"/>
    <n v="183.3"/>
    <n v="164.5"/>
    <n v="120.4"/>
    <n v="166.2"/>
    <n v="154.80000000000001"/>
    <n v="175.1"/>
    <n v="167.3"/>
    <n v="196.5"/>
    <n v="159.80000000000001"/>
    <n v="143.6"/>
    <n v="157.30000000000001"/>
    <n v="162.1"/>
    <n v="160.69999999999999"/>
    <n v="153.19999999999999"/>
    <n v="162.80000000000001"/>
    <n v="150.4"/>
    <n v="153.69999999999999"/>
    <n v="160.4"/>
    <n v="159.6"/>
    <n v="156"/>
    <n v="162.30000000000001"/>
    <n v="2157.9"/>
    <n v="352.5"/>
    <n v="460.7"/>
    <n v="475.99999999999994"/>
    <n v="323.20000000000005"/>
    <n v="150.4"/>
    <n v="313.29999999999995"/>
  </r>
  <r>
    <x v="2"/>
    <x v="8"/>
    <x v="8"/>
    <x v="104"/>
    <x v="104"/>
    <n v="149.30000000000001"/>
    <n v="207.4"/>
    <n v="174.1"/>
    <n v="159.1"/>
    <n v="175"/>
    <n v="161.19999999999999"/>
    <n v="183.5"/>
    <n v="164.5"/>
    <n v="120.4"/>
    <n v="166.2"/>
    <n v="154.80000000000001"/>
    <n v="175.1"/>
    <n v="167.3"/>
    <n v="196.5"/>
    <n v="159.80000000000001"/>
    <n v="143.6"/>
    <n v="157.4"/>
    <n v="162.1"/>
    <n v="160.80000000000001"/>
    <n v="153.30000000000001"/>
    <n v="162.80000000000001"/>
    <n v="150.5"/>
    <n v="153.9"/>
    <n v="160.30000000000001"/>
    <n v="159.6"/>
    <n v="156"/>
    <n v="162.30000000000001"/>
    <n v="2157.9"/>
    <n v="352.5"/>
    <n v="460.79999999999995"/>
    <n v="476.2"/>
    <n v="323.10000000000002"/>
    <n v="150.5"/>
    <n v="313.5"/>
  </r>
  <r>
    <x v="2"/>
    <x v="8"/>
    <x v="9"/>
    <x v="105"/>
    <x v="105"/>
    <n v="150.1"/>
    <n v="208.4"/>
    <n v="173"/>
    <n v="159.19999999999999"/>
    <n v="176.6"/>
    <n v="159.30000000000001"/>
    <n v="214.4"/>
    <n v="165.3"/>
    <n v="122.5"/>
    <n v="166.8"/>
    <n v="155.4"/>
    <n v="175.9"/>
    <n v="171.5"/>
    <n v="197"/>
    <n v="160.80000000000001"/>
    <n v="144.4"/>
    <n v="158.30000000000001"/>
    <n v="163.6"/>
    <n v="162.19999999999999"/>
    <n v="154.30000000000001"/>
    <n v="163.5"/>
    <n v="152.19999999999999"/>
    <n v="155.1"/>
    <n v="160.30000000000001"/>
    <n v="160.30000000000001"/>
    <n v="157"/>
    <n v="164.6"/>
    <n v="2198.4000000000005"/>
    <n v="354"/>
    <n v="463.50000000000006"/>
    <n v="480.09999999999997"/>
    <n v="323.8"/>
    <n v="152.19999999999999"/>
    <n v="315.39999999999998"/>
  </r>
  <r>
    <x v="2"/>
    <x v="8"/>
    <x v="10"/>
    <x v="106"/>
    <x v="106"/>
    <n v="151"/>
    <n v="204.9"/>
    <n v="175.4"/>
    <n v="159.6"/>
    <n v="175.8"/>
    <n v="160.30000000000001"/>
    <n v="229.1"/>
    <n v="165.1"/>
    <n v="123.1"/>
    <n v="167.2"/>
    <n v="156.1"/>
    <n v="176.8"/>
    <n v="173.5"/>
    <n v="197"/>
    <n v="162.30000000000001"/>
    <n v="145.30000000000001"/>
    <n v="159.69999999999999"/>
    <n v="164.2"/>
    <n v="161.6"/>
    <n v="155.19999999999999"/>
    <n v="164.2"/>
    <n v="151.19999999999999"/>
    <n v="156.69999999999999"/>
    <n v="160.80000000000001"/>
    <n v="161.80000000000001"/>
    <n v="157.30000000000001"/>
    <n v="165.6"/>
    <n v="2217.8999999999996"/>
    <n v="354.3"/>
    <n v="467.3"/>
    <n v="480.99999999999994"/>
    <n v="325"/>
    <n v="151.19999999999999"/>
    <n v="318.5"/>
  </r>
  <r>
    <x v="2"/>
    <x v="8"/>
    <x v="11"/>
    <x v="107"/>
    <x v="107"/>
    <n v="151.6"/>
    <n v="202.2"/>
    <n v="180"/>
    <n v="160"/>
    <n v="173.5"/>
    <n v="158.30000000000001"/>
    <n v="219.5"/>
    <n v="164.2"/>
    <n v="121.9"/>
    <n v="168.2"/>
    <n v="156.5"/>
    <n v="178.2"/>
    <n v="172.2"/>
    <n v="196.8"/>
    <n v="163.30000000000001"/>
    <n v="146.69999999999999"/>
    <n v="160.69999999999999"/>
    <n v="163.4"/>
    <n v="161.69999999999999"/>
    <n v="156"/>
    <n v="165.1"/>
    <n v="151.80000000000001"/>
    <n v="157.6"/>
    <n v="160.6"/>
    <n v="162.4"/>
    <n v="157.80000000000001"/>
    <n v="165.2"/>
    <n v="2206.3000000000002"/>
    <n v="354.6"/>
    <n v="470.7"/>
    <n v="481.1"/>
    <n v="325.7"/>
    <n v="151.80000000000001"/>
    <n v="320"/>
  </r>
  <r>
    <x v="2"/>
    <x v="9"/>
    <x v="0"/>
    <x v="108"/>
    <x v="108"/>
    <n v="152.19999999999999"/>
    <n v="202.1"/>
    <n v="180.1"/>
    <n v="160.4"/>
    <n v="171"/>
    <n v="156.5"/>
    <n v="203.6"/>
    <n v="163.80000000000001"/>
    <n v="121.3"/>
    <n v="169.8"/>
    <n v="156.6"/>
    <n v="179"/>
    <n v="170.3"/>
    <n v="196.4"/>
    <n v="164.7"/>
    <n v="148.5"/>
    <n v="162.19999999999999"/>
    <n v="164.5"/>
    <n v="161.6"/>
    <n v="156.80000000000001"/>
    <n v="166.1"/>
    <n v="152.69999999999999"/>
    <n v="158.4"/>
    <n v="161"/>
    <n v="162.80000000000001"/>
    <n v="158.6"/>
    <n v="165"/>
    <n v="2186.6999999999998"/>
    <n v="355"/>
    <n v="475.4"/>
    <n v="482.90000000000003"/>
    <n v="327.10000000000002"/>
    <n v="152.69999999999999"/>
    <n v="321.20000000000005"/>
  </r>
  <r>
    <x v="2"/>
    <x v="9"/>
    <x v="1"/>
    <x v="109"/>
    <x v="109"/>
    <n v="152.5"/>
    <n v="205.2"/>
    <n v="176.4"/>
    <n v="160.6"/>
    <n v="171.5"/>
    <n v="156.4"/>
    <n v="198"/>
    <n v="163.19999999999999"/>
    <n v="120.6"/>
    <n v="172.2"/>
    <n v="156.69999999999999"/>
    <n v="180"/>
    <n v="170.2"/>
    <n v="196.5"/>
    <n v="165.7"/>
    <n v="150.4"/>
    <n v="163.4"/>
    <n v="165.5"/>
    <n v="163"/>
    <n v="157.4"/>
    <n v="167.2"/>
    <n v="153.1"/>
    <n v="159.5"/>
    <n v="162"/>
    <n v="164.2"/>
    <n v="159.4"/>
    <n v="165.5"/>
    <n v="2183.5"/>
    <n v="355.9"/>
    <n v="479.5"/>
    <n v="485.9"/>
    <n v="329.2"/>
    <n v="153.1"/>
    <n v="323.7"/>
  </r>
  <r>
    <x v="2"/>
    <x v="9"/>
    <x v="2"/>
    <x v="110"/>
    <x v="110"/>
    <n v="153.69999999999999"/>
    <n v="215.8"/>
    <n v="167.7"/>
    <n v="162.6"/>
    <n v="180"/>
    <n v="159.6"/>
    <n v="188.4"/>
    <n v="163.4"/>
    <n v="120.3"/>
    <n v="174.7"/>
    <n v="157.1"/>
    <n v="181.5"/>
    <n v="171.5"/>
    <n v="197.5"/>
    <n v="167.1"/>
    <n v="152.6"/>
    <n v="164.9"/>
    <n v="165.3"/>
    <n v="164.5"/>
    <n v="158.6"/>
    <n v="168.2"/>
    <n v="154.19999999999999"/>
    <n v="160.80000000000001"/>
    <n v="162.69999999999999"/>
    <n v="166.8"/>
    <n v="160.6"/>
    <n v="166.5"/>
    <n v="2196.3000000000002"/>
    <n v="358.1"/>
    <n v="484.6"/>
    <n v="488.4"/>
    <n v="330.9"/>
    <n v="154.19999999999999"/>
    <n v="327.60000000000002"/>
  </r>
  <r>
    <x v="2"/>
    <x v="9"/>
    <x v="3"/>
    <x v="111"/>
    <x v="111"/>
    <n v="155.4"/>
    <n v="215.8"/>
    <n v="164.6"/>
    <n v="164.2"/>
    <n v="186"/>
    <n v="175.9"/>
    <n v="190.7"/>
    <n v="164"/>
    <n v="120.5"/>
    <n v="178"/>
    <n v="157.5"/>
    <n v="183.3"/>
    <n v="174.5"/>
    <n v="197.1"/>
    <n v="168.4"/>
    <n v="154.5"/>
    <n v="166.3"/>
    <n v="167"/>
    <n v="170.5"/>
    <n v="159.80000000000001"/>
    <n v="169"/>
    <n v="159.30000000000001"/>
    <n v="162.19999999999999"/>
    <n v="164"/>
    <n v="168.4"/>
    <n v="163.1"/>
    <n v="169.2"/>
    <n v="2230.4"/>
    <n v="360.2"/>
    <n v="489.2"/>
    <n v="497.3"/>
    <n v="333"/>
    <n v="159.30000000000001"/>
    <n v="330.6"/>
  </r>
  <r>
    <x v="2"/>
    <x v="9"/>
    <x v="4"/>
    <x v="112"/>
    <x v="112"/>
    <n v="156.69999999999999"/>
    <n v="221.2"/>
    <n v="164.1"/>
    <n v="165.4"/>
    <n v="189.5"/>
    <n v="174.5"/>
    <n v="203.2"/>
    <n v="164.1"/>
    <n v="121.2"/>
    <n v="181.4"/>
    <n v="158.5"/>
    <n v="184.9"/>
    <n v="177.5"/>
    <n v="197.5"/>
    <n v="170"/>
    <n v="155.9"/>
    <n v="167.8"/>
    <n v="167.5"/>
    <n v="173.5"/>
    <n v="161.1"/>
    <n v="170.1"/>
    <n v="159.4"/>
    <n v="163.19999999999999"/>
    <n v="165.2"/>
    <n v="168.2"/>
    <n v="163.80000000000001"/>
    <n v="170.8"/>
    <n v="2262.2000000000003"/>
    <n v="361.3"/>
    <n v="493.7"/>
    <n v="502.1"/>
    <n v="335.29999999999995"/>
    <n v="159.4"/>
    <n v="331.4"/>
  </r>
  <r>
    <x v="2"/>
    <x v="9"/>
    <x v="5"/>
    <x v="113"/>
    <x v="113"/>
    <n v="157.5"/>
    <n v="223.4"/>
    <n v="172.8"/>
    <n v="166.4"/>
    <n v="188.6"/>
    <n v="174.1"/>
    <n v="211.5"/>
    <n v="163.6"/>
    <n v="121.4"/>
    <n v="183.5"/>
    <n v="159.1"/>
    <n v="186.3"/>
    <n v="179.3"/>
    <n v="198.3"/>
    <n v="171.6"/>
    <n v="157.4"/>
    <n v="169.4"/>
    <n v="166.8"/>
    <n v="174.9"/>
    <n v="162.1"/>
    <n v="170.9"/>
    <n v="157.19999999999999"/>
    <n v="164.1"/>
    <n v="166.5"/>
    <n v="169.2"/>
    <n v="163.80000000000001"/>
    <n v="171.4"/>
    <n v="2287.5"/>
    <n v="362.1"/>
    <n v="498.4"/>
    <n v="503.80000000000007"/>
    <n v="337.4"/>
    <n v="157.19999999999999"/>
    <n v="333.29999999999995"/>
  </r>
  <r>
    <x v="2"/>
    <x v="9"/>
    <x v="6"/>
    <x v="114"/>
    <x v="114"/>
    <n v="159.30000000000001"/>
    <n v="217.1"/>
    <n v="176.6"/>
    <n v="167.1"/>
    <n v="184.8"/>
    <n v="179.5"/>
    <n v="208.5"/>
    <n v="164"/>
    <n v="121.5"/>
    <n v="186.3"/>
    <n v="159.80000000000001"/>
    <n v="187.7"/>
    <n v="179.4"/>
    <n v="198.6"/>
    <n v="172.7"/>
    <n v="158.69999999999999"/>
    <n v="170.6"/>
    <n v="167.8"/>
    <n v="179.5"/>
    <n v="163.1"/>
    <n v="171.7"/>
    <n v="157.4"/>
    <n v="164.6"/>
    <n v="169.1"/>
    <n v="169.8"/>
    <n v="164.7"/>
    <n v="172.3"/>
    <n v="2291.6"/>
    <n v="363.29999999999995"/>
    <n v="502"/>
    <n v="510.4"/>
    <n v="340.79999999999995"/>
    <n v="157.4"/>
    <n v="334.4"/>
  </r>
  <r>
    <x v="2"/>
    <x v="9"/>
    <x v="7"/>
    <x v="115"/>
    <x v="115"/>
    <n v="162.1"/>
    <n v="210.9"/>
    <n v="170.6"/>
    <n v="168.4"/>
    <n v="182.5"/>
    <n v="177.1"/>
    <n v="213.1"/>
    <n v="167.3"/>
    <n v="122.2"/>
    <n v="189.7"/>
    <n v="160.5"/>
    <n v="188.9"/>
    <n v="180.4"/>
    <n v="198.7"/>
    <n v="173.7"/>
    <n v="160"/>
    <n v="171.6"/>
    <n v="169"/>
    <n v="178.4"/>
    <n v="164.2"/>
    <n v="172.6"/>
    <n v="157.69999999999999"/>
    <n v="165.1"/>
    <n v="169.9"/>
    <n v="171.4"/>
    <n v="165.4"/>
    <n v="173.1"/>
    <n v="2293.6999999999998"/>
    <n v="364.1"/>
    <n v="505.29999999999995"/>
    <n v="511.59999999999997"/>
    <n v="342.5"/>
    <n v="157.69999999999999"/>
    <n v="336.5"/>
  </r>
  <r>
    <x v="2"/>
    <x v="9"/>
    <x v="8"/>
    <x v="116"/>
    <x v="116"/>
    <n v="164.9"/>
    <n v="213.7"/>
    <n v="170.9"/>
    <n v="170.1"/>
    <n v="179.3"/>
    <n v="167.5"/>
    <n v="220.8"/>
    <n v="169.2"/>
    <n v="123.1"/>
    <n v="193.6"/>
    <n v="161.1"/>
    <n v="190.4"/>
    <n v="181.8"/>
    <n v="199.7"/>
    <n v="175"/>
    <n v="161.69999999999999"/>
    <n v="173"/>
    <n v="169.5"/>
    <n v="179.2"/>
    <n v="165"/>
    <n v="173.8"/>
    <n v="158.19999999999999"/>
    <n v="165.8"/>
    <n v="170.9"/>
    <n v="171.1"/>
    <n v="166.1"/>
    <n v="174.1"/>
    <n v="2306.4"/>
    <n v="365.79999999999995"/>
    <n v="509.7"/>
    <n v="513.70000000000005"/>
    <n v="344.70000000000005"/>
    <n v="158.19999999999999"/>
    <n v="336.9"/>
  </r>
  <r>
    <x v="2"/>
    <x v="9"/>
    <x v="9"/>
    <x v="117"/>
    <x v="117"/>
    <n v="166.4"/>
    <n v="214.9"/>
    <n v="171.9"/>
    <n v="171"/>
    <n v="177.7"/>
    <n v="165.7"/>
    <n v="228.6"/>
    <n v="169.9"/>
    <n v="123.4"/>
    <n v="196.4"/>
    <n v="161.6"/>
    <n v="191.5"/>
    <n v="183.3"/>
    <n v="200.1"/>
    <n v="175.5"/>
    <n v="162.6"/>
    <n v="173.6"/>
    <n v="171.2"/>
    <n v="180"/>
    <n v="166"/>
    <n v="174.7"/>
    <n v="158.80000000000001"/>
    <n v="166.3"/>
    <n v="171.2"/>
    <n v="172.3"/>
    <n v="166.8"/>
    <n v="175.3"/>
    <n v="2322.3000000000002"/>
    <n v="366.9"/>
    <n v="511.70000000000005"/>
    <n v="517.20000000000005"/>
    <n v="345.9"/>
    <n v="158.80000000000001"/>
    <n v="338.6"/>
  </r>
  <r>
    <x v="2"/>
    <x v="9"/>
    <x v="10"/>
    <x v="118"/>
    <x v="118"/>
    <n v="168.4"/>
    <n v="213.4"/>
    <n v="183.2"/>
    <n v="172.3"/>
    <n v="180"/>
    <n v="162.6"/>
    <n v="205.5"/>
    <n v="171"/>
    <n v="123.4"/>
    <n v="198.8"/>
    <n v="162.1"/>
    <n v="192.4"/>
    <n v="181.3"/>
    <n v="200.6"/>
    <n v="176.7"/>
    <n v="163.5"/>
    <n v="174.7"/>
    <n v="171.8"/>
    <n v="180.3"/>
    <n v="166.9"/>
    <n v="175.8"/>
    <n v="158.9"/>
    <n v="166.7"/>
    <n v="171.5"/>
    <n v="173.8"/>
    <n v="167.4"/>
    <n v="174.1"/>
    <n v="2314.4"/>
    <n v="368"/>
    <n v="514.9"/>
    <n v="519"/>
    <n v="347.3"/>
    <n v="158.9"/>
    <n v="340.5"/>
  </r>
  <r>
    <x v="2"/>
    <x v="9"/>
    <x v="11"/>
    <x v="119"/>
    <x v="119"/>
    <n v="170.2"/>
    <n v="212.9"/>
    <n v="191.9"/>
    <n v="173.9"/>
    <n v="179.1"/>
    <n v="159.5"/>
    <n v="178.7"/>
    <n v="171.3"/>
    <n v="123.1"/>
    <n v="200.5"/>
    <n v="162.80000000000001"/>
    <n v="193.3"/>
    <n v="178.6"/>
    <n v="201.1"/>
    <n v="177.7"/>
    <n v="164.5"/>
    <n v="175.7"/>
    <n v="170.7"/>
    <n v="180.6"/>
    <n v="167.3"/>
    <n v="177.2"/>
    <n v="159.4"/>
    <n v="167.1"/>
    <n v="171.8"/>
    <n v="176"/>
    <n v="168.2"/>
    <n v="174.1"/>
    <n v="2295.7999999999997"/>
    <n v="369.29999999999995"/>
    <n v="517.9"/>
    <n v="518.59999999999991"/>
    <n v="349"/>
    <n v="159.4"/>
    <n v="343.1"/>
  </r>
  <r>
    <x v="2"/>
    <x v="10"/>
    <x v="0"/>
    <x v="120"/>
    <x v="120"/>
    <n v="173.3"/>
    <n v="215.2"/>
    <n v="197"/>
    <n v="175.2"/>
    <n v="178"/>
    <n v="160.5"/>
    <n v="175.3"/>
    <n v="171.2"/>
    <n v="122.7"/>
    <n v="204.3"/>
    <n v="163.69999999999999"/>
    <n v="194.3"/>
    <n v="179.5"/>
    <n v="201.6"/>
    <n v="178.7"/>
    <n v="165.3"/>
    <n v="176.6"/>
    <n v="172.1"/>
    <n v="180.1"/>
    <n v="168"/>
    <n v="178.5"/>
    <n v="159.5"/>
    <n v="167.8"/>
    <n v="171.8"/>
    <n v="178.8"/>
    <n v="168.9"/>
    <n v="174.9"/>
    <n v="2310.2000000000003"/>
    <n v="370.5"/>
    <n v="520.6"/>
    <n v="520.20000000000005"/>
    <n v="350.3"/>
    <n v="159.5"/>
    <n v="346.6"/>
  </r>
  <r>
    <x v="2"/>
    <x v="10"/>
    <x v="1"/>
    <x v="121"/>
    <x v="121"/>
    <n v="174.7"/>
    <n v="212.2"/>
    <n v="177.2"/>
    <n v="177.9"/>
    <n v="172.2"/>
    <n v="172.1"/>
    <n v="175.8"/>
    <n v="172.2"/>
    <n v="121.9"/>
    <n v="204.8"/>
    <n v="164.9"/>
    <n v="196.6"/>
    <n v="180.7"/>
    <n v="202.7"/>
    <n v="180.3"/>
    <n v="167"/>
    <n v="178.2"/>
    <n v="173.5"/>
    <n v="182.8"/>
    <n v="169.2"/>
    <n v="180.8"/>
    <n v="159.80000000000001"/>
    <n v="168.4"/>
    <n v="172.5"/>
    <n v="181.4"/>
    <n v="170"/>
    <n v="176.3"/>
    <n v="2303.1999999999998"/>
    <n v="372.7"/>
    <n v="525.5"/>
    <n v="525.5"/>
    <n v="353.3"/>
    <n v="159.80000000000001"/>
    <n v="349.8"/>
  </r>
  <r>
    <x v="2"/>
    <x v="10"/>
    <x v="2"/>
    <x v="122"/>
    <x v="122"/>
    <n v="174.7"/>
    <n v="212.2"/>
    <n v="177.2"/>
    <n v="177.9"/>
    <n v="172.2"/>
    <n v="172.1"/>
    <n v="175.9"/>
    <n v="172.2"/>
    <n v="121.9"/>
    <n v="204.8"/>
    <n v="164.9"/>
    <n v="196.6"/>
    <n v="180.8"/>
    <n v="202.7"/>
    <n v="180.2"/>
    <n v="167"/>
    <n v="178.2"/>
    <n v="173.5"/>
    <n v="182.6"/>
    <n v="169.2"/>
    <n v="180.8"/>
    <n v="159.80000000000001"/>
    <n v="168.4"/>
    <n v="172.5"/>
    <n v="181.5"/>
    <n v="170"/>
    <n v="176.3"/>
    <n v="2303.4"/>
    <n v="372.7"/>
    <n v="525.4"/>
    <n v="525.29999999999995"/>
    <n v="353.3"/>
    <n v="159.80000000000001"/>
    <n v="349.9"/>
  </r>
  <r>
    <x v="2"/>
    <x v="10"/>
    <x v="3"/>
    <x v="123"/>
    <x v="123"/>
    <n v="174.8"/>
    <n v="213.7"/>
    <n v="172.4"/>
    <n v="178.8"/>
    <n v="168.7"/>
    <n v="179.2"/>
    <n v="179.9"/>
    <n v="174.7"/>
    <n v="123.1"/>
    <n v="207.8"/>
    <n v="165.5"/>
    <n v="197"/>
    <n v="182.1"/>
    <n v="203.5"/>
    <n v="181"/>
    <n v="167.7"/>
    <n v="178.9"/>
    <n v="175.2"/>
    <n v="182.1"/>
    <n v="169.6"/>
    <n v="181.5"/>
    <n v="160.1"/>
    <n v="168.8"/>
    <n v="174.2"/>
    <n v="184.4"/>
    <n v="170.9"/>
    <n v="177.4"/>
    <n v="2317.7000000000003"/>
    <n v="374.4"/>
    <n v="527.6"/>
    <n v="526.9"/>
    <n v="355.7"/>
    <n v="160.1"/>
    <n v="353.20000000000005"/>
  </r>
  <r>
    <x v="2"/>
    <x v="10"/>
    <x v="4"/>
    <x v="124"/>
    <x v="124"/>
    <n v="174.7"/>
    <n v="219.4"/>
    <n v="176.7"/>
    <n v="179.4"/>
    <n v="164.4"/>
    <n v="175.8"/>
    <n v="185"/>
    <n v="176.9"/>
    <n v="124.2"/>
    <n v="211.9"/>
    <n v="165.9"/>
    <n v="197.7"/>
    <n v="183.1"/>
    <n v="204.2"/>
    <n v="181.3"/>
    <n v="168.1"/>
    <n v="179.3"/>
    <n v="175.6"/>
    <n v="183.4"/>
    <n v="170.1"/>
    <n v="182.2"/>
    <n v="160.4"/>
    <n v="169.2"/>
    <n v="174.8"/>
    <n v="185.6"/>
    <n v="171.6"/>
    <n v="178.2"/>
    <n v="2335.1"/>
    <n v="375.79999999999995"/>
    <n v="528.70000000000005"/>
    <n v="529.1"/>
    <n v="357"/>
    <n v="160.4"/>
    <n v="354.799999999999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D47B7E-436B-45B9-9DEE-81DA33F625C2}"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E6:G18" firstHeaderRow="0" firstDataRow="1" firstDataCol="1"/>
  <pivotFields count="30">
    <pivotField showAll="0"/>
    <pivotField axis="axisRow" dataField="1"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Fields count="1">
    <field x="-2"/>
  </colFields>
  <colItems count="2">
    <i>
      <x/>
    </i>
    <i i="1">
      <x v="1"/>
    </i>
  </colItems>
  <dataFields count="2">
    <dataField name="#" fld="1" subtotal="count" baseField="1" baseItem="0"/>
    <dataField name="% of Total" fld="1" showDataAs="percentOfCo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C7E6A5-1857-4505-8D8F-478FA8C66D2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I6:K19" firstHeaderRow="0" firstDataRow="1" firstDataCol="1"/>
  <pivotFields count="30">
    <pivotField showAll="0"/>
    <pivotField showAll="0"/>
    <pivotField axis="axisRow" dataField="1" showAll="0">
      <items count="15">
        <item x="0"/>
        <item x="1"/>
        <item x="2"/>
        <item x="3"/>
        <item x="4"/>
        <item x="5"/>
        <item x="6"/>
        <item x="7"/>
        <item x="8"/>
        <item x="9"/>
        <item x="10"/>
        <item x="11"/>
        <item m="1" x="13"/>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 fld="2" subtotal="count" baseField="0" baseItem="0"/>
    <dataField name="%of Total" fld="2" subtotal="count" showDataAs="percentOfCo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365A81-882C-43BD-85A2-1B17E4DF8EBE}"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ctor">
  <location ref="A6:C10" firstHeaderRow="0" firstDataRow="1" firstDataCol="1"/>
  <pivotFields count="3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Fields count="1">
    <field x="-2"/>
  </colFields>
  <colItems count="2">
    <i>
      <x/>
    </i>
    <i i="1">
      <x v="1"/>
    </i>
  </colItems>
  <dataFields count="2">
    <dataField name="#" fld="0" subtotal="count" baseField="0" baseItem="0"/>
    <dataField name="% of Total" fld="0"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D09D8-080C-41E0-988A-F7E0A87A2F53}"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O5:AV8" firstHeaderRow="0" firstDataRow="1" firstDataCol="1" rowPageCount="1" colPageCount="1"/>
  <pivotFields count="42">
    <pivotField showAll="0"/>
    <pivotField axis="axisRow" showAll="0">
      <items count="12">
        <item h="1" x="0"/>
        <item h="1" x="1"/>
        <item h="1" x="2"/>
        <item h="1" x="3"/>
        <item h="1" x="4"/>
        <item x="5"/>
        <item x="6"/>
        <item h="1" x="7"/>
        <item h="1" x="8"/>
        <item h="1" x="9"/>
        <item h="1" x="10"/>
        <item t="default"/>
      </items>
    </pivotField>
    <pivotField axis="axisPage" multipleItemSelectionAllowed="1" showAll="0">
      <items count="13">
        <item x="0"/>
        <item h="1" x="1"/>
        <item h="1" x="2"/>
        <item h="1" x="3"/>
        <item h="1" x="4"/>
        <item h="1" x="5"/>
        <item h="1" x="6"/>
        <item h="1" x="7"/>
        <item h="1" x="8"/>
        <item h="1" x="9"/>
        <item h="1" x="10"/>
        <item x="11"/>
        <item t="default"/>
      </items>
    </pivotField>
    <pivotField showAll="0"/>
    <pivotField numFmtId="166" showAll="0">
      <items count="1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
  </rowFields>
  <rowItems count="3">
    <i>
      <x v="5"/>
    </i>
    <i>
      <x v="6"/>
    </i>
    <i t="grand">
      <x/>
    </i>
  </rowItems>
  <colFields count="1">
    <field x="-2"/>
  </colFields>
  <colItems count="7">
    <i>
      <x/>
    </i>
    <i i="1">
      <x v="1"/>
    </i>
    <i i="2">
      <x v="2"/>
    </i>
    <i i="3">
      <x v="3"/>
    </i>
    <i i="4">
      <x v="4"/>
    </i>
    <i i="5">
      <x v="5"/>
    </i>
    <i i="6">
      <x v="6"/>
    </i>
  </colItems>
  <pageFields count="1">
    <pageField fld="2" hier="-1"/>
  </pageFields>
  <dataFields count="7">
    <dataField name="Sum of F &amp; B" fld="32" baseField="0" baseItem="0"/>
    <dataField name="Sum of I &amp; M" fld="33" baseField="0" baseItem="0"/>
    <dataField name="Sum of Essentials " fld="34" baseField="0" baseItem="0"/>
    <dataField name="Sum of R &amp; S " fld="35" baseField="0" baseItem="0"/>
    <dataField name="Sum of H &amp; E" fld="36" baseField="0" baseItem="0"/>
    <dataField name="Sum of T &amp; C" fld="37" baseField="0" baseItem="0"/>
    <dataField name="Sum of Luxary " fld="3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DD6123A-6AB7-4B76-92AD-B6EDE16DFCD9}" autoFormatId="16" applyNumberFormats="0" applyBorderFormats="0" applyFontFormats="0" applyPatternFormats="0" applyAlignmentFormats="0" applyWidthHeightFormats="0">
  <queryTableRefresh nextId="31">
    <queryTableFields count="30">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Pan, tobacco and intoxicants" tableColumnId="17"/>
      <queryTableField id="18" name="Clothing" tableColumnId="18"/>
      <queryTableField id="19" name="Footwear" tableColumnId="19"/>
      <queryTableField id="20" name="Clothing and footwear" tableColumnId="20"/>
      <queryTableField id="21" name="Housing" tableColumnId="21"/>
      <queryTableField id="22" name="Fuel and light" tableColumnId="22"/>
      <queryTableField id="23" name="Household goods and services" tableColumnId="23"/>
      <queryTableField id="24" name="Health" tableColumnId="24"/>
      <queryTableField id="25" name="Transport and communication" tableColumnId="25"/>
      <queryTableField id="26" name="Recreation and amusement" tableColumnId="26"/>
      <queryTableField id="27" name="Education" tableColumnId="27"/>
      <queryTableField id="28" name="Personal care and effects" tableColumnId="28"/>
      <queryTableField id="29" name="Miscellaneous" tableColumnId="29"/>
      <queryTableField id="30" name="General index"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DBA8AB-1DC9-4E8C-A29C-87068596CA94}" name="All_India_Index_Upto_April23__1" displayName="All_India_Index_Upto_April23__1" ref="A1:AD373" tableType="queryTable" totalsRowShown="0">
  <autoFilter ref="A1:AD373" xr:uid="{0CDBA8AB-1DC9-4E8C-A29C-87068596CA94}"/>
  <tableColumns count="30">
    <tableColumn id="1" xr3:uid="{5ED457F2-C488-4662-ADD6-18FE18BED6D2}" uniqueName="1" name="Sector" queryTableFieldId="1" dataDxfId="2"/>
    <tableColumn id="2" xr3:uid="{3C5AEF8F-7F36-42B0-BF7C-5FAAACB5462D}" uniqueName="2" name="Year" queryTableFieldId="2"/>
    <tableColumn id="3" xr3:uid="{79C1F0ED-72EB-4A63-9A07-54C808F47B21}" uniqueName="3" name="Month" queryTableFieldId="3" dataDxfId="1"/>
    <tableColumn id="4" xr3:uid="{1DB256DF-B410-44A4-99BF-D56C996F899A}" uniqueName="4" name="Cereals and products" queryTableFieldId="4"/>
    <tableColumn id="5" xr3:uid="{07B9929C-8AA8-490D-953B-35F992D27911}" uniqueName="5" name="Meat and fish" queryTableFieldId="5"/>
    <tableColumn id="6" xr3:uid="{2AFA2DEC-FF91-4768-B269-B9FCF3C23061}" uniqueName="6" name="Egg" queryTableFieldId="6"/>
    <tableColumn id="7" xr3:uid="{9FE2473A-7F41-4B4D-A11C-C1C57F72A84E}" uniqueName="7" name="Milk and products" queryTableFieldId="7"/>
    <tableColumn id="8" xr3:uid="{C2B8431A-3E43-48FB-ACCF-B1D40912ADD9}" uniqueName="8" name="Oils and fats" queryTableFieldId="8"/>
    <tableColumn id="9" xr3:uid="{1B292097-EFF2-4B45-BF86-783AD4831D87}" uniqueName="9" name="Fruits" queryTableFieldId="9"/>
    <tableColumn id="10" xr3:uid="{D8864D49-E1C8-40E7-836C-60D5A294484A}" uniqueName="10" name="Vegetables" queryTableFieldId="10"/>
    <tableColumn id="11" xr3:uid="{3EFAD6D0-5E43-4B01-99DF-595466746343}" uniqueName="11" name="Pulses and products" queryTableFieldId="11"/>
    <tableColumn id="12" xr3:uid="{227986B4-4864-4AF6-93D5-FF019D819BE9}" uniqueName="12" name="Sugar and Confectionery" queryTableFieldId="12"/>
    <tableColumn id="13" xr3:uid="{52BE5B34-076D-4B6A-9839-0C0A78860FF0}" uniqueName="13" name="Spices" queryTableFieldId="13"/>
    <tableColumn id="14" xr3:uid="{A8ECE82C-8D20-4A29-9E69-691101B4EECD}" uniqueName="14" name="Non-alcoholic beverages" queryTableFieldId="14"/>
    <tableColumn id="15" xr3:uid="{1713F07D-75B1-4A5D-AE64-AD70378A345C}" uniqueName="15" name="Prepared meals, snacks, sweets etc." queryTableFieldId="15"/>
    <tableColumn id="16" xr3:uid="{AF8325AE-0622-4E92-B302-BFF6BB17C5EF}" uniqueName="16" name="Food and beverages" queryTableFieldId="16"/>
    <tableColumn id="17" xr3:uid="{F3CFBA5C-A554-4821-8F85-579B4B4A73E6}" uniqueName="17" name="Pan, tobacco and intoxicants" queryTableFieldId="17"/>
    <tableColumn id="18" xr3:uid="{46DB0927-154A-4D4F-946D-F30414B449EC}" uniqueName="18" name="Clothing" queryTableFieldId="18"/>
    <tableColumn id="19" xr3:uid="{9C029EBF-C75D-4B95-9A5A-A18B5D885E0B}" uniqueName="19" name="Footwear" queryTableFieldId="19"/>
    <tableColumn id="20" xr3:uid="{45C5EE4D-3D6F-4A28-B50E-E988A2CC7DEC}" uniqueName="20" name="Clothing and footwear" queryTableFieldId="20"/>
    <tableColumn id="21" xr3:uid="{2587C429-92DC-4ED6-8A53-28210089CD50}" uniqueName="21" name="Housing" queryTableFieldId="21" dataDxfId="0"/>
    <tableColumn id="22" xr3:uid="{D4B1E817-A397-41AF-BBED-7A3F6CCF8CAB}" uniqueName="22" name="Fuel and light" queryTableFieldId="22"/>
    <tableColumn id="23" xr3:uid="{4C91281B-A2B6-4DE9-9257-E42125711573}" uniqueName="23" name="Household goods and services" queryTableFieldId="23"/>
    <tableColumn id="24" xr3:uid="{1B9B7736-B74A-435E-9E5E-0AB910D3030E}" uniqueName="24" name="Health" queryTableFieldId="24"/>
    <tableColumn id="25" xr3:uid="{96024E88-6C14-4EA3-AD0A-57A9E03984B6}" uniqueName="25" name="Transport and communication" queryTableFieldId="25"/>
    <tableColumn id="26" xr3:uid="{874D19E1-F94C-4419-890B-1C85D17675B8}" uniqueName="26" name="Recreation and amusement" queryTableFieldId="26"/>
    <tableColumn id="27" xr3:uid="{81D3364F-6F2B-4AFE-B163-6A3D3C7A42FF}" uniqueName="27" name="Education" queryTableFieldId="27"/>
    <tableColumn id="28" xr3:uid="{34A0CD42-809D-4D76-95F6-88B1AD1DC2C3}" uniqueName="28" name="Personal care and effects" queryTableFieldId="28"/>
    <tableColumn id="29" xr3:uid="{C0D9DFA7-3AA2-434D-8053-428AF06EC9B2}" uniqueName="29" name="Miscellaneous" queryTableFieldId="29"/>
    <tableColumn id="30" xr3:uid="{CD7CDFC2-DBF9-4972-AB3F-7DBE098A58BC}" uniqueName="30" name="General index" queryTableField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D0F5-C965-46D8-95A7-562E75EE22B0}">
  <dimension ref="A1:N52"/>
  <sheetViews>
    <sheetView showGridLines="0" topLeftCell="L1" workbookViewId="0">
      <selection activeCell="N2" sqref="N2"/>
    </sheetView>
  </sheetViews>
  <sheetFormatPr defaultRowHeight="14.4" x14ac:dyDescent="0.3"/>
  <cols>
    <col min="1" max="1" width="11.88671875" bestFit="1" customWidth="1"/>
    <col min="2" max="2" width="102.21875" customWidth="1"/>
    <col min="4" max="4" width="11.88671875" bestFit="1" customWidth="1"/>
    <col min="5" max="5" width="117.21875" bestFit="1" customWidth="1"/>
    <col min="7" max="7" width="11.88671875" bestFit="1" customWidth="1"/>
    <col min="8" max="8" width="107.21875" customWidth="1"/>
    <col min="10" max="10" width="21.77734375" customWidth="1"/>
    <col min="11" max="11" width="119.21875" customWidth="1"/>
    <col min="13" max="13" width="12.88671875" customWidth="1"/>
    <col min="14" max="14" width="127.88671875" customWidth="1"/>
  </cols>
  <sheetData>
    <row r="1" spans="1:14" ht="62.4" x14ac:dyDescent="0.3">
      <c r="A1" s="114" t="s">
        <v>191</v>
      </c>
      <c r="B1" s="6" t="s">
        <v>173</v>
      </c>
      <c r="C1" s="14"/>
      <c r="D1" s="114" t="s">
        <v>174</v>
      </c>
      <c r="E1" s="12" t="s">
        <v>175</v>
      </c>
      <c r="G1" s="114" t="s">
        <v>176</v>
      </c>
      <c r="H1" s="7" t="s">
        <v>177</v>
      </c>
      <c r="J1" s="115" t="s">
        <v>184</v>
      </c>
      <c r="K1" s="7" t="s">
        <v>185</v>
      </c>
      <c r="M1" s="115" t="s">
        <v>187</v>
      </c>
      <c r="N1" s="7" t="s">
        <v>188</v>
      </c>
    </row>
    <row r="2" spans="1:14" ht="31.2" x14ac:dyDescent="0.3">
      <c r="A2" s="114"/>
      <c r="B2" s="10" t="s">
        <v>178</v>
      </c>
      <c r="C2" s="14"/>
      <c r="D2" s="114"/>
      <c r="E2" s="13" t="s">
        <v>179</v>
      </c>
      <c r="G2" s="114"/>
      <c r="H2" s="9" t="s">
        <v>180</v>
      </c>
      <c r="J2" s="115"/>
      <c r="K2" s="116" t="s">
        <v>186</v>
      </c>
      <c r="M2" s="115"/>
      <c r="N2" s="9" t="s">
        <v>189</v>
      </c>
    </row>
    <row r="3" spans="1:14" ht="31.2" x14ac:dyDescent="0.3">
      <c r="A3" s="114"/>
      <c r="B3" s="10" t="s">
        <v>181</v>
      </c>
      <c r="C3" s="14"/>
      <c r="D3" s="114"/>
      <c r="E3" s="13" t="s">
        <v>182</v>
      </c>
      <c r="G3" s="114"/>
      <c r="H3" s="11" t="s">
        <v>183</v>
      </c>
      <c r="J3" s="115"/>
      <c r="K3" s="116"/>
      <c r="M3" s="115"/>
      <c r="N3" s="8" t="s">
        <v>190</v>
      </c>
    </row>
    <row r="4" spans="1:14" x14ac:dyDescent="0.3">
      <c r="J4" s="14"/>
      <c r="K4" s="14"/>
    </row>
    <row r="6" spans="1:14" x14ac:dyDescent="0.3">
      <c r="B6" t="s">
        <v>206</v>
      </c>
      <c r="C6" s="15">
        <v>45047</v>
      </c>
      <c r="G6" t="s">
        <v>246</v>
      </c>
      <c r="H6" t="s">
        <v>247</v>
      </c>
    </row>
    <row r="7" spans="1:14" x14ac:dyDescent="0.3">
      <c r="E7" s="29" t="s">
        <v>215</v>
      </c>
    </row>
    <row r="8" spans="1:14" x14ac:dyDescent="0.3">
      <c r="E8" t="s">
        <v>1</v>
      </c>
    </row>
    <row r="9" spans="1:14" x14ac:dyDescent="0.3">
      <c r="E9" t="s">
        <v>214</v>
      </c>
    </row>
    <row r="10" spans="1:14" x14ac:dyDescent="0.3">
      <c r="E10" t="s">
        <v>218</v>
      </c>
    </row>
    <row r="19" spans="11:12" x14ac:dyDescent="0.3">
      <c r="K19" t="s">
        <v>375</v>
      </c>
    </row>
    <row r="26" spans="11:12" x14ac:dyDescent="0.3">
      <c r="K26" s="35" t="s">
        <v>209</v>
      </c>
      <c r="L26" t="s">
        <v>210</v>
      </c>
    </row>
    <row r="27" spans="11:12" x14ac:dyDescent="0.3">
      <c r="K27" s="76" t="s">
        <v>17</v>
      </c>
      <c r="L27" s="75" t="s">
        <v>377</v>
      </c>
    </row>
    <row r="28" spans="11:12" x14ac:dyDescent="0.3">
      <c r="K28" s="76" t="s">
        <v>18</v>
      </c>
      <c r="L28" s="75" t="s">
        <v>377</v>
      </c>
    </row>
    <row r="29" spans="11:12" x14ac:dyDescent="0.3">
      <c r="K29" s="76" t="s">
        <v>19</v>
      </c>
      <c r="L29" s="75" t="s">
        <v>377</v>
      </c>
    </row>
    <row r="30" spans="11:12" x14ac:dyDescent="0.3">
      <c r="K30" s="76" t="s">
        <v>21</v>
      </c>
      <c r="L30" s="75" t="s">
        <v>377</v>
      </c>
    </row>
    <row r="31" spans="11:12" x14ac:dyDescent="0.3">
      <c r="K31" s="76" t="s">
        <v>22</v>
      </c>
      <c r="L31" s="75" t="s">
        <v>377</v>
      </c>
    </row>
    <row r="32" spans="11:12" x14ac:dyDescent="0.3">
      <c r="K32" s="59" t="s">
        <v>3</v>
      </c>
      <c r="L32" s="1" t="s">
        <v>376</v>
      </c>
    </row>
    <row r="33" spans="11:12" x14ac:dyDescent="0.3">
      <c r="K33" s="59" t="s">
        <v>4</v>
      </c>
      <c r="L33" s="1" t="s">
        <v>376</v>
      </c>
    </row>
    <row r="34" spans="11:12" x14ac:dyDescent="0.3">
      <c r="K34" s="59" t="s">
        <v>5</v>
      </c>
      <c r="L34" s="1" t="s">
        <v>376</v>
      </c>
    </row>
    <row r="35" spans="11:12" x14ac:dyDescent="0.3">
      <c r="K35" s="59" t="s">
        <v>6</v>
      </c>
      <c r="L35" s="1" t="s">
        <v>376</v>
      </c>
    </row>
    <row r="36" spans="11:12" x14ac:dyDescent="0.3">
      <c r="K36" s="59" t="s">
        <v>7</v>
      </c>
      <c r="L36" s="1" t="s">
        <v>376</v>
      </c>
    </row>
    <row r="37" spans="11:12" x14ac:dyDescent="0.3">
      <c r="K37" s="59" t="s">
        <v>8</v>
      </c>
      <c r="L37" s="1" t="s">
        <v>376</v>
      </c>
    </row>
    <row r="38" spans="11:12" x14ac:dyDescent="0.3">
      <c r="K38" s="59" t="s">
        <v>9</v>
      </c>
      <c r="L38" s="1" t="s">
        <v>376</v>
      </c>
    </row>
    <row r="39" spans="11:12" x14ac:dyDescent="0.3">
      <c r="K39" s="59" t="s">
        <v>10</v>
      </c>
      <c r="L39" s="1" t="s">
        <v>376</v>
      </c>
    </row>
    <row r="40" spans="11:12" x14ac:dyDescent="0.3">
      <c r="K40" s="59" t="s">
        <v>11</v>
      </c>
      <c r="L40" s="1" t="s">
        <v>376</v>
      </c>
    </row>
    <row r="41" spans="11:12" x14ac:dyDescent="0.3">
      <c r="K41" s="59" t="s">
        <v>12</v>
      </c>
      <c r="L41" s="1" t="s">
        <v>376</v>
      </c>
    </row>
    <row r="42" spans="11:12" x14ac:dyDescent="0.3">
      <c r="K42" s="59" t="s">
        <v>13</v>
      </c>
      <c r="L42" s="1" t="s">
        <v>376</v>
      </c>
    </row>
    <row r="43" spans="11:12" x14ac:dyDescent="0.3">
      <c r="K43" s="59" t="s">
        <v>14</v>
      </c>
      <c r="L43" s="1" t="s">
        <v>376</v>
      </c>
    </row>
    <row r="44" spans="11:12" x14ac:dyDescent="0.3">
      <c r="K44" s="59" t="s">
        <v>15</v>
      </c>
      <c r="L44" s="1" t="s">
        <v>376</v>
      </c>
    </row>
    <row r="45" spans="11:12" x14ac:dyDescent="0.3">
      <c r="K45" s="77" t="s">
        <v>23</v>
      </c>
      <c r="L45" s="61" t="s">
        <v>378</v>
      </c>
    </row>
    <row r="46" spans="11:12" x14ac:dyDescent="0.3">
      <c r="K46" s="31" t="s">
        <v>26</v>
      </c>
    </row>
    <row r="47" spans="11:12" x14ac:dyDescent="0.3">
      <c r="K47" s="31" t="s">
        <v>16</v>
      </c>
    </row>
    <row r="48" spans="11:12" x14ac:dyDescent="0.3">
      <c r="K48" s="31" t="s">
        <v>28</v>
      </c>
    </row>
    <row r="49" spans="11:11" x14ac:dyDescent="0.3">
      <c r="K49" s="31" t="s">
        <v>25</v>
      </c>
    </row>
    <row r="50" spans="11:11" x14ac:dyDescent="0.3">
      <c r="K50" s="31" t="s">
        <v>27</v>
      </c>
    </row>
    <row r="51" spans="11:11" x14ac:dyDescent="0.3">
      <c r="K51" s="31" t="s">
        <v>20</v>
      </c>
    </row>
    <row r="52" spans="11:11" x14ac:dyDescent="0.3">
      <c r="K52" s="31" t="s">
        <v>24</v>
      </c>
    </row>
  </sheetData>
  <mergeCells count="6">
    <mergeCell ref="M1:M3"/>
    <mergeCell ref="A1:A3"/>
    <mergeCell ref="D1:D3"/>
    <mergeCell ref="G1:G3"/>
    <mergeCell ref="J1:J3"/>
    <mergeCell ref="K2:K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7EB8-CC19-4D9B-9860-2F62B3C1CD4C}">
  <dimension ref="A1"/>
  <sheetViews>
    <sheetView showGridLines="0" tabSelected="1" topLeftCell="D118" zoomScale="112" zoomScaleNormal="112" workbookViewId="0">
      <selection activeCell="L133" sqref="L133"/>
    </sheetView>
  </sheetViews>
  <sheetFormatPr defaultRowHeight="14.4" x14ac:dyDescent="0.3"/>
  <cols>
    <col min="18" max="18" width="3"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BDBC4-41F9-4989-B45A-12A9BA87E02B}">
  <dimension ref="A1:AD373"/>
  <sheetViews>
    <sheetView topLeftCell="T347" workbookViewId="0">
      <selection activeCell="A2" sqref="A2:AD373"/>
    </sheetView>
  </sheetViews>
  <sheetFormatPr defaultRowHeight="14.4" x14ac:dyDescent="0.3"/>
  <cols>
    <col min="1" max="1" width="11.21875" bestFit="1" customWidth="1"/>
    <col min="2" max="2" width="6.88671875" bestFit="1" customWidth="1"/>
    <col min="3" max="3" width="10" bestFit="1" customWidth="1"/>
    <col min="4" max="4" width="21" bestFit="1" customWidth="1"/>
    <col min="5" max="5" width="14.77734375" bestFit="1" customWidth="1"/>
    <col min="6" max="6" width="6.21875" bestFit="1" customWidth="1"/>
    <col min="7" max="7" width="18.5546875" bestFit="1" customWidth="1"/>
    <col min="8" max="8" width="13.44140625" bestFit="1" customWidth="1"/>
    <col min="9" max="9" width="7.77734375" bestFit="1" customWidth="1"/>
    <col min="10" max="10" width="12.44140625" bestFit="1" customWidth="1"/>
    <col min="11" max="11" width="20.21875" bestFit="1" customWidth="1"/>
    <col min="12" max="12" width="24.33203125" bestFit="1" customWidth="1"/>
    <col min="13" max="13" width="8.44140625" bestFit="1" customWidth="1"/>
    <col min="14" max="14" width="24.21875" bestFit="1" customWidth="1"/>
    <col min="15" max="15" width="33.5546875" bestFit="1" customWidth="1"/>
    <col min="16" max="16" width="20.33203125" bestFit="1" customWidth="1"/>
    <col min="17" max="17" width="27.88671875" bestFit="1" customWidth="1"/>
    <col min="18" max="18" width="10.21875" bestFit="1" customWidth="1"/>
    <col min="19" max="19" width="11.109375" bestFit="1" customWidth="1"/>
    <col min="20" max="20" width="22.21875" bestFit="1" customWidth="1"/>
    <col min="21" max="21" width="10" bestFit="1" customWidth="1"/>
    <col min="22" max="22" width="14.44140625" bestFit="1" customWidth="1"/>
    <col min="23" max="23" width="28.88671875" bestFit="1" customWidth="1"/>
    <col min="24" max="24" width="8.6640625" bestFit="1" customWidth="1"/>
    <col min="25" max="25" width="29.109375" bestFit="1" customWidth="1"/>
    <col min="26" max="26" width="26.6640625" bestFit="1" customWidth="1"/>
    <col min="27" max="27" width="11.6640625" bestFit="1" customWidth="1"/>
    <col min="28" max="28" width="24.5546875" bestFit="1" customWidth="1"/>
    <col min="29" max="29" width="15.109375" bestFit="1" customWidth="1"/>
    <col min="30" max="30" width="14.664062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v>2013</v>
      </c>
      <c r="C2" t="s">
        <v>31</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row>
    <row r="3" spans="1:30" x14ac:dyDescent="0.3">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t="s">
        <v>34</v>
      </c>
      <c r="V3">
        <v>105.4</v>
      </c>
      <c r="W3">
        <v>104.8</v>
      </c>
      <c r="X3">
        <v>104.1</v>
      </c>
      <c r="Y3">
        <v>103.2</v>
      </c>
      <c r="Z3">
        <v>102.9</v>
      </c>
      <c r="AA3">
        <v>103.5</v>
      </c>
      <c r="AB3">
        <v>104.3</v>
      </c>
      <c r="AC3">
        <v>103.7</v>
      </c>
      <c r="AD3">
        <v>104</v>
      </c>
    </row>
    <row r="4" spans="1:30" x14ac:dyDescent="0.3">
      <c r="A4" t="s">
        <v>35</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t="s">
        <v>34</v>
      </c>
      <c r="V4">
        <v>105.5</v>
      </c>
      <c r="W4">
        <v>104.8</v>
      </c>
      <c r="X4">
        <v>104</v>
      </c>
      <c r="Y4">
        <v>103.2</v>
      </c>
      <c r="Z4">
        <v>103.1</v>
      </c>
      <c r="AA4">
        <v>103.6</v>
      </c>
      <c r="AB4">
        <v>104.5</v>
      </c>
      <c r="AC4">
        <v>103.9</v>
      </c>
      <c r="AD4">
        <v>104.6</v>
      </c>
    </row>
    <row r="5" spans="1:30" x14ac:dyDescent="0.3">
      <c r="A5" t="s">
        <v>30</v>
      </c>
      <c r="B5">
        <v>2013</v>
      </c>
      <c r="C5" t="s">
        <v>36</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spans="1:30" x14ac:dyDescent="0.3">
      <c r="A6" t="s">
        <v>33</v>
      </c>
      <c r="B6">
        <v>2013</v>
      </c>
      <c r="C6" t="s">
        <v>36</v>
      </c>
      <c r="D6">
        <v>112.9</v>
      </c>
      <c r="E6">
        <v>112.9</v>
      </c>
      <c r="F6">
        <v>116.9</v>
      </c>
      <c r="G6">
        <v>104</v>
      </c>
      <c r="H6">
        <v>103.5</v>
      </c>
      <c r="I6">
        <v>103.1</v>
      </c>
      <c r="J6">
        <v>104.9</v>
      </c>
      <c r="K6">
        <v>104.1</v>
      </c>
      <c r="L6">
        <v>103.8</v>
      </c>
      <c r="M6">
        <v>102.3</v>
      </c>
      <c r="N6">
        <v>106</v>
      </c>
      <c r="O6">
        <v>109</v>
      </c>
      <c r="P6">
        <v>107.2</v>
      </c>
      <c r="Q6">
        <v>106</v>
      </c>
      <c r="R6">
        <v>106.6</v>
      </c>
      <c r="S6">
        <v>105.5</v>
      </c>
      <c r="T6">
        <v>106.4</v>
      </c>
      <c r="U6" t="s">
        <v>37</v>
      </c>
      <c r="V6">
        <v>105.7</v>
      </c>
      <c r="W6">
        <v>105.2</v>
      </c>
      <c r="X6">
        <v>104.7</v>
      </c>
      <c r="Y6">
        <v>104.4</v>
      </c>
      <c r="Z6">
        <v>103.3</v>
      </c>
      <c r="AA6">
        <v>103.7</v>
      </c>
      <c r="AB6">
        <v>104.3</v>
      </c>
      <c r="AC6">
        <v>104.3</v>
      </c>
      <c r="AD6">
        <v>104.7</v>
      </c>
    </row>
    <row r="7" spans="1:30" x14ac:dyDescent="0.3">
      <c r="A7" t="s">
        <v>35</v>
      </c>
      <c r="B7">
        <v>2013</v>
      </c>
      <c r="C7" t="s">
        <v>36</v>
      </c>
      <c r="D7">
        <v>110.4</v>
      </c>
      <c r="E7">
        <v>110.2</v>
      </c>
      <c r="F7">
        <v>112.8</v>
      </c>
      <c r="G7">
        <v>104.9</v>
      </c>
      <c r="H7">
        <v>105.5</v>
      </c>
      <c r="I7">
        <v>103.6</v>
      </c>
      <c r="J7">
        <v>103.2</v>
      </c>
      <c r="K7">
        <v>105.3</v>
      </c>
      <c r="L7">
        <v>105.1</v>
      </c>
      <c r="M7">
        <v>102.8</v>
      </c>
      <c r="N7">
        <v>105.5</v>
      </c>
      <c r="O7">
        <v>108.3</v>
      </c>
      <c r="P7">
        <v>106.6</v>
      </c>
      <c r="Q7">
        <v>105.7</v>
      </c>
      <c r="R7">
        <v>106.9</v>
      </c>
      <c r="S7">
        <v>106</v>
      </c>
      <c r="T7">
        <v>106.8</v>
      </c>
      <c r="U7" t="s">
        <v>37</v>
      </c>
      <c r="V7">
        <v>106</v>
      </c>
      <c r="W7">
        <v>105.2</v>
      </c>
      <c r="X7">
        <v>104.5</v>
      </c>
      <c r="Y7">
        <v>104.2</v>
      </c>
      <c r="Z7">
        <v>103.6</v>
      </c>
      <c r="AA7">
        <v>103.9</v>
      </c>
      <c r="AB7">
        <v>104.5</v>
      </c>
      <c r="AC7">
        <v>104.4</v>
      </c>
      <c r="AD7">
        <v>105.3</v>
      </c>
    </row>
    <row r="8" spans="1:30" x14ac:dyDescent="0.3">
      <c r="A8" t="s">
        <v>30</v>
      </c>
      <c r="B8">
        <v>2013</v>
      </c>
      <c r="C8" t="s">
        <v>38</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spans="1:30" x14ac:dyDescent="0.3">
      <c r="A9" t="s">
        <v>33</v>
      </c>
      <c r="B9">
        <v>2013</v>
      </c>
      <c r="C9" t="s">
        <v>38</v>
      </c>
      <c r="D9">
        <v>113.9</v>
      </c>
      <c r="E9">
        <v>111.4</v>
      </c>
      <c r="F9">
        <v>113.2</v>
      </c>
      <c r="G9">
        <v>104.3</v>
      </c>
      <c r="H9">
        <v>102.7</v>
      </c>
      <c r="I9">
        <v>104.9</v>
      </c>
      <c r="J9">
        <v>103.8</v>
      </c>
      <c r="K9">
        <v>103.5</v>
      </c>
      <c r="L9">
        <v>102.6</v>
      </c>
      <c r="M9">
        <v>102.4</v>
      </c>
      <c r="N9">
        <v>107</v>
      </c>
      <c r="O9">
        <v>109.8</v>
      </c>
      <c r="P9">
        <v>107.3</v>
      </c>
      <c r="Q9">
        <v>106.8</v>
      </c>
      <c r="R9">
        <v>107.2</v>
      </c>
      <c r="S9">
        <v>106</v>
      </c>
      <c r="T9">
        <v>107</v>
      </c>
      <c r="U9" t="s">
        <v>37</v>
      </c>
      <c r="V9">
        <v>106</v>
      </c>
      <c r="W9">
        <v>105.7</v>
      </c>
      <c r="X9">
        <v>105.2</v>
      </c>
      <c r="Y9">
        <v>105.5</v>
      </c>
      <c r="Z9">
        <v>103.5</v>
      </c>
      <c r="AA9">
        <v>103.8</v>
      </c>
      <c r="AB9">
        <v>104.2</v>
      </c>
      <c r="AC9">
        <v>104.9</v>
      </c>
      <c r="AD9">
        <v>105</v>
      </c>
    </row>
    <row r="10" spans="1:30" x14ac:dyDescent="0.3">
      <c r="A10" t="s">
        <v>35</v>
      </c>
      <c r="B10">
        <v>2013</v>
      </c>
      <c r="C10" t="s">
        <v>38</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t="s">
        <v>37</v>
      </c>
      <c r="V10">
        <v>106.1</v>
      </c>
      <c r="W10">
        <v>105.6</v>
      </c>
      <c r="X10">
        <v>104.9</v>
      </c>
      <c r="Y10">
        <v>105.1</v>
      </c>
      <c r="Z10">
        <v>103.7</v>
      </c>
      <c r="AA10">
        <v>104</v>
      </c>
      <c r="AB10">
        <v>104.3</v>
      </c>
      <c r="AC10">
        <v>104.7</v>
      </c>
      <c r="AD10">
        <v>105.5</v>
      </c>
    </row>
    <row r="11" spans="1:30" x14ac:dyDescent="0.3">
      <c r="A11" t="s">
        <v>30</v>
      </c>
      <c r="B11">
        <v>2013</v>
      </c>
      <c r="C11" t="s">
        <v>39</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spans="1:30" x14ac:dyDescent="0.3">
      <c r="A12" t="s">
        <v>33</v>
      </c>
      <c r="B12">
        <v>2013</v>
      </c>
      <c r="C12" t="s">
        <v>39</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t="s">
        <v>40</v>
      </c>
      <c r="V12">
        <v>106.4</v>
      </c>
      <c r="W12">
        <v>106.5</v>
      </c>
      <c r="X12">
        <v>105.7</v>
      </c>
      <c r="Y12">
        <v>105</v>
      </c>
      <c r="Z12">
        <v>104</v>
      </c>
      <c r="AA12">
        <v>105.2</v>
      </c>
      <c r="AB12">
        <v>103.2</v>
      </c>
      <c r="AC12">
        <v>105.1</v>
      </c>
      <c r="AD12">
        <v>105.7</v>
      </c>
    </row>
    <row r="13" spans="1:30" x14ac:dyDescent="0.3">
      <c r="A13" t="s">
        <v>35</v>
      </c>
      <c r="B13">
        <v>2013</v>
      </c>
      <c r="C13" t="s">
        <v>39</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t="s">
        <v>40</v>
      </c>
      <c r="V13">
        <v>106.5</v>
      </c>
      <c r="W13">
        <v>106.3</v>
      </c>
      <c r="X13">
        <v>105.3</v>
      </c>
      <c r="Y13">
        <v>104.7</v>
      </c>
      <c r="Z13">
        <v>104.2</v>
      </c>
      <c r="AA13">
        <v>105</v>
      </c>
      <c r="AB13">
        <v>102.9</v>
      </c>
      <c r="AC13">
        <v>104.8</v>
      </c>
      <c r="AD13">
        <v>106.1</v>
      </c>
    </row>
    <row r="14" spans="1:30" x14ac:dyDescent="0.3">
      <c r="A14" t="s">
        <v>30</v>
      </c>
      <c r="B14">
        <v>2013</v>
      </c>
      <c r="C14" t="s">
        <v>41</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spans="1:30" x14ac:dyDescent="0.3">
      <c r="A15" t="s">
        <v>33</v>
      </c>
      <c r="B15">
        <v>2013</v>
      </c>
      <c r="C15" t="s">
        <v>41</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t="s">
        <v>40</v>
      </c>
      <c r="V15">
        <v>107.2</v>
      </c>
      <c r="W15">
        <v>107.1</v>
      </c>
      <c r="X15">
        <v>106.2</v>
      </c>
      <c r="Y15">
        <v>103.9</v>
      </c>
      <c r="Z15">
        <v>104.6</v>
      </c>
      <c r="AA15">
        <v>105.7</v>
      </c>
      <c r="AB15">
        <v>102.6</v>
      </c>
      <c r="AC15">
        <v>104.9</v>
      </c>
      <c r="AD15">
        <v>106.6</v>
      </c>
    </row>
    <row r="16" spans="1:30" x14ac:dyDescent="0.3">
      <c r="A16" t="s">
        <v>35</v>
      </c>
      <c r="B16">
        <v>2013</v>
      </c>
      <c r="C16" t="s">
        <v>41</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t="s">
        <v>40</v>
      </c>
      <c r="V16">
        <v>107.4</v>
      </c>
      <c r="W16">
        <v>106.9</v>
      </c>
      <c r="X16">
        <v>105.9</v>
      </c>
      <c r="Y16">
        <v>104</v>
      </c>
      <c r="Z16">
        <v>104.8</v>
      </c>
      <c r="AA16">
        <v>105.6</v>
      </c>
      <c r="AB16">
        <v>102.3</v>
      </c>
      <c r="AC16">
        <v>104.8</v>
      </c>
      <c r="AD16">
        <v>106.9</v>
      </c>
    </row>
    <row r="17" spans="1:30" x14ac:dyDescent="0.3">
      <c r="A17" t="s">
        <v>30</v>
      </c>
      <c r="B17">
        <v>2013</v>
      </c>
      <c r="C17" t="s">
        <v>42</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spans="1:30" x14ac:dyDescent="0.3">
      <c r="A18" t="s">
        <v>33</v>
      </c>
      <c r="B18">
        <v>2013</v>
      </c>
      <c r="C18" t="s">
        <v>42</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t="s">
        <v>43</v>
      </c>
      <c r="V18">
        <v>108</v>
      </c>
      <c r="W18">
        <v>107.7</v>
      </c>
      <c r="X18">
        <v>106.5</v>
      </c>
      <c r="Y18">
        <v>105.2</v>
      </c>
      <c r="Z18">
        <v>105.2</v>
      </c>
      <c r="AA18">
        <v>108.1</v>
      </c>
      <c r="AB18">
        <v>103.3</v>
      </c>
      <c r="AC18">
        <v>106.1</v>
      </c>
      <c r="AD18">
        <v>109.7</v>
      </c>
    </row>
    <row r="19" spans="1:30" x14ac:dyDescent="0.3">
      <c r="A19" t="s">
        <v>35</v>
      </c>
      <c r="B19">
        <v>2013</v>
      </c>
      <c r="C19" t="s">
        <v>42</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t="s">
        <v>43</v>
      </c>
      <c r="V19">
        <v>108.3</v>
      </c>
      <c r="W19">
        <v>107.6</v>
      </c>
      <c r="X19">
        <v>106.4</v>
      </c>
      <c r="Y19">
        <v>105.1</v>
      </c>
      <c r="Z19">
        <v>105.4</v>
      </c>
      <c r="AA19">
        <v>107.4</v>
      </c>
      <c r="AB19">
        <v>102.8</v>
      </c>
      <c r="AC19">
        <v>105.8</v>
      </c>
      <c r="AD19">
        <v>109.3</v>
      </c>
    </row>
    <row r="20" spans="1:30" x14ac:dyDescent="0.3">
      <c r="A20" t="s">
        <v>30</v>
      </c>
      <c r="B20">
        <v>2013</v>
      </c>
      <c r="C20" t="s">
        <v>44</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spans="1:30" x14ac:dyDescent="0.3">
      <c r="A21" t="s">
        <v>33</v>
      </c>
      <c r="B21">
        <v>2013</v>
      </c>
      <c r="C21" t="s">
        <v>44</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t="s">
        <v>45</v>
      </c>
      <c r="V21">
        <v>108.6</v>
      </c>
      <c r="W21">
        <v>108.1</v>
      </c>
      <c r="X21">
        <v>107.1</v>
      </c>
      <c r="Y21">
        <v>107.3</v>
      </c>
      <c r="Z21">
        <v>105.9</v>
      </c>
      <c r="AA21">
        <v>110.1</v>
      </c>
      <c r="AB21">
        <v>103.2</v>
      </c>
      <c r="AC21">
        <v>107.3</v>
      </c>
      <c r="AD21">
        <v>111.4</v>
      </c>
    </row>
    <row r="22" spans="1:30" x14ac:dyDescent="0.3">
      <c r="A22" t="s">
        <v>35</v>
      </c>
      <c r="B22">
        <v>2013</v>
      </c>
      <c r="C22" t="s">
        <v>44</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t="s">
        <v>45</v>
      </c>
      <c r="V22">
        <v>109.2</v>
      </c>
      <c r="W22">
        <v>108.2</v>
      </c>
      <c r="X22">
        <v>107</v>
      </c>
      <c r="Y22">
        <v>107.1</v>
      </c>
      <c r="Z22">
        <v>106.1</v>
      </c>
      <c r="AA22">
        <v>109.1</v>
      </c>
      <c r="AB22">
        <v>102.8</v>
      </c>
      <c r="AC22">
        <v>106.9</v>
      </c>
      <c r="AD22">
        <v>111</v>
      </c>
    </row>
    <row r="23" spans="1:30" x14ac:dyDescent="0.3">
      <c r="A23" t="s">
        <v>30</v>
      </c>
      <c r="B23">
        <v>2013</v>
      </c>
      <c r="C23" t="s">
        <v>46</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spans="1:30" x14ac:dyDescent="0.3">
      <c r="A24" t="s">
        <v>33</v>
      </c>
      <c r="B24">
        <v>2013</v>
      </c>
      <c r="C24" t="s">
        <v>46</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t="s">
        <v>47</v>
      </c>
      <c r="V24">
        <v>109.3</v>
      </c>
      <c r="W24">
        <v>108.7</v>
      </c>
      <c r="X24">
        <v>107.6</v>
      </c>
      <c r="Y24">
        <v>108.1</v>
      </c>
      <c r="Z24">
        <v>106.5</v>
      </c>
      <c r="AA24">
        <v>110.8</v>
      </c>
      <c r="AB24">
        <v>106</v>
      </c>
      <c r="AC24">
        <v>108.3</v>
      </c>
      <c r="AD24">
        <v>112.7</v>
      </c>
    </row>
    <row r="25" spans="1:30" x14ac:dyDescent="0.3">
      <c r="A25" t="s">
        <v>35</v>
      </c>
      <c r="B25">
        <v>2013</v>
      </c>
      <c r="C25" t="s">
        <v>46</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t="s">
        <v>47</v>
      </c>
      <c r="V25">
        <v>109.7</v>
      </c>
      <c r="W25">
        <v>108.7</v>
      </c>
      <c r="X25">
        <v>107.5</v>
      </c>
      <c r="Y25">
        <v>108</v>
      </c>
      <c r="Z25">
        <v>106.6</v>
      </c>
      <c r="AA25">
        <v>109.9</v>
      </c>
      <c r="AB25">
        <v>105.4</v>
      </c>
      <c r="AC25">
        <v>107.9</v>
      </c>
      <c r="AD25">
        <v>112.4</v>
      </c>
    </row>
    <row r="26" spans="1:30" x14ac:dyDescent="0.3">
      <c r="A26" t="s">
        <v>30</v>
      </c>
      <c r="B26">
        <v>2013</v>
      </c>
      <c r="C26" t="s">
        <v>48</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spans="1:30" x14ac:dyDescent="0.3">
      <c r="A27" t="s">
        <v>33</v>
      </c>
      <c r="B27">
        <v>2013</v>
      </c>
      <c r="C27" t="s">
        <v>48</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t="s">
        <v>49</v>
      </c>
      <c r="V27">
        <v>109.5</v>
      </c>
      <c r="W27">
        <v>109.6</v>
      </c>
      <c r="X27">
        <v>107.9</v>
      </c>
      <c r="Y27">
        <v>110.4</v>
      </c>
      <c r="Z27">
        <v>107.4</v>
      </c>
      <c r="AA27">
        <v>111.2</v>
      </c>
      <c r="AB27">
        <v>106.9</v>
      </c>
      <c r="AC27">
        <v>109.4</v>
      </c>
      <c r="AD27">
        <v>113.2</v>
      </c>
    </row>
    <row r="28" spans="1:30" x14ac:dyDescent="0.3">
      <c r="A28" t="s">
        <v>35</v>
      </c>
      <c r="B28">
        <v>2013</v>
      </c>
      <c r="C28" t="s">
        <v>48</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t="s">
        <v>49</v>
      </c>
      <c r="V28">
        <v>110.5</v>
      </c>
      <c r="W28">
        <v>109.6</v>
      </c>
      <c r="X28">
        <v>108.1</v>
      </c>
      <c r="Y28">
        <v>109.9</v>
      </c>
      <c r="Z28">
        <v>107.5</v>
      </c>
      <c r="AA28">
        <v>110.6</v>
      </c>
      <c r="AB28">
        <v>106.8</v>
      </c>
      <c r="AC28">
        <v>109</v>
      </c>
      <c r="AD28">
        <v>113.7</v>
      </c>
    </row>
    <row r="29" spans="1:30" x14ac:dyDescent="0.3">
      <c r="A29" t="s">
        <v>30</v>
      </c>
      <c r="B29">
        <v>2013</v>
      </c>
      <c r="C29" t="s">
        <v>50</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spans="1:30" x14ac:dyDescent="0.3">
      <c r="A30" t="s">
        <v>33</v>
      </c>
      <c r="B30">
        <v>2013</v>
      </c>
      <c r="C30" t="s">
        <v>50</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t="s">
        <v>51</v>
      </c>
      <c r="V30">
        <v>109.7</v>
      </c>
      <c r="W30">
        <v>110.2</v>
      </c>
      <c r="X30">
        <v>108.2</v>
      </c>
      <c r="Y30">
        <v>109.7</v>
      </c>
      <c r="Z30">
        <v>108</v>
      </c>
      <c r="AA30">
        <v>111.3</v>
      </c>
      <c r="AB30">
        <v>107.3</v>
      </c>
      <c r="AC30">
        <v>109.4</v>
      </c>
      <c r="AD30">
        <v>114</v>
      </c>
    </row>
    <row r="31" spans="1:30" x14ac:dyDescent="0.3">
      <c r="A31" t="s">
        <v>35</v>
      </c>
      <c r="B31">
        <v>2013</v>
      </c>
      <c r="C31" t="s">
        <v>50</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t="s">
        <v>51</v>
      </c>
      <c r="V31">
        <v>110.9</v>
      </c>
      <c r="W31">
        <v>110.3</v>
      </c>
      <c r="X31">
        <v>108.6</v>
      </c>
      <c r="Y31">
        <v>109.5</v>
      </c>
      <c r="Z31">
        <v>108.1</v>
      </c>
      <c r="AA31">
        <v>110.8</v>
      </c>
      <c r="AB31">
        <v>107.4</v>
      </c>
      <c r="AC31">
        <v>109.2</v>
      </c>
      <c r="AD31">
        <v>114.8</v>
      </c>
    </row>
    <row r="32" spans="1:30" x14ac:dyDescent="0.3">
      <c r="A32" t="s">
        <v>30</v>
      </c>
      <c r="B32">
        <v>2013</v>
      </c>
      <c r="C32" t="s">
        <v>52</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spans="1:30" x14ac:dyDescent="0.3">
      <c r="A33" t="s">
        <v>33</v>
      </c>
      <c r="B33">
        <v>2013</v>
      </c>
      <c r="C33" t="s">
        <v>53</v>
      </c>
      <c r="D33">
        <v>119.8</v>
      </c>
      <c r="E33">
        <v>116.3</v>
      </c>
      <c r="F33">
        <v>122.6</v>
      </c>
      <c r="G33">
        <v>112</v>
      </c>
      <c r="H33">
        <v>103.2</v>
      </c>
      <c r="I33">
        <v>110</v>
      </c>
      <c r="J33">
        <v>192.8</v>
      </c>
      <c r="K33">
        <v>106.3</v>
      </c>
      <c r="L33">
        <v>99.5</v>
      </c>
      <c r="M33">
        <v>110.3</v>
      </c>
      <c r="N33">
        <v>111.8</v>
      </c>
      <c r="O33">
        <v>117.1</v>
      </c>
      <c r="P33">
        <v>122.9</v>
      </c>
      <c r="Q33">
        <v>114.1</v>
      </c>
      <c r="R33">
        <v>113.5</v>
      </c>
      <c r="S33">
        <v>110.3</v>
      </c>
      <c r="T33">
        <v>113</v>
      </c>
      <c r="U33" t="s">
        <v>54</v>
      </c>
      <c r="V33">
        <v>110</v>
      </c>
      <c r="W33">
        <v>110.9</v>
      </c>
      <c r="X33">
        <v>108.6</v>
      </c>
      <c r="Y33">
        <v>109.5</v>
      </c>
      <c r="Z33">
        <v>108.5</v>
      </c>
      <c r="AA33">
        <v>111.3</v>
      </c>
      <c r="AB33">
        <v>107.9</v>
      </c>
      <c r="AC33">
        <v>109.6</v>
      </c>
      <c r="AD33">
        <v>115</v>
      </c>
    </row>
    <row r="34" spans="1:30" x14ac:dyDescent="0.3">
      <c r="A34" t="s">
        <v>35</v>
      </c>
      <c r="B34">
        <v>2013</v>
      </c>
      <c r="C34" t="s">
        <v>53</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t="s">
        <v>54</v>
      </c>
      <c r="V34">
        <v>111.6</v>
      </c>
      <c r="W34">
        <v>111.1</v>
      </c>
      <c r="X34">
        <v>109.3</v>
      </c>
      <c r="Y34">
        <v>109.5</v>
      </c>
      <c r="Z34">
        <v>108.6</v>
      </c>
      <c r="AA34">
        <v>111.2</v>
      </c>
      <c r="AB34">
        <v>108.1</v>
      </c>
      <c r="AC34">
        <v>109.7</v>
      </c>
      <c r="AD34">
        <v>116.3</v>
      </c>
    </row>
    <row r="35" spans="1:30" x14ac:dyDescent="0.3">
      <c r="A35" t="s">
        <v>30</v>
      </c>
      <c r="B35">
        <v>2013</v>
      </c>
      <c r="C35" t="s">
        <v>55</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spans="1:30" x14ac:dyDescent="0.3">
      <c r="A36" t="s">
        <v>33</v>
      </c>
      <c r="B36">
        <v>2013</v>
      </c>
      <c r="C36" t="s">
        <v>55</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t="s">
        <v>56</v>
      </c>
      <c r="V36">
        <v>110.4</v>
      </c>
      <c r="W36">
        <v>111.3</v>
      </c>
      <c r="X36">
        <v>109</v>
      </c>
      <c r="Y36">
        <v>109.7</v>
      </c>
      <c r="Z36">
        <v>108.9</v>
      </c>
      <c r="AA36">
        <v>111.4</v>
      </c>
      <c r="AB36">
        <v>107.7</v>
      </c>
      <c r="AC36">
        <v>109.8</v>
      </c>
      <c r="AD36">
        <v>113.3</v>
      </c>
    </row>
    <row r="37" spans="1:30" x14ac:dyDescent="0.3">
      <c r="A37" t="s">
        <v>35</v>
      </c>
      <c r="B37">
        <v>2013</v>
      </c>
      <c r="C37" t="s">
        <v>55</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t="s">
        <v>56</v>
      </c>
      <c r="V37">
        <v>111.9</v>
      </c>
      <c r="W37">
        <v>111.7</v>
      </c>
      <c r="X37">
        <v>109.7</v>
      </c>
      <c r="Y37">
        <v>109.8</v>
      </c>
      <c r="Z37">
        <v>109</v>
      </c>
      <c r="AA37">
        <v>111.5</v>
      </c>
      <c r="AB37">
        <v>107.9</v>
      </c>
      <c r="AC37">
        <v>110</v>
      </c>
      <c r="AD37">
        <v>114.5</v>
      </c>
    </row>
    <row r="38" spans="1:30" x14ac:dyDescent="0.3">
      <c r="A38" t="s">
        <v>30</v>
      </c>
      <c r="B38">
        <v>2014</v>
      </c>
      <c r="C38" t="s">
        <v>31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spans="1:30" x14ac:dyDescent="0.3">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t="s">
        <v>57</v>
      </c>
      <c r="V39">
        <v>111</v>
      </c>
      <c r="W39">
        <v>111.9</v>
      </c>
      <c r="X39">
        <v>109.7</v>
      </c>
      <c r="Y39">
        <v>110.8</v>
      </c>
      <c r="Z39">
        <v>109.8</v>
      </c>
      <c r="AA39">
        <v>111.5</v>
      </c>
      <c r="AB39">
        <v>108</v>
      </c>
      <c r="AC39">
        <v>110.5</v>
      </c>
      <c r="AD39">
        <v>112.9</v>
      </c>
    </row>
    <row r="40" spans="1:30" x14ac:dyDescent="0.3">
      <c r="A40" t="s">
        <v>35</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t="s">
        <v>57</v>
      </c>
      <c r="V40">
        <v>112.2</v>
      </c>
      <c r="W40">
        <v>112.3</v>
      </c>
      <c r="X40">
        <v>110.3</v>
      </c>
      <c r="Y40">
        <v>110.7</v>
      </c>
      <c r="Z40">
        <v>109.7</v>
      </c>
      <c r="AA40">
        <v>111.6</v>
      </c>
      <c r="AB40">
        <v>108.2</v>
      </c>
      <c r="AC40">
        <v>110.6</v>
      </c>
      <c r="AD40">
        <v>113.6</v>
      </c>
    </row>
    <row r="41" spans="1:30" x14ac:dyDescent="0.3">
      <c r="A41" t="s">
        <v>30</v>
      </c>
      <c r="B41">
        <v>2014</v>
      </c>
      <c r="C41" t="s">
        <v>36</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spans="1:30" x14ac:dyDescent="0.3">
      <c r="A42" t="s">
        <v>33</v>
      </c>
      <c r="B42">
        <v>2014</v>
      </c>
      <c r="C42" t="s">
        <v>36</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t="s">
        <v>58</v>
      </c>
      <c r="V42">
        <v>111.1</v>
      </c>
      <c r="W42">
        <v>112.6</v>
      </c>
      <c r="X42">
        <v>110.4</v>
      </c>
      <c r="Y42">
        <v>111.3</v>
      </c>
      <c r="Z42">
        <v>110.3</v>
      </c>
      <c r="AA42">
        <v>111.6</v>
      </c>
      <c r="AB42">
        <v>108.7</v>
      </c>
      <c r="AC42">
        <v>111</v>
      </c>
      <c r="AD42">
        <v>113.1</v>
      </c>
    </row>
    <row r="43" spans="1:30" x14ac:dyDescent="0.3">
      <c r="A43" t="s">
        <v>35</v>
      </c>
      <c r="B43">
        <v>2014</v>
      </c>
      <c r="C43" t="s">
        <v>36</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t="s">
        <v>58</v>
      </c>
      <c r="V43">
        <v>112.4</v>
      </c>
      <c r="W43">
        <v>112.8</v>
      </c>
      <c r="X43">
        <v>110.7</v>
      </c>
      <c r="Y43">
        <v>111.1</v>
      </c>
      <c r="Z43">
        <v>110.1</v>
      </c>
      <c r="AA43">
        <v>111.8</v>
      </c>
      <c r="AB43">
        <v>108.7</v>
      </c>
      <c r="AC43">
        <v>110.9</v>
      </c>
      <c r="AD43">
        <v>113.6</v>
      </c>
    </row>
    <row r="44" spans="1:30" x14ac:dyDescent="0.3">
      <c r="A44" t="s">
        <v>30</v>
      </c>
      <c r="B44">
        <v>2014</v>
      </c>
      <c r="C44" t="s">
        <v>38</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spans="1:30" x14ac:dyDescent="0.3">
      <c r="A45" t="s">
        <v>33</v>
      </c>
      <c r="B45">
        <v>2014</v>
      </c>
      <c r="C45" t="s">
        <v>38</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t="s">
        <v>59</v>
      </c>
      <c r="V45">
        <v>110.9</v>
      </c>
      <c r="W45">
        <v>113</v>
      </c>
      <c r="X45">
        <v>110.8</v>
      </c>
      <c r="Y45">
        <v>111.6</v>
      </c>
      <c r="Z45">
        <v>110.9</v>
      </c>
      <c r="AA45">
        <v>111.8</v>
      </c>
      <c r="AB45">
        <v>109.2</v>
      </c>
      <c r="AC45">
        <v>111.4</v>
      </c>
      <c r="AD45">
        <v>113.7</v>
      </c>
    </row>
    <row r="46" spans="1:30" x14ac:dyDescent="0.3">
      <c r="A46" t="s">
        <v>35</v>
      </c>
      <c r="B46">
        <v>2014</v>
      </c>
      <c r="C46" t="s">
        <v>60</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t="s">
        <v>59</v>
      </c>
      <c r="V46">
        <v>112.5</v>
      </c>
      <c r="W46">
        <v>113.2</v>
      </c>
      <c r="X46">
        <v>111.2</v>
      </c>
      <c r="Y46">
        <v>111.4</v>
      </c>
      <c r="Z46">
        <v>110.6</v>
      </c>
      <c r="AA46">
        <v>112</v>
      </c>
      <c r="AB46">
        <v>109</v>
      </c>
      <c r="AC46">
        <v>111.3</v>
      </c>
      <c r="AD46">
        <v>114.2</v>
      </c>
    </row>
    <row r="47" spans="1:30" x14ac:dyDescent="0.3">
      <c r="A47" t="s">
        <v>30</v>
      </c>
      <c r="B47">
        <v>2014</v>
      </c>
      <c r="C47" t="s">
        <v>39</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spans="1:30" x14ac:dyDescent="0.3">
      <c r="A48" t="s">
        <v>33</v>
      </c>
      <c r="B48">
        <v>2014</v>
      </c>
      <c r="C48" t="s">
        <v>39</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t="s">
        <v>61</v>
      </c>
      <c r="V48">
        <v>110.9</v>
      </c>
      <c r="W48">
        <v>113.4</v>
      </c>
      <c r="X48">
        <v>111</v>
      </c>
      <c r="Y48">
        <v>111.2</v>
      </c>
      <c r="Z48">
        <v>111.2</v>
      </c>
      <c r="AA48">
        <v>112.5</v>
      </c>
      <c r="AB48">
        <v>109.1</v>
      </c>
      <c r="AC48">
        <v>111.4</v>
      </c>
      <c r="AD48">
        <v>114.7</v>
      </c>
    </row>
    <row r="49" spans="1:30" x14ac:dyDescent="0.3">
      <c r="A49" t="s">
        <v>35</v>
      </c>
      <c r="B49">
        <v>2014</v>
      </c>
      <c r="C49" t="s">
        <v>39</v>
      </c>
      <c r="D49">
        <v>120.9</v>
      </c>
      <c r="E49">
        <v>119.9</v>
      </c>
      <c r="F49">
        <v>116.2</v>
      </c>
      <c r="G49">
        <v>117</v>
      </c>
      <c r="H49">
        <v>107.3</v>
      </c>
      <c r="I49">
        <v>126.1</v>
      </c>
      <c r="J49">
        <v>120.7</v>
      </c>
      <c r="K49">
        <v>111</v>
      </c>
      <c r="L49">
        <v>101.8</v>
      </c>
      <c r="M49">
        <v>112.6</v>
      </c>
      <c r="N49">
        <v>113.2</v>
      </c>
      <c r="O49">
        <v>119.8</v>
      </c>
      <c r="P49">
        <v>117.6</v>
      </c>
      <c r="Q49">
        <v>116</v>
      </c>
      <c r="R49">
        <v>117.4</v>
      </c>
      <c r="S49">
        <v>114.6</v>
      </c>
      <c r="T49">
        <v>117</v>
      </c>
      <c r="U49" t="s">
        <v>61</v>
      </c>
      <c r="V49">
        <v>112.5</v>
      </c>
      <c r="W49">
        <v>113.6</v>
      </c>
      <c r="X49">
        <v>111.5</v>
      </c>
      <c r="Y49">
        <v>111.2</v>
      </c>
      <c r="Z49">
        <v>110.9</v>
      </c>
      <c r="AA49">
        <v>112.7</v>
      </c>
      <c r="AB49">
        <v>109</v>
      </c>
      <c r="AC49">
        <v>111.5</v>
      </c>
      <c r="AD49">
        <v>115.1</v>
      </c>
    </row>
    <row r="50" spans="1:30" x14ac:dyDescent="0.3">
      <c r="A50" t="s">
        <v>30</v>
      </c>
      <c r="B50">
        <v>2014</v>
      </c>
      <c r="C50" t="s">
        <v>41</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spans="1:30" x14ac:dyDescent="0.3">
      <c r="A51" t="s">
        <v>33</v>
      </c>
      <c r="B51">
        <v>2014</v>
      </c>
      <c r="C51" t="s">
        <v>41</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t="s">
        <v>62</v>
      </c>
      <c r="V51">
        <v>111.1</v>
      </c>
      <c r="W51">
        <v>114.1</v>
      </c>
      <c r="X51">
        <v>111.2</v>
      </c>
      <c r="Y51">
        <v>111.3</v>
      </c>
      <c r="Z51">
        <v>111.5</v>
      </c>
      <c r="AA51">
        <v>112.9</v>
      </c>
      <c r="AB51">
        <v>109.3</v>
      </c>
      <c r="AC51">
        <v>111.7</v>
      </c>
      <c r="AD51">
        <v>115.6</v>
      </c>
    </row>
    <row r="52" spans="1:30" x14ac:dyDescent="0.3">
      <c r="A52" t="s">
        <v>35</v>
      </c>
      <c r="B52">
        <v>2014</v>
      </c>
      <c r="C52" t="s">
        <v>41</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t="s">
        <v>62</v>
      </c>
      <c r="V52">
        <v>112.5</v>
      </c>
      <c r="W52">
        <v>114.1</v>
      </c>
      <c r="X52">
        <v>111.8</v>
      </c>
      <c r="Y52">
        <v>111.3</v>
      </c>
      <c r="Z52">
        <v>111.2</v>
      </c>
      <c r="AA52">
        <v>113</v>
      </c>
      <c r="AB52">
        <v>109.1</v>
      </c>
      <c r="AC52">
        <v>111.8</v>
      </c>
      <c r="AD52">
        <v>115.8</v>
      </c>
    </row>
    <row r="53" spans="1:30" x14ac:dyDescent="0.3">
      <c r="A53" t="s">
        <v>30</v>
      </c>
      <c r="B53">
        <v>2014</v>
      </c>
      <c r="C53" t="s">
        <v>42</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spans="1:30" x14ac:dyDescent="0.3">
      <c r="A54" t="s">
        <v>33</v>
      </c>
      <c r="B54">
        <v>2014</v>
      </c>
      <c r="C54" t="s">
        <v>42</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t="s">
        <v>61</v>
      </c>
      <c r="V54">
        <v>111.2</v>
      </c>
      <c r="W54">
        <v>114.3</v>
      </c>
      <c r="X54">
        <v>111.4</v>
      </c>
      <c r="Y54">
        <v>111.5</v>
      </c>
      <c r="Z54">
        <v>111.8</v>
      </c>
      <c r="AA54">
        <v>115.1</v>
      </c>
      <c r="AB54">
        <v>108.7</v>
      </c>
      <c r="AC54">
        <v>112.2</v>
      </c>
      <c r="AD54">
        <v>116.4</v>
      </c>
    </row>
    <row r="55" spans="1:30" x14ac:dyDescent="0.3">
      <c r="A55" t="s">
        <v>35</v>
      </c>
      <c r="B55">
        <v>2014</v>
      </c>
      <c r="C55" t="s">
        <v>42</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t="s">
        <v>61</v>
      </c>
      <c r="V55">
        <v>113.2</v>
      </c>
      <c r="W55">
        <v>114.6</v>
      </c>
      <c r="X55">
        <v>112.3</v>
      </c>
      <c r="Y55">
        <v>111.8</v>
      </c>
      <c r="Z55">
        <v>111.6</v>
      </c>
      <c r="AA55">
        <v>114.8</v>
      </c>
      <c r="AB55">
        <v>108.3</v>
      </c>
      <c r="AC55">
        <v>112.3</v>
      </c>
      <c r="AD55">
        <v>116.7</v>
      </c>
    </row>
    <row r="56" spans="1:30" x14ac:dyDescent="0.3">
      <c r="A56" t="s">
        <v>30</v>
      </c>
      <c r="B56">
        <v>2014</v>
      </c>
      <c r="C56" t="s">
        <v>44</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spans="1:30" x14ac:dyDescent="0.3">
      <c r="A57" t="s">
        <v>33</v>
      </c>
      <c r="B57">
        <v>2014</v>
      </c>
      <c r="C57" t="s">
        <v>44</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t="s">
        <v>63</v>
      </c>
      <c r="V57">
        <v>111.6</v>
      </c>
      <c r="W57">
        <v>114.9</v>
      </c>
      <c r="X57">
        <v>111.5</v>
      </c>
      <c r="Y57">
        <v>113</v>
      </c>
      <c r="Z57">
        <v>112.4</v>
      </c>
      <c r="AA57">
        <v>117.8</v>
      </c>
      <c r="AB57">
        <v>109.7</v>
      </c>
      <c r="AC57">
        <v>113.5</v>
      </c>
      <c r="AD57">
        <v>118.9</v>
      </c>
    </row>
    <row r="58" spans="1:30" x14ac:dyDescent="0.3">
      <c r="A58" t="s">
        <v>35</v>
      </c>
      <c r="B58">
        <v>2014</v>
      </c>
      <c r="C58" t="s">
        <v>44</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t="s">
        <v>63</v>
      </c>
      <c r="V58">
        <v>113.9</v>
      </c>
      <c r="W58">
        <v>115.2</v>
      </c>
      <c r="X58">
        <v>112.7</v>
      </c>
      <c r="Y58">
        <v>113.1</v>
      </c>
      <c r="Z58">
        <v>112.1</v>
      </c>
      <c r="AA58">
        <v>116.8</v>
      </c>
      <c r="AB58">
        <v>109.2</v>
      </c>
      <c r="AC58">
        <v>113.3</v>
      </c>
      <c r="AD58">
        <v>119.2</v>
      </c>
    </row>
    <row r="59" spans="1:30" x14ac:dyDescent="0.3">
      <c r="A59" t="s">
        <v>30</v>
      </c>
      <c r="B59">
        <v>2014</v>
      </c>
      <c r="C59" t="s">
        <v>46</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spans="1:30" x14ac:dyDescent="0.3">
      <c r="A60" t="s">
        <v>33</v>
      </c>
      <c r="B60">
        <v>2014</v>
      </c>
      <c r="C60" t="s">
        <v>46</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t="s">
        <v>64</v>
      </c>
      <c r="V60">
        <v>111.8</v>
      </c>
      <c r="W60">
        <v>115.3</v>
      </c>
      <c r="X60">
        <v>112.2</v>
      </c>
      <c r="Y60">
        <v>112.5</v>
      </c>
      <c r="Z60">
        <v>112.9</v>
      </c>
      <c r="AA60">
        <v>119.2</v>
      </c>
      <c r="AB60">
        <v>110.5</v>
      </c>
      <c r="AC60">
        <v>113.9</v>
      </c>
      <c r="AD60">
        <v>119.9</v>
      </c>
    </row>
    <row r="61" spans="1:30" x14ac:dyDescent="0.3">
      <c r="A61" t="s">
        <v>35</v>
      </c>
      <c r="B61">
        <v>2014</v>
      </c>
      <c r="C61" t="s">
        <v>46</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t="s">
        <v>64</v>
      </c>
      <c r="V61">
        <v>114</v>
      </c>
      <c r="W61">
        <v>115.6</v>
      </c>
      <c r="X61">
        <v>113.3</v>
      </c>
      <c r="Y61">
        <v>112.8</v>
      </c>
      <c r="Z61">
        <v>112.6</v>
      </c>
      <c r="AA61">
        <v>118</v>
      </c>
      <c r="AB61">
        <v>109.9</v>
      </c>
      <c r="AC61">
        <v>113.7</v>
      </c>
      <c r="AD61">
        <v>120.3</v>
      </c>
    </row>
    <row r="62" spans="1:30" x14ac:dyDescent="0.3">
      <c r="A62" t="s">
        <v>30</v>
      </c>
      <c r="B62">
        <v>2014</v>
      </c>
      <c r="C62" t="s">
        <v>48</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spans="1:30" x14ac:dyDescent="0.3">
      <c r="A63" t="s">
        <v>33</v>
      </c>
      <c r="B63">
        <v>2014</v>
      </c>
      <c r="C63" t="s">
        <v>48</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t="s">
        <v>65</v>
      </c>
      <c r="V63">
        <v>111.8</v>
      </c>
      <c r="W63">
        <v>115.5</v>
      </c>
      <c r="X63">
        <v>112.3</v>
      </c>
      <c r="Y63">
        <v>111.2</v>
      </c>
      <c r="Z63">
        <v>113.4</v>
      </c>
      <c r="AA63">
        <v>120</v>
      </c>
      <c r="AB63">
        <v>110</v>
      </c>
      <c r="AC63">
        <v>113.6</v>
      </c>
      <c r="AD63">
        <v>119.2</v>
      </c>
    </row>
    <row r="64" spans="1:30" x14ac:dyDescent="0.3">
      <c r="A64" t="s">
        <v>35</v>
      </c>
      <c r="B64">
        <v>2014</v>
      </c>
      <c r="C64" t="s">
        <v>48</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t="s">
        <v>65</v>
      </c>
      <c r="V64">
        <v>114.3</v>
      </c>
      <c r="W64">
        <v>116.1</v>
      </c>
      <c r="X64">
        <v>113.7</v>
      </c>
      <c r="Y64">
        <v>112</v>
      </c>
      <c r="Z64">
        <v>113.1</v>
      </c>
      <c r="AA64">
        <v>118.6</v>
      </c>
      <c r="AB64">
        <v>109.5</v>
      </c>
      <c r="AC64">
        <v>113.7</v>
      </c>
      <c r="AD64">
        <v>120.1</v>
      </c>
    </row>
    <row r="65" spans="1:30" x14ac:dyDescent="0.3">
      <c r="A65" t="s">
        <v>30</v>
      </c>
      <c r="B65">
        <v>2014</v>
      </c>
      <c r="C65" t="s">
        <v>50</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spans="1:30" x14ac:dyDescent="0.3">
      <c r="A66" t="s">
        <v>33</v>
      </c>
      <c r="B66">
        <v>2014</v>
      </c>
      <c r="C66" t="s">
        <v>50</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t="s">
        <v>66</v>
      </c>
      <c r="V66">
        <v>112</v>
      </c>
      <c r="W66">
        <v>115.8</v>
      </c>
      <c r="X66">
        <v>112.6</v>
      </c>
      <c r="Y66">
        <v>111</v>
      </c>
      <c r="Z66">
        <v>113.6</v>
      </c>
      <c r="AA66">
        <v>120.2</v>
      </c>
      <c r="AB66">
        <v>110.1</v>
      </c>
      <c r="AC66">
        <v>113.7</v>
      </c>
      <c r="AD66">
        <v>119.1</v>
      </c>
    </row>
    <row r="67" spans="1:30" x14ac:dyDescent="0.3">
      <c r="A67" t="s">
        <v>35</v>
      </c>
      <c r="B67">
        <v>2014</v>
      </c>
      <c r="C67" t="s">
        <v>50</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t="s">
        <v>66</v>
      </c>
      <c r="V67">
        <v>114.7</v>
      </c>
      <c r="W67">
        <v>116.7</v>
      </c>
      <c r="X67">
        <v>114.3</v>
      </c>
      <c r="Y67">
        <v>111.8</v>
      </c>
      <c r="Z67">
        <v>113.3</v>
      </c>
      <c r="AA67">
        <v>118.8</v>
      </c>
      <c r="AB67">
        <v>109.6</v>
      </c>
      <c r="AC67">
        <v>113.9</v>
      </c>
      <c r="AD67">
        <v>120.1</v>
      </c>
    </row>
    <row r="68" spans="1:30" x14ac:dyDescent="0.3">
      <c r="A68" t="s">
        <v>30</v>
      </c>
      <c r="B68">
        <v>2014</v>
      </c>
      <c r="C68" t="s">
        <v>53</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spans="1:30" x14ac:dyDescent="0.3">
      <c r="A69" t="s">
        <v>33</v>
      </c>
      <c r="B69">
        <v>2014</v>
      </c>
      <c r="C69" t="s">
        <v>53</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t="s">
        <v>67</v>
      </c>
      <c r="V69">
        <v>112.6</v>
      </c>
      <c r="W69">
        <v>116.4</v>
      </c>
      <c r="X69">
        <v>113</v>
      </c>
      <c r="Y69">
        <v>109.7</v>
      </c>
      <c r="Z69">
        <v>114</v>
      </c>
      <c r="AA69">
        <v>120.3</v>
      </c>
      <c r="AB69">
        <v>109.6</v>
      </c>
      <c r="AC69">
        <v>113.4</v>
      </c>
      <c r="AD69">
        <v>119</v>
      </c>
    </row>
    <row r="70" spans="1:30" x14ac:dyDescent="0.3">
      <c r="A70" t="s">
        <v>35</v>
      </c>
      <c r="B70">
        <v>2014</v>
      </c>
      <c r="C70" t="s">
        <v>53</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t="s">
        <v>67</v>
      </c>
      <c r="V70">
        <v>115.5</v>
      </c>
      <c r="W70">
        <v>117.3</v>
      </c>
      <c r="X70">
        <v>114.8</v>
      </c>
      <c r="Y70">
        <v>110.8</v>
      </c>
      <c r="Z70">
        <v>113.7</v>
      </c>
      <c r="AA70">
        <v>119</v>
      </c>
      <c r="AB70">
        <v>109.1</v>
      </c>
      <c r="AC70">
        <v>113.8</v>
      </c>
      <c r="AD70">
        <v>120.1</v>
      </c>
    </row>
    <row r="71" spans="1:30" x14ac:dyDescent="0.3">
      <c r="A71" t="s">
        <v>30</v>
      </c>
      <c r="B71">
        <v>2014</v>
      </c>
      <c r="C71" t="s">
        <v>55</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spans="1:30" x14ac:dyDescent="0.3">
      <c r="A72" t="s">
        <v>33</v>
      </c>
      <c r="B72">
        <v>2014</v>
      </c>
      <c r="C72" t="s">
        <v>55</v>
      </c>
      <c r="D72">
        <v>124</v>
      </c>
      <c r="E72">
        <v>124.7</v>
      </c>
      <c r="F72">
        <v>126.3</v>
      </c>
      <c r="G72">
        <v>124.9</v>
      </c>
      <c r="H72">
        <v>103</v>
      </c>
      <c r="I72">
        <v>122.3</v>
      </c>
      <c r="J72">
        <v>141</v>
      </c>
      <c r="K72">
        <v>120.1</v>
      </c>
      <c r="L72">
        <v>97.8</v>
      </c>
      <c r="M72">
        <v>125.4</v>
      </c>
      <c r="N72">
        <v>116.1</v>
      </c>
      <c r="O72">
        <v>127.6</v>
      </c>
      <c r="P72">
        <v>124</v>
      </c>
      <c r="Q72">
        <v>126.4</v>
      </c>
      <c r="R72">
        <v>120.7</v>
      </c>
      <c r="S72">
        <v>115.8</v>
      </c>
      <c r="T72">
        <v>120</v>
      </c>
      <c r="U72" t="s">
        <v>68</v>
      </c>
      <c r="V72">
        <v>113</v>
      </c>
      <c r="W72">
        <v>116.8</v>
      </c>
      <c r="X72">
        <v>113.2</v>
      </c>
      <c r="Y72">
        <v>108.8</v>
      </c>
      <c r="Z72">
        <v>114.3</v>
      </c>
      <c r="AA72">
        <v>120.7</v>
      </c>
      <c r="AB72">
        <v>110.4</v>
      </c>
      <c r="AC72">
        <v>113.4</v>
      </c>
      <c r="AD72">
        <v>118.4</v>
      </c>
    </row>
    <row r="73" spans="1:30" x14ac:dyDescent="0.3">
      <c r="A73" t="s">
        <v>35</v>
      </c>
      <c r="B73">
        <v>2014</v>
      </c>
      <c r="C73" t="s">
        <v>55</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t="s">
        <v>68</v>
      </c>
      <c r="V73">
        <v>115.7</v>
      </c>
      <c r="W73">
        <v>117.5</v>
      </c>
      <c r="X73">
        <v>115.1</v>
      </c>
      <c r="Y73">
        <v>110.1</v>
      </c>
      <c r="Z73">
        <v>113.9</v>
      </c>
      <c r="AA73">
        <v>119.5</v>
      </c>
      <c r="AB73">
        <v>109.8</v>
      </c>
      <c r="AC73">
        <v>113.8</v>
      </c>
      <c r="AD73">
        <v>119.4</v>
      </c>
    </row>
    <row r="74" spans="1:30" x14ac:dyDescent="0.3">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spans="1:30" x14ac:dyDescent="0.3">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t="s">
        <v>69</v>
      </c>
      <c r="V75">
        <v>113.4</v>
      </c>
      <c r="W75">
        <v>117.2</v>
      </c>
      <c r="X75">
        <v>113.7</v>
      </c>
      <c r="Y75">
        <v>107.9</v>
      </c>
      <c r="Z75">
        <v>114.6</v>
      </c>
      <c r="AA75">
        <v>120.8</v>
      </c>
      <c r="AB75">
        <v>111.4</v>
      </c>
      <c r="AC75">
        <v>113.4</v>
      </c>
      <c r="AD75">
        <v>118.5</v>
      </c>
    </row>
    <row r="76" spans="1:30" x14ac:dyDescent="0.3">
      <c r="A76" t="s">
        <v>35</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t="s">
        <v>69</v>
      </c>
      <c r="V76">
        <v>116.5</v>
      </c>
      <c r="W76">
        <v>118.1</v>
      </c>
      <c r="X76">
        <v>115.5</v>
      </c>
      <c r="Y76">
        <v>109.4</v>
      </c>
      <c r="Z76">
        <v>114.3</v>
      </c>
      <c r="AA76">
        <v>119.7</v>
      </c>
      <c r="AB76">
        <v>110.7</v>
      </c>
      <c r="AC76">
        <v>114</v>
      </c>
      <c r="AD76">
        <v>119.5</v>
      </c>
    </row>
    <row r="77" spans="1:30" x14ac:dyDescent="0.3">
      <c r="A77" t="s">
        <v>30</v>
      </c>
      <c r="B77">
        <v>2015</v>
      </c>
      <c r="C77" t="s">
        <v>36</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spans="1:30" x14ac:dyDescent="0.3">
      <c r="A78" t="s">
        <v>33</v>
      </c>
      <c r="B78">
        <v>2015</v>
      </c>
      <c r="C78" t="s">
        <v>36</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t="s">
        <v>70</v>
      </c>
      <c r="V78">
        <v>114</v>
      </c>
      <c r="W78">
        <v>117.7</v>
      </c>
      <c r="X78">
        <v>114.1</v>
      </c>
      <c r="Y78">
        <v>106.8</v>
      </c>
      <c r="Z78">
        <v>114.9</v>
      </c>
      <c r="AA78">
        <v>120.4</v>
      </c>
      <c r="AB78">
        <v>111.7</v>
      </c>
      <c r="AC78">
        <v>113.2</v>
      </c>
      <c r="AD78">
        <v>118.7</v>
      </c>
    </row>
    <row r="79" spans="1:30" x14ac:dyDescent="0.3">
      <c r="A79" t="s">
        <v>35</v>
      </c>
      <c r="B79">
        <v>2015</v>
      </c>
      <c r="C79" t="s">
        <v>36</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t="s">
        <v>70</v>
      </c>
      <c r="V79">
        <v>117.7</v>
      </c>
      <c r="W79">
        <v>118.7</v>
      </c>
      <c r="X79">
        <v>116.3</v>
      </c>
      <c r="Y79">
        <v>108.7</v>
      </c>
      <c r="Z79">
        <v>114.9</v>
      </c>
      <c r="AA79">
        <v>119.7</v>
      </c>
      <c r="AB79">
        <v>111.2</v>
      </c>
      <c r="AC79">
        <v>114.1</v>
      </c>
      <c r="AD79">
        <v>119.7</v>
      </c>
    </row>
    <row r="80" spans="1:30" x14ac:dyDescent="0.3">
      <c r="A80" t="s">
        <v>30</v>
      </c>
      <c r="B80">
        <v>2015</v>
      </c>
      <c r="C80" t="s">
        <v>38</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spans="1:30" x14ac:dyDescent="0.3">
      <c r="A81" t="s">
        <v>33</v>
      </c>
      <c r="B81">
        <v>2015</v>
      </c>
      <c r="C81" t="s">
        <v>38</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t="s">
        <v>71</v>
      </c>
      <c r="V81">
        <v>114.4</v>
      </c>
      <c r="W81">
        <v>118</v>
      </c>
      <c r="X81">
        <v>114.3</v>
      </c>
      <c r="Y81">
        <v>108.4</v>
      </c>
      <c r="Z81">
        <v>115.4</v>
      </c>
      <c r="AA81">
        <v>120.6</v>
      </c>
      <c r="AB81">
        <v>111.3</v>
      </c>
      <c r="AC81">
        <v>113.8</v>
      </c>
      <c r="AD81">
        <v>119.1</v>
      </c>
    </row>
    <row r="82" spans="1:30" x14ac:dyDescent="0.3">
      <c r="A82" t="s">
        <v>35</v>
      </c>
      <c r="B82">
        <v>2015</v>
      </c>
      <c r="C82" t="s">
        <v>38</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t="s">
        <v>71</v>
      </c>
      <c r="V82">
        <v>118.3</v>
      </c>
      <c r="W82">
        <v>119.2</v>
      </c>
      <c r="X82">
        <v>116.7</v>
      </c>
      <c r="Y82">
        <v>109.9</v>
      </c>
      <c r="Z82">
        <v>115.4</v>
      </c>
      <c r="AA82">
        <v>120.1</v>
      </c>
      <c r="AB82">
        <v>111</v>
      </c>
      <c r="AC82">
        <v>114.7</v>
      </c>
      <c r="AD82">
        <v>120.2</v>
      </c>
    </row>
    <row r="83" spans="1:30" x14ac:dyDescent="0.3">
      <c r="A83" t="s">
        <v>30</v>
      </c>
      <c r="B83">
        <v>2015</v>
      </c>
      <c r="C83" t="s">
        <v>39</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32</v>
      </c>
      <c r="V83">
        <v>121.2</v>
      </c>
      <c r="W83">
        <v>120.9</v>
      </c>
      <c r="X83">
        <v>118.6</v>
      </c>
      <c r="Y83">
        <v>111.9</v>
      </c>
      <c r="Z83">
        <v>116.2</v>
      </c>
      <c r="AA83">
        <v>119.9</v>
      </c>
      <c r="AB83">
        <v>111.6</v>
      </c>
      <c r="AC83">
        <v>116</v>
      </c>
      <c r="AD83">
        <v>121.5</v>
      </c>
    </row>
    <row r="84" spans="1:30" x14ac:dyDescent="0.3">
      <c r="A84" t="s">
        <v>33</v>
      </c>
      <c r="B84">
        <v>2015</v>
      </c>
      <c r="C84" t="s">
        <v>39</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t="s">
        <v>72</v>
      </c>
      <c r="V84">
        <v>114.7</v>
      </c>
      <c r="W84">
        <v>118.4</v>
      </c>
      <c r="X84">
        <v>114.6</v>
      </c>
      <c r="Y84">
        <v>108.4</v>
      </c>
      <c r="Z84">
        <v>115.6</v>
      </c>
      <c r="AA84">
        <v>121.7</v>
      </c>
      <c r="AB84">
        <v>111.8</v>
      </c>
      <c r="AC84">
        <v>114.2</v>
      </c>
      <c r="AD84">
        <v>119.7</v>
      </c>
    </row>
    <row r="85" spans="1:30" x14ac:dyDescent="0.3">
      <c r="A85" t="s">
        <v>35</v>
      </c>
      <c r="B85">
        <v>2015</v>
      </c>
      <c r="C85" t="s">
        <v>39</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t="s">
        <v>72</v>
      </c>
      <c r="V85">
        <v>118.7</v>
      </c>
      <c r="W85">
        <v>119.7</v>
      </c>
      <c r="X85">
        <v>117.1</v>
      </c>
      <c r="Y85">
        <v>110.1</v>
      </c>
      <c r="Z85">
        <v>115.9</v>
      </c>
      <c r="AA85">
        <v>121</v>
      </c>
      <c r="AB85">
        <v>111.7</v>
      </c>
      <c r="AC85">
        <v>115.1</v>
      </c>
      <c r="AD85">
        <v>120.7</v>
      </c>
    </row>
    <row r="86" spans="1:30" x14ac:dyDescent="0.3">
      <c r="A86" t="s">
        <v>30</v>
      </c>
      <c r="B86">
        <v>2015</v>
      </c>
      <c r="C86" t="s">
        <v>41</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32</v>
      </c>
      <c r="V86">
        <v>121.9</v>
      </c>
      <c r="W86">
        <v>121.5</v>
      </c>
      <c r="X86">
        <v>119.4</v>
      </c>
      <c r="Y86">
        <v>113.3</v>
      </c>
      <c r="Z86">
        <v>116.7</v>
      </c>
      <c r="AA86">
        <v>120.5</v>
      </c>
      <c r="AB86">
        <v>112.3</v>
      </c>
      <c r="AC86">
        <v>116.9</v>
      </c>
      <c r="AD86">
        <v>122.4</v>
      </c>
    </row>
    <row r="87" spans="1:30" x14ac:dyDescent="0.3">
      <c r="A87" t="s">
        <v>33</v>
      </c>
      <c r="B87">
        <v>2015</v>
      </c>
      <c r="C87" t="s">
        <v>41</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t="s">
        <v>73</v>
      </c>
      <c r="V87">
        <v>114.9</v>
      </c>
      <c r="W87">
        <v>118.7</v>
      </c>
      <c r="X87">
        <v>114.9</v>
      </c>
      <c r="Y87">
        <v>110.8</v>
      </c>
      <c r="Z87">
        <v>116</v>
      </c>
      <c r="AA87">
        <v>122</v>
      </c>
      <c r="AB87">
        <v>112.4</v>
      </c>
      <c r="AC87">
        <v>115.2</v>
      </c>
      <c r="AD87">
        <v>120.7</v>
      </c>
    </row>
    <row r="88" spans="1:30" x14ac:dyDescent="0.3">
      <c r="A88" t="s">
        <v>35</v>
      </c>
      <c r="B88">
        <v>2015</v>
      </c>
      <c r="C88" t="s">
        <v>41</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t="s">
        <v>73</v>
      </c>
      <c r="V88">
        <v>119.2</v>
      </c>
      <c r="W88">
        <v>120.2</v>
      </c>
      <c r="X88">
        <v>117.7</v>
      </c>
      <c r="Y88">
        <v>112</v>
      </c>
      <c r="Z88">
        <v>116.3</v>
      </c>
      <c r="AA88">
        <v>121.4</v>
      </c>
      <c r="AB88">
        <v>112.3</v>
      </c>
      <c r="AC88">
        <v>116.1</v>
      </c>
      <c r="AD88">
        <v>121.6</v>
      </c>
    </row>
    <row r="89" spans="1:30" x14ac:dyDescent="0.3">
      <c r="A89" t="s">
        <v>30</v>
      </c>
      <c r="B89">
        <v>2015</v>
      </c>
      <c r="C89" t="s">
        <v>42</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32</v>
      </c>
      <c r="V89">
        <v>122.6</v>
      </c>
      <c r="W89">
        <v>122.8</v>
      </c>
      <c r="X89">
        <v>120.4</v>
      </c>
      <c r="Y89">
        <v>114.2</v>
      </c>
      <c r="Z89">
        <v>117.9</v>
      </c>
      <c r="AA89">
        <v>122</v>
      </c>
      <c r="AB89">
        <v>113</v>
      </c>
      <c r="AC89">
        <v>117.9</v>
      </c>
      <c r="AD89">
        <v>124.1</v>
      </c>
    </row>
    <row r="90" spans="1:30" x14ac:dyDescent="0.3">
      <c r="A90" t="s">
        <v>33</v>
      </c>
      <c r="B90">
        <v>2015</v>
      </c>
      <c r="C90" t="s">
        <v>42</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t="s">
        <v>74</v>
      </c>
      <c r="V90">
        <v>115.1</v>
      </c>
      <c r="W90">
        <v>119.2</v>
      </c>
      <c r="X90">
        <v>115.4</v>
      </c>
      <c r="Y90">
        <v>111.7</v>
      </c>
      <c r="Z90">
        <v>116.2</v>
      </c>
      <c r="AA90">
        <v>123.8</v>
      </c>
      <c r="AB90">
        <v>112.5</v>
      </c>
      <c r="AC90">
        <v>116</v>
      </c>
      <c r="AD90">
        <v>121.7</v>
      </c>
    </row>
    <row r="91" spans="1:30" x14ac:dyDescent="0.3">
      <c r="A91" t="s">
        <v>35</v>
      </c>
      <c r="B91">
        <v>2015</v>
      </c>
      <c r="C91" t="s">
        <v>42</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t="s">
        <v>74</v>
      </c>
      <c r="V91">
        <v>119.8</v>
      </c>
      <c r="W91">
        <v>121.1</v>
      </c>
      <c r="X91">
        <v>118.5</v>
      </c>
      <c r="Y91">
        <v>112.9</v>
      </c>
      <c r="Z91">
        <v>116.9</v>
      </c>
      <c r="AA91">
        <v>123.1</v>
      </c>
      <c r="AB91">
        <v>112.8</v>
      </c>
      <c r="AC91">
        <v>117</v>
      </c>
      <c r="AD91">
        <v>123</v>
      </c>
    </row>
    <row r="92" spans="1:30" x14ac:dyDescent="0.3">
      <c r="A92" t="s">
        <v>30</v>
      </c>
      <c r="B92">
        <v>2015</v>
      </c>
      <c r="C92" t="s">
        <v>44</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32</v>
      </c>
      <c r="V92">
        <v>123</v>
      </c>
      <c r="W92">
        <v>123</v>
      </c>
      <c r="X92">
        <v>120.8</v>
      </c>
      <c r="Y92">
        <v>114.1</v>
      </c>
      <c r="Z92">
        <v>118</v>
      </c>
      <c r="AA92">
        <v>122.9</v>
      </c>
      <c r="AB92">
        <v>112.7</v>
      </c>
      <c r="AC92">
        <v>118.1</v>
      </c>
      <c r="AD92">
        <v>124.7</v>
      </c>
    </row>
    <row r="93" spans="1:30" x14ac:dyDescent="0.3">
      <c r="A93" t="s">
        <v>33</v>
      </c>
      <c r="B93">
        <v>2015</v>
      </c>
      <c r="C93" t="s">
        <v>44</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t="s">
        <v>75</v>
      </c>
      <c r="V93">
        <v>115.3</v>
      </c>
      <c r="W93">
        <v>119.5</v>
      </c>
      <c r="X93">
        <v>116</v>
      </c>
      <c r="Y93">
        <v>111.5</v>
      </c>
      <c r="Z93">
        <v>116.6</v>
      </c>
      <c r="AA93">
        <v>125.4</v>
      </c>
      <c r="AB93">
        <v>111.7</v>
      </c>
      <c r="AC93">
        <v>116.3</v>
      </c>
      <c r="AD93">
        <v>122.4</v>
      </c>
    </row>
    <row r="94" spans="1:30" x14ac:dyDescent="0.3">
      <c r="A94" t="s">
        <v>35</v>
      </c>
      <c r="B94">
        <v>2015</v>
      </c>
      <c r="C94" t="s">
        <v>44</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t="s">
        <v>75</v>
      </c>
      <c r="V94">
        <v>120.1</v>
      </c>
      <c r="W94">
        <v>121.3</v>
      </c>
      <c r="X94">
        <v>119</v>
      </c>
      <c r="Y94">
        <v>112.7</v>
      </c>
      <c r="Z94">
        <v>117.2</v>
      </c>
      <c r="AA94">
        <v>124.4</v>
      </c>
      <c r="AB94">
        <v>112.3</v>
      </c>
      <c r="AC94">
        <v>117.2</v>
      </c>
      <c r="AD94">
        <v>123.6</v>
      </c>
    </row>
    <row r="95" spans="1:30" x14ac:dyDescent="0.3">
      <c r="A95" t="s">
        <v>30</v>
      </c>
      <c r="B95">
        <v>2015</v>
      </c>
      <c r="C95" t="s">
        <v>46</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32</v>
      </c>
      <c r="V95">
        <v>123.8</v>
      </c>
      <c r="W95">
        <v>123.7</v>
      </c>
      <c r="X95">
        <v>121.1</v>
      </c>
      <c r="Y95">
        <v>113.6</v>
      </c>
      <c r="Z95">
        <v>118.5</v>
      </c>
      <c r="AA95">
        <v>123.6</v>
      </c>
      <c r="AB95">
        <v>112.5</v>
      </c>
      <c r="AC95">
        <v>118.2</v>
      </c>
      <c r="AD95">
        <v>126.1</v>
      </c>
    </row>
    <row r="96" spans="1:30" x14ac:dyDescent="0.3">
      <c r="A96" t="s">
        <v>33</v>
      </c>
      <c r="B96">
        <v>2015</v>
      </c>
      <c r="C96" t="s">
        <v>46</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t="s">
        <v>76</v>
      </c>
      <c r="V96">
        <v>115.3</v>
      </c>
      <c r="W96">
        <v>120</v>
      </c>
      <c r="X96">
        <v>116.6</v>
      </c>
      <c r="Y96">
        <v>109.9</v>
      </c>
      <c r="Z96">
        <v>117.2</v>
      </c>
      <c r="AA96">
        <v>126.2</v>
      </c>
      <c r="AB96">
        <v>112</v>
      </c>
      <c r="AC96">
        <v>116.2</v>
      </c>
      <c r="AD96">
        <v>123.2</v>
      </c>
    </row>
    <row r="97" spans="1:30" x14ac:dyDescent="0.3">
      <c r="A97" t="s">
        <v>35</v>
      </c>
      <c r="B97">
        <v>2015</v>
      </c>
      <c r="C97" t="s">
        <v>46</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t="s">
        <v>76</v>
      </c>
      <c r="V97">
        <v>120.6</v>
      </c>
      <c r="W97">
        <v>122</v>
      </c>
      <c r="X97">
        <v>119.4</v>
      </c>
      <c r="Y97">
        <v>111.7</v>
      </c>
      <c r="Z97">
        <v>117.8</v>
      </c>
      <c r="AA97">
        <v>125.1</v>
      </c>
      <c r="AB97">
        <v>112.3</v>
      </c>
      <c r="AC97">
        <v>117.2</v>
      </c>
      <c r="AD97">
        <v>124.8</v>
      </c>
    </row>
    <row r="98" spans="1:30" x14ac:dyDescent="0.3">
      <c r="A98" t="s">
        <v>30</v>
      </c>
      <c r="B98">
        <v>2015</v>
      </c>
      <c r="C98" t="s">
        <v>48</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32</v>
      </c>
      <c r="V98">
        <v>123.7</v>
      </c>
      <c r="W98">
        <v>124.5</v>
      </c>
      <c r="X98">
        <v>121.4</v>
      </c>
      <c r="Y98">
        <v>113.8</v>
      </c>
      <c r="Z98">
        <v>119.6</v>
      </c>
      <c r="AA98">
        <v>124.5</v>
      </c>
      <c r="AB98">
        <v>113.7</v>
      </c>
      <c r="AC98">
        <v>118.8</v>
      </c>
      <c r="AD98">
        <v>127</v>
      </c>
    </row>
    <row r="99" spans="1:30" x14ac:dyDescent="0.3">
      <c r="A99" t="s">
        <v>33</v>
      </c>
      <c r="B99">
        <v>2015</v>
      </c>
      <c r="C99" t="s">
        <v>48</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t="s">
        <v>77</v>
      </c>
      <c r="V99">
        <v>115.1</v>
      </c>
      <c r="W99">
        <v>120.4</v>
      </c>
      <c r="X99">
        <v>117.1</v>
      </c>
      <c r="Y99">
        <v>109.1</v>
      </c>
      <c r="Z99">
        <v>117.3</v>
      </c>
      <c r="AA99">
        <v>126.5</v>
      </c>
      <c r="AB99">
        <v>112.9</v>
      </c>
      <c r="AC99">
        <v>116.2</v>
      </c>
      <c r="AD99">
        <v>123.5</v>
      </c>
    </row>
    <row r="100" spans="1:30" x14ac:dyDescent="0.3">
      <c r="A100" t="s">
        <v>35</v>
      </c>
      <c r="B100">
        <v>2015</v>
      </c>
      <c r="C100" t="s">
        <v>48</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t="s">
        <v>77</v>
      </c>
      <c r="V100">
        <v>120.4</v>
      </c>
      <c r="W100">
        <v>122.6</v>
      </c>
      <c r="X100">
        <v>119.8</v>
      </c>
      <c r="Y100">
        <v>111.3</v>
      </c>
      <c r="Z100">
        <v>118.3</v>
      </c>
      <c r="AA100">
        <v>125.7</v>
      </c>
      <c r="AB100">
        <v>113.4</v>
      </c>
      <c r="AC100">
        <v>117.5</v>
      </c>
      <c r="AD100">
        <v>125.4</v>
      </c>
    </row>
    <row r="101" spans="1:30" x14ac:dyDescent="0.3">
      <c r="A101" t="s">
        <v>30</v>
      </c>
      <c r="B101">
        <v>2015</v>
      </c>
      <c r="C101" t="s">
        <v>50</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32</v>
      </c>
      <c r="V101">
        <v>124.4</v>
      </c>
      <c r="W101">
        <v>125.1</v>
      </c>
      <c r="X101">
        <v>122</v>
      </c>
      <c r="Y101">
        <v>113.8</v>
      </c>
      <c r="Z101">
        <v>120.1</v>
      </c>
      <c r="AA101">
        <v>125.1</v>
      </c>
      <c r="AB101">
        <v>114.2</v>
      </c>
      <c r="AC101">
        <v>119.2</v>
      </c>
      <c r="AD101">
        <v>127.7</v>
      </c>
    </row>
    <row r="102" spans="1:30" x14ac:dyDescent="0.3">
      <c r="A102" t="s">
        <v>33</v>
      </c>
      <c r="B102">
        <v>2015</v>
      </c>
      <c r="C102" t="s">
        <v>50</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t="s">
        <v>78</v>
      </c>
      <c r="V102">
        <v>114.9</v>
      </c>
      <c r="W102">
        <v>120.7</v>
      </c>
      <c r="X102">
        <v>117.7</v>
      </c>
      <c r="Y102">
        <v>109.3</v>
      </c>
      <c r="Z102">
        <v>117.7</v>
      </c>
      <c r="AA102">
        <v>126.5</v>
      </c>
      <c r="AB102">
        <v>113.5</v>
      </c>
      <c r="AC102">
        <v>116.5</v>
      </c>
      <c r="AD102">
        <v>124.2</v>
      </c>
    </row>
    <row r="103" spans="1:30" x14ac:dyDescent="0.3">
      <c r="A103" t="s">
        <v>35</v>
      </c>
      <c r="B103">
        <v>2015</v>
      </c>
      <c r="C103" t="s">
        <v>50</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t="s">
        <v>78</v>
      </c>
      <c r="V103">
        <v>120.8</v>
      </c>
      <c r="W103">
        <v>123</v>
      </c>
      <c r="X103">
        <v>120.4</v>
      </c>
      <c r="Y103">
        <v>111.4</v>
      </c>
      <c r="Z103">
        <v>118.7</v>
      </c>
      <c r="AA103">
        <v>125.9</v>
      </c>
      <c r="AB103">
        <v>113.9</v>
      </c>
      <c r="AC103">
        <v>117.9</v>
      </c>
      <c r="AD103">
        <v>126.1</v>
      </c>
    </row>
    <row r="104" spans="1:30" x14ac:dyDescent="0.3">
      <c r="A104" t="s">
        <v>30</v>
      </c>
      <c r="B104">
        <v>2015</v>
      </c>
      <c r="C104" t="s">
        <v>53</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32</v>
      </c>
      <c r="V104">
        <v>125.6</v>
      </c>
      <c r="W104">
        <v>125.6</v>
      </c>
      <c r="X104">
        <v>122.6</v>
      </c>
      <c r="Y104">
        <v>114</v>
      </c>
      <c r="Z104">
        <v>120.9</v>
      </c>
      <c r="AA104">
        <v>125.8</v>
      </c>
      <c r="AB104">
        <v>114.2</v>
      </c>
      <c r="AC104">
        <v>119.6</v>
      </c>
      <c r="AD104">
        <v>128.30000000000001</v>
      </c>
    </row>
    <row r="105" spans="1:30" x14ac:dyDescent="0.3">
      <c r="A105" t="s">
        <v>33</v>
      </c>
      <c r="B105">
        <v>2015</v>
      </c>
      <c r="C105" t="s">
        <v>53</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t="s">
        <v>79</v>
      </c>
      <c r="V105">
        <v>115.1</v>
      </c>
      <c r="W105">
        <v>121</v>
      </c>
      <c r="X105">
        <v>118.1</v>
      </c>
      <c r="Y105">
        <v>109.3</v>
      </c>
      <c r="Z105">
        <v>117.9</v>
      </c>
      <c r="AA105">
        <v>126.6</v>
      </c>
      <c r="AB105">
        <v>113.3</v>
      </c>
      <c r="AC105">
        <v>116.6</v>
      </c>
      <c r="AD105">
        <v>124.6</v>
      </c>
    </row>
    <row r="106" spans="1:30" x14ac:dyDescent="0.3">
      <c r="A106" t="s">
        <v>35</v>
      </c>
      <c r="B106">
        <v>2015</v>
      </c>
      <c r="C106" t="s">
        <v>53</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t="s">
        <v>79</v>
      </c>
      <c r="V106">
        <v>121.6</v>
      </c>
      <c r="W106">
        <v>123.4</v>
      </c>
      <c r="X106">
        <v>120.9</v>
      </c>
      <c r="Y106">
        <v>111.5</v>
      </c>
      <c r="Z106">
        <v>119.2</v>
      </c>
      <c r="AA106">
        <v>126.3</v>
      </c>
      <c r="AB106">
        <v>113.8</v>
      </c>
      <c r="AC106">
        <v>118.1</v>
      </c>
      <c r="AD106">
        <v>126.6</v>
      </c>
    </row>
    <row r="107" spans="1:30" x14ac:dyDescent="0.3">
      <c r="A107" t="s">
        <v>30</v>
      </c>
      <c r="B107">
        <v>2015</v>
      </c>
      <c r="C107" t="s">
        <v>55</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spans="1:30" x14ac:dyDescent="0.3">
      <c r="A108" t="s">
        <v>33</v>
      </c>
      <c r="B108">
        <v>2015</v>
      </c>
      <c r="C108" t="s">
        <v>55</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t="s">
        <v>78</v>
      </c>
      <c r="V108">
        <v>116</v>
      </c>
      <c r="W108">
        <v>121</v>
      </c>
      <c r="X108">
        <v>118.6</v>
      </c>
      <c r="Y108">
        <v>109.3</v>
      </c>
      <c r="Z108">
        <v>118.1</v>
      </c>
      <c r="AA108">
        <v>126.6</v>
      </c>
      <c r="AB108">
        <v>113.2</v>
      </c>
      <c r="AC108">
        <v>116.7</v>
      </c>
      <c r="AD108">
        <v>124</v>
      </c>
    </row>
    <row r="109" spans="1:30" x14ac:dyDescent="0.3">
      <c r="A109" t="s">
        <v>35</v>
      </c>
      <c r="B109">
        <v>2015</v>
      </c>
      <c r="C109" t="s">
        <v>55</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t="s">
        <v>78</v>
      </c>
      <c r="V109">
        <v>122</v>
      </c>
      <c r="W109">
        <v>123.6</v>
      </c>
      <c r="X109">
        <v>121.4</v>
      </c>
      <c r="Y109">
        <v>111.5</v>
      </c>
      <c r="Z109">
        <v>119.6</v>
      </c>
      <c r="AA109">
        <v>126.2</v>
      </c>
      <c r="AB109">
        <v>113.7</v>
      </c>
      <c r="AC109">
        <v>118.3</v>
      </c>
      <c r="AD109">
        <v>126.1</v>
      </c>
    </row>
    <row r="110" spans="1:30" x14ac:dyDescent="0.3">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32</v>
      </c>
      <c r="V110">
        <v>126.2</v>
      </c>
      <c r="W110">
        <v>126.6</v>
      </c>
      <c r="X110">
        <v>123.7</v>
      </c>
      <c r="Y110">
        <v>113.6</v>
      </c>
      <c r="Z110">
        <v>121.4</v>
      </c>
      <c r="AA110">
        <v>126.2</v>
      </c>
      <c r="AB110">
        <v>114.9</v>
      </c>
      <c r="AC110">
        <v>120.1</v>
      </c>
      <c r="AD110">
        <v>128.1</v>
      </c>
    </row>
    <row r="111" spans="1:30" x14ac:dyDescent="0.3">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t="s">
        <v>80</v>
      </c>
      <c r="V111">
        <v>116.9</v>
      </c>
      <c r="W111">
        <v>121.6</v>
      </c>
      <c r="X111">
        <v>119.1</v>
      </c>
      <c r="Y111">
        <v>108.9</v>
      </c>
      <c r="Z111">
        <v>118.5</v>
      </c>
      <c r="AA111">
        <v>126.4</v>
      </c>
      <c r="AB111">
        <v>114</v>
      </c>
      <c r="AC111">
        <v>116.8</v>
      </c>
      <c r="AD111">
        <v>124.2</v>
      </c>
    </row>
    <row r="112" spans="1:30" x14ac:dyDescent="0.3">
      <c r="A112" t="s">
        <v>35</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t="s">
        <v>80</v>
      </c>
      <c r="V112">
        <v>122.7</v>
      </c>
      <c r="W112">
        <v>124.2</v>
      </c>
      <c r="X112">
        <v>122</v>
      </c>
      <c r="Y112">
        <v>111.1</v>
      </c>
      <c r="Z112">
        <v>119.8</v>
      </c>
      <c r="AA112">
        <v>126.3</v>
      </c>
      <c r="AB112">
        <v>114.5</v>
      </c>
      <c r="AC112">
        <v>118.5</v>
      </c>
      <c r="AD112">
        <v>126.3</v>
      </c>
    </row>
    <row r="113" spans="1:30" x14ac:dyDescent="0.3">
      <c r="A113" t="s">
        <v>30</v>
      </c>
      <c r="B113">
        <v>2016</v>
      </c>
      <c r="C113" t="s">
        <v>36</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32</v>
      </c>
      <c r="V113">
        <v>127.5</v>
      </c>
      <c r="W113">
        <v>127.1</v>
      </c>
      <c r="X113">
        <v>124.3</v>
      </c>
      <c r="Y113">
        <v>113.9</v>
      </c>
      <c r="Z113">
        <v>122.3</v>
      </c>
      <c r="AA113">
        <v>127.1</v>
      </c>
      <c r="AB113">
        <v>116.8</v>
      </c>
      <c r="AC113">
        <v>120.9</v>
      </c>
      <c r="AD113">
        <v>127.9</v>
      </c>
    </row>
    <row r="114" spans="1:30" x14ac:dyDescent="0.3">
      <c r="A114" t="s">
        <v>33</v>
      </c>
      <c r="B114">
        <v>2016</v>
      </c>
      <c r="C114" t="s">
        <v>36</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t="s">
        <v>81</v>
      </c>
      <c r="V114">
        <v>116</v>
      </c>
      <c r="W114">
        <v>121.8</v>
      </c>
      <c r="X114">
        <v>119.5</v>
      </c>
      <c r="Y114">
        <v>109.1</v>
      </c>
      <c r="Z114">
        <v>118.8</v>
      </c>
      <c r="AA114">
        <v>126.3</v>
      </c>
      <c r="AB114">
        <v>116.2</v>
      </c>
      <c r="AC114">
        <v>117.2</v>
      </c>
      <c r="AD114">
        <v>123.8</v>
      </c>
    </row>
    <row r="115" spans="1:30" x14ac:dyDescent="0.3">
      <c r="A115" t="s">
        <v>35</v>
      </c>
      <c r="B115">
        <v>2016</v>
      </c>
      <c r="C115" t="s">
        <v>36</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t="s">
        <v>81</v>
      </c>
      <c r="V115">
        <v>123.1</v>
      </c>
      <c r="W115">
        <v>124.6</v>
      </c>
      <c r="X115">
        <v>122.5</v>
      </c>
      <c r="Y115">
        <v>111.4</v>
      </c>
      <c r="Z115">
        <v>120.3</v>
      </c>
      <c r="AA115">
        <v>126.6</v>
      </c>
      <c r="AB115">
        <v>116.6</v>
      </c>
      <c r="AC115">
        <v>119.1</v>
      </c>
      <c r="AD115">
        <v>126</v>
      </c>
    </row>
    <row r="116" spans="1:30" x14ac:dyDescent="0.3">
      <c r="A116" t="s">
        <v>30</v>
      </c>
      <c r="B116">
        <v>2016</v>
      </c>
      <c r="C116" t="s">
        <v>38</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32</v>
      </c>
      <c r="V116">
        <v>127</v>
      </c>
      <c r="W116">
        <v>127.7</v>
      </c>
      <c r="X116">
        <v>124.8</v>
      </c>
      <c r="Y116">
        <v>113.6</v>
      </c>
      <c r="Z116">
        <v>122.5</v>
      </c>
      <c r="AA116">
        <v>127.5</v>
      </c>
      <c r="AB116">
        <v>117.4</v>
      </c>
      <c r="AC116">
        <v>121.1</v>
      </c>
      <c r="AD116">
        <v>128</v>
      </c>
    </row>
    <row r="117" spans="1:30" x14ac:dyDescent="0.3">
      <c r="A117" t="s">
        <v>33</v>
      </c>
      <c r="B117">
        <v>2016</v>
      </c>
      <c r="C117" t="s">
        <v>38</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t="s">
        <v>82</v>
      </c>
      <c r="V117">
        <v>114.8</v>
      </c>
      <c r="W117">
        <v>122.3</v>
      </c>
      <c r="X117">
        <v>119.7</v>
      </c>
      <c r="Y117">
        <v>108.5</v>
      </c>
      <c r="Z117">
        <v>119.1</v>
      </c>
      <c r="AA117">
        <v>126.4</v>
      </c>
      <c r="AB117">
        <v>117.1</v>
      </c>
      <c r="AC117">
        <v>117.3</v>
      </c>
      <c r="AD117">
        <v>123.8</v>
      </c>
    </row>
    <row r="118" spans="1:30" x14ac:dyDescent="0.3">
      <c r="A118" t="s">
        <v>35</v>
      </c>
      <c r="B118">
        <v>2016</v>
      </c>
      <c r="C118" t="s">
        <v>38</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t="s">
        <v>82</v>
      </c>
      <c r="V118">
        <v>122.4</v>
      </c>
      <c r="W118">
        <v>125.1</v>
      </c>
      <c r="X118">
        <v>122.9</v>
      </c>
      <c r="Y118">
        <v>110.9</v>
      </c>
      <c r="Z118">
        <v>120.6</v>
      </c>
      <c r="AA118">
        <v>126.9</v>
      </c>
      <c r="AB118">
        <v>117.3</v>
      </c>
      <c r="AC118">
        <v>119.3</v>
      </c>
      <c r="AD118">
        <v>126</v>
      </c>
    </row>
    <row r="119" spans="1:30" x14ac:dyDescent="0.3">
      <c r="A119" t="s">
        <v>30</v>
      </c>
      <c r="B119">
        <v>2016</v>
      </c>
      <c r="C119" t="s">
        <v>39</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32</v>
      </c>
      <c r="V119">
        <v>127</v>
      </c>
      <c r="W119">
        <v>128</v>
      </c>
      <c r="X119">
        <v>125.2</v>
      </c>
      <c r="Y119">
        <v>114.4</v>
      </c>
      <c r="Z119">
        <v>123.2</v>
      </c>
      <c r="AA119">
        <v>127.9</v>
      </c>
      <c r="AB119">
        <v>118.4</v>
      </c>
      <c r="AC119">
        <v>121.7</v>
      </c>
      <c r="AD119">
        <v>129</v>
      </c>
    </row>
    <row r="120" spans="1:30" x14ac:dyDescent="0.3">
      <c r="A120" t="s">
        <v>33</v>
      </c>
      <c r="B120">
        <v>2016</v>
      </c>
      <c r="C120" t="s">
        <v>39</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t="s">
        <v>83</v>
      </c>
      <c r="V120">
        <v>114.6</v>
      </c>
      <c r="W120">
        <v>122.8</v>
      </c>
      <c r="X120">
        <v>120</v>
      </c>
      <c r="Y120">
        <v>110</v>
      </c>
      <c r="Z120">
        <v>119.5</v>
      </c>
      <c r="AA120">
        <v>127.6</v>
      </c>
      <c r="AB120">
        <v>117.6</v>
      </c>
      <c r="AC120">
        <v>118.2</v>
      </c>
      <c r="AD120">
        <v>125.3</v>
      </c>
    </row>
    <row r="121" spans="1:30" x14ac:dyDescent="0.3">
      <c r="A121" t="s">
        <v>35</v>
      </c>
      <c r="B121">
        <v>2016</v>
      </c>
      <c r="C121" t="s">
        <v>39</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t="s">
        <v>83</v>
      </c>
      <c r="V121">
        <v>122.3</v>
      </c>
      <c r="W121">
        <v>125.5</v>
      </c>
      <c r="X121">
        <v>123.2</v>
      </c>
      <c r="Y121">
        <v>112.1</v>
      </c>
      <c r="Z121">
        <v>121.1</v>
      </c>
      <c r="AA121">
        <v>127.7</v>
      </c>
      <c r="AB121">
        <v>118.1</v>
      </c>
      <c r="AC121">
        <v>120</v>
      </c>
      <c r="AD121">
        <v>127.3</v>
      </c>
    </row>
    <row r="122" spans="1:30" x14ac:dyDescent="0.3">
      <c r="A122" t="s">
        <v>30</v>
      </c>
      <c r="B122">
        <v>2016</v>
      </c>
      <c r="C122" t="s">
        <v>41</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32</v>
      </c>
      <c r="V122">
        <v>127.4</v>
      </c>
      <c r="W122">
        <v>128.5</v>
      </c>
      <c r="X122">
        <v>125.8</v>
      </c>
      <c r="Y122">
        <v>115.1</v>
      </c>
      <c r="Z122">
        <v>123.6</v>
      </c>
      <c r="AA122">
        <v>129.1</v>
      </c>
      <c r="AB122">
        <v>119.7</v>
      </c>
      <c r="AC122">
        <v>122.5</v>
      </c>
      <c r="AD122">
        <v>130.30000000000001</v>
      </c>
    </row>
    <row r="123" spans="1:30" x14ac:dyDescent="0.3">
      <c r="A123" t="s">
        <v>33</v>
      </c>
      <c r="B123">
        <v>2016</v>
      </c>
      <c r="C123" t="s">
        <v>41</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t="s">
        <v>84</v>
      </c>
      <c r="V123">
        <v>115</v>
      </c>
      <c r="W123">
        <v>123.2</v>
      </c>
      <c r="X123">
        <v>120.3</v>
      </c>
      <c r="Y123">
        <v>110.7</v>
      </c>
      <c r="Z123">
        <v>119.8</v>
      </c>
      <c r="AA123">
        <v>128</v>
      </c>
      <c r="AB123">
        <v>118.5</v>
      </c>
      <c r="AC123">
        <v>118.7</v>
      </c>
      <c r="AD123">
        <v>126.6</v>
      </c>
    </row>
    <row r="124" spans="1:30" x14ac:dyDescent="0.3">
      <c r="A124" t="s">
        <v>35</v>
      </c>
      <c r="B124">
        <v>2016</v>
      </c>
      <c r="C124" t="s">
        <v>41</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t="s">
        <v>84</v>
      </c>
      <c r="V124">
        <v>122.7</v>
      </c>
      <c r="W124">
        <v>126</v>
      </c>
      <c r="X124">
        <v>123.7</v>
      </c>
      <c r="Y124">
        <v>112.8</v>
      </c>
      <c r="Z124">
        <v>121.5</v>
      </c>
      <c r="AA124">
        <v>128.5</v>
      </c>
      <c r="AB124">
        <v>119.2</v>
      </c>
      <c r="AC124">
        <v>120.7</v>
      </c>
      <c r="AD124">
        <v>128.6</v>
      </c>
    </row>
    <row r="125" spans="1:30" x14ac:dyDescent="0.3">
      <c r="A125" t="s">
        <v>30</v>
      </c>
      <c r="B125">
        <v>2016</v>
      </c>
      <c r="C125" t="s">
        <v>42</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32</v>
      </c>
      <c r="V125">
        <v>128</v>
      </c>
      <c r="W125">
        <v>129.30000000000001</v>
      </c>
      <c r="X125">
        <v>126.2</v>
      </c>
      <c r="Y125">
        <v>116.3</v>
      </c>
      <c r="Z125">
        <v>124.1</v>
      </c>
      <c r="AA125">
        <v>130.19999999999999</v>
      </c>
      <c r="AB125">
        <v>119.9</v>
      </c>
      <c r="AC125">
        <v>123.3</v>
      </c>
      <c r="AD125">
        <v>131.9</v>
      </c>
    </row>
    <row r="126" spans="1:30" x14ac:dyDescent="0.3">
      <c r="A126" t="s">
        <v>33</v>
      </c>
      <c r="B126">
        <v>2016</v>
      </c>
      <c r="C126" t="s">
        <v>42</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t="s">
        <v>85</v>
      </c>
      <c r="V126">
        <v>115.5</v>
      </c>
      <c r="W126">
        <v>123.2</v>
      </c>
      <c r="X126">
        <v>120.6</v>
      </c>
      <c r="Y126">
        <v>112.3</v>
      </c>
      <c r="Z126">
        <v>119.9</v>
      </c>
      <c r="AA126">
        <v>129.30000000000001</v>
      </c>
      <c r="AB126">
        <v>118.8</v>
      </c>
      <c r="AC126">
        <v>119.6</v>
      </c>
      <c r="AD126">
        <v>128.1</v>
      </c>
    </row>
    <row r="127" spans="1:30" x14ac:dyDescent="0.3">
      <c r="A127" t="s">
        <v>35</v>
      </c>
      <c r="B127">
        <v>2016</v>
      </c>
      <c r="C127" t="s">
        <v>42</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t="s">
        <v>85</v>
      </c>
      <c r="V127">
        <v>123.3</v>
      </c>
      <c r="W127">
        <v>126.4</v>
      </c>
      <c r="X127">
        <v>124.1</v>
      </c>
      <c r="Y127">
        <v>114.2</v>
      </c>
      <c r="Z127">
        <v>121.7</v>
      </c>
      <c r="AA127">
        <v>129.69999999999999</v>
      </c>
      <c r="AB127">
        <v>119.4</v>
      </c>
      <c r="AC127">
        <v>121.5</v>
      </c>
      <c r="AD127">
        <v>130.1</v>
      </c>
    </row>
    <row r="128" spans="1:30" x14ac:dyDescent="0.3">
      <c r="A128" t="s">
        <v>30</v>
      </c>
      <c r="B128">
        <v>2016</v>
      </c>
      <c r="C128" t="s">
        <v>44</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32</v>
      </c>
      <c r="V128">
        <v>128.19999999999999</v>
      </c>
      <c r="W128">
        <v>130</v>
      </c>
      <c r="X128">
        <v>126.7</v>
      </c>
      <c r="Y128">
        <v>116.4</v>
      </c>
      <c r="Z128">
        <v>125.2</v>
      </c>
      <c r="AA128">
        <v>130.80000000000001</v>
      </c>
      <c r="AB128">
        <v>120.9</v>
      </c>
      <c r="AC128">
        <v>123.8</v>
      </c>
      <c r="AD128">
        <v>133</v>
      </c>
    </row>
    <row r="129" spans="1:30" x14ac:dyDescent="0.3">
      <c r="A129" t="s">
        <v>33</v>
      </c>
      <c r="B129">
        <v>2016</v>
      </c>
      <c r="C129" t="s">
        <v>44</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t="s">
        <v>86</v>
      </c>
      <c r="V129">
        <v>115.5</v>
      </c>
      <c r="W129">
        <v>123.5</v>
      </c>
      <c r="X129">
        <v>120.9</v>
      </c>
      <c r="Y129">
        <v>111.7</v>
      </c>
      <c r="Z129">
        <v>120.3</v>
      </c>
      <c r="AA129">
        <v>130.80000000000001</v>
      </c>
      <c r="AB129">
        <v>120</v>
      </c>
      <c r="AC129">
        <v>119.9</v>
      </c>
      <c r="AD129">
        <v>129</v>
      </c>
    </row>
    <row r="130" spans="1:30" x14ac:dyDescent="0.3">
      <c r="A130" t="s">
        <v>35</v>
      </c>
      <c r="B130">
        <v>2016</v>
      </c>
      <c r="C130" t="s">
        <v>44</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t="s">
        <v>86</v>
      </c>
      <c r="V130">
        <v>123.4</v>
      </c>
      <c r="W130">
        <v>126.9</v>
      </c>
      <c r="X130">
        <v>124.5</v>
      </c>
      <c r="Y130">
        <v>113.9</v>
      </c>
      <c r="Z130">
        <v>122.4</v>
      </c>
      <c r="AA130">
        <v>130.80000000000001</v>
      </c>
      <c r="AB130">
        <v>120.5</v>
      </c>
      <c r="AC130">
        <v>121.9</v>
      </c>
      <c r="AD130">
        <v>131.1</v>
      </c>
    </row>
    <row r="131" spans="1:30" x14ac:dyDescent="0.3">
      <c r="A131" t="s">
        <v>30</v>
      </c>
      <c r="B131">
        <v>2016</v>
      </c>
      <c r="C131" t="s">
        <v>46</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32</v>
      </c>
      <c r="V131">
        <v>129.1</v>
      </c>
      <c r="W131">
        <v>130.6</v>
      </c>
      <c r="X131">
        <v>127</v>
      </c>
      <c r="Y131">
        <v>116</v>
      </c>
      <c r="Z131">
        <v>125.5</v>
      </c>
      <c r="AA131">
        <v>131.9</v>
      </c>
      <c r="AB131">
        <v>122</v>
      </c>
      <c r="AC131">
        <v>124.2</v>
      </c>
      <c r="AD131">
        <v>133.5</v>
      </c>
    </row>
    <row r="132" spans="1:30" x14ac:dyDescent="0.3">
      <c r="A132" t="s">
        <v>33</v>
      </c>
      <c r="B132">
        <v>2016</v>
      </c>
      <c r="C132" t="s">
        <v>46</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t="s">
        <v>87</v>
      </c>
      <c r="V132">
        <v>114.7</v>
      </c>
      <c r="W132">
        <v>123.9</v>
      </c>
      <c r="X132">
        <v>121.2</v>
      </c>
      <c r="Y132">
        <v>110.4</v>
      </c>
      <c r="Z132">
        <v>120.6</v>
      </c>
      <c r="AA132">
        <v>131.5</v>
      </c>
      <c r="AB132">
        <v>120.9</v>
      </c>
      <c r="AC132">
        <v>119.9</v>
      </c>
      <c r="AD132">
        <v>128.4</v>
      </c>
    </row>
    <row r="133" spans="1:30" x14ac:dyDescent="0.3">
      <c r="A133" t="s">
        <v>35</v>
      </c>
      <c r="B133">
        <v>2016</v>
      </c>
      <c r="C133" t="s">
        <v>46</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t="s">
        <v>87</v>
      </c>
      <c r="V133">
        <v>123.6</v>
      </c>
      <c r="W133">
        <v>127.4</v>
      </c>
      <c r="X133">
        <v>124.8</v>
      </c>
      <c r="Y133">
        <v>113.1</v>
      </c>
      <c r="Z133">
        <v>122.7</v>
      </c>
      <c r="AA133">
        <v>131.69999999999999</v>
      </c>
      <c r="AB133">
        <v>121.5</v>
      </c>
      <c r="AC133">
        <v>122.1</v>
      </c>
      <c r="AD133">
        <v>131.1</v>
      </c>
    </row>
    <row r="134" spans="1:30" x14ac:dyDescent="0.3">
      <c r="A134" t="s">
        <v>30</v>
      </c>
      <c r="B134">
        <v>2016</v>
      </c>
      <c r="C134" t="s">
        <v>48</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32</v>
      </c>
      <c r="V134">
        <v>129.69999999999999</v>
      </c>
      <c r="W134">
        <v>131.1</v>
      </c>
      <c r="X134">
        <v>127.8</v>
      </c>
      <c r="Y134">
        <v>117</v>
      </c>
      <c r="Z134">
        <v>125.7</v>
      </c>
      <c r="AA134">
        <v>132.19999999999999</v>
      </c>
      <c r="AB134">
        <v>122.8</v>
      </c>
      <c r="AC134">
        <v>124.9</v>
      </c>
      <c r="AD134">
        <v>133.4</v>
      </c>
    </row>
    <row r="135" spans="1:30" x14ac:dyDescent="0.3">
      <c r="A135" t="s">
        <v>33</v>
      </c>
      <c r="B135">
        <v>2016</v>
      </c>
      <c r="C135" t="s">
        <v>48</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t="s">
        <v>88</v>
      </c>
      <c r="V135">
        <v>114.8</v>
      </c>
      <c r="W135">
        <v>124.3</v>
      </c>
      <c r="X135">
        <v>121.4</v>
      </c>
      <c r="Y135">
        <v>111.8</v>
      </c>
      <c r="Z135">
        <v>120.8</v>
      </c>
      <c r="AA135">
        <v>131.6</v>
      </c>
      <c r="AB135">
        <v>121.2</v>
      </c>
      <c r="AC135">
        <v>120.5</v>
      </c>
      <c r="AD135">
        <v>128</v>
      </c>
    </row>
    <row r="136" spans="1:30" x14ac:dyDescent="0.3">
      <c r="A136" t="s">
        <v>35</v>
      </c>
      <c r="B136">
        <v>2016</v>
      </c>
      <c r="C136" t="s">
        <v>48</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t="s">
        <v>88</v>
      </c>
      <c r="V136">
        <v>124.1</v>
      </c>
      <c r="W136">
        <v>127.9</v>
      </c>
      <c r="X136">
        <v>125.4</v>
      </c>
      <c r="Y136">
        <v>114.3</v>
      </c>
      <c r="Z136">
        <v>122.9</v>
      </c>
      <c r="AA136">
        <v>131.80000000000001</v>
      </c>
      <c r="AB136">
        <v>122.1</v>
      </c>
      <c r="AC136">
        <v>122.8</v>
      </c>
      <c r="AD136">
        <v>130.9</v>
      </c>
    </row>
    <row r="137" spans="1:30" x14ac:dyDescent="0.3">
      <c r="A137" t="s">
        <v>30</v>
      </c>
      <c r="B137">
        <v>2016</v>
      </c>
      <c r="C137" t="s">
        <v>50</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row>
    <row r="138" spans="1:30" x14ac:dyDescent="0.3">
      <c r="A138" t="s">
        <v>33</v>
      </c>
      <c r="B138">
        <v>2016</v>
      </c>
      <c r="C138" t="s">
        <v>50</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t="s">
        <v>89</v>
      </c>
      <c r="V138">
        <v>115.2</v>
      </c>
      <c r="W138">
        <v>124.5</v>
      </c>
      <c r="X138">
        <v>121.8</v>
      </c>
      <c r="Y138">
        <v>112.8</v>
      </c>
      <c r="Z138">
        <v>121.2</v>
      </c>
      <c r="AA138">
        <v>131.9</v>
      </c>
      <c r="AB138">
        <v>120.8</v>
      </c>
      <c r="AC138">
        <v>120.9</v>
      </c>
      <c r="AD138">
        <v>128.6</v>
      </c>
    </row>
    <row r="139" spans="1:30" x14ac:dyDescent="0.3">
      <c r="A139" t="s">
        <v>35</v>
      </c>
      <c r="B139">
        <v>2016</v>
      </c>
      <c r="C139" t="s">
        <v>50</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t="s">
        <v>89</v>
      </c>
      <c r="V139">
        <v>124.3</v>
      </c>
      <c r="W139">
        <v>128.4</v>
      </c>
      <c r="X139">
        <v>126.1</v>
      </c>
      <c r="Y139">
        <v>115.2</v>
      </c>
      <c r="Z139">
        <v>123.5</v>
      </c>
      <c r="AA139">
        <v>132.4</v>
      </c>
      <c r="AB139">
        <v>122.1</v>
      </c>
      <c r="AC139">
        <v>123.4</v>
      </c>
      <c r="AD139">
        <v>131.4</v>
      </c>
    </row>
    <row r="140" spans="1:30" x14ac:dyDescent="0.3">
      <c r="A140" t="s">
        <v>30</v>
      </c>
      <c r="B140">
        <v>2016</v>
      </c>
      <c r="C140" t="s">
        <v>53</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32</v>
      </c>
      <c r="V140">
        <v>130.30000000000001</v>
      </c>
      <c r="W140">
        <v>132.1</v>
      </c>
      <c r="X140">
        <v>129.1</v>
      </c>
      <c r="Y140">
        <v>118.2</v>
      </c>
      <c r="Z140">
        <v>126.9</v>
      </c>
      <c r="AA140">
        <v>133.69999999999999</v>
      </c>
      <c r="AB140">
        <v>123.5</v>
      </c>
      <c r="AC140">
        <v>126.1</v>
      </c>
      <c r="AD140">
        <v>133.6</v>
      </c>
    </row>
    <row r="141" spans="1:30" x14ac:dyDescent="0.3">
      <c r="A141" t="s">
        <v>33</v>
      </c>
      <c r="B141">
        <v>2016</v>
      </c>
      <c r="C141" t="s">
        <v>53</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t="s">
        <v>90</v>
      </c>
      <c r="V141">
        <v>116.2</v>
      </c>
      <c r="W141">
        <v>124.7</v>
      </c>
      <c r="X141">
        <v>122.1</v>
      </c>
      <c r="Y141">
        <v>113.4</v>
      </c>
      <c r="Z141">
        <v>121.7</v>
      </c>
      <c r="AA141">
        <v>132.1</v>
      </c>
      <c r="AB141">
        <v>121.3</v>
      </c>
      <c r="AC141">
        <v>121.3</v>
      </c>
      <c r="AD141">
        <v>128.5</v>
      </c>
    </row>
    <row r="142" spans="1:30" x14ac:dyDescent="0.3">
      <c r="A142" t="s">
        <v>35</v>
      </c>
      <c r="B142">
        <v>2016</v>
      </c>
      <c r="C142" t="s">
        <v>53</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t="s">
        <v>90</v>
      </c>
      <c r="V142">
        <v>125</v>
      </c>
      <c r="W142">
        <v>128.6</v>
      </c>
      <c r="X142">
        <v>126.4</v>
      </c>
      <c r="Y142">
        <v>115.7</v>
      </c>
      <c r="Z142">
        <v>124</v>
      </c>
      <c r="AA142">
        <v>132.80000000000001</v>
      </c>
      <c r="AB142">
        <v>122.6</v>
      </c>
      <c r="AC142">
        <v>123.8</v>
      </c>
      <c r="AD142">
        <v>131.19999999999999</v>
      </c>
    </row>
    <row r="143" spans="1:30" x14ac:dyDescent="0.3">
      <c r="A143" t="s">
        <v>30</v>
      </c>
      <c r="B143">
        <v>2016</v>
      </c>
      <c r="C143" t="s">
        <v>55</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row>
    <row r="144" spans="1:30" x14ac:dyDescent="0.3">
      <c r="A144" t="s">
        <v>33</v>
      </c>
      <c r="B144">
        <v>2016</v>
      </c>
      <c r="C144" t="s">
        <v>55</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t="s">
        <v>91</v>
      </c>
      <c r="V144">
        <v>117.8</v>
      </c>
      <c r="W144">
        <v>125</v>
      </c>
      <c r="X144">
        <v>122.3</v>
      </c>
      <c r="Y144">
        <v>113.7</v>
      </c>
      <c r="Z144">
        <v>121.8</v>
      </c>
      <c r="AA144">
        <v>132.30000000000001</v>
      </c>
      <c r="AB144">
        <v>119.9</v>
      </c>
      <c r="AC144">
        <v>121.4</v>
      </c>
      <c r="AD144">
        <v>127.6</v>
      </c>
    </row>
    <row r="145" spans="1:30" x14ac:dyDescent="0.3">
      <c r="A145" t="s">
        <v>35</v>
      </c>
      <c r="B145">
        <v>2016</v>
      </c>
      <c r="C145" t="s">
        <v>55</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t="s">
        <v>91</v>
      </c>
      <c r="V145">
        <v>126.6</v>
      </c>
      <c r="W145">
        <v>129.19999999999999</v>
      </c>
      <c r="X145">
        <v>126.9</v>
      </c>
      <c r="Y145">
        <v>116</v>
      </c>
      <c r="Z145">
        <v>124.2</v>
      </c>
      <c r="AA145">
        <v>133.1</v>
      </c>
      <c r="AB145">
        <v>121.1</v>
      </c>
      <c r="AC145">
        <v>123.9</v>
      </c>
      <c r="AD145">
        <v>130.4</v>
      </c>
    </row>
    <row r="146" spans="1:30" x14ac:dyDescent="0.3">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32</v>
      </c>
      <c r="V146">
        <v>132.1</v>
      </c>
      <c r="W146">
        <v>133.19999999999999</v>
      </c>
      <c r="X146">
        <v>129.9</v>
      </c>
      <c r="Y146">
        <v>119.1</v>
      </c>
      <c r="Z146">
        <v>127</v>
      </c>
      <c r="AA146">
        <v>134.6</v>
      </c>
      <c r="AB146">
        <v>122.3</v>
      </c>
      <c r="AC146">
        <v>126.6</v>
      </c>
      <c r="AD146">
        <v>132.4</v>
      </c>
    </row>
    <row r="147" spans="1:30" x14ac:dyDescent="0.3">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t="s">
        <v>92</v>
      </c>
      <c r="V147">
        <v>118</v>
      </c>
      <c r="W147">
        <v>125.1</v>
      </c>
      <c r="X147">
        <v>122.6</v>
      </c>
      <c r="Y147">
        <v>115.2</v>
      </c>
      <c r="Z147">
        <v>122</v>
      </c>
      <c r="AA147">
        <v>132.4</v>
      </c>
      <c r="AB147">
        <v>120.9</v>
      </c>
      <c r="AC147">
        <v>122.1</v>
      </c>
      <c r="AD147">
        <v>127.8</v>
      </c>
    </row>
    <row r="148" spans="1:30" x14ac:dyDescent="0.3">
      <c r="A148" t="s">
        <v>35</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t="s">
        <v>92</v>
      </c>
      <c r="V148">
        <v>126.8</v>
      </c>
      <c r="W148">
        <v>129.4</v>
      </c>
      <c r="X148">
        <v>127.1</v>
      </c>
      <c r="Y148">
        <v>117</v>
      </c>
      <c r="Z148">
        <v>124.2</v>
      </c>
      <c r="AA148">
        <v>133.30000000000001</v>
      </c>
      <c r="AB148">
        <v>121.7</v>
      </c>
      <c r="AC148">
        <v>124.4</v>
      </c>
      <c r="AD148">
        <v>130.30000000000001</v>
      </c>
    </row>
    <row r="149" spans="1:30" x14ac:dyDescent="0.3">
      <c r="A149" t="s">
        <v>30</v>
      </c>
      <c r="B149">
        <v>2017</v>
      </c>
      <c r="C149" t="s">
        <v>36</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32</v>
      </c>
      <c r="V149">
        <v>133.19999999999999</v>
      </c>
      <c r="W149">
        <v>133.6</v>
      </c>
      <c r="X149">
        <v>130.1</v>
      </c>
      <c r="Y149">
        <v>119.5</v>
      </c>
      <c r="Z149">
        <v>127.7</v>
      </c>
      <c r="AA149">
        <v>134.9</v>
      </c>
      <c r="AB149">
        <v>123.2</v>
      </c>
      <c r="AC149">
        <v>127</v>
      </c>
      <c r="AD149">
        <v>132.6</v>
      </c>
    </row>
    <row r="150" spans="1:30" x14ac:dyDescent="0.3">
      <c r="A150" t="s">
        <v>33</v>
      </c>
      <c r="B150">
        <v>2017</v>
      </c>
      <c r="C150" t="s">
        <v>36</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t="s">
        <v>93</v>
      </c>
      <c r="V150">
        <v>119.2</v>
      </c>
      <c r="W150">
        <v>125.3</v>
      </c>
      <c r="X150">
        <v>122.9</v>
      </c>
      <c r="Y150">
        <v>115.5</v>
      </c>
      <c r="Z150">
        <v>122.2</v>
      </c>
      <c r="AA150">
        <v>132.4</v>
      </c>
      <c r="AB150">
        <v>121.7</v>
      </c>
      <c r="AC150">
        <v>122.4</v>
      </c>
      <c r="AD150">
        <v>128.19999999999999</v>
      </c>
    </row>
    <row r="151" spans="1:30" x14ac:dyDescent="0.3">
      <c r="A151" t="s">
        <v>35</v>
      </c>
      <c r="B151">
        <v>2017</v>
      </c>
      <c r="C151" t="s">
        <v>36</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t="s">
        <v>93</v>
      </c>
      <c r="V151">
        <v>127.9</v>
      </c>
      <c r="W151">
        <v>129.69999999999999</v>
      </c>
      <c r="X151">
        <v>127.4</v>
      </c>
      <c r="Y151">
        <v>117.4</v>
      </c>
      <c r="Z151">
        <v>124.6</v>
      </c>
      <c r="AA151">
        <v>133.4</v>
      </c>
      <c r="AB151">
        <v>122.6</v>
      </c>
      <c r="AC151">
        <v>124.8</v>
      </c>
      <c r="AD151">
        <v>130.6</v>
      </c>
    </row>
    <row r="152" spans="1:30" x14ac:dyDescent="0.3">
      <c r="A152" t="s">
        <v>30</v>
      </c>
      <c r="B152">
        <v>2017</v>
      </c>
      <c r="C152" t="s">
        <v>38</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row>
    <row r="153" spans="1:30" x14ac:dyDescent="0.3">
      <c r="A153" t="s">
        <v>33</v>
      </c>
      <c r="B153">
        <v>2017</v>
      </c>
      <c r="C153" t="s">
        <v>38</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t="s">
        <v>94</v>
      </c>
      <c r="V153">
        <v>120.8</v>
      </c>
      <c r="W153">
        <v>125.6</v>
      </c>
      <c r="X153">
        <v>123.1</v>
      </c>
      <c r="Y153">
        <v>115.6</v>
      </c>
      <c r="Z153">
        <v>122.4</v>
      </c>
      <c r="AA153">
        <v>132.80000000000001</v>
      </c>
      <c r="AB153">
        <v>121.7</v>
      </c>
      <c r="AC153">
        <v>122.6</v>
      </c>
      <c r="AD153">
        <v>128.69999999999999</v>
      </c>
    </row>
    <row r="154" spans="1:30" x14ac:dyDescent="0.3">
      <c r="A154" t="s">
        <v>35</v>
      </c>
      <c r="B154">
        <v>2017</v>
      </c>
      <c r="C154" t="s">
        <v>38</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t="s">
        <v>94</v>
      </c>
      <c r="V154">
        <v>129.1</v>
      </c>
      <c r="W154">
        <v>130.1</v>
      </c>
      <c r="X154">
        <v>127.8</v>
      </c>
      <c r="Y154">
        <v>117.6</v>
      </c>
      <c r="Z154">
        <v>125</v>
      </c>
      <c r="AA154">
        <v>133.80000000000001</v>
      </c>
      <c r="AB154">
        <v>122.6</v>
      </c>
      <c r="AC154">
        <v>125.1</v>
      </c>
      <c r="AD154">
        <v>130.9</v>
      </c>
    </row>
    <row r="155" spans="1:30" x14ac:dyDescent="0.3">
      <c r="A155" t="s">
        <v>30</v>
      </c>
      <c r="B155">
        <v>2017</v>
      </c>
      <c r="C155" t="s">
        <v>39</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32</v>
      </c>
      <c r="V155">
        <v>135</v>
      </c>
      <c r="W155">
        <v>134.30000000000001</v>
      </c>
      <c r="X155">
        <v>131</v>
      </c>
      <c r="Y155">
        <v>119.2</v>
      </c>
      <c r="Z155">
        <v>128.30000000000001</v>
      </c>
      <c r="AA155">
        <v>135.69999999999999</v>
      </c>
      <c r="AB155">
        <v>123.7</v>
      </c>
      <c r="AC155">
        <v>127.5</v>
      </c>
      <c r="AD155">
        <v>132.9</v>
      </c>
    </row>
    <row r="156" spans="1:30" x14ac:dyDescent="0.3">
      <c r="A156" t="s">
        <v>33</v>
      </c>
      <c r="B156">
        <v>2017</v>
      </c>
      <c r="C156" t="s">
        <v>39</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t="s">
        <v>95</v>
      </c>
      <c r="V156">
        <v>121.4</v>
      </c>
      <c r="W156">
        <v>126</v>
      </c>
      <c r="X156">
        <v>123.4</v>
      </c>
      <c r="Y156">
        <v>114.3</v>
      </c>
      <c r="Z156">
        <v>122.6</v>
      </c>
      <c r="AA156">
        <v>133.6</v>
      </c>
      <c r="AB156">
        <v>122.2</v>
      </c>
      <c r="AC156">
        <v>122.5</v>
      </c>
      <c r="AD156">
        <v>129.1</v>
      </c>
    </row>
    <row r="157" spans="1:30" x14ac:dyDescent="0.3">
      <c r="A157" t="s">
        <v>35</v>
      </c>
      <c r="B157">
        <v>2017</v>
      </c>
      <c r="C157" t="s">
        <v>39</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t="s">
        <v>95</v>
      </c>
      <c r="V157">
        <v>129.80000000000001</v>
      </c>
      <c r="W157">
        <v>130.4</v>
      </c>
      <c r="X157">
        <v>128.1</v>
      </c>
      <c r="Y157">
        <v>116.6</v>
      </c>
      <c r="Z157">
        <v>125.1</v>
      </c>
      <c r="AA157">
        <v>134.5</v>
      </c>
      <c r="AB157">
        <v>123.1</v>
      </c>
      <c r="AC157">
        <v>125.1</v>
      </c>
      <c r="AD157">
        <v>131.1</v>
      </c>
    </row>
    <row r="158" spans="1:30" x14ac:dyDescent="0.3">
      <c r="A158" t="s">
        <v>30</v>
      </c>
      <c r="B158">
        <v>2017</v>
      </c>
      <c r="C158" t="s">
        <v>41</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32</v>
      </c>
      <c r="V158">
        <v>135</v>
      </c>
      <c r="W158">
        <v>134.9</v>
      </c>
      <c r="X158">
        <v>131.4</v>
      </c>
      <c r="Y158">
        <v>119.4</v>
      </c>
      <c r="Z158">
        <v>129.4</v>
      </c>
      <c r="AA158">
        <v>136.30000000000001</v>
      </c>
      <c r="AB158">
        <v>123.7</v>
      </c>
      <c r="AC158">
        <v>127.9</v>
      </c>
      <c r="AD158">
        <v>133.30000000000001</v>
      </c>
    </row>
    <row r="159" spans="1:30" x14ac:dyDescent="0.3">
      <c r="A159" t="s">
        <v>33</v>
      </c>
      <c r="B159">
        <v>2017</v>
      </c>
      <c r="C159" t="s">
        <v>41</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t="s">
        <v>96</v>
      </c>
      <c r="V159">
        <v>120.1</v>
      </c>
      <c r="W159">
        <v>126.5</v>
      </c>
      <c r="X159">
        <v>123.6</v>
      </c>
      <c r="Y159">
        <v>114.3</v>
      </c>
      <c r="Z159">
        <v>122.8</v>
      </c>
      <c r="AA159">
        <v>133.80000000000001</v>
      </c>
      <c r="AB159">
        <v>122</v>
      </c>
      <c r="AC159">
        <v>122.6</v>
      </c>
      <c r="AD159">
        <v>129.30000000000001</v>
      </c>
    </row>
    <row r="160" spans="1:30" x14ac:dyDescent="0.3">
      <c r="A160" t="s">
        <v>35</v>
      </c>
      <c r="B160">
        <v>2017</v>
      </c>
      <c r="C160" t="s">
        <v>41</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t="s">
        <v>96</v>
      </c>
      <c r="V160">
        <v>129.4</v>
      </c>
      <c r="W160">
        <v>130.9</v>
      </c>
      <c r="X160">
        <v>128.4</v>
      </c>
      <c r="Y160">
        <v>116.7</v>
      </c>
      <c r="Z160">
        <v>125.7</v>
      </c>
      <c r="AA160">
        <v>134.80000000000001</v>
      </c>
      <c r="AB160">
        <v>123</v>
      </c>
      <c r="AC160">
        <v>125.3</v>
      </c>
      <c r="AD160">
        <v>131.4</v>
      </c>
    </row>
    <row r="161" spans="1:30" x14ac:dyDescent="0.3">
      <c r="A161" t="s">
        <v>30</v>
      </c>
      <c r="B161">
        <v>2017</v>
      </c>
      <c r="C161" t="s">
        <v>42</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row>
    <row r="162" spans="1:30" x14ac:dyDescent="0.3">
      <c r="A162" t="s">
        <v>33</v>
      </c>
      <c r="B162">
        <v>2017</v>
      </c>
      <c r="C162" t="s">
        <v>42</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t="s">
        <v>97</v>
      </c>
      <c r="V162">
        <v>119</v>
      </c>
      <c r="W162">
        <v>126.8</v>
      </c>
      <c r="X162">
        <v>123.8</v>
      </c>
      <c r="Y162">
        <v>113.9</v>
      </c>
      <c r="Z162">
        <v>122.9</v>
      </c>
      <c r="AA162">
        <v>134.30000000000001</v>
      </c>
      <c r="AB162">
        <v>122.5</v>
      </c>
      <c r="AC162">
        <v>122.7</v>
      </c>
      <c r="AD162">
        <v>129.9</v>
      </c>
    </row>
    <row r="163" spans="1:30" x14ac:dyDescent="0.3">
      <c r="A163" t="s">
        <v>35</v>
      </c>
      <c r="B163">
        <v>2017</v>
      </c>
      <c r="C163" t="s">
        <v>42</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t="s">
        <v>97</v>
      </c>
      <c r="V163">
        <v>128.80000000000001</v>
      </c>
      <c r="W163">
        <v>131.19999999999999</v>
      </c>
      <c r="X163">
        <v>128.5</v>
      </c>
      <c r="Y163">
        <v>116.5</v>
      </c>
      <c r="Z163">
        <v>125.9</v>
      </c>
      <c r="AA163">
        <v>135.4</v>
      </c>
      <c r="AB163">
        <v>123.4</v>
      </c>
      <c r="AC163">
        <v>125.5</v>
      </c>
      <c r="AD163">
        <v>132</v>
      </c>
    </row>
    <row r="164" spans="1:30" x14ac:dyDescent="0.3">
      <c r="A164" t="s">
        <v>30</v>
      </c>
      <c r="B164">
        <v>2017</v>
      </c>
      <c r="C164" t="s">
        <v>44</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32</v>
      </c>
      <c r="V164">
        <v>135.30000000000001</v>
      </c>
      <c r="W164">
        <v>136.1</v>
      </c>
      <c r="X164">
        <v>132.1</v>
      </c>
      <c r="Y164">
        <v>119.1</v>
      </c>
      <c r="Z164">
        <v>130.6</v>
      </c>
      <c r="AA164">
        <v>138.6</v>
      </c>
      <c r="AB164">
        <v>124.4</v>
      </c>
      <c r="AC164">
        <v>128.6</v>
      </c>
      <c r="AD164">
        <v>136.19999999999999</v>
      </c>
    </row>
    <row r="165" spans="1:30" x14ac:dyDescent="0.3">
      <c r="A165" t="s">
        <v>33</v>
      </c>
      <c r="B165">
        <v>2017</v>
      </c>
      <c r="C165" t="s">
        <v>44</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t="s">
        <v>98</v>
      </c>
      <c r="V165">
        <v>119.7</v>
      </c>
      <c r="W165">
        <v>127.2</v>
      </c>
      <c r="X165">
        <v>125</v>
      </c>
      <c r="Y165">
        <v>113.2</v>
      </c>
      <c r="Z165">
        <v>123.5</v>
      </c>
      <c r="AA165">
        <v>135.5</v>
      </c>
      <c r="AB165">
        <v>122.4</v>
      </c>
      <c r="AC165">
        <v>123</v>
      </c>
      <c r="AD165">
        <v>131.80000000000001</v>
      </c>
    </row>
    <row r="166" spans="1:30" x14ac:dyDescent="0.3">
      <c r="A166" t="s">
        <v>35</v>
      </c>
      <c r="B166">
        <v>2017</v>
      </c>
      <c r="C166" t="s">
        <v>44</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t="s">
        <v>98</v>
      </c>
      <c r="V166">
        <v>129.4</v>
      </c>
      <c r="W166">
        <v>131.9</v>
      </c>
      <c r="X166">
        <v>129.4</v>
      </c>
      <c r="Y166">
        <v>116</v>
      </c>
      <c r="Z166">
        <v>126.6</v>
      </c>
      <c r="AA166">
        <v>136.80000000000001</v>
      </c>
      <c r="AB166">
        <v>123.6</v>
      </c>
      <c r="AC166">
        <v>125.9</v>
      </c>
      <c r="AD166">
        <v>134.19999999999999</v>
      </c>
    </row>
    <row r="167" spans="1:30" x14ac:dyDescent="0.3">
      <c r="A167" t="s">
        <v>30</v>
      </c>
      <c r="B167">
        <v>2017</v>
      </c>
      <c r="C167" t="s">
        <v>46</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row>
    <row r="168" spans="1:30" x14ac:dyDescent="0.3">
      <c r="A168" t="s">
        <v>33</v>
      </c>
      <c r="B168">
        <v>2017</v>
      </c>
      <c r="C168" t="s">
        <v>46</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t="s">
        <v>99</v>
      </c>
      <c r="V168">
        <v>118.9</v>
      </c>
      <c r="W168">
        <v>127.7</v>
      </c>
      <c r="X168">
        <v>125.7</v>
      </c>
      <c r="Y168">
        <v>114.6</v>
      </c>
      <c r="Z168">
        <v>124.1</v>
      </c>
      <c r="AA168">
        <v>135.69999999999999</v>
      </c>
      <c r="AB168">
        <v>123.3</v>
      </c>
      <c r="AC168">
        <v>123.8</v>
      </c>
      <c r="AD168">
        <v>132.69999999999999</v>
      </c>
    </row>
    <row r="169" spans="1:30" x14ac:dyDescent="0.3">
      <c r="A169" t="s">
        <v>35</v>
      </c>
      <c r="B169">
        <v>2017</v>
      </c>
      <c r="C169" t="s">
        <v>46</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t="s">
        <v>99</v>
      </c>
      <c r="V169">
        <v>129.80000000000001</v>
      </c>
      <c r="W169">
        <v>132.80000000000001</v>
      </c>
      <c r="X169">
        <v>130.19999999999999</v>
      </c>
      <c r="Y169">
        <v>117.3</v>
      </c>
      <c r="Z169">
        <v>127.3</v>
      </c>
      <c r="AA169">
        <v>137.6</v>
      </c>
      <c r="AB169">
        <v>124.5</v>
      </c>
      <c r="AC169">
        <v>126.8</v>
      </c>
      <c r="AD169">
        <v>135.4</v>
      </c>
    </row>
    <row r="170" spans="1:30" x14ac:dyDescent="0.3">
      <c r="A170" t="s">
        <v>30</v>
      </c>
      <c r="B170">
        <v>2017</v>
      </c>
      <c r="C170" t="s">
        <v>48</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32</v>
      </c>
      <c r="V170">
        <v>137.4</v>
      </c>
      <c r="W170">
        <v>137.9</v>
      </c>
      <c r="X170">
        <v>133.4</v>
      </c>
      <c r="Y170">
        <v>121.2</v>
      </c>
      <c r="Z170">
        <v>132.30000000000001</v>
      </c>
      <c r="AA170">
        <v>139.6</v>
      </c>
      <c r="AB170">
        <v>126.7</v>
      </c>
      <c r="AC170">
        <v>130.30000000000001</v>
      </c>
      <c r="AD170">
        <v>137.6</v>
      </c>
    </row>
    <row r="171" spans="1:30" x14ac:dyDescent="0.3">
      <c r="A171" t="s">
        <v>33</v>
      </c>
      <c r="B171">
        <v>2017</v>
      </c>
      <c r="C171" t="s">
        <v>48</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t="s">
        <v>100</v>
      </c>
      <c r="V171">
        <v>120.6</v>
      </c>
      <c r="W171">
        <v>128.1</v>
      </c>
      <c r="X171">
        <v>126.1</v>
      </c>
      <c r="Y171">
        <v>115.7</v>
      </c>
      <c r="Z171">
        <v>124.5</v>
      </c>
      <c r="AA171">
        <v>135.9</v>
      </c>
      <c r="AB171">
        <v>124.4</v>
      </c>
      <c r="AC171">
        <v>124.5</v>
      </c>
      <c r="AD171">
        <v>132.4</v>
      </c>
    </row>
    <row r="172" spans="1:30" x14ac:dyDescent="0.3">
      <c r="A172" t="s">
        <v>35</v>
      </c>
      <c r="B172">
        <v>2017</v>
      </c>
      <c r="C172" t="s">
        <v>48</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t="s">
        <v>100</v>
      </c>
      <c r="V172">
        <v>131</v>
      </c>
      <c r="W172">
        <v>133.30000000000001</v>
      </c>
      <c r="X172">
        <v>130.6</v>
      </c>
      <c r="Y172">
        <v>118.3</v>
      </c>
      <c r="Z172">
        <v>127.9</v>
      </c>
      <c r="AA172">
        <v>137.4</v>
      </c>
      <c r="AB172">
        <v>125.7</v>
      </c>
      <c r="AC172">
        <v>127.5</v>
      </c>
      <c r="AD172">
        <v>135.19999999999999</v>
      </c>
    </row>
    <row r="173" spans="1:30" x14ac:dyDescent="0.3">
      <c r="A173" t="s">
        <v>30</v>
      </c>
      <c r="B173">
        <v>2017</v>
      </c>
      <c r="C173" t="s">
        <v>50</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row>
    <row r="174" spans="1:30" x14ac:dyDescent="0.3">
      <c r="A174" t="s">
        <v>33</v>
      </c>
      <c r="B174">
        <v>2017</v>
      </c>
      <c r="C174" t="s">
        <v>50</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t="s">
        <v>101</v>
      </c>
      <c r="V174">
        <v>122.6</v>
      </c>
      <c r="W174">
        <v>128.30000000000001</v>
      </c>
      <c r="X174">
        <v>126.6</v>
      </c>
      <c r="Y174">
        <v>115</v>
      </c>
      <c r="Z174">
        <v>124.8</v>
      </c>
      <c r="AA174">
        <v>136.30000000000001</v>
      </c>
      <c r="AB174">
        <v>124.6</v>
      </c>
      <c r="AC174">
        <v>124.5</v>
      </c>
      <c r="AD174">
        <v>133.5</v>
      </c>
    </row>
    <row r="175" spans="1:30" x14ac:dyDescent="0.3">
      <c r="A175" t="s">
        <v>35</v>
      </c>
      <c r="B175">
        <v>2017</v>
      </c>
      <c r="C175" t="s">
        <v>50</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t="s">
        <v>101</v>
      </c>
      <c r="V175">
        <v>132.19999999999999</v>
      </c>
      <c r="W175">
        <v>133.6</v>
      </c>
      <c r="X175">
        <v>131.30000000000001</v>
      </c>
      <c r="Y175">
        <v>117.8</v>
      </c>
      <c r="Z175">
        <v>128.4</v>
      </c>
      <c r="AA175">
        <v>137.9</v>
      </c>
      <c r="AB175">
        <v>126.2</v>
      </c>
      <c r="AC175">
        <v>127.7</v>
      </c>
      <c r="AD175">
        <v>136.1</v>
      </c>
    </row>
    <row r="176" spans="1:30" x14ac:dyDescent="0.3">
      <c r="A176" t="s">
        <v>30</v>
      </c>
      <c r="B176">
        <v>2017</v>
      </c>
      <c r="C176" t="s">
        <v>53</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row>
    <row r="177" spans="1:30" x14ac:dyDescent="0.3">
      <c r="A177" t="s">
        <v>33</v>
      </c>
      <c r="B177">
        <v>2017</v>
      </c>
      <c r="C177" t="s">
        <v>53</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t="s">
        <v>102</v>
      </c>
      <c r="V177">
        <v>125.7</v>
      </c>
      <c r="W177">
        <v>128.80000000000001</v>
      </c>
      <c r="X177">
        <v>127.4</v>
      </c>
      <c r="Y177">
        <v>115.3</v>
      </c>
      <c r="Z177">
        <v>125.1</v>
      </c>
      <c r="AA177">
        <v>136.6</v>
      </c>
      <c r="AB177">
        <v>124.9</v>
      </c>
      <c r="AC177">
        <v>124.9</v>
      </c>
      <c r="AD177">
        <v>134.80000000000001</v>
      </c>
    </row>
    <row r="178" spans="1:30" x14ac:dyDescent="0.3">
      <c r="A178" t="s">
        <v>35</v>
      </c>
      <c r="B178">
        <v>2017</v>
      </c>
      <c r="C178" t="s">
        <v>53</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t="s">
        <v>102</v>
      </c>
      <c r="V178">
        <v>135.30000000000001</v>
      </c>
      <c r="W178">
        <v>134.4</v>
      </c>
      <c r="X178">
        <v>132.6</v>
      </c>
      <c r="Y178">
        <v>118.3</v>
      </c>
      <c r="Z178">
        <v>128.9</v>
      </c>
      <c r="AA178">
        <v>138.6</v>
      </c>
      <c r="AB178">
        <v>126.8</v>
      </c>
      <c r="AC178">
        <v>128.4</v>
      </c>
      <c r="AD178">
        <v>137.6</v>
      </c>
    </row>
    <row r="179" spans="1:30" x14ac:dyDescent="0.3">
      <c r="A179" t="s">
        <v>30</v>
      </c>
      <c r="B179">
        <v>2017</v>
      </c>
      <c r="C179" t="s">
        <v>55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32</v>
      </c>
      <c r="V179">
        <v>142.6</v>
      </c>
      <c r="W179">
        <v>139.5</v>
      </c>
      <c r="X179">
        <v>136.1</v>
      </c>
      <c r="Y179">
        <v>122</v>
      </c>
      <c r="Z179">
        <v>133.4</v>
      </c>
      <c r="AA179">
        <v>141.1</v>
      </c>
      <c r="AB179">
        <v>127.8</v>
      </c>
      <c r="AC179">
        <v>131.9</v>
      </c>
      <c r="AD179">
        <v>139.80000000000001</v>
      </c>
    </row>
    <row r="180" spans="1:30" x14ac:dyDescent="0.3">
      <c r="A180" t="s">
        <v>33</v>
      </c>
      <c r="B180">
        <v>2017</v>
      </c>
      <c r="C180" t="s">
        <v>55</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t="s">
        <v>103</v>
      </c>
      <c r="V180">
        <v>126.8</v>
      </c>
      <c r="W180">
        <v>129.30000000000001</v>
      </c>
      <c r="X180">
        <v>128.19999999999999</v>
      </c>
      <c r="Y180">
        <v>115.3</v>
      </c>
      <c r="Z180">
        <v>125.6</v>
      </c>
      <c r="AA180">
        <v>136.69999999999999</v>
      </c>
      <c r="AB180">
        <v>124.6</v>
      </c>
      <c r="AC180">
        <v>125.1</v>
      </c>
      <c r="AD180">
        <v>134.1</v>
      </c>
    </row>
    <row r="181" spans="1:30" x14ac:dyDescent="0.3">
      <c r="A181" t="s">
        <v>35</v>
      </c>
      <c r="B181">
        <v>2017</v>
      </c>
      <c r="C181" t="s">
        <v>55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t="s">
        <v>103</v>
      </c>
      <c r="V181">
        <v>136.6</v>
      </c>
      <c r="W181">
        <v>134.69999999999999</v>
      </c>
      <c r="X181">
        <v>133.1</v>
      </c>
      <c r="Y181">
        <v>118.5</v>
      </c>
      <c r="Z181">
        <v>129</v>
      </c>
      <c r="AA181">
        <v>138.5</v>
      </c>
      <c r="AB181">
        <v>126.5</v>
      </c>
      <c r="AC181">
        <v>128.6</v>
      </c>
      <c r="AD181">
        <v>137.19999999999999</v>
      </c>
    </row>
    <row r="182" spans="1:30" x14ac:dyDescent="0.3">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row>
    <row r="183" spans="1:30" x14ac:dyDescent="0.3">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t="s">
        <v>104</v>
      </c>
      <c r="V183">
        <v>127.3</v>
      </c>
      <c r="W183">
        <v>129.5</v>
      </c>
      <c r="X183">
        <v>129</v>
      </c>
      <c r="Y183">
        <v>116.3</v>
      </c>
      <c r="Z183">
        <v>126.2</v>
      </c>
      <c r="AA183">
        <v>137.1</v>
      </c>
      <c r="AB183">
        <v>125.5</v>
      </c>
      <c r="AC183">
        <v>125.8</v>
      </c>
      <c r="AD183">
        <v>134.1</v>
      </c>
    </row>
    <row r="184" spans="1:30" x14ac:dyDescent="0.3">
      <c r="A184" t="s">
        <v>35</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t="s">
        <v>104</v>
      </c>
      <c r="V184">
        <v>136.6</v>
      </c>
      <c r="W184">
        <v>134.9</v>
      </c>
      <c r="X184">
        <v>133.30000000000001</v>
      </c>
      <c r="Y184">
        <v>119.3</v>
      </c>
      <c r="Z184">
        <v>129.69999999999999</v>
      </c>
      <c r="AA184">
        <v>139</v>
      </c>
      <c r="AB184">
        <v>127.3</v>
      </c>
      <c r="AC184">
        <v>129.1</v>
      </c>
      <c r="AD184">
        <v>136.9</v>
      </c>
    </row>
    <row r="185" spans="1:30" x14ac:dyDescent="0.3">
      <c r="A185" t="s">
        <v>30</v>
      </c>
      <c r="B185">
        <v>2018</v>
      </c>
      <c r="C185" t="s">
        <v>36</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row>
    <row r="186" spans="1:30" x14ac:dyDescent="0.3">
      <c r="A186" t="s">
        <v>33</v>
      </c>
      <c r="B186">
        <v>2018</v>
      </c>
      <c r="C186" t="s">
        <v>36</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t="s">
        <v>105</v>
      </c>
      <c r="V186">
        <v>127.3</v>
      </c>
      <c r="W186">
        <v>129.9</v>
      </c>
      <c r="X186">
        <v>129.80000000000001</v>
      </c>
      <c r="Y186">
        <v>117.4</v>
      </c>
      <c r="Z186">
        <v>126.5</v>
      </c>
      <c r="AA186">
        <v>137.19999999999999</v>
      </c>
      <c r="AB186">
        <v>126.2</v>
      </c>
      <c r="AC186">
        <v>126.5</v>
      </c>
      <c r="AD186">
        <v>134</v>
      </c>
    </row>
    <row r="187" spans="1:30" x14ac:dyDescent="0.3">
      <c r="A187" t="s">
        <v>35</v>
      </c>
      <c r="B187">
        <v>2018</v>
      </c>
      <c r="C187" t="s">
        <v>36</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t="s">
        <v>105</v>
      </c>
      <c r="V187">
        <v>136.69999999999999</v>
      </c>
      <c r="W187">
        <v>135.19999999999999</v>
      </c>
      <c r="X187">
        <v>133.80000000000001</v>
      </c>
      <c r="Y187">
        <v>120.2</v>
      </c>
      <c r="Z187">
        <v>129.9</v>
      </c>
      <c r="AA187">
        <v>139</v>
      </c>
      <c r="AB187">
        <v>127.7</v>
      </c>
      <c r="AC187">
        <v>129.6</v>
      </c>
      <c r="AD187">
        <v>136.4</v>
      </c>
    </row>
    <row r="188" spans="1:30" x14ac:dyDescent="0.3">
      <c r="A188" t="s">
        <v>30</v>
      </c>
      <c r="B188">
        <v>2018</v>
      </c>
      <c r="C188" t="s">
        <v>38</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row>
    <row r="189" spans="1:30" x14ac:dyDescent="0.3">
      <c r="A189" t="s">
        <v>33</v>
      </c>
      <c r="B189">
        <v>2018</v>
      </c>
      <c r="C189" t="s">
        <v>38</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t="s">
        <v>106</v>
      </c>
      <c r="V189">
        <v>126.4</v>
      </c>
      <c r="W189">
        <v>130.80000000000001</v>
      </c>
      <c r="X189">
        <v>130.5</v>
      </c>
      <c r="Y189">
        <v>117.8</v>
      </c>
      <c r="Z189">
        <v>126.8</v>
      </c>
      <c r="AA189">
        <v>137.80000000000001</v>
      </c>
      <c r="AB189">
        <v>126.7</v>
      </c>
      <c r="AC189">
        <v>127.1</v>
      </c>
      <c r="AD189">
        <v>134</v>
      </c>
    </row>
    <row r="190" spans="1:30" x14ac:dyDescent="0.3">
      <c r="A190" t="s">
        <v>35</v>
      </c>
      <c r="B190">
        <v>2018</v>
      </c>
      <c r="C190" t="s">
        <v>38</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t="s">
        <v>106</v>
      </c>
      <c r="V190">
        <v>136.5</v>
      </c>
      <c r="W190">
        <v>135.6</v>
      </c>
      <c r="X190">
        <v>134.30000000000001</v>
      </c>
      <c r="Y190">
        <v>121</v>
      </c>
      <c r="Z190">
        <v>130.4</v>
      </c>
      <c r="AA190">
        <v>139.80000000000001</v>
      </c>
      <c r="AB190">
        <v>128.19999999999999</v>
      </c>
      <c r="AC190">
        <v>130.30000000000001</v>
      </c>
      <c r="AD190">
        <v>136.5</v>
      </c>
    </row>
    <row r="191" spans="1:30" x14ac:dyDescent="0.3">
      <c r="A191" t="s">
        <v>30</v>
      </c>
      <c r="B191">
        <v>2018</v>
      </c>
      <c r="C191" t="s">
        <v>39</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32</v>
      </c>
      <c r="V191">
        <v>143.80000000000001</v>
      </c>
      <c r="W191">
        <v>140.9</v>
      </c>
      <c r="X191">
        <v>137.6</v>
      </c>
      <c r="Y191">
        <v>125.3</v>
      </c>
      <c r="Z191">
        <v>136</v>
      </c>
      <c r="AA191">
        <v>143.69999999999999</v>
      </c>
      <c r="AB191">
        <v>130.4</v>
      </c>
      <c r="AC191">
        <v>134.19999999999999</v>
      </c>
      <c r="AD191">
        <v>139.1</v>
      </c>
    </row>
    <row r="192" spans="1:30" x14ac:dyDescent="0.3">
      <c r="A192" t="s">
        <v>33</v>
      </c>
      <c r="B192">
        <v>2018</v>
      </c>
      <c r="C192" t="s">
        <v>39</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t="s">
        <v>107</v>
      </c>
      <c r="V192">
        <v>124.6</v>
      </c>
      <c r="W192">
        <v>131.80000000000001</v>
      </c>
      <c r="X192">
        <v>131.30000000000001</v>
      </c>
      <c r="Y192">
        <v>118.9</v>
      </c>
      <c r="Z192">
        <v>127.6</v>
      </c>
      <c r="AA192">
        <v>139.69999999999999</v>
      </c>
      <c r="AB192">
        <v>127.6</v>
      </c>
      <c r="AC192">
        <v>128.19999999999999</v>
      </c>
      <c r="AD192">
        <v>134.80000000000001</v>
      </c>
    </row>
    <row r="193" spans="1:30" x14ac:dyDescent="0.3">
      <c r="A193" t="s">
        <v>35</v>
      </c>
      <c r="B193">
        <v>2018</v>
      </c>
      <c r="C193" t="s">
        <v>39</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t="s">
        <v>107</v>
      </c>
      <c r="V193">
        <v>136.5</v>
      </c>
      <c r="W193">
        <v>136.6</v>
      </c>
      <c r="X193">
        <v>135.19999999999999</v>
      </c>
      <c r="Y193">
        <v>121.9</v>
      </c>
      <c r="Z193">
        <v>131.30000000000001</v>
      </c>
      <c r="AA193">
        <v>141.4</v>
      </c>
      <c r="AB193">
        <v>129.19999999999999</v>
      </c>
      <c r="AC193">
        <v>131.30000000000001</v>
      </c>
      <c r="AD193">
        <v>137.1</v>
      </c>
    </row>
    <row r="194" spans="1:30" x14ac:dyDescent="0.3">
      <c r="A194" t="s">
        <v>30</v>
      </c>
      <c r="B194">
        <v>2018</v>
      </c>
      <c r="C194" t="s">
        <v>41</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row>
    <row r="195" spans="1:30" x14ac:dyDescent="0.3">
      <c r="A195" t="s">
        <v>33</v>
      </c>
      <c r="B195">
        <v>2018</v>
      </c>
      <c r="C195" t="s">
        <v>41</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t="s">
        <v>108</v>
      </c>
      <c r="V195">
        <v>124.7</v>
      </c>
      <c r="W195">
        <v>132.5</v>
      </c>
      <c r="X195">
        <v>132</v>
      </c>
      <c r="Y195">
        <v>119.8</v>
      </c>
      <c r="Z195">
        <v>128</v>
      </c>
      <c r="AA195">
        <v>140.4</v>
      </c>
      <c r="AB195">
        <v>128.1</v>
      </c>
      <c r="AC195">
        <v>128.9</v>
      </c>
      <c r="AD195">
        <v>135.4</v>
      </c>
    </row>
    <row r="196" spans="1:30" x14ac:dyDescent="0.3">
      <c r="A196" t="s">
        <v>35</v>
      </c>
      <c r="B196">
        <v>2018</v>
      </c>
      <c r="C196" t="s">
        <v>41</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t="s">
        <v>108</v>
      </c>
      <c r="V196">
        <v>136.9</v>
      </c>
      <c r="W196">
        <v>137.4</v>
      </c>
      <c r="X196">
        <v>136</v>
      </c>
      <c r="Y196">
        <v>122.9</v>
      </c>
      <c r="Z196">
        <v>131.80000000000001</v>
      </c>
      <c r="AA196">
        <v>142.1</v>
      </c>
      <c r="AB196">
        <v>129.9</v>
      </c>
      <c r="AC196">
        <v>132.1</v>
      </c>
      <c r="AD196">
        <v>137.80000000000001</v>
      </c>
    </row>
    <row r="197" spans="1:30" x14ac:dyDescent="0.3">
      <c r="A197" t="s">
        <v>30</v>
      </c>
      <c r="B197">
        <v>2018</v>
      </c>
      <c r="C197" t="s">
        <v>42</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row>
    <row r="198" spans="1:30" x14ac:dyDescent="0.3">
      <c r="A198" t="s">
        <v>33</v>
      </c>
      <c r="B198">
        <v>2018</v>
      </c>
      <c r="C198" t="s">
        <v>42</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t="s">
        <v>109</v>
      </c>
      <c r="V198">
        <v>126.5</v>
      </c>
      <c r="W198">
        <v>133.1</v>
      </c>
      <c r="X198">
        <v>132.6</v>
      </c>
      <c r="Y198">
        <v>120.4</v>
      </c>
      <c r="Z198">
        <v>128.5</v>
      </c>
      <c r="AA198">
        <v>141.19999999999999</v>
      </c>
      <c r="AB198">
        <v>128.19999999999999</v>
      </c>
      <c r="AC198">
        <v>129.5</v>
      </c>
      <c r="AD198">
        <v>136.19999999999999</v>
      </c>
    </row>
    <row r="199" spans="1:30" x14ac:dyDescent="0.3">
      <c r="A199" t="s">
        <v>35</v>
      </c>
      <c r="B199">
        <v>2018</v>
      </c>
      <c r="C199" t="s">
        <v>42</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t="s">
        <v>109</v>
      </c>
      <c r="V199">
        <v>138.1</v>
      </c>
      <c r="W199">
        <v>137.9</v>
      </c>
      <c r="X199">
        <v>136.19999999999999</v>
      </c>
      <c r="Y199">
        <v>123.7</v>
      </c>
      <c r="Z199">
        <v>132.6</v>
      </c>
      <c r="AA199">
        <v>142.80000000000001</v>
      </c>
      <c r="AB199">
        <v>130.1</v>
      </c>
      <c r="AC199">
        <v>132.6</v>
      </c>
      <c r="AD199">
        <v>138.5</v>
      </c>
    </row>
    <row r="200" spans="1:30" x14ac:dyDescent="0.3">
      <c r="A200" t="s">
        <v>30</v>
      </c>
      <c r="B200">
        <v>2018</v>
      </c>
      <c r="C200" t="s">
        <v>44</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32</v>
      </c>
      <c r="V200">
        <v>146.80000000000001</v>
      </c>
      <c r="W200">
        <v>143.1</v>
      </c>
      <c r="X200">
        <v>139</v>
      </c>
      <c r="Y200">
        <v>127.5</v>
      </c>
      <c r="Z200">
        <v>138.4</v>
      </c>
      <c r="AA200">
        <v>145.80000000000001</v>
      </c>
      <c r="AB200">
        <v>131.4</v>
      </c>
      <c r="AC200">
        <v>136</v>
      </c>
      <c r="AD200">
        <v>141.80000000000001</v>
      </c>
    </row>
    <row r="201" spans="1:30" x14ac:dyDescent="0.3">
      <c r="A201" t="s">
        <v>33</v>
      </c>
      <c r="B201">
        <v>2018</v>
      </c>
      <c r="C201" t="s">
        <v>44</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t="s">
        <v>110</v>
      </c>
      <c r="V201">
        <v>128.1</v>
      </c>
      <c r="W201">
        <v>133.6</v>
      </c>
      <c r="X201">
        <v>133.6</v>
      </c>
      <c r="Y201">
        <v>120.1</v>
      </c>
      <c r="Z201">
        <v>129</v>
      </c>
      <c r="AA201">
        <v>144</v>
      </c>
      <c r="AB201">
        <v>128.19999999999999</v>
      </c>
      <c r="AC201">
        <v>130.19999999999999</v>
      </c>
      <c r="AD201">
        <v>137.5</v>
      </c>
    </row>
    <row r="202" spans="1:30" x14ac:dyDescent="0.3">
      <c r="A202" t="s">
        <v>35</v>
      </c>
      <c r="B202">
        <v>2018</v>
      </c>
      <c r="C202" t="s">
        <v>44</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t="s">
        <v>110</v>
      </c>
      <c r="V202">
        <v>139.69999999999999</v>
      </c>
      <c r="W202">
        <v>138.6</v>
      </c>
      <c r="X202">
        <v>137</v>
      </c>
      <c r="Y202">
        <v>123.6</v>
      </c>
      <c r="Z202">
        <v>133.1</v>
      </c>
      <c r="AA202">
        <v>144.69999999999999</v>
      </c>
      <c r="AB202">
        <v>130.1</v>
      </c>
      <c r="AC202">
        <v>133.19999999999999</v>
      </c>
      <c r="AD202">
        <v>139.80000000000001</v>
      </c>
    </row>
    <row r="203" spans="1:30" x14ac:dyDescent="0.3">
      <c r="A203" t="s">
        <v>30</v>
      </c>
      <c r="B203">
        <v>2018</v>
      </c>
      <c r="C203" t="s">
        <v>46</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row>
    <row r="204" spans="1:30" x14ac:dyDescent="0.3">
      <c r="A204" t="s">
        <v>33</v>
      </c>
      <c r="B204">
        <v>2018</v>
      </c>
      <c r="C204" t="s">
        <v>46</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t="s">
        <v>111</v>
      </c>
      <c r="V204">
        <v>129.80000000000001</v>
      </c>
      <c r="W204">
        <v>134.4</v>
      </c>
      <c r="X204">
        <v>134.9</v>
      </c>
      <c r="Y204">
        <v>120.7</v>
      </c>
      <c r="Z204">
        <v>129.80000000000001</v>
      </c>
      <c r="AA204">
        <v>145.30000000000001</v>
      </c>
      <c r="AB204">
        <v>128.30000000000001</v>
      </c>
      <c r="AC204">
        <v>131</v>
      </c>
      <c r="AD204">
        <v>138</v>
      </c>
    </row>
    <row r="205" spans="1:30" x14ac:dyDescent="0.3">
      <c r="A205" t="s">
        <v>35</v>
      </c>
      <c r="B205">
        <v>2018</v>
      </c>
      <c r="C205" t="s">
        <v>46</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t="s">
        <v>111</v>
      </c>
      <c r="V205">
        <v>140.9</v>
      </c>
      <c r="W205">
        <v>139.4</v>
      </c>
      <c r="X205">
        <v>137.69999999999999</v>
      </c>
      <c r="Y205">
        <v>124.3</v>
      </c>
      <c r="Z205">
        <v>133.6</v>
      </c>
      <c r="AA205">
        <v>146</v>
      </c>
      <c r="AB205">
        <v>130.1</v>
      </c>
      <c r="AC205">
        <v>133.9</v>
      </c>
      <c r="AD205">
        <v>140.4</v>
      </c>
    </row>
    <row r="206" spans="1:30" x14ac:dyDescent="0.3">
      <c r="A206" t="s">
        <v>30</v>
      </c>
      <c r="B206">
        <v>2018</v>
      </c>
      <c r="C206" t="s">
        <v>48</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32</v>
      </c>
      <c r="V206">
        <v>149</v>
      </c>
      <c r="W206">
        <v>144</v>
      </c>
      <c r="X206">
        <v>140</v>
      </c>
      <c r="Y206">
        <v>129.9</v>
      </c>
      <c r="Z206">
        <v>140</v>
      </c>
      <c r="AA206">
        <v>147.6</v>
      </c>
      <c r="AB206">
        <v>132</v>
      </c>
      <c r="AC206">
        <v>137.4</v>
      </c>
      <c r="AD206">
        <v>142.1</v>
      </c>
    </row>
    <row r="207" spans="1:30" x14ac:dyDescent="0.3">
      <c r="A207" t="s">
        <v>33</v>
      </c>
      <c r="B207">
        <v>2018</v>
      </c>
      <c r="C207" t="s">
        <v>48</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t="s">
        <v>112</v>
      </c>
      <c r="V207">
        <v>131.19999999999999</v>
      </c>
      <c r="W207">
        <v>134.9</v>
      </c>
      <c r="X207">
        <v>135.69999999999999</v>
      </c>
      <c r="Y207">
        <v>122.5</v>
      </c>
      <c r="Z207">
        <v>130.19999999999999</v>
      </c>
      <c r="AA207">
        <v>145.19999999999999</v>
      </c>
      <c r="AB207">
        <v>129.30000000000001</v>
      </c>
      <c r="AC207">
        <v>131.9</v>
      </c>
      <c r="AD207">
        <v>138.1</v>
      </c>
    </row>
    <row r="208" spans="1:30" x14ac:dyDescent="0.3">
      <c r="A208" t="s">
        <v>35</v>
      </c>
      <c r="B208">
        <v>2018</v>
      </c>
      <c r="C208" t="s">
        <v>48</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t="s">
        <v>112</v>
      </c>
      <c r="V208">
        <v>142.30000000000001</v>
      </c>
      <c r="W208">
        <v>139.69999999999999</v>
      </c>
      <c r="X208">
        <v>138.4</v>
      </c>
      <c r="Y208">
        <v>126</v>
      </c>
      <c r="Z208">
        <v>134.5</v>
      </c>
      <c r="AA208">
        <v>146.19999999999999</v>
      </c>
      <c r="AB208">
        <v>130.9</v>
      </c>
      <c r="AC208">
        <v>134.69999999999999</v>
      </c>
      <c r="AD208">
        <v>140.19999999999999</v>
      </c>
    </row>
    <row r="209" spans="1:30" x14ac:dyDescent="0.3">
      <c r="A209" t="s">
        <v>30</v>
      </c>
      <c r="B209">
        <v>2018</v>
      </c>
      <c r="C209" t="s">
        <v>50</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row>
    <row r="210" spans="1:30" x14ac:dyDescent="0.3">
      <c r="A210" t="s">
        <v>33</v>
      </c>
      <c r="B210">
        <v>2018</v>
      </c>
      <c r="C210" t="s">
        <v>50</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t="s">
        <v>113</v>
      </c>
      <c r="V210">
        <v>133.4</v>
      </c>
      <c r="W210">
        <v>135.1</v>
      </c>
      <c r="X210">
        <v>136.19999999999999</v>
      </c>
      <c r="Y210">
        <v>123.3</v>
      </c>
      <c r="Z210">
        <v>130.69999999999999</v>
      </c>
      <c r="AA210">
        <v>145.5</v>
      </c>
      <c r="AB210">
        <v>130.4</v>
      </c>
      <c r="AC210">
        <v>132.5</v>
      </c>
      <c r="AD210">
        <v>138.9</v>
      </c>
    </row>
    <row r="211" spans="1:30" x14ac:dyDescent="0.3">
      <c r="A211" t="s">
        <v>35</v>
      </c>
      <c r="B211">
        <v>2018</v>
      </c>
      <c r="C211" t="s">
        <v>50</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t="s">
        <v>114</v>
      </c>
      <c r="V211">
        <v>145.30000000000001</v>
      </c>
      <c r="W211">
        <v>142.19999999999999</v>
      </c>
      <c r="X211">
        <v>142.1</v>
      </c>
      <c r="Y211">
        <v>125.5</v>
      </c>
      <c r="Z211">
        <v>136.5</v>
      </c>
      <c r="AA211">
        <v>147.80000000000001</v>
      </c>
      <c r="AB211">
        <v>132</v>
      </c>
      <c r="AC211">
        <v>136.30000000000001</v>
      </c>
      <c r="AD211">
        <v>140.80000000000001</v>
      </c>
    </row>
    <row r="212" spans="1:30" x14ac:dyDescent="0.3">
      <c r="A212" t="s">
        <v>30</v>
      </c>
      <c r="B212">
        <v>2018</v>
      </c>
      <c r="C212" t="s">
        <v>53</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row>
    <row r="213" spans="1:30" x14ac:dyDescent="0.3">
      <c r="A213" t="s">
        <v>33</v>
      </c>
      <c r="B213">
        <v>2018</v>
      </c>
      <c r="C213" t="s">
        <v>53</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t="s">
        <v>114</v>
      </c>
      <c r="V213">
        <v>136.69999999999999</v>
      </c>
      <c r="W213">
        <v>135.80000000000001</v>
      </c>
      <c r="X213">
        <v>136.80000000000001</v>
      </c>
      <c r="Y213">
        <v>121.2</v>
      </c>
      <c r="Z213">
        <v>131.30000000000001</v>
      </c>
      <c r="AA213">
        <v>146.1</v>
      </c>
      <c r="AB213">
        <v>130.5</v>
      </c>
      <c r="AC213">
        <v>132.19999999999999</v>
      </c>
      <c r="AD213">
        <v>139</v>
      </c>
    </row>
    <row r="214" spans="1:30" x14ac:dyDescent="0.3">
      <c r="A214" t="s">
        <v>35</v>
      </c>
      <c r="B214">
        <v>2018</v>
      </c>
      <c r="C214" t="s">
        <v>53</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t="s">
        <v>114</v>
      </c>
      <c r="V214">
        <v>145.1</v>
      </c>
      <c r="W214">
        <v>142.19999999999999</v>
      </c>
      <c r="X214">
        <v>142.1</v>
      </c>
      <c r="Y214">
        <v>125.5</v>
      </c>
      <c r="Z214">
        <v>136.5</v>
      </c>
      <c r="AA214">
        <v>147.80000000000001</v>
      </c>
      <c r="AB214">
        <v>132</v>
      </c>
      <c r="AC214">
        <v>136.30000000000001</v>
      </c>
      <c r="AD214">
        <v>140.80000000000001</v>
      </c>
    </row>
    <row r="215" spans="1:30" x14ac:dyDescent="0.3">
      <c r="A215" t="s">
        <v>30</v>
      </c>
      <c r="B215">
        <v>2018</v>
      </c>
      <c r="C215" t="s">
        <v>55</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32</v>
      </c>
      <c r="V215">
        <v>149</v>
      </c>
      <c r="W215">
        <v>149.5</v>
      </c>
      <c r="X215">
        <v>149.6</v>
      </c>
      <c r="Y215">
        <v>128.9</v>
      </c>
      <c r="Z215">
        <v>143.30000000000001</v>
      </c>
      <c r="AA215">
        <v>155.1</v>
      </c>
      <c r="AB215">
        <v>133.19999999999999</v>
      </c>
      <c r="AC215">
        <v>141.6</v>
      </c>
      <c r="AD215">
        <v>141.9</v>
      </c>
    </row>
    <row r="216" spans="1:30" x14ac:dyDescent="0.3">
      <c r="A216" t="s">
        <v>33</v>
      </c>
      <c r="B216">
        <v>2018</v>
      </c>
      <c r="C216" t="s">
        <v>55</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t="s">
        <v>115</v>
      </c>
      <c r="V216">
        <v>132.4</v>
      </c>
      <c r="W216">
        <v>136.19999999999999</v>
      </c>
      <c r="X216">
        <v>137.30000000000001</v>
      </c>
      <c r="Y216">
        <v>118.8</v>
      </c>
      <c r="Z216">
        <v>131.69999999999999</v>
      </c>
      <c r="AA216">
        <v>146.5</v>
      </c>
      <c r="AB216">
        <v>130.80000000000001</v>
      </c>
      <c r="AC216">
        <v>131.69999999999999</v>
      </c>
      <c r="AD216">
        <v>138</v>
      </c>
    </row>
    <row r="217" spans="1:30" x14ac:dyDescent="0.3">
      <c r="A217" t="s">
        <v>35</v>
      </c>
      <c r="B217">
        <v>2018</v>
      </c>
      <c r="C217" t="s">
        <v>55</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t="s">
        <v>115</v>
      </c>
      <c r="V217">
        <v>142.69999999999999</v>
      </c>
      <c r="W217">
        <v>143.19999999999999</v>
      </c>
      <c r="X217">
        <v>144.9</v>
      </c>
      <c r="Y217">
        <v>123.6</v>
      </c>
      <c r="Z217">
        <v>136.80000000000001</v>
      </c>
      <c r="AA217">
        <v>150.1</v>
      </c>
      <c r="AB217">
        <v>132.19999999999999</v>
      </c>
      <c r="AC217">
        <v>136.80000000000001</v>
      </c>
      <c r="AD217">
        <v>140.1</v>
      </c>
    </row>
    <row r="218" spans="1:30" x14ac:dyDescent="0.3">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32</v>
      </c>
      <c r="V218">
        <v>146.19999999999999</v>
      </c>
      <c r="W218">
        <v>150.1</v>
      </c>
      <c r="X218">
        <v>149.6</v>
      </c>
      <c r="Y218">
        <v>128.6</v>
      </c>
      <c r="Z218">
        <v>142.9</v>
      </c>
      <c r="AA218">
        <v>155.19999999999999</v>
      </c>
      <c r="AB218">
        <v>133.5</v>
      </c>
      <c r="AC218">
        <v>141.69999999999999</v>
      </c>
      <c r="AD218">
        <v>141</v>
      </c>
    </row>
    <row r="219" spans="1:30" x14ac:dyDescent="0.3">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t="s">
        <v>116</v>
      </c>
      <c r="V219">
        <v>128.6</v>
      </c>
      <c r="W219">
        <v>136.30000000000001</v>
      </c>
      <c r="X219">
        <v>137.80000000000001</v>
      </c>
      <c r="Y219">
        <v>118.6</v>
      </c>
      <c r="Z219">
        <v>131.9</v>
      </c>
      <c r="AA219">
        <v>146.6</v>
      </c>
      <c r="AB219">
        <v>131.69999999999999</v>
      </c>
      <c r="AC219">
        <v>131.80000000000001</v>
      </c>
      <c r="AD219">
        <v>138</v>
      </c>
    </row>
    <row r="220" spans="1:30" x14ac:dyDescent="0.3">
      <c r="A220" t="s">
        <v>35</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t="s">
        <v>116</v>
      </c>
      <c r="V220">
        <v>139.5</v>
      </c>
      <c r="W220">
        <v>143.6</v>
      </c>
      <c r="X220">
        <v>145.1</v>
      </c>
      <c r="Y220">
        <v>123.3</v>
      </c>
      <c r="Z220">
        <v>136.69999999999999</v>
      </c>
      <c r="AA220">
        <v>150.19999999999999</v>
      </c>
      <c r="AB220">
        <v>132.80000000000001</v>
      </c>
      <c r="AC220">
        <v>136.9</v>
      </c>
      <c r="AD220">
        <v>139.6</v>
      </c>
    </row>
    <row r="221" spans="1:30" x14ac:dyDescent="0.3">
      <c r="A221" t="s">
        <v>30</v>
      </c>
      <c r="B221">
        <v>2019</v>
      </c>
      <c r="C221" t="s">
        <v>36</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32</v>
      </c>
      <c r="V221">
        <v>145.30000000000001</v>
      </c>
      <c r="W221">
        <v>150.1</v>
      </c>
      <c r="X221">
        <v>149.9</v>
      </c>
      <c r="Y221">
        <v>129.19999999999999</v>
      </c>
      <c r="Z221">
        <v>143.4</v>
      </c>
      <c r="AA221">
        <v>155.5</v>
      </c>
      <c r="AB221">
        <v>134.9</v>
      </c>
      <c r="AC221">
        <v>142.19999999999999</v>
      </c>
      <c r="AD221">
        <v>141</v>
      </c>
    </row>
    <row r="222" spans="1:30" x14ac:dyDescent="0.3">
      <c r="A222" t="s">
        <v>33</v>
      </c>
      <c r="B222">
        <v>2019</v>
      </c>
      <c r="C222" t="s">
        <v>36</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t="s">
        <v>117</v>
      </c>
      <c r="V222">
        <v>127.1</v>
      </c>
      <c r="W222">
        <v>136.6</v>
      </c>
      <c r="X222">
        <v>138.5</v>
      </c>
      <c r="Y222">
        <v>119.2</v>
      </c>
      <c r="Z222">
        <v>132.19999999999999</v>
      </c>
      <c r="AA222">
        <v>146.6</v>
      </c>
      <c r="AB222">
        <v>133</v>
      </c>
      <c r="AC222">
        <v>132.4</v>
      </c>
      <c r="AD222">
        <v>138.6</v>
      </c>
    </row>
    <row r="223" spans="1:30" x14ac:dyDescent="0.3">
      <c r="A223" t="s">
        <v>35</v>
      </c>
      <c r="B223">
        <v>2019</v>
      </c>
      <c r="C223" t="s">
        <v>36</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t="s">
        <v>117</v>
      </c>
      <c r="V223">
        <v>138.4</v>
      </c>
      <c r="W223">
        <v>143.69999999999999</v>
      </c>
      <c r="X223">
        <v>145.6</v>
      </c>
      <c r="Y223">
        <v>123.9</v>
      </c>
      <c r="Z223">
        <v>137.1</v>
      </c>
      <c r="AA223">
        <v>150.30000000000001</v>
      </c>
      <c r="AB223">
        <v>134.1</v>
      </c>
      <c r="AC223">
        <v>137.4</v>
      </c>
      <c r="AD223">
        <v>139.9</v>
      </c>
    </row>
    <row r="224" spans="1:30" x14ac:dyDescent="0.3">
      <c r="A224" t="s">
        <v>30</v>
      </c>
      <c r="B224">
        <v>2019</v>
      </c>
      <c r="C224" t="s">
        <v>38</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32</v>
      </c>
      <c r="V224">
        <v>146.4</v>
      </c>
      <c r="W224">
        <v>150</v>
      </c>
      <c r="X224">
        <v>150.4</v>
      </c>
      <c r="Y224">
        <v>129.9</v>
      </c>
      <c r="Z224">
        <v>143.80000000000001</v>
      </c>
      <c r="AA224">
        <v>155.5</v>
      </c>
      <c r="AB224">
        <v>134</v>
      </c>
      <c r="AC224">
        <v>142.4</v>
      </c>
      <c r="AD224">
        <v>141.19999999999999</v>
      </c>
    </row>
    <row r="225" spans="1:30" x14ac:dyDescent="0.3">
      <c r="A225" t="s">
        <v>33</v>
      </c>
      <c r="B225">
        <v>2019</v>
      </c>
      <c r="C225" t="s">
        <v>38</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t="s">
        <v>118</v>
      </c>
      <c r="V225">
        <v>128.80000000000001</v>
      </c>
      <c r="W225">
        <v>136.80000000000001</v>
      </c>
      <c r="X225">
        <v>139.19999999999999</v>
      </c>
      <c r="Y225">
        <v>119.9</v>
      </c>
      <c r="Z225">
        <v>133</v>
      </c>
      <c r="AA225">
        <v>146.69999999999999</v>
      </c>
      <c r="AB225">
        <v>132.5</v>
      </c>
      <c r="AC225">
        <v>132.80000000000001</v>
      </c>
      <c r="AD225">
        <v>139.5</v>
      </c>
    </row>
    <row r="226" spans="1:30" x14ac:dyDescent="0.3">
      <c r="A226" t="s">
        <v>35</v>
      </c>
      <c r="B226">
        <v>2019</v>
      </c>
      <c r="C226" t="s">
        <v>38</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t="s">
        <v>118</v>
      </c>
      <c r="V226">
        <v>139.69999999999999</v>
      </c>
      <c r="W226">
        <v>143.80000000000001</v>
      </c>
      <c r="X226">
        <v>146.19999999999999</v>
      </c>
      <c r="Y226">
        <v>124.6</v>
      </c>
      <c r="Z226">
        <v>137.69999999999999</v>
      </c>
      <c r="AA226">
        <v>150.30000000000001</v>
      </c>
      <c r="AB226">
        <v>133.4</v>
      </c>
      <c r="AC226">
        <v>137.69999999999999</v>
      </c>
      <c r="AD226">
        <v>140.4</v>
      </c>
    </row>
    <row r="227" spans="1:30" x14ac:dyDescent="0.3">
      <c r="A227" t="s">
        <v>30</v>
      </c>
      <c r="B227">
        <v>2019</v>
      </c>
      <c r="C227" t="s">
        <v>41</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32</v>
      </c>
      <c r="V227">
        <v>146.9</v>
      </c>
      <c r="W227">
        <v>149.5</v>
      </c>
      <c r="X227">
        <v>151.30000000000001</v>
      </c>
      <c r="Y227">
        <v>130.19999999999999</v>
      </c>
      <c r="Z227">
        <v>145.9</v>
      </c>
      <c r="AA227">
        <v>156.69999999999999</v>
      </c>
      <c r="AB227">
        <v>133.9</v>
      </c>
      <c r="AC227">
        <v>142.9</v>
      </c>
      <c r="AD227">
        <v>142.4</v>
      </c>
    </row>
    <row r="228" spans="1:30" x14ac:dyDescent="0.3">
      <c r="A228" t="s">
        <v>33</v>
      </c>
      <c r="B228">
        <v>2019</v>
      </c>
      <c r="C228" t="s">
        <v>41</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t="s">
        <v>119</v>
      </c>
      <c r="V228">
        <v>129.4</v>
      </c>
      <c r="W228">
        <v>137.19999999999999</v>
      </c>
      <c r="X228">
        <v>139.80000000000001</v>
      </c>
      <c r="Y228">
        <v>120.1</v>
      </c>
      <c r="Z228">
        <v>134</v>
      </c>
      <c r="AA228">
        <v>148</v>
      </c>
      <c r="AB228">
        <v>132.6</v>
      </c>
      <c r="AC228">
        <v>133.30000000000001</v>
      </c>
      <c r="AD228">
        <v>141.5</v>
      </c>
    </row>
    <row r="229" spans="1:30" x14ac:dyDescent="0.3">
      <c r="A229" t="s">
        <v>35</v>
      </c>
      <c r="B229">
        <v>2019</v>
      </c>
      <c r="C229" t="s">
        <v>41</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t="s">
        <v>119</v>
      </c>
      <c r="V229">
        <v>140.30000000000001</v>
      </c>
      <c r="W229">
        <v>143.69999999999999</v>
      </c>
      <c r="X229">
        <v>146.9</v>
      </c>
      <c r="Y229">
        <v>124.9</v>
      </c>
      <c r="Z229">
        <v>139.19999999999999</v>
      </c>
      <c r="AA229">
        <v>151.6</v>
      </c>
      <c r="AB229">
        <v>133.4</v>
      </c>
      <c r="AC229">
        <v>138.19999999999999</v>
      </c>
      <c r="AD229">
        <v>142</v>
      </c>
    </row>
    <row r="230" spans="1:30" x14ac:dyDescent="0.3">
      <c r="A230" t="s">
        <v>30</v>
      </c>
      <c r="B230">
        <v>2019</v>
      </c>
      <c r="C230" t="s">
        <v>42</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32</v>
      </c>
      <c r="V230">
        <v>147.80000000000001</v>
      </c>
      <c r="W230">
        <v>149.6</v>
      </c>
      <c r="X230">
        <v>151.69999999999999</v>
      </c>
      <c r="Y230">
        <v>130.19999999999999</v>
      </c>
      <c r="Z230">
        <v>146.4</v>
      </c>
      <c r="AA230">
        <v>157.69999999999999</v>
      </c>
      <c r="AB230">
        <v>134.80000000000001</v>
      </c>
      <c r="AC230">
        <v>143.30000000000001</v>
      </c>
      <c r="AD230">
        <v>143.6</v>
      </c>
    </row>
    <row r="231" spans="1:30" x14ac:dyDescent="0.3">
      <c r="A231" t="s">
        <v>33</v>
      </c>
      <c r="B231">
        <v>2019</v>
      </c>
      <c r="C231" t="s">
        <v>42</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t="s">
        <v>120</v>
      </c>
      <c r="V231">
        <v>130.5</v>
      </c>
      <c r="W231">
        <v>137.4</v>
      </c>
      <c r="X231">
        <v>140.30000000000001</v>
      </c>
      <c r="Y231">
        <v>119.6</v>
      </c>
      <c r="Z231">
        <v>134.30000000000001</v>
      </c>
      <c r="AA231">
        <v>148.9</v>
      </c>
      <c r="AB231">
        <v>133.69999999999999</v>
      </c>
      <c r="AC231">
        <v>133.6</v>
      </c>
      <c r="AD231">
        <v>142.1</v>
      </c>
    </row>
    <row r="232" spans="1:30" x14ac:dyDescent="0.3">
      <c r="A232" t="s">
        <v>35</v>
      </c>
      <c r="B232">
        <v>2019</v>
      </c>
      <c r="C232" t="s">
        <v>42</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t="s">
        <v>120</v>
      </c>
      <c r="V232">
        <v>141.19999999999999</v>
      </c>
      <c r="W232">
        <v>143.80000000000001</v>
      </c>
      <c r="X232">
        <v>147.4</v>
      </c>
      <c r="Y232">
        <v>124.6</v>
      </c>
      <c r="Z232">
        <v>139.6</v>
      </c>
      <c r="AA232">
        <v>152.5</v>
      </c>
      <c r="AB232">
        <v>134.30000000000001</v>
      </c>
      <c r="AC232">
        <v>138.6</v>
      </c>
      <c r="AD232">
        <v>142.9</v>
      </c>
    </row>
    <row r="233" spans="1:30" x14ac:dyDescent="0.3">
      <c r="A233" t="s">
        <v>30</v>
      </c>
      <c r="B233">
        <v>2019</v>
      </c>
      <c r="C233" t="s">
        <v>44</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32</v>
      </c>
      <c r="V233">
        <v>146.80000000000001</v>
      </c>
      <c r="W233">
        <v>150</v>
      </c>
      <c r="X233">
        <v>152.19999999999999</v>
      </c>
      <c r="Y233">
        <v>131.19999999999999</v>
      </c>
      <c r="Z233">
        <v>147.5</v>
      </c>
      <c r="AA233">
        <v>159.1</v>
      </c>
      <c r="AB233">
        <v>136.1</v>
      </c>
      <c r="AC233">
        <v>144.19999999999999</v>
      </c>
      <c r="AD233">
        <v>144.9</v>
      </c>
    </row>
    <row r="234" spans="1:30" x14ac:dyDescent="0.3">
      <c r="A234" t="s">
        <v>33</v>
      </c>
      <c r="B234">
        <v>2019</v>
      </c>
      <c r="C234" t="s">
        <v>44</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t="s">
        <v>121</v>
      </c>
      <c r="V234">
        <v>127</v>
      </c>
      <c r="W234">
        <v>137.69999999999999</v>
      </c>
      <c r="X234">
        <v>140.80000000000001</v>
      </c>
      <c r="Y234">
        <v>120.6</v>
      </c>
      <c r="Z234">
        <v>135</v>
      </c>
      <c r="AA234">
        <v>150.4</v>
      </c>
      <c r="AB234">
        <v>135.1</v>
      </c>
      <c r="AC234">
        <v>134.5</v>
      </c>
      <c r="AD234">
        <v>143.30000000000001</v>
      </c>
    </row>
    <row r="235" spans="1:30" x14ac:dyDescent="0.3">
      <c r="A235" t="s">
        <v>35</v>
      </c>
      <c r="B235">
        <v>2019</v>
      </c>
      <c r="C235" t="s">
        <v>44</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t="s">
        <v>121</v>
      </c>
      <c r="V235">
        <v>139.30000000000001</v>
      </c>
      <c r="W235">
        <v>144.19999999999999</v>
      </c>
      <c r="X235">
        <v>147.9</v>
      </c>
      <c r="Y235">
        <v>125.6</v>
      </c>
      <c r="Z235">
        <v>140.5</v>
      </c>
      <c r="AA235">
        <v>154</v>
      </c>
      <c r="AB235">
        <v>135.69999999999999</v>
      </c>
      <c r="AC235">
        <v>139.5</v>
      </c>
      <c r="AD235">
        <v>144.19999999999999</v>
      </c>
    </row>
    <row r="236" spans="1:30" x14ac:dyDescent="0.3">
      <c r="A236" t="s">
        <v>30</v>
      </c>
      <c r="B236">
        <v>2019</v>
      </c>
      <c r="C236" t="s">
        <v>46</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32</v>
      </c>
      <c r="V236">
        <v>146.4</v>
      </c>
      <c r="W236">
        <v>150.19999999999999</v>
      </c>
      <c r="X236">
        <v>152.69999999999999</v>
      </c>
      <c r="Y236">
        <v>131.4</v>
      </c>
      <c r="Z236">
        <v>148</v>
      </c>
      <c r="AA236">
        <v>159.69999999999999</v>
      </c>
      <c r="AB236">
        <v>138.80000000000001</v>
      </c>
      <c r="AC236">
        <v>144.9</v>
      </c>
      <c r="AD236">
        <v>145.69999999999999</v>
      </c>
    </row>
    <row r="237" spans="1:30" x14ac:dyDescent="0.3">
      <c r="A237" t="s">
        <v>33</v>
      </c>
      <c r="B237">
        <v>2019</v>
      </c>
      <c r="C237" t="s">
        <v>46</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t="s">
        <v>122</v>
      </c>
      <c r="V237">
        <v>125.5</v>
      </c>
      <c r="W237">
        <v>138.1</v>
      </c>
      <c r="X237">
        <v>141.5</v>
      </c>
      <c r="Y237">
        <v>120.8</v>
      </c>
      <c r="Z237">
        <v>135.4</v>
      </c>
      <c r="AA237">
        <v>151.5</v>
      </c>
      <c r="AB237">
        <v>137.80000000000001</v>
      </c>
      <c r="AC237">
        <v>135.30000000000001</v>
      </c>
      <c r="AD237">
        <v>144.19999999999999</v>
      </c>
    </row>
    <row r="238" spans="1:30" x14ac:dyDescent="0.3">
      <c r="A238" t="s">
        <v>35</v>
      </c>
      <c r="B238">
        <v>2019</v>
      </c>
      <c r="C238" t="s">
        <v>46</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t="s">
        <v>122</v>
      </c>
      <c r="V238">
        <v>138.5</v>
      </c>
      <c r="W238">
        <v>144.5</v>
      </c>
      <c r="X238">
        <v>148.5</v>
      </c>
      <c r="Y238">
        <v>125.8</v>
      </c>
      <c r="Z238">
        <v>140.9</v>
      </c>
      <c r="AA238">
        <v>154.9</v>
      </c>
      <c r="AB238">
        <v>138.4</v>
      </c>
      <c r="AC238">
        <v>140.19999999999999</v>
      </c>
      <c r="AD238">
        <v>145</v>
      </c>
    </row>
    <row r="239" spans="1:30" x14ac:dyDescent="0.3">
      <c r="A239" t="s">
        <v>30</v>
      </c>
      <c r="B239">
        <v>2019</v>
      </c>
      <c r="C239" t="s">
        <v>48</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32</v>
      </c>
      <c r="V239">
        <v>146.9</v>
      </c>
      <c r="W239">
        <v>150.30000000000001</v>
      </c>
      <c r="X239">
        <v>153.4</v>
      </c>
      <c r="Y239">
        <v>131.6</v>
      </c>
      <c r="Z239">
        <v>148.30000000000001</v>
      </c>
      <c r="AA239">
        <v>160.19999999999999</v>
      </c>
      <c r="AB239">
        <v>140.19999999999999</v>
      </c>
      <c r="AC239">
        <v>145.4</v>
      </c>
      <c r="AD239">
        <v>146.69999999999999</v>
      </c>
    </row>
    <row r="240" spans="1:30" x14ac:dyDescent="0.3">
      <c r="A240" t="s">
        <v>33</v>
      </c>
      <c r="B240">
        <v>2019</v>
      </c>
      <c r="C240" t="s">
        <v>48</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t="s">
        <v>123</v>
      </c>
      <c r="V240">
        <v>126.6</v>
      </c>
      <c r="W240">
        <v>138.30000000000001</v>
      </c>
      <c r="X240">
        <v>141.9</v>
      </c>
      <c r="Y240">
        <v>121.2</v>
      </c>
      <c r="Z240">
        <v>135.9</v>
      </c>
      <c r="AA240">
        <v>151.6</v>
      </c>
      <c r="AB240">
        <v>139</v>
      </c>
      <c r="AC240">
        <v>135.69999999999999</v>
      </c>
      <c r="AD240">
        <v>144.69999999999999</v>
      </c>
    </row>
    <row r="241" spans="1:30" x14ac:dyDescent="0.3">
      <c r="A241" t="s">
        <v>35</v>
      </c>
      <c r="B241">
        <v>2019</v>
      </c>
      <c r="C241" t="s">
        <v>48</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t="s">
        <v>123</v>
      </c>
      <c r="V241">
        <v>139.19999999999999</v>
      </c>
      <c r="W241">
        <v>144.6</v>
      </c>
      <c r="X241">
        <v>149</v>
      </c>
      <c r="Y241">
        <v>126.1</v>
      </c>
      <c r="Z241">
        <v>141.30000000000001</v>
      </c>
      <c r="AA241">
        <v>155.19999999999999</v>
      </c>
      <c r="AB241">
        <v>139.69999999999999</v>
      </c>
      <c r="AC241">
        <v>140.69999999999999</v>
      </c>
      <c r="AD241">
        <v>145.80000000000001</v>
      </c>
    </row>
    <row r="242" spans="1:30" x14ac:dyDescent="0.3">
      <c r="A242" t="s">
        <v>30</v>
      </c>
      <c r="B242">
        <v>2019</v>
      </c>
      <c r="C242" t="s">
        <v>50</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32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3">
      <c r="A243" t="s">
        <v>33</v>
      </c>
      <c r="B243">
        <v>2019</v>
      </c>
      <c r="C243" t="s">
        <v>50</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t="s">
        <v>124</v>
      </c>
      <c r="V243">
        <v>128.9</v>
      </c>
      <c r="W243">
        <v>138.69999999999999</v>
      </c>
      <c r="X243">
        <v>142.4</v>
      </c>
      <c r="Y243">
        <v>121.5</v>
      </c>
      <c r="Z243">
        <v>136.19999999999999</v>
      </c>
      <c r="AA243">
        <v>151.69999999999999</v>
      </c>
      <c r="AB243">
        <v>139.5</v>
      </c>
      <c r="AC243">
        <v>136</v>
      </c>
      <c r="AD243">
        <v>146</v>
      </c>
    </row>
    <row r="244" spans="1:30" x14ac:dyDescent="0.3">
      <c r="A244" t="s">
        <v>35</v>
      </c>
      <c r="B244">
        <v>2019</v>
      </c>
      <c r="C244" t="s">
        <v>50</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t="s">
        <v>124</v>
      </c>
      <c r="V244">
        <v>140.6</v>
      </c>
      <c r="W244">
        <v>145</v>
      </c>
      <c r="X244">
        <v>149.4</v>
      </c>
      <c r="Y244">
        <v>126.3</v>
      </c>
      <c r="Z244">
        <v>141.69999999999999</v>
      </c>
      <c r="AA244">
        <v>155.4</v>
      </c>
      <c r="AB244">
        <v>140</v>
      </c>
      <c r="AC244">
        <v>141</v>
      </c>
      <c r="AD244">
        <v>147.19999999999999</v>
      </c>
    </row>
    <row r="245" spans="1:30" x14ac:dyDescent="0.3">
      <c r="A245" t="s">
        <v>30</v>
      </c>
      <c r="B245">
        <v>2019</v>
      </c>
      <c r="C245" t="s">
        <v>53</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32</v>
      </c>
      <c r="V245">
        <v>148.4</v>
      </c>
      <c r="W245">
        <v>150.9</v>
      </c>
      <c r="X245">
        <v>154.30000000000001</v>
      </c>
      <c r="Y245">
        <v>132.1</v>
      </c>
      <c r="Z245">
        <v>149.1</v>
      </c>
      <c r="AA245">
        <v>160.80000000000001</v>
      </c>
      <c r="AB245">
        <v>140.6</v>
      </c>
      <c r="AC245">
        <v>146.1</v>
      </c>
      <c r="AD245">
        <v>149.9</v>
      </c>
    </row>
    <row r="246" spans="1:30" x14ac:dyDescent="0.3">
      <c r="A246" t="s">
        <v>33</v>
      </c>
      <c r="B246">
        <v>2019</v>
      </c>
      <c r="C246" t="s">
        <v>53</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t="s">
        <v>125</v>
      </c>
      <c r="V246">
        <v>132.19999999999999</v>
      </c>
      <c r="W246">
        <v>139.1</v>
      </c>
      <c r="X246">
        <v>142.80000000000001</v>
      </c>
      <c r="Y246">
        <v>121.7</v>
      </c>
      <c r="Z246">
        <v>136.69999999999999</v>
      </c>
      <c r="AA246">
        <v>151.80000000000001</v>
      </c>
      <c r="AB246">
        <v>139.80000000000001</v>
      </c>
      <c r="AC246">
        <v>136.30000000000001</v>
      </c>
      <c r="AD246">
        <v>147</v>
      </c>
    </row>
    <row r="247" spans="1:30" x14ac:dyDescent="0.3">
      <c r="A247" t="s">
        <v>35</v>
      </c>
      <c r="B247">
        <v>2019</v>
      </c>
      <c r="C247" t="s">
        <v>53</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t="s">
        <v>125</v>
      </c>
      <c r="V247">
        <v>142.30000000000001</v>
      </c>
      <c r="W247">
        <v>145.30000000000001</v>
      </c>
      <c r="X247">
        <v>149.9</v>
      </c>
      <c r="Y247">
        <v>126.6</v>
      </c>
      <c r="Z247">
        <v>142.1</v>
      </c>
      <c r="AA247">
        <v>155.5</v>
      </c>
      <c r="AB247">
        <v>140.30000000000001</v>
      </c>
      <c r="AC247">
        <v>141.30000000000001</v>
      </c>
      <c r="AD247">
        <v>148.6</v>
      </c>
    </row>
    <row r="248" spans="1:30" x14ac:dyDescent="0.3">
      <c r="A248" t="s">
        <v>30</v>
      </c>
      <c r="B248">
        <v>2019</v>
      </c>
      <c r="C248" t="s">
        <v>55</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32</v>
      </c>
      <c r="V248">
        <v>149.9</v>
      </c>
      <c r="W248">
        <v>151.19999999999999</v>
      </c>
      <c r="X248">
        <v>154.80000000000001</v>
      </c>
      <c r="Y248">
        <v>135</v>
      </c>
      <c r="Z248">
        <v>149.5</v>
      </c>
      <c r="AA248">
        <v>161.1</v>
      </c>
      <c r="AB248">
        <v>140.6</v>
      </c>
      <c r="AC248">
        <v>147.1</v>
      </c>
      <c r="AD248">
        <v>152.30000000000001</v>
      </c>
    </row>
    <row r="249" spans="1:30" x14ac:dyDescent="0.3">
      <c r="A249" t="s">
        <v>33</v>
      </c>
      <c r="B249">
        <v>2019</v>
      </c>
      <c r="C249" t="s">
        <v>55</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t="s">
        <v>126</v>
      </c>
      <c r="V249">
        <v>133.6</v>
      </c>
      <c r="W249">
        <v>139.80000000000001</v>
      </c>
      <c r="X249">
        <v>143.19999999999999</v>
      </c>
      <c r="Y249">
        <v>125.2</v>
      </c>
      <c r="Z249">
        <v>136.80000000000001</v>
      </c>
      <c r="AA249">
        <v>151.9</v>
      </c>
      <c r="AB249">
        <v>140.19999999999999</v>
      </c>
      <c r="AC249">
        <v>137.69999999999999</v>
      </c>
      <c r="AD249">
        <v>148.30000000000001</v>
      </c>
    </row>
    <row r="250" spans="1:30" x14ac:dyDescent="0.3">
      <c r="A250" t="s">
        <v>35</v>
      </c>
      <c r="B250">
        <v>2019</v>
      </c>
      <c r="C250" t="s">
        <v>55</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t="s">
        <v>126</v>
      </c>
      <c r="V250">
        <v>143.69999999999999</v>
      </c>
      <c r="W250">
        <v>145.80000000000001</v>
      </c>
      <c r="X250">
        <v>150.4</v>
      </c>
      <c r="Y250">
        <v>129.80000000000001</v>
      </c>
      <c r="Z250">
        <v>142.30000000000001</v>
      </c>
      <c r="AA250">
        <v>155.69999999999999</v>
      </c>
      <c r="AB250">
        <v>140.4</v>
      </c>
      <c r="AC250">
        <v>142.5</v>
      </c>
      <c r="AD250">
        <v>150.4</v>
      </c>
    </row>
    <row r="251" spans="1:30" x14ac:dyDescent="0.3">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32</v>
      </c>
      <c r="V251">
        <v>150.4</v>
      </c>
      <c r="W251">
        <v>151.69999999999999</v>
      </c>
      <c r="X251">
        <v>155.69999999999999</v>
      </c>
      <c r="Y251">
        <v>136.30000000000001</v>
      </c>
      <c r="Z251">
        <v>150.1</v>
      </c>
      <c r="AA251">
        <v>161.69999999999999</v>
      </c>
      <c r="AB251">
        <v>142.5</v>
      </c>
      <c r="AC251">
        <v>148.1</v>
      </c>
      <c r="AD251">
        <v>151.9</v>
      </c>
    </row>
    <row r="252" spans="1:30" x14ac:dyDescent="0.3">
      <c r="A252" t="s">
        <v>33</v>
      </c>
      <c r="B252">
        <v>2020</v>
      </c>
      <c r="C252" t="s">
        <v>31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t="s">
        <v>127</v>
      </c>
      <c r="V252">
        <v>135.1</v>
      </c>
      <c r="W252">
        <v>140.1</v>
      </c>
      <c r="X252">
        <v>143.80000000000001</v>
      </c>
      <c r="Y252">
        <v>126.1</v>
      </c>
      <c r="Z252">
        <v>137.19999999999999</v>
      </c>
      <c r="AA252">
        <v>152.1</v>
      </c>
      <c r="AB252">
        <v>142.1</v>
      </c>
      <c r="AC252">
        <v>138.4</v>
      </c>
      <c r="AD252">
        <v>148.19999999999999</v>
      </c>
    </row>
    <row r="253" spans="1:30" x14ac:dyDescent="0.3">
      <c r="A253" t="s">
        <v>35</v>
      </c>
      <c r="B253">
        <v>2020</v>
      </c>
      <c r="C253" t="s">
        <v>31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t="s">
        <v>127</v>
      </c>
      <c r="V253">
        <v>144.6</v>
      </c>
      <c r="W253">
        <v>146.19999999999999</v>
      </c>
      <c r="X253">
        <v>151.19999999999999</v>
      </c>
      <c r="Y253">
        <v>130.9</v>
      </c>
      <c r="Z253">
        <v>142.80000000000001</v>
      </c>
      <c r="AA253">
        <v>156.1</v>
      </c>
      <c r="AB253">
        <v>142.30000000000001</v>
      </c>
      <c r="AC253">
        <v>143.4</v>
      </c>
      <c r="AD253">
        <v>150.19999999999999</v>
      </c>
    </row>
    <row r="254" spans="1:30" x14ac:dyDescent="0.3">
      <c r="A254" t="s">
        <v>30</v>
      </c>
      <c r="B254">
        <v>2020</v>
      </c>
      <c r="C254" t="s">
        <v>36</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32</v>
      </c>
      <c r="V254">
        <v>152.30000000000001</v>
      </c>
      <c r="W254">
        <v>151.80000000000001</v>
      </c>
      <c r="X254">
        <v>156.19999999999999</v>
      </c>
      <c r="Y254">
        <v>136</v>
      </c>
      <c r="Z254">
        <v>150.4</v>
      </c>
      <c r="AA254">
        <v>161.9</v>
      </c>
      <c r="AB254">
        <v>143.4</v>
      </c>
      <c r="AC254">
        <v>148.4</v>
      </c>
      <c r="AD254">
        <v>150.4</v>
      </c>
    </row>
    <row r="255" spans="1:30" x14ac:dyDescent="0.3">
      <c r="A255" t="s">
        <v>33</v>
      </c>
      <c r="B255">
        <v>2020</v>
      </c>
      <c r="C255" t="s">
        <v>36</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t="s">
        <v>128</v>
      </c>
      <c r="V255">
        <v>138.9</v>
      </c>
      <c r="W255">
        <v>140.4</v>
      </c>
      <c r="X255">
        <v>144.4</v>
      </c>
      <c r="Y255">
        <v>125.2</v>
      </c>
      <c r="Z255">
        <v>137.69999999999999</v>
      </c>
      <c r="AA255">
        <v>152.19999999999999</v>
      </c>
      <c r="AB255">
        <v>143.5</v>
      </c>
      <c r="AC255">
        <v>138.4</v>
      </c>
      <c r="AD255">
        <v>147.69999999999999</v>
      </c>
    </row>
    <row r="256" spans="1:30" x14ac:dyDescent="0.3">
      <c r="A256" t="s">
        <v>35</v>
      </c>
      <c r="B256">
        <v>2020</v>
      </c>
      <c r="C256" t="s">
        <v>36</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t="s">
        <v>128</v>
      </c>
      <c r="V256">
        <v>147.19999999999999</v>
      </c>
      <c r="W256">
        <v>146.4</v>
      </c>
      <c r="X256">
        <v>151.69999999999999</v>
      </c>
      <c r="Y256">
        <v>130.30000000000001</v>
      </c>
      <c r="Z256">
        <v>143.19999999999999</v>
      </c>
      <c r="AA256">
        <v>156.19999999999999</v>
      </c>
      <c r="AB256">
        <v>143.4</v>
      </c>
      <c r="AC256">
        <v>143.6</v>
      </c>
      <c r="AD256">
        <v>149.1</v>
      </c>
    </row>
    <row r="257" spans="1:30" x14ac:dyDescent="0.3">
      <c r="A257" t="s">
        <v>30</v>
      </c>
      <c r="B257">
        <v>2020</v>
      </c>
      <c r="C257" t="s">
        <v>38</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32</v>
      </c>
      <c r="V257">
        <v>153.4</v>
      </c>
      <c r="W257">
        <v>151.5</v>
      </c>
      <c r="X257">
        <v>156.69999999999999</v>
      </c>
      <c r="Y257">
        <v>135.80000000000001</v>
      </c>
      <c r="Z257">
        <v>151.19999999999999</v>
      </c>
      <c r="AA257">
        <v>161.19999999999999</v>
      </c>
      <c r="AB257">
        <v>145.1</v>
      </c>
      <c r="AC257">
        <v>148.6</v>
      </c>
      <c r="AD257">
        <v>149.80000000000001</v>
      </c>
    </row>
    <row r="258" spans="1:30" x14ac:dyDescent="0.3">
      <c r="A258" t="s">
        <v>33</v>
      </c>
      <c r="B258">
        <v>2020</v>
      </c>
      <c r="C258" t="s">
        <v>38</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t="s">
        <v>129</v>
      </c>
      <c r="V258">
        <v>141.4</v>
      </c>
      <c r="W258">
        <v>140.80000000000001</v>
      </c>
      <c r="X258">
        <v>145</v>
      </c>
      <c r="Y258">
        <v>124.6</v>
      </c>
      <c r="Z258">
        <v>137.9</v>
      </c>
      <c r="AA258">
        <v>152.5</v>
      </c>
      <c r="AB258">
        <v>145.30000000000001</v>
      </c>
      <c r="AC258">
        <v>138.69999999999999</v>
      </c>
      <c r="AD258">
        <v>147.30000000000001</v>
      </c>
    </row>
    <row r="259" spans="1:30" x14ac:dyDescent="0.3">
      <c r="A259" t="s">
        <v>35</v>
      </c>
      <c r="B259">
        <v>2020</v>
      </c>
      <c r="C259" t="s">
        <v>38</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t="s">
        <v>129</v>
      </c>
      <c r="V259">
        <v>148.9</v>
      </c>
      <c r="W259">
        <v>146.4</v>
      </c>
      <c r="X259">
        <v>152.30000000000001</v>
      </c>
      <c r="Y259">
        <v>129.9</v>
      </c>
      <c r="Z259">
        <v>143.69999999999999</v>
      </c>
      <c r="AA259">
        <v>156.1</v>
      </c>
      <c r="AB259">
        <v>145.19999999999999</v>
      </c>
      <c r="AC259">
        <v>143.80000000000001</v>
      </c>
      <c r="AD259">
        <v>148.6</v>
      </c>
    </row>
    <row r="260" spans="1:30" x14ac:dyDescent="0.3">
      <c r="A260" t="s">
        <v>30</v>
      </c>
      <c r="B260">
        <v>2020</v>
      </c>
      <c r="C260" t="s">
        <v>39</v>
      </c>
      <c r="D260">
        <v>147.19999999999999</v>
      </c>
      <c r="F260">
        <v>146.9</v>
      </c>
      <c r="G260">
        <v>155.6</v>
      </c>
      <c r="H260">
        <v>137.1</v>
      </c>
      <c r="I260">
        <v>147.30000000000001</v>
      </c>
      <c r="J260">
        <v>162.69999999999999</v>
      </c>
      <c r="K260">
        <v>150.19999999999999</v>
      </c>
      <c r="L260">
        <v>119.8</v>
      </c>
      <c r="M260">
        <v>158.69999999999999</v>
      </c>
      <c r="N260">
        <v>139.19999999999999</v>
      </c>
      <c r="P260">
        <v>150.1</v>
      </c>
      <c r="U260" t="s">
        <v>32</v>
      </c>
      <c r="V260">
        <v>148.4</v>
      </c>
      <c r="X260">
        <v>154.30000000000001</v>
      </c>
    </row>
    <row r="261" spans="1:30" x14ac:dyDescent="0.3">
      <c r="A261" t="s">
        <v>33</v>
      </c>
      <c r="B261">
        <v>2020</v>
      </c>
      <c r="C261" t="s">
        <v>39</v>
      </c>
      <c r="D261">
        <v>151.80000000000001</v>
      </c>
      <c r="F261">
        <v>151.9</v>
      </c>
      <c r="G261">
        <v>155.5</v>
      </c>
      <c r="H261">
        <v>131.6</v>
      </c>
      <c r="I261">
        <v>152.9</v>
      </c>
      <c r="J261">
        <v>180</v>
      </c>
      <c r="K261">
        <v>150.80000000000001</v>
      </c>
      <c r="L261">
        <v>121.2</v>
      </c>
      <c r="M261">
        <v>154</v>
      </c>
      <c r="N261">
        <v>133.5</v>
      </c>
      <c r="P261">
        <v>153.5</v>
      </c>
      <c r="U261" t="s">
        <v>130</v>
      </c>
      <c r="V261">
        <v>137.1</v>
      </c>
      <c r="X261">
        <v>144.80000000000001</v>
      </c>
    </row>
    <row r="262" spans="1:30" x14ac:dyDescent="0.3">
      <c r="A262" t="s">
        <v>35</v>
      </c>
      <c r="B262">
        <v>2020</v>
      </c>
      <c r="C262" t="s">
        <v>39</v>
      </c>
      <c r="D262">
        <v>148.69999999999999</v>
      </c>
      <c r="F262">
        <v>148.80000000000001</v>
      </c>
      <c r="G262">
        <v>155.6</v>
      </c>
      <c r="H262">
        <v>135.1</v>
      </c>
      <c r="I262">
        <v>149.9</v>
      </c>
      <c r="J262">
        <v>168.6</v>
      </c>
      <c r="K262">
        <v>150.4</v>
      </c>
      <c r="L262">
        <v>120.3</v>
      </c>
      <c r="M262">
        <v>157.1</v>
      </c>
      <c r="N262">
        <v>136.80000000000001</v>
      </c>
      <c r="P262">
        <v>151.4</v>
      </c>
      <c r="U262" t="s">
        <v>130</v>
      </c>
      <c r="V262">
        <v>144.1</v>
      </c>
      <c r="X262">
        <v>150.69999999999999</v>
      </c>
    </row>
    <row r="263" spans="1:30" x14ac:dyDescent="0.3">
      <c r="A263" t="s">
        <v>30</v>
      </c>
      <c r="B263">
        <v>2020</v>
      </c>
      <c r="C263" t="s">
        <v>41</v>
      </c>
      <c r="U263" t="s">
        <v>32</v>
      </c>
    </row>
    <row r="264" spans="1:30" x14ac:dyDescent="0.3">
      <c r="A264" t="s">
        <v>33</v>
      </c>
      <c r="B264">
        <v>2020</v>
      </c>
      <c r="C264" t="s">
        <v>41</v>
      </c>
      <c r="U264" t="s">
        <v>32</v>
      </c>
    </row>
    <row r="265" spans="1:30" x14ac:dyDescent="0.3">
      <c r="A265" t="s">
        <v>35</v>
      </c>
      <c r="B265">
        <v>2020</v>
      </c>
      <c r="C265" t="s">
        <v>41</v>
      </c>
      <c r="U265" t="s">
        <v>32</v>
      </c>
    </row>
    <row r="266" spans="1:30" x14ac:dyDescent="0.3">
      <c r="A266" t="s">
        <v>30</v>
      </c>
      <c r="B266">
        <v>2020</v>
      </c>
      <c r="C266" t="s">
        <v>42</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32</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3">
      <c r="A267" t="s">
        <v>33</v>
      </c>
      <c r="B267">
        <v>2020</v>
      </c>
      <c r="C267" t="s">
        <v>42</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t="s">
        <v>131</v>
      </c>
      <c r="V267">
        <v>137.1</v>
      </c>
      <c r="W267">
        <v>140.4</v>
      </c>
      <c r="X267">
        <v>148.1</v>
      </c>
      <c r="Y267">
        <v>129.30000000000001</v>
      </c>
      <c r="Z267">
        <v>144.5</v>
      </c>
      <c r="AA267">
        <v>152.5</v>
      </c>
      <c r="AB267">
        <v>152.19999999999999</v>
      </c>
      <c r="AC267">
        <v>142</v>
      </c>
      <c r="AD267">
        <v>150.80000000000001</v>
      </c>
    </row>
    <row r="268" spans="1:30" x14ac:dyDescent="0.3">
      <c r="A268" t="s">
        <v>35</v>
      </c>
      <c r="B268">
        <v>2020</v>
      </c>
      <c r="C268" t="s">
        <v>42</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t="s">
        <v>131</v>
      </c>
      <c r="V268">
        <v>141.9</v>
      </c>
      <c r="W268">
        <v>146.4</v>
      </c>
      <c r="X268">
        <v>154.4</v>
      </c>
      <c r="Y268">
        <v>135</v>
      </c>
      <c r="Z268">
        <v>148.30000000000001</v>
      </c>
      <c r="AA268">
        <v>156.4</v>
      </c>
      <c r="AB268">
        <v>151.6</v>
      </c>
      <c r="AC268">
        <v>147</v>
      </c>
      <c r="AD268">
        <v>151.80000000000001</v>
      </c>
    </row>
    <row r="269" spans="1:30" x14ac:dyDescent="0.3">
      <c r="A269" t="s">
        <v>30</v>
      </c>
      <c r="B269">
        <v>2020</v>
      </c>
      <c r="C269" t="s">
        <v>44</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3">
      <c r="A270" t="s">
        <v>33</v>
      </c>
      <c r="B270">
        <v>2020</v>
      </c>
      <c r="C270" t="s">
        <v>44</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t="s">
        <v>131</v>
      </c>
      <c r="V270">
        <v>137.1</v>
      </c>
      <c r="W270">
        <v>140.4</v>
      </c>
      <c r="X270">
        <v>148.1</v>
      </c>
      <c r="Y270">
        <v>129.30000000000001</v>
      </c>
      <c r="Z270">
        <v>144.5</v>
      </c>
      <c r="AA270">
        <v>152.5</v>
      </c>
      <c r="AB270">
        <v>152.19999999999999</v>
      </c>
      <c r="AC270">
        <v>142</v>
      </c>
      <c r="AD270">
        <v>150.80000000000001</v>
      </c>
    </row>
    <row r="271" spans="1:30" x14ac:dyDescent="0.3">
      <c r="A271" t="s">
        <v>35</v>
      </c>
      <c r="B271">
        <v>2020</v>
      </c>
      <c r="C271" t="s">
        <v>44</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t="s">
        <v>131</v>
      </c>
      <c r="V271">
        <v>141.9</v>
      </c>
      <c r="W271">
        <v>146.4</v>
      </c>
      <c r="X271">
        <v>154.4</v>
      </c>
      <c r="Y271">
        <v>135</v>
      </c>
      <c r="Z271">
        <v>148.30000000000001</v>
      </c>
      <c r="AA271">
        <v>156.4</v>
      </c>
      <c r="AB271">
        <v>151.6</v>
      </c>
      <c r="AC271">
        <v>147</v>
      </c>
      <c r="AD271">
        <v>151.80000000000001</v>
      </c>
    </row>
    <row r="272" spans="1:30" x14ac:dyDescent="0.3">
      <c r="A272" t="s">
        <v>30</v>
      </c>
      <c r="B272">
        <v>2020</v>
      </c>
      <c r="C272" t="s">
        <v>46</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32</v>
      </c>
      <c r="V272">
        <v>145.80000000000001</v>
      </c>
      <c r="W272">
        <v>151.9</v>
      </c>
      <c r="X272">
        <v>158.80000000000001</v>
      </c>
      <c r="Y272">
        <v>143.6</v>
      </c>
      <c r="Z272">
        <v>152.19999999999999</v>
      </c>
      <c r="AA272">
        <v>162.69999999999999</v>
      </c>
      <c r="AB272">
        <v>153.6</v>
      </c>
      <c r="AC272">
        <v>153</v>
      </c>
      <c r="AD272">
        <v>154.69999999999999</v>
      </c>
    </row>
    <row r="273" spans="1:30" x14ac:dyDescent="0.3">
      <c r="A273" t="s">
        <v>33</v>
      </c>
      <c r="B273">
        <v>2020</v>
      </c>
      <c r="C273" t="s">
        <v>46</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t="s">
        <v>132</v>
      </c>
      <c r="V273">
        <v>138.30000000000001</v>
      </c>
      <c r="W273">
        <v>144.5</v>
      </c>
      <c r="X273">
        <v>148.69999999999999</v>
      </c>
      <c r="Y273">
        <v>133.9</v>
      </c>
      <c r="Z273">
        <v>141.19999999999999</v>
      </c>
      <c r="AA273">
        <v>155.5</v>
      </c>
      <c r="AB273">
        <v>155.19999999999999</v>
      </c>
      <c r="AC273">
        <v>144.80000000000001</v>
      </c>
      <c r="AD273">
        <v>152.9</v>
      </c>
    </row>
    <row r="274" spans="1:30" x14ac:dyDescent="0.3">
      <c r="A274" t="s">
        <v>35</v>
      </c>
      <c r="B274">
        <v>2020</v>
      </c>
      <c r="C274" t="s">
        <v>46</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t="s">
        <v>132</v>
      </c>
      <c r="V274">
        <v>143</v>
      </c>
      <c r="W274">
        <v>148.4</v>
      </c>
      <c r="X274">
        <v>155</v>
      </c>
      <c r="Y274">
        <v>138.5</v>
      </c>
      <c r="Z274">
        <v>146</v>
      </c>
      <c r="AA274">
        <v>158.5</v>
      </c>
      <c r="AB274">
        <v>154.30000000000001</v>
      </c>
      <c r="AC274">
        <v>149</v>
      </c>
      <c r="AD274">
        <v>153.9</v>
      </c>
    </row>
    <row r="275" spans="1:30" x14ac:dyDescent="0.3">
      <c r="A275" t="s">
        <v>30</v>
      </c>
      <c r="B275">
        <v>2020</v>
      </c>
      <c r="C275" t="s">
        <v>48</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32</v>
      </c>
      <c r="V275">
        <v>146.4</v>
      </c>
      <c r="W275">
        <v>151.6</v>
      </c>
      <c r="X275">
        <v>159.1</v>
      </c>
      <c r="Y275">
        <v>144.6</v>
      </c>
      <c r="Z275">
        <v>152.80000000000001</v>
      </c>
      <c r="AA275">
        <v>161.1</v>
      </c>
      <c r="AB275">
        <v>157.4</v>
      </c>
      <c r="AC275">
        <v>153.69999999999999</v>
      </c>
      <c r="AD275">
        <v>155.4</v>
      </c>
    </row>
    <row r="276" spans="1:30" x14ac:dyDescent="0.3">
      <c r="A276" t="s">
        <v>33</v>
      </c>
      <c r="B276">
        <v>2020</v>
      </c>
      <c r="C276" t="s">
        <v>48</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t="s">
        <v>133</v>
      </c>
      <c r="V276">
        <v>137.19999999999999</v>
      </c>
      <c r="W276">
        <v>145.4</v>
      </c>
      <c r="X276">
        <v>150</v>
      </c>
      <c r="Y276">
        <v>135.1</v>
      </c>
      <c r="Z276">
        <v>141.80000000000001</v>
      </c>
      <c r="AA276">
        <v>154.9</v>
      </c>
      <c r="AB276">
        <v>159.80000000000001</v>
      </c>
      <c r="AC276">
        <v>146</v>
      </c>
      <c r="AD276">
        <v>154</v>
      </c>
    </row>
    <row r="277" spans="1:30" x14ac:dyDescent="0.3">
      <c r="A277" t="s">
        <v>35</v>
      </c>
      <c r="B277">
        <v>2020</v>
      </c>
      <c r="C277" t="s">
        <v>48</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t="s">
        <v>133</v>
      </c>
      <c r="V277">
        <v>142.9</v>
      </c>
      <c r="W277">
        <v>148.69999999999999</v>
      </c>
      <c r="X277">
        <v>155.6</v>
      </c>
      <c r="Y277">
        <v>139.6</v>
      </c>
      <c r="Z277">
        <v>146.6</v>
      </c>
      <c r="AA277">
        <v>157.5</v>
      </c>
      <c r="AB277">
        <v>158.4</v>
      </c>
      <c r="AC277">
        <v>150</v>
      </c>
      <c r="AD277">
        <v>154.69999999999999</v>
      </c>
    </row>
    <row r="278" spans="1:30" x14ac:dyDescent="0.3">
      <c r="A278" t="s">
        <v>30</v>
      </c>
      <c r="B278">
        <v>2020</v>
      </c>
      <c r="C278" t="s">
        <v>50</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32</v>
      </c>
      <c r="V278">
        <v>146.80000000000001</v>
      </c>
      <c r="W278">
        <v>152</v>
      </c>
      <c r="X278">
        <v>159.5</v>
      </c>
      <c r="Y278">
        <v>146.4</v>
      </c>
      <c r="Z278">
        <v>152.4</v>
      </c>
      <c r="AA278">
        <v>162.5</v>
      </c>
      <c r="AB278">
        <v>156.19999999999999</v>
      </c>
      <c r="AC278">
        <v>154.30000000000001</v>
      </c>
      <c r="AD278">
        <v>157.5</v>
      </c>
    </row>
    <row r="279" spans="1:30" x14ac:dyDescent="0.3">
      <c r="A279" t="s">
        <v>33</v>
      </c>
      <c r="B279">
        <v>2020</v>
      </c>
      <c r="C279" t="s">
        <v>50</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t="s">
        <v>134</v>
      </c>
      <c r="V279">
        <v>137.1</v>
      </c>
      <c r="W279">
        <v>145.1</v>
      </c>
      <c r="X279">
        <v>151</v>
      </c>
      <c r="Y279">
        <v>135.4</v>
      </c>
      <c r="Z279">
        <v>142</v>
      </c>
      <c r="AA279">
        <v>155.69999999999999</v>
      </c>
      <c r="AB279">
        <v>158.1</v>
      </c>
      <c r="AC279">
        <v>146.19999999999999</v>
      </c>
      <c r="AD279">
        <v>155.19999999999999</v>
      </c>
    </row>
    <row r="280" spans="1:30" x14ac:dyDescent="0.3">
      <c r="A280" t="s">
        <v>35</v>
      </c>
      <c r="B280">
        <v>2020</v>
      </c>
      <c r="C280" t="s">
        <v>50</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t="s">
        <v>134</v>
      </c>
      <c r="V280">
        <v>143.1</v>
      </c>
      <c r="W280">
        <v>148.69999999999999</v>
      </c>
      <c r="X280">
        <v>156.30000000000001</v>
      </c>
      <c r="Y280">
        <v>140.6</v>
      </c>
      <c r="Z280">
        <v>146.5</v>
      </c>
      <c r="AA280">
        <v>158.5</v>
      </c>
      <c r="AB280">
        <v>157</v>
      </c>
      <c r="AC280">
        <v>150.4</v>
      </c>
      <c r="AD280">
        <v>156.4</v>
      </c>
    </row>
    <row r="281" spans="1:30" x14ac:dyDescent="0.3">
      <c r="A281" t="s">
        <v>30</v>
      </c>
      <c r="B281">
        <v>2020</v>
      </c>
      <c r="C281" t="s">
        <v>53</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32</v>
      </c>
      <c r="V281">
        <v>147.5</v>
      </c>
      <c r="W281">
        <v>152.80000000000001</v>
      </c>
      <c r="X281">
        <v>160.4</v>
      </c>
      <c r="Y281">
        <v>146.1</v>
      </c>
      <c r="Z281">
        <v>153.6</v>
      </c>
      <c r="AA281">
        <v>161.6</v>
      </c>
      <c r="AB281">
        <v>156.19999999999999</v>
      </c>
      <c r="AC281">
        <v>154.5</v>
      </c>
      <c r="AD281">
        <v>159.80000000000001</v>
      </c>
    </row>
    <row r="282" spans="1:30" x14ac:dyDescent="0.3">
      <c r="A282" t="s">
        <v>33</v>
      </c>
      <c r="B282">
        <v>2020</v>
      </c>
      <c r="C282" t="s">
        <v>53</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t="s">
        <v>135</v>
      </c>
      <c r="V282">
        <v>137.30000000000001</v>
      </c>
      <c r="W282">
        <v>145.1</v>
      </c>
      <c r="X282">
        <v>152</v>
      </c>
      <c r="Y282">
        <v>135.19999999999999</v>
      </c>
      <c r="Z282">
        <v>144.4</v>
      </c>
      <c r="AA282">
        <v>156.4</v>
      </c>
      <c r="AB282">
        <v>157.9</v>
      </c>
      <c r="AC282">
        <v>146.6</v>
      </c>
      <c r="AD282">
        <v>156.69999999999999</v>
      </c>
    </row>
    <row r="283" spans="1:30" x14ac:dyDescent="0.3">
      <c r="A283" t="s">
        <v>35</v>
      </c>
      <c r="B283">
        <v>2020</v>
      </c>
      <c r="C283" t="s">
        <v>53</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t="s">
        <v>135</v>
      </c>
      <c r="V283">
        <v>143.6</v>
      </c>
      <c r="W283">
        <v>149.19999999999999</v>
      </c>
      <c r="X283">
        <v>157.19999999999999</v>
      </c>
      <c r="Y283">
        <v>140.4</v>
      </c>
      <c r="Z283">
        <v>148.4</v>
      </c>
      <c r="AA283">
        <v>158.6</v>
      </c>
      <c r="AB283">
        <v>156.9</v>
      </c>
      <c r="AC283">
        <v>150.69999999999999</v>
      </c>
      <c r="AD283">
        <v>158.4</v>
      </c>
    </row>
    <row r="284" spans="1:30" x14ac:dyDescent="0.3">
      <c r="A284" t="s">
        <v>30</v>
      </c>
      <c r="B284">
        <v>2020</v>
      </c>
      <c r="C284" t="s">
        <v>55</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32</v>
      </c>
      <c r="V284">
        <v>148.69999999999999</v>
      </c>
      <c r="W284">
        <v>153.4</v>
      </c>
      <c r="X284">
        <v>161.6</v>
      </c>
      <c r="Y284">
        <v>146.4</v>
      </c>
      <c r="Z284">
        <v>153.9</v>
      </c>
      <c r="AA284">
        <v>162.9</v>
      </c>
      <c r="AB284">
        <v>156.6</v>
      </c>
      <c r="AC284">
        <v>155.19999999999999</v>
      </c>
      <c r="AD284">
        <v>160.69999999999999</v>
      </c>
    </row>
    <row r="285" spans="1:30" x14ac:dyDescent="0.3">
      <c r="A285" t="s">
        <v>33</v>
      </c>
      <c r="B285">
        <v>2020</v>
      </c>
      <c r="C285" t="s">
        <v>55</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t="s">
        <v>136</v>
      </c>
      <c r="V285">
        <v>137.9</v>
      </c>
      <c r="W285">
        <v>145.5</v>
      </c>
      <c r="X285">
        <v>152.9</v>
      </c>
      <c r="Y285">
        <v>135.5</v>
      </c>
      <c r="Z285">
        <v>144.30000000000001</v>
      </c>
      <c r="AA285">
        <v>156.9</v>
      </c>
      <c r="AB285">
        <v>157.9</v>
      </c>
      <c r="AC285">
        <v>146.9</v>
      </c>
      <c r="AD285">
        <v>156.9</v>
      </c>
    </row>
    <row r="286" spans="1:30" x14ac:dyDescent="0.3">
      <c r="A286" t="s">
        <v>35</v>
      </c>
      <c r="B286">
        <v>2020</v>
      </c>
      <c r="C286" t="s">
        <v>55</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t="s">
        <v>136</v>
      </c>
      <c r="V286">
        <v>144.6</v>
      </c>
      <c r="W286">
        <v>149.69999999999999</v>
      </c>
      <c r="X286">
        <v>158.30000000000001</v>
      </c>
      <c r="Y286">
        <v>140.69999999999999</v>
      </c>
      <c r="Z286">
        <v>148.5</v>
      </c>
      <c r="AA286">
        <v>159.4</v>
      </c>
      <c r="AB286">
        <v>157.1</v>
      </c>
      <c r="AC286">
        <v>151.19999999999999</v>
      </c>
      <c r="AD286">
        <v>158.9</v>
      </c>
    </row>
    <row r="287" spans="1:30" x14ac:dyDescent="0.3">
      <c r="A287" t="s">
        <v>30</v>
      </c>
      <c r="B287">
        <v>2021</v>
      </c>
      <c r="C287" t="s">
        <v>31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32</v>
      </c>
      <c r="V287">
        <v>150.9</v>
      </c>
      <c r="W287">
        <v>153.9</v>
      </c>
      <c r="X287">
        <v>162.5</v>
      </c>
      <c r="Y287">
        <v>147.5</v>
      </c>
      <c r="Z287">
        <v>155.1</v>
      </c>
      <c r="AA287">
        <v>163.5</v>
      </c>
      <c r="AB287">
        <v>156.19999999999999</v>
      </c>
      <c r="AC287">
        <v>155.9</v>
      </c>
      <c r="AD287">
        <v>158.5</v>
      </c>
    </row>
    <row r="288" spans="1:30" x14ac:dyDescent="0.3">
      <c r="A288" t="s">
        <v>33</v>
      </c>
      <c r="B288">
        <v>2021</v>
      </c>
      <c r="C288" t="s">
        <v>31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t="s">
        <v>137</v>
      </c>
      <c r="V288">
        <v>142.9</v>
      </c>
      <c r="W288">
        <v>145.69999999999999</v>
      </c>
      <c r="X288">
        <v>154.1</v>
      </c>
      <c r="Y288">
        <v>136.9</v>
      </c>
      <c r="Z288">
        <v>145.4</v>
      </c>
      <c r="AA288">
        <v>156.1</v>
      </c>
      <c r="AB288">
        <v>157.69999999999999</v>
      </c>
      <c r="AC288">
        <v>147.6</v>
      </c>
      <c r="AD288">
        <v>156</v>
      </c>
    </row>
    <row r="289" spans="1:30" x14ac:dyDescent="0.3">
      <c r="A289" t="s">
        <v>35</v>
      </c>
      <c r="B289">
        <v>2021</v>
      </c>
      <c r="C289" t="s">
        <v>31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t="s">
        <v>137</v>
      </c>
      <c r="V289">
        <v>147.9</v>
      </c>
      <c r="W289">
        <v>150</v>
      </c>
      <c r="X289">
        <v>159.30000000000001</v>
      </c>
      <c r="Y289">
        <v>141.9</v>
      </c>
      <c r="Z289">
        <v>149.6</v>
      </c>
      <c r="AA289">
        <v>159.19999999999999</v>
      </c>
      <c r="AB289">
        <v>156.80000000000001</v>
      </c>
      <c r="AC289">
        <v>151.9</v>
      </c>
      <c r="AD289">
        <v>157.30000000000001</v>
      </c>
    </row>
    <row r="290" spans="1:30" x14ac:dyDescent="0.3">
      <c r="A290" t="s">
        <v>30</v>
      </c>
      <c r="B290">
        <v>2021</v>
      </c>
      <c r="C290" t="s">
        <v>36</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32</v>
      </c>
      <c r="V290">
        <v>154.4</v>
      </c>
      <c r="W290">
        <v>154.80000000000001</v>
      </c>
      <c r="X290">
        <v>164.3</v>
      </c>
      <c r="Y290">
        <v>150.19999999999999</v>
      </c>
      <c r="Z290">
        <v>157</v>
      </c>
      <c r="AA290">
        <v>163.6</v>
      </c>
      <c r="AB290">
        <v>155.19999999999999</v>
      </c>
      <c r="AC290">
        <v>157.19999999999999</v>
      </c>
      <c r="AD290">
        <v>156.69999999999999</v>
      </c>
    </row>
    <row r="291" spans="1:30" x14ac:dyDescent="0.3">
      <c r="A291" t="s">
        <v>33</v>
      </c>
      <c r="B291">
        <v>2021</v>
      </c>
      <c r="C291" t="s">
        <v>36</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t="s">
        <v>138</v>
      </c>
      <c r="V291">
        <v>149.1</v>
      </c>
      <c r="W291">
        <v>146.5</v>
      </c>
      <c r="X291">
        <v>156.30000000000001</v>
      </c>
      <c r="Y291">
        <v>140.5</v>
      </c>
      <c r="Z291">
        <v>147.30000000000001</v>
      </c>
      <c r="AA291">
        <v>156.6</v>
      </c>
      <c r="AB291">
        <v>156.69999999999999</v>
      </c>
      <c r="AC291">
        <v>149.30000000000001</v>
      </c>
      <c r="AD291">
        <v>156.5</v>
      </c>
    </row>
    <row r="292" spans="1:30" x14ac:dyDescent="0.3">
      <c r="A292" t="s">
        <v>35</v>
      </c>
      <c r="B292">
        <v>2021</v>
      </c>
      <c r="C292" t="s">
        <v>36</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t="s">
        <v>138</v>
      </c>
      <c r="V292">
        <v>152.4</v>
      </c>
      <c r="W292">
        <v>150.9</v>
      </c>
      <c r="X292">
        <v>161.30000000000001</v>
      </c>
      <c r="Y292">
        <v>145.1</v>
      </c>
      <c r="Z292">
        <v>151.5</v>
      </c>
      <c r="AA292">
        <v>159.5</v>
      </c>
      <c r="AB292">
        <v>155.80000000000001</v>
      </c>
      <c r="AC292">
        <v>153.4</v>
      </c>
      <c r="AD292">
        <v>156.6</v>
      </c>
    </row>
    <row r="293" spans="1:30" x14ac:dyDescent="0.3">
      <c r="A293" t="s">
        <v>30</v>
      </c>
      <c r="B293">
        <v>2021</v>
      </c>
      <c r="C293" t="s">
        <v>38</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139</v>
      </c>
      <c r="V293">
        <v>156</v>
      </c>
      <c r="W293">
        <v>154.80000000000001</v>
      </c>
      <c r="X293">
        <v>164.6</v>
      </c>
      <c r="Y293">
        <v>151.30000000000001</v>
      </c>
      <c r="Z293">
        <v>157.80000000000001</v>
      </c>
      <c r="AA293">
        <v>163.80000000000001</v>
      </c>
      <c r="AB293">
        <v>153.1</v>
      </c>
      <c r="AC293">
        <v>157.30000000000001</v>
      </c>
      <c r="AD293">
        <v>156.69999999999999</v>
      </c>
    </row>
    <row r="294" spans="1:30" x14ac:dyDescent="0.3">
      <c r="A294" t="s">
        <v>33</v>
      </c>
      <c r="B294">
        <v>2021</v>
      </c>
      <c r="C294" t="s">
        <v>38</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t="s">
        <v>140</v>
      </c>
      <c r="V294">
        <v>154.80000000000001</v>
      </c>
      <c r="W294">
        <v>147.19999999999999</v>
      </c>
      <c r="X294">
        <v>156.9</v>
      </c>
      <c r="Y294">
        <v>141.69999999999999</v>
      </c>
      <c r="Z294">
        <v>148.6</v>
      </c>
      <c r="AA294">
        <v>157.6</v>
      </c>
      <c r="AB294">
        <v>154.9</v>
      </c>
      <c r="AC294">
        <v>150</v>
      </c>
      <c r="AD294">
        <v>156.9</v>
      </c>
    </row>
    <row r="295" spans="1:30" x14ac:dyDescent="0.3">
      <c r="A295" t="s">
        <v>35</v>
      </c>
      <c r="B295">
        <v>2021</v>
      </c>
      <c r="C295" t="s">
        <v>38</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t="s">
        <v>140</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3">
      <c r="A296" t="s">
        <v>30</v>
      </c>
      <c r="B296">
        <v>2021</v>
      </c>
      <c r="C296" t="s">
        <v>39</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139</v>
      </c>
      <c r="V296">
        <v>156</v>
      </c>
      <c r="W296">
        <v>155.5</v>
      </c>
      <c r="X296">
        <v>165.3</v>
      </c>
      <c r="Y296">
        <v>151.69999999999999</v>
      </c>
      <c r="Z296">
        <v>158.6</v>
      </c>
      <c r="AA296">
        <v>164.1</v>
      </c>
      <c r="AB296">
        <v>154.6</v>
      </c>
      <c r="AC296">
        <v>158</v>
      </c>
      <c r="AD296">
        <v>157.6</v>
      </c>
    </row>
    <row r="297" spans="1:30" x14ac:dyDescent="0.3">
      <c r="A297" t="s">
        <v>33</v>
      </c>
      <c r="B297">
        <v>2021</v>
      </c>
      <c r="C297" t="s">
        <v>39</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t="s">
        <v>141</v>
      </c>
      <c r="V297">
        <v>154.9</v>
      </c>
      <c r="W297">
        <v>147.6</v>
      </c>
      <c r="X297">
        <v>157.5</v>
      </c>
      <c r="Y297">
        <v>142.1</v>
      </c>
      <c r="Z297">
        <v>149.1</v>
      </c>
      <c r="AA297">
        <v>157.6</v>
      </c>
      <c r="AB297">
        <v>156.6</v>
      </c>
      <c r="AC297">
        <v>150.5</v>
      </c>
      <c r="AD297">
        <v>158</v>
      </c>
    </row>
    <row r="298" spans="1:30" x14ac:dyDescent="0.3">
      <c r="A298" t="s">
        <v>35</v>
      </c>
      <c r="B298">
        <v>2021</v>
      </c>
      <c r="C298" t="s">
        <v>39</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t="s">
        <v>141</v>
      </c>
      <c r="V298">
        <v>155.6</v>
      </c>
      <c r="W298">
        <v>151.80000000000001</v>
      </c>
      <c r="X298">
        <v>162.30000000000001</v>
      </c>
      <c r="Y298">
        <v>146.6</v>
      </c>
      <c r="Z298">
        <v>153.19999999999999</v>
      </c>
      <c r="AA298">
        <v>160.30000000000001</v>
      </c>
      <c r="AB298">
        <v>155.4</v>
      </c>
      <c r="AC298">
        <v>154.4</v>
      </c>
      <c r="AD298">
        <v>157.80000000000001</v>
      </c>
    </row>
    <row r="299" spans="1:30" x14ac:dyDescent="0.3">
      <c r="A299" t="s">
        <v>30</v>
      </c>
      <c r="B299">
        <v>2021</v>
      </c>
      <c r="C299" t="s">
        <v>41</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32</v>
      </c>
      <c r="V299">
        <v>161.69999999999999</v>
      </c>
      <c r="W299">
        <v>158.80000000000001</v>
      </c>
      <c r="X299">
        <v>169.1</v>
      </c>
      <c r="Y299">
        <v>153.19999999999999</v>
      </c>
      <c r="Z299">
        <v>160</v>
      </c>
      <c r="AA299">
        <v>167.6</v>
      </c>
      <c r="AB299">
        <v>159.30000000000001</v>
      </c>
      <c r="AC299">
        <v>161.1</v>
      </c>
      <c r="AD299">
        <v>161.1</v>
      </c>
    </row>
    <row r="300" spans="1:30" x14ac:dyDescent="0.3">
      <c r="A300" t="s">
        <v>33</v>
      </c>
      <c r="B300">
        <v>2021</v>
      </c>
      <c r="C300" t="s">
        <v>41</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t="s">
        <v>142</v>
      </c>
      <c r="V300">
        <v>155.5</v>
      </c>
      <c r="W300">
        <v>150.1</v>
      </c>
      <c r="X300">
        <v>160.4</v>
      </c>
      <c r="Y300">
        <v>145</v>
      </c>
      <c r="Z300">
        <v>152.6</v>
      </c>
      <c r="AA300">
        <v>156.6</v>
      </c>
      <c r="AB300">
        <v>157.5</v>
      </c>
      <c r="AC300">
        <v>152.30000000000001</v>
      </c>
      <c r="AD300">
        <v>159.5</v>
      </c>
    </row>
    <row r="301" spans="1:30" x14ac:dyDescent="0.3">
      <c r="A301" t="s">
        <v>35</v>
      </c>
      <c r="B301">
        <v>2021</v>
      </c>
      <c r="C301" t="s">
        <v>41</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t="s">
        <v>142</v>
      </c>
      <c r="V301">
        <v>159.4</v>
      </c>
      <c r="W301">
        <v>154.69999999999999</v>
      </c>
      <c r="X301">
        <v>165.8</v>
      </c>
      <c r="Y301">
        <v>148.9</v>
      </c>
      <c r="Z301">
        <v>155.80000000000001</v>
      </c>
      <c r="AA301">
        <v>161.19999999999999</v>
      </c>
      <c r="AB301">
        <v>158.6</v>
      </c>
      <c r="AC301">
        <v>156.80000000000001</v>
      </c>
      <c r="AD301">
        <v>160.4</v>
      </c>
    </row>
    <row r="302" spans="1:30" x14ac:dyDescent="0.3">
      <c r="A302" t="s">
        <v>30</v>
      </c>
      <c r="B302">
        <v>2021</v>
      </c>
      <c r="C302" t="s">
        <v>42</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32</v>
      </c>
      <c r="V302">
        <v>162.1</v>
      </c>
      <c r="W302">
        <v>159.19999999999999</v>
      </c>
      <c r="X302">
        <v>169.7</v>
      </c>
      <c r="Y302">
        <v>154.19999999999999</v>
      </c>
      <c r="Z302">
        <v>160.4</v>
      </c>
      <c r="AA302">
        <v>166.8</v>
      </c>
      <c r="AB302">
        <v>159.4</v>
      </c>
      <c r="AC302">
        <v>161.5</v>
      </c>
      <c r="AD302">
        <v>162.1</v>
      </c>
    </row>
    <row r="303" spans="1:30" x14ac:dyDescent="0.3">
      <c r="A303" t="s">
        <v>33</v>
      </c>
      <c r="B303">
        <v>2021</v>
      </c>
      <c r="C303" t="s">
        <v>42</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t="s">
        <v>143</v>
      </c>
      <c r="V303">
        <v>156.1</v>
      </c>
      <c r="W303">
        <v>149.80000000000001</v>
      </c>
      <c r="X303">
        <v>160.80000000000001</v>
      </c>
      <c r="Y303">
        <v>147.5</v>
      </c>
      <c r="Z303">
        <v>150.69999999999999</v>
      </c>
      <c r="AA303">
        <v>158.1</v>
      </c>
      <c r="AB303">
        <v>158</v>
      </c>
      <c r="AC303">
        <v>153.4</v>
      </c>
      <c r="AD303">
        <v>160.4</v>
      </c>
    </row>
    <row r="304" spans="1:30" x14ac:dyDescent="0.3">
      <c r="A304" t="s">
        <v>35</v>
      </c>
      <c r="B304">
        <v>2021</v>
      </c>
      <c r="C304" t="s">
        <v>42</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t="s">
        <v>143</v>
      </c>
      <c r="V304">
        <v>159.80000000000001</v>
      </c>
      <c r="W304">
        <v>154.80000000000001</v>
      </c>
      <c r="X304">
        <v>166.3</v>
      </c>
      <c r="Y304">
        <v>150.69999999999999</v>
      </c>
      <c r="Z304">
        <v>154.9</v>
      </c>
      <c r="AA304">
        <v>161.69999999999999</v>
      </c>
      <c r="AB304">
        <v>158.80000000000001</v>
      </c>
      <c r="AC304">
        <v>157.6</v>
      </c>
      <c r="AD304">
        <v>161.30000000000001</v>
      </c>
    </row>
    <row r="305" spans="1:30" x14ac:dyDescent="0.3">
      <c r="A305" t="s">
        <v>30</v>
      </c>
      <c r="B305">
        <v>2021</v>
      </c>
      <c r="C305" t="s">
        <v>44</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32</v>
      </c>
      <c r="V305">
        <v>162.5</v>
      </c>
      <c r="W305">
        <v>160.30000000000001</v>
      </c>
      <c r="X305">
        <v>170.4</v>
      </c>
      <c r="Y305">
        <v>157.1</v>
      </c>
      <c r="Z305">
        <v>160.69999999999999</v>
      </c>
      <c r="AA305">
        <v>167.2</v>
      </c>
      <c r="AB305">
        <v>160.4</v>
      </c>
      <c r="AC305">
        <v>162.80000000000001</v>
      </c>
      <c r="AD305">
        <v>163.19999999999999</v>
      </c>
    </row>
    <row r="306" spans="1:30" x14ac:dyDescent="0.3">
      <c r="A306" t="s">
        <v>33</v>
      </c>
      <c r="B306">
        <v>2021</v>
      </c>
      <c r="C306" t="s">
        <v>44</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t="s">
        <v>144</v>
      </c>
      <c r="V306">
        <v>157.69999999999999</v>
      </c>
      <c r="W306">
        <v>150.69999999999999</v>
      </c>
      <c r="X306">
        <v>161.5</v>
      </c>
      <c r="Y306">
        <v>149.5</v>
      </c>
      <c r="Z306">
        <v>151.19999999999999</v>
      </c>
      <c r="AA306">
        <v>160.30000000000001</v>
      </c>
      <c r="AB306">
        <v>159.6</v>
      </c>
      <c r="AC306">
        <v>155</v>
      </c>
      <c r="AD306">
        <v>161.80000000000001</v>
      </c>
    </row>
    <row r="307" spans="1:30" x14ac:dyDescent="0.3">
      <c r="A307" t="s">
        <v>35</v>
      </c>
      <c r="B307">
        <v>2021</v>
      </c>
      <c r="C307" t="s">
        <v>44</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t="s">
        <v>144</v>
      </c>
      <c r="V307">
        <v>160.69999999999999</v>
      </c>
      <c r="W307">
        <v>155.80000000000001</v>
      </c>
      <c r="X307">
        <v>167</v>
      </c>
      <c r="Y307">
        <v>153.1</v>
      </c>
      <c r="Z307">
        <v>155.30000000000001</v>
      </c>
      <c r="AA307">
        <v>163.19999999999999</v>
      </c>
      <c r="AB307">
        <v>160.1</v>
      </c>
      <c r="AC307">
        <v>159</v>
      </c>
      <c r="AD307">
        <v>162.5</v>
      </c>
    </row>
    <row r="308" spans="1:30" x14ac:dyDescent="0.3">
      <c r="A308" t="s">
        <v>30</v>
      </c>
      <c r="B308">
        <v>2021</v>
      </c>
      <c r="C308" t="s">
        <v>46</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32</v>
      </c>
      <c r="V308">
        <v>163.1</v>
      </c>
      <c r="W308">
        <v>160.9</v>
      </c>
      <c r="X308">
        <v>171.1</v>
      </c>
      <c r="Y308">
        <v>157.69999999999999</v>
      </c>
      <c r="Z308">
        <v>161.1</v>
      </c>
      <c r="AA308">
        <v>167.5</v>
      </c>
      <c r="AB308">
        <v>160.30000000000001</v>
      </c>
      <c r="AC308">
        <v>163.30000000000001</v>
      </c>
      <c r="AD308">
        <v>163.6</v>
      </c>
    </row>
    <row r="309" spans="1:30" x14ac:dyDescent="0.3">
      <c r="A309" t="s">
        <v>33</v>
      </c>
      <c r="B309">
        <v>2021</v>
      </c>
      <c r="C309" t="s">
        <v>46</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t="s">
        <v>145</v>
      </c>
      <c r="V309">
        <v>160.69999999999999</v>
      </c>
      <c r="W309">
        <v>153.19999999999999</v>
      </c>
      <c r="X309">
        <v>162.80000000000001</v>
      </c>
      <c r="Y309">
        <v>150.4</v>
      </c>
      <c r="Z309">
        <v>153.69999999999999</v>
      </c>
      <c r="AA309">
        <v>160.4</v>
      </c>
      <c r="AB309">
        <v>159.6</v>
      </c>
      <c r="AC309">
        <v>156</v>
      </c>
      <c r="AD309">
        <v>162.30000000000001</v>
      </c>
    </row>
    <row r="310" spans="1:30" x14ac:dyDescent="0.3">
      <c r="A310" t="s">
        <v>35</v>
      </c>
      <c r="B310">
        <v>2021</v>
      </c>
      <c r="C310" t="s">
        <v>46</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t="s">
        <v>145</v>
      </c>
      <c r="V310">
        <v>162.6</v>
      </c>
      <c r="W310">
        <v>157.5</v>
      </c>
      <c r="X310">
        <v>168.4</v>
      </c>
      <c r="Y310">
        <v>154</v>
      </c>
      <c r="Z310">
        <v>157.6</v>
      </c>
      <c r="AA310">
        <v>163.80000000000001</v>
      </c>
      <c r="AB310">
        <v>160</v>
      </c>
      <c r="AC310">
        <v>160</v>
      </c>
      <c r="AD310">
        <v>163.19999999999999</v>
      </c>
    </row>
    <row r="311" spans="1:30" x14ac:dyDescent="0.3">
      <c r="A311" t="s">
        <v>30</v>
      </c>
      <c r="B311">
        <v>2021</v>
      </c>
      <c r="C311" t="s">
        <v>48</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32</v>
      </c>
      <c r="V311">
        <v>163.69999999999999</v>
      </c>
      <c r="W311">
        <v>161.30000000000001</v>
      </c>
      <c r="X311">
        <v>171.9</v>
      </c>
      <c r="Y311">
        <v>157.80000000000001</v>
      </c>
      <c r="Z311">
        <v>162.69999999999999</v>
      </c>
      <c r="AA311">
        <v>168.5</v>
      </c>
      <c r="AB311">
        <v>160.19999999999999</v>
      </c>
      <c r="AC311">
        <v>163.80000000000001</v>
      </c>
      <c r="AD311">
        <v>164</v>
      </c>
    </row>
    <row r="312" spans="1:30" x14ac:dyDescent="0.3">
      <c r="A312" t="s">
        <v>33</v>
      </c>
      <c r="B312">
        <v>2021</v>
      </c>
      <c r="C312" t="s">
        <v>48</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t="s">
        <v>145</v>
      </c>
      <c r="V312">
        <v>160.80000000000001</v>
      </c>
      <c r="W312">
        <v>153.30000000000001</v>
      </c>
      <c r="X312">
        <v>162.80000000000001</v>
      </c>
      <c r="Y312">
        <v>150.5</v>
      </c>
      <c r="Z312">
        <v>153.9</v>
      </c>
      <c r="AA312">
        <v>160.30000000000001</v>
      </c>
      <c r="AB312">
        <v>159.6</v>
      </c>
      <c r="AC312">
        <v>156</v>
      </c>
      <c r="AD312">
        <v>162.30000000000001</v>
      </c>
    </row>
    <row r="313" spans="1:30" x14ac:dyDescent="0.3">
      <c r="A313" t="s">
        <v>35</v>
      </c>
      <c r="B313">
        <v>2021</v>
      </c>
      <c r="C313" t="s">
        <v>48</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t="s">
        <v>145</v>
      </c>
      <c r="V313">
        <v>162.6</v>
      </c>
      <c r="W313">
        <v>157.5</v>
      </c>
      <c r="X313">
        <v>168.4</v>
      </c>
      <c r="Y313">
        <v>154</v>
      </c>
      <c r="Z313">
        <v>157.69999999999999</v>
      </c>
      <c r="AA313">
        <v>163.69999999999999</v>
      </c>
      <c r="AB313">
        <v>160</v>
      </c>
      <c r="AC313">
        <v>160</v>
      </c>
      <c r="AD313">
        <v>163.19999999999999</v>
      </c>
    </row>
    <row r="314" spans="1:30" x14ac:dyDescent="0.3">
      <c r="A314" t="s">
        <v>30</v>
      </c>
      <c r="B314">
        <v>2021</v>
      </c>
      <c r="C314" t="s">
        <v>50</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163.19999999999999</v>
      </c>
      <c r="AA314">
        <v>169</v>
      </c>
      <c r="AB314">
        <v>161.1</v>
      </c>
      <c r="AC314">
        <v>164.7</v>
      </c>
      <c r="AD314">
        <v>166.3</v>
      </c>
    </row>
    <row r="315" spans="1:30" x14ac:dyDescent="0.3">
      <c r="A315" t="s">
        <v>33</v>
      </c>
      <c r="B315">
        <v>2021</v>
      </c>
      <c r="C315" t="s">
        <v>50</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t="s">
        <v>146</v>
      </c>
      <c r="V315">
        <v>162.19999999999999</v>
      </c>
      <c r="W315">
        <v>154.30000000000001</v>
      </c>
      <c r="X315">
        <v>163.5</v>
      </c>
      <c r="Y315">
        <v>152.19999999999999</v>
      </c>
      <c r="Z315">
        <v>155.1</v>
      </c>
      <c r="AA315">
        <v>160.30000000000001</v>
      </c>
      <c r="AB315">
        <v>160.30000000000001</v>
      </c>
      <c r="AC315">
        <v>157</v>
      </c>
      <c r="AD315">
        <v>164.6</v>
      </c>
    </row>
    <row r="316" spans="1:30" x14ac:dyDescent="0.3">
      <c r="A316" t="s">
        <v>35</v>
      </c>
      <c r="B316">
        <v>2021</v>
      </c>
      <c r="C316" t="s">
        <v>50</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t="s">
        <v>146</v>
      </c>
      <c r="V316">
        <v>164.2</v>
      </c>
      <c r="W316">
        <v>158.4</v>
      </c>
      <c r="X316">
        <v>169.1</v>
      </c>
      <c r="Y316">
        <v>155.69999999999999</v>
      </c>
      <c r="Z316">
        <v>158.6</v>
      </c>
      <c r="AA316">
        <v>163.9</v>
      </c>
      <c r="AB316">
        <v>160.80000000000001</v>
      </c>
      <c r="AC316">
        <v>161</v>
      </c>
      <c r="AD316">
        <v>165.5</v>
      </c>
    </row>
    <row r="317" spans="1:30" x14ac:dyDescent="0.3">
      <c r="A317" t="s">
        <v>30</v>
      </c>
      <c r="B317">
        <v>2021</v>
      </c>
      <c r="C317" t="s">
        <v>53</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163.80000000000001</v>
      </c>
      <c r="AA317">
        <v>169.3</v>
      </c>
      <c r="AB317">
        <v>162.4</v>
      </c>
      <c r="AC317">
        <v>165.2</v>
      </c>
      <c r="AD317">
        <v>167.6</v>
      </c>
    </row>
    <row r="318" spans="1:30" x14ac:dyDescent="0.3">
      <c r="A318" t="s">
        <v>33</v>
      </c>
      <c r="B318">
        <v>2021</v>
      </c>
      <c r="C318" t="s">
        <v>53</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t="s">
        <v>147</v>
      </c>
      <c r="V318">
        <v>161.6</v>
      </c>
      <c r="W318">
        <v>155.19999999999999</v>
      </c>
      <c r="X318">
        <v>164.2</v>
      </c>
      <c r="Y318">
        <v>151.19999999999999</v>
      </c>
      <c r="Z318">
        <v>156.69999999999999</v>
      </c>
      <c r="AA318">
        <v>160.80000000000001</v>
      </c>
      <c r="AB318">
        <v>161.80000000000001</v>
      </c>
      <c r="AC318">
        <v>157.30000000000001</v>
      </c>
      <c r="AD318">
        <v>165.6</v>
      </c>
    </row>
    <row r="319" spans="1:30" x14ac:dyDescent="0.3">
      <c r="A319" t="s">
        <v>35</v>
      </c>
      <c r="B319">
        <v>2021</v>
      </c>
      <c r="C319" t="s">
        <v>53</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t="s">
        <v>147</v>
      </c>
      <c r="V319">
        <v>163.9</v>
      </c>
      <c r="W319">
        <v>159.30000000000001</v>
      </c>
      <c r="X319">
        <v>169.9</v>
      </c>
      <c r="Y319">
        <v>154.80000000000001</v>
      </c>
      <c r="Z319">
        <v>159.80000000000001</v>
      </c>
      <c r="AA319">
        <v>164.3</v>
      </c>
      <c r="AB319">
        <v>162.19999999999999</v>
      </c>
      <c r="AC319">
        <v>161.4</v>
      </c>
      <c r="AD319">
        <v>166.7</v>
      </c>
    </row>
    <row r="320" spans="1:30" x14ac:dyDescent="0.3">
      <c r="A320" t="s">
        <v>30</v>
      </c>
      <c r="B320">
        <v>2021</v>
      </c>
      <c r="C320" t="s">
        <v>55</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162.80000000000001</v>
      </c>
      <c r="AC320">
        <v>166</v>
      </c>
      <c r="AD320">
        <v>167</v>
      </c>
    </row>
    <row r="321" spans="1:30" x14ac:dyDescent="0.3">
      <c r="A321" t="s">
        <v>33</v>
      </c>
      <c r="B321">
        <v>2021</v>
      </c>
      <c r="C321" t="s">
        <v>55</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t="s">
        <v>148</v>
      </c>
      <c r="V321">
        <v>161.69999999999999</v>
      </c>
      <c r="W321">
        <v>156</v>
      </c>
      <c r="X321">
        <v>165.1</v>
      </c>
      <c r="Y321">
        <v>151.80000000000001</v>
      </c>
      <c r="Z321">
        <v>157.6</v>
      </c>
      <c r="AA321">
        <v>160.6</v>
      </c>
      <c r="AB321">
        <v>162.4</v>
      </c>
      <c r="AC321">
        <v>157.80000000000001</v>
      </c>
      <c r="AD321">
        <v>165.2</v>
      </c>
    </row>
    <row r="322" spans="1:30" x14ac:dyDescent="0.3">
      <c r="A322" t="s">
        <v>35</v>
      </c>
      <c r="B322">
        <v>2021</v>
      </c>
      <c r="C322" t="s">
        <v>55</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t="s">
        <v>148</v>
      </c>
      <c r="V322">
        <v>164.1</v>
      </c>
      <c r="W322">
        <v>160.19999999999999</v>
      </c>
      <c r="X322">
        <v>170.6</v>
      </c>
      <c r="Y322">
        <v>155.69999999999999</v>
      </c>
      <c r="Z322">
        <v>160.6</v>
      </c>
      <c r="AA322">
        <v>164.4</v>
      </c>
      <c r="AB322">
        <v>162.6</v>
      </c>
      <c r="AC322">
        <v>162</v>
      </c>
      <c r="AD322">
        <v>166.2</v>
      </c>
    </row>
    <row r="323" spans="1:30" x14ac:dyDescent="0.3">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32</v>
      </c>
      <c r="V323">
        <v>165.8</v>
      </c>
      <c r="W323">
        <v>164.9</v>
      </c>
      <c r="X323">
        <v>174.7</v>
      </c>
      <c r="Y323">
        <v>160.80000000000001</v>
      </c>
      <c r="Z323">
        <v>164.9</v>
      </c>
      <c r="AA323">
        <v>169.9</v>
      </c>
      <c r="AB323">
        <v>163.19999999999999</v>
      </c>
      <c r="AC323">
        <v>166.6</v>
      </c>
      <c r="AD323">
        <v>166.4</v>
      </c>
    </row>
    <row r="324" spans="1:30" x14ac:dyDescent="0.3">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t="s">
        <v>149</v>
      </c>
      <c r="V324">
        <v>161.6</v>
      </c>
      <c r="W324">
        <v>156.80000000000001</v>
      </c>
      <c r="X324">
        <v>166.1</v>
      </c>
      <c r="Y324">
        <v>152.69999999999999</v>
      </c>
      <c r="Z324">
        <v>158.4</v>
      </c>
      <c r="AA324">
        <v>161</v>
      </c>
      <c r="AB324">
        <v>162.80000000000001</v>
      </c>
      <c r="AC324">
        <v>158.6</v>
      </c>
      <c r="AD324">
        <v>165</v>
      </c>
    </row>
    <row r="325" spans="1:30" x14ac:dyDescent="0.3">
      <c r="A325" t="s">
        <v>35</v>
      </c>
      <c r="B325">
        <v>2022</v>
      </c>
      <c r="C325" t="s">
        <v>31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t="s">
        <v>149</v>
      </c>
      <c r="V325">
        <v>164.2</v>
      </c>
      <c r="W325">
        <v>161.1</v>
      </c>
      <c r="X325">
        <v>171.4</v>
      </c>
      <c r="Y325">
        <v>156.5</v>
      </c>
      <c r="Z325">
        <v>161.19999999999999</v>
      </c>
      <c r="AA325">
        <v>164.7</v>
      </c>
      <c r="AB325">
        <v>163</v>
      </c>
      <c r="AC325">
        <v>162.69999999999999</v>
      </c>
      <c r="AD325">
        <v>165.7</v>
      </c>
    </row>
    <row r="326" spans="1:30" x14ac:dyDescent="0.3">
      <c r="A326" t="s">
        <v>30</v>
      </c>
      <c r="B326">
        <v>2022</v>
      </c>
      <c r="C326" t="s">
        <v>36</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32</v>
      </c>
      <c r="V326">
        <v>167.4</v>
      </c>
      <c r="W326">
        <v>165.7</v>
      </c>
      <c r="X326">
        <v>175.3</v>
      </c>
      <c r="Y326">
        <v>161.19999999999999</v>
      </c>
      <c r="Z326">
        <v>165.5</v>
      </c>
      <c r="AA326">
        <v>170.3</v>
      </c>
      <c r="AB326">
        <v>164.5</v>
      </c>
      <c r="AC326">
        <v>167.3</v>
      </c>
      <c r="AD326">
        <v>166.7</v>
      </c>
    </row>
    <row r="327" spans="1:30" x14ac:dyDescent="0.3">
      <c r="A327" t="s">
        <v>33</v>
      </c>
      <c r="B327">
        <v>2022</v>
      </c>
      <c r="C327" t="s">
        <v>36</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t="s">
        <v>150</v>
      </c>
      <c r="V327">
        <v>163</v>
      </c>
      <c r="W327">
        <v>157.4</v>
      </c>
      <c r="X327">
        <v>167.2</v>
      </c>
      <c r="Y327">
        <v>153.1</v>
      </c>
      <c r="Z327">
        <v>159.5</v>
      </c>
      <c r="AA327">
        <v>162</v>
      </c>
      <c r="AB327">
        <v>164.2</v>
      </c>
      <c r="AC327">
        <v>159.4</v>
      </c>
      <c r="AD327">
        <v>165.5</v>
      </c>
    </row>
    <row r="328" spans="1:30" x14ac:dyDescent="0.3">
      <c r="A328" t="s">
        <v>35</v>
      </c>
      <c r="B328">
        <v>2022</v>
      </c>
      <c r="C328" t="s">
        <v>36</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t="s">
        <v>150</v>
      </c>
      <c r="V328">
        <v>165.7</v>
      </c>
      <c r="W328">
        <v>161.80000000000001</v>
      </c>
      <c r="X328">
        <v>172.2</v>
      </c>
      <c r="Y328">
        <v>156.9</v>
      </c>
      <c r="Z328">
        <v>162.1</v>
      </c>
      <c r="AA328">
        <v>165.4</v>
      </c>
      <c r="AB328">
        <v>164.4</v>
      </c>
      <c r="AC328">
        <v>163.5</v>
      </c>
      <c r="AD328">
        <v>166.1</v>
      </c>
    </row>
    <row r="329" spans="1:30" x14ac:dyDescent="0.3">
      <c r="A329" t="s">
        <v>30</v>
      </c>
      <c r="B329">
        <v>2022</v>
      </c>
      <c r="C329" t="s">
        <v>38</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spans="1:30" x14ac:dyDescent="0.3">
      <c r="A330" t="s">
        <v>33</v>
      </c>
      <c r="B330">
        <v>2022</v>
      </c>
      <c r="C330" t="s">
        <v>38</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t="s">
        <v>151</v>
      </c>
      <c r="V330">
        <v>164.5</v>
      </c>
      <c r="W330">
        <v>158.6</v>
      </c>
      <c r="X330">
        <v>168.2</v>
      </c>
      <c r="Y330">
        <v>154.19999999999999</v>
      </c>
      <c r="Z330">
        <v>160.80000000000001</v>
      </c>
      <c r="AA330">
        <v>162.69999999999999</v>
      </c>
      <c r="AB330">
        <v>166.8</v>
      </c>
      <c r="AC330">
        <v>160.6</v>
      </c>
      <c r="AD330">
        <v>166.5</v>
      </c>
    </row>
    <row r="331" spans="1:30" x14ac:dyDescent="0.3">
      <c r="A331" t="s">
        <v>35</v>
      </c>
      <c r="B331">
        <v>2022</v>
      </c>
      <c r="C331" t="s">
        <v>38</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t="s">
        <v>151</v>
      </c>
      <c r="V331">
        <v>167.2</v>
      </c>
      <c r="W331">
        <v>162.80000000000001</v>
      </c>
      <c r="X331">
        <v>173</v>
      </c>
      <c r="Y331">
        <v>157.9</v>
      </c>
      <c r="Z331">
        <v>163.30000000000001</v>
      </c>
      <c r="AA331">
        <v>166</v>
      </c>
      <c r="AB331">
        <v>167.2</v>
      </c>
      <c r="AC331">
        <v>164.6</v>
      </c>
      <c r="AD331">
        <v>167.7</v>
      </c>
    </row>
    <row r="332" spans="1:30" x14ac:dyDescent="0.3">
      <c r="A332" t="s">
        <v>30</v>
      </c>
      <c r="B332">
        <v>2022</v>
      </c>
      <c r="C332" t="s">
        <v>39</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spans="1:30" x14ac:dyDescent="0.3">
      <c r="A333" t="s">
        <v>33</v>
      </c>
      <c r="B333">
        <v>2022</v>
      </c>
      <c r="C333" t="s">
        <v>39</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t="s">
        <v>152</v>
      </c>
      <c r="V333">
        <v>170.5</v>
      </c>
      <c r="W333">
        <v>159.80000000000001</v>
      </c>
      <c r="X333">
        <v>169</v>
      </c>
      <c r="Y333">
        <v>159.30000000000001</v>
      </c>
      <c r="Z333">
        <v>162.19999999999999</v>
      </c>
      <c r="AA333">
        <v>164</v>
      </c>
      <c r="AB333">
        <v>168.4</v>
      </c>
      <c r="AC333">
        <v>163.1</v>
      </c>
      <c r="AD333">
        <v>169.2</v>
      </c>
    </row>
    <row r="334" spans="1:30" x14ac:dyDescent="0.3">
      <c r="A334" t="s">
        <v>35</v>
      </c>
      <c r="B334">
        <v>2022</v>
      </c>
      <c r="C334" t="s">
        <v>39</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t="s">
        <v>152</v>
      </c>
      <c r="V334">
        <v>172.2</v>
      </c>
      <c r="W334">
        <v>164</v>
      </c>
      <c r="X334">
        <v>174</v>
      </c>
      <c r="Y334">
        <v>162.6</v>
      </c>
      <c r="Z334">
        <v>164.4</v>
      </c>
      <c r="AA334">
        <v>166.9</v>
      </c>
      <c r="AB334">
        <v>168.8</v>
      </c>
      <c r="AC334">
        <v>166.8</v>
      </c>
      <c r="AD334">
        <v>170.1</v>
      </c>
    </row>
    <row r="335" spans="1:30" x14ac:dyDescent="0.3">
      <c r="A335" t="s">
        <v>30</v>
      </c>
      <c r="B335">
        <v>2022</v>
      </c>
      <c r="C335" t="s">
        <v>41</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spans="1:30" x14ac:dyDescent="0.3">
      <c r="A336" t="s">
        <v>33</v>
      </c>
      <c r="B336">
        <v>2022</v>
      </c>
      <c r="C336" t="s">
        <v>41</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t="s">
        <v>153</v>
      </c>
      <c r="V336">
        <v>173.5</v>
      </c>
      <c r="W336">
        <v>161.1</v>
      </c>
      <c r="X336">
        <v>170.1</v>
      </c>
      <c r="Y336">
        <v>159.4</v>
      </c>
      <c r="Z336">
        <v>163.19999999999999</v>
      </c>
      <c r="AA336">
        <v>165.2</v>
      </c>
      <c r="AB336">
        <v>168.2</v>
      </c>
      <c r="AC336">
        <v>163.80000000000001</v>
      </c>
      <c r="AD336">
        <v>170.8</v>
      </c>
    </row>
    <row r="337" spans="1:30" x14ac:dyDescent="0.3">
      <c r="A337" t="s">
        <v>35</v>
      </c>
      <c r="B337">
        <v>2022</v>
      </c>
      <c r="C337" t="s">
        <v>41</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t="s">
        <v>153</v>
      </c>
      <c r="V337">
        <v>174.6</v>
      </c>
      <c r="W337">
        <v>165.2</v>
      </c>
      <c r="X337">
        <v>174.8</v>
      </c>
      <c r="Y337">
        <v>163</v>
      </c>
      <c r="Z337">
        <v>165.1</v>
      </c>
      <c r="AA337">
        <v>167.9</v>
      </c>
      <c r="AB337">
        <v>168.4</v>
      </c>
      <c r="AC337">
        <v>167.5</v>
      </c>
      <c r="AD337">
        <v>171.7</v>
      </c>
    </row>
    <row r="338" spans="1:30" x14ac:dyDescent="0.3">
      <c r="A338" t="s">
        <v>30</v>
      </c>
      <c r="B338">
        <v>2022</v>
      </c>
      <c r="C338" t="s">
        <v>42</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spans="1:30" x14ac:dyDescent="0.3">
      <c r="A339" t="s">
        <v>33</v>
      </c>
      <c r="B339">
        <v>2022</v>
      </c>
      <c r="C339" t="s">
        <v>42</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t="s">
        <v>154</v>
      </c>
      <c r="V339">
        <v>174.9</v>
      </c>
      <c r="W339">
        <v>162.1</v>
      </c>
      <c r="X339">
        <v>170.9</v>
      </c>
      <c r="Y339">
        <v>157.19999999999999</v>
      </c>
      <c r="Z339">
        <v>164.1</v>
      </c>
      <c r="AA339">
        <v>166.5</v>
      </c>
      <c r="AB339">
        <v>169.2</v>
      </c>
      <c r="AC339">
        <v>163.80000000000001</v>
      </c>
      <c r="AD339">
        <v>171.4</v>
      </c>
    </row>
    <row r="340" spans="1:30" x14ac:dyDescent="0.3">
      <c r="A340" t="s">
        <v>35</v>
      </c>
      <c r="B340">
        <v>2022</v>
      </c>
      <c r="C340" t="s">
        <v>42</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t="s">
        <v>154</v>
      </c>
      <c r="V340">
        <v>176</v>
      </c>
      <c r="W340">
        <v>166.4</v>
      </c>
      <c r="X340">
        <v>175.4</v>
      </c>
      <c r="Y340">
        <v>161.1</v>
      </c>
      <c r="Z340">
        <v>165.8</v>
      </c>
      <c r="AA340">
        <v>169</v>
      </c>
      <c r="AB340">
        <v>169.4</v>
      </c>
      <c r="AC340">
        <v>167.5</v>
      </c>
      <c r="AD340">
        <v>172.6</v>
      </c>
    </row>
    <row r="341" spans="1:30" x14ac:dyDescent="0.3">
      <c r="A341" t="s">
        <v>30</v>
      </c>
      <c r="B341">
        <v>2022</v>
      </c>
      <c r="C341" t="s">
        <v>44</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spans="1:30" x14ac:dyDescent="0.3">
      <c r="A342" t="s">
        <v>33</v>
      </c>
      <c r="B342">
        <v>2022</v>
      </c>
      <c r="C342" t="s">
        <v>44</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t="s">
        <v>155</v>
      </c>
      <c r="V342">
        <v>179.5</v>
      </c>
      <c r="W342">
        <v>163.1</v>
      </c>
      <c r="X342">
        <v>171.7</v>
      </c>
      <c r="Y342">
        <v>157.4</v>
      </c>
      <c r="Z342">
        <v>164.6</v>
      </c>
      <c r="AA342">
        <v>169.1</v>
      </c>
      <c r="AB342">
        <v>169.8</v>
      </c>
      <c r="AC342">
        <v>164.7</v>
      </c>
      <c r="AD342">
        <v>172.3</v>
      </c>
    </row>
    <row r="343" spans="1:30" x14ac:dyDescent="0.3">
      <c r="A343" t="s">
        <v>35</v>
      </c>
      <c r="B343">
        <v>2022</v>
      </c>
      <c r="C343" t="s">
        <v>44</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t="s">
        <v>155</v>
      </c>
      <c r="V343">
        <v>179.6</v>
      </c>
      <c r="W343">
        <v>167.4</v>
      </c>
      <c r="X343">
        <v>176.1</v>
      </c>
      <c r="Y343">
        <v>161.6</v>
      </c>
      <c r="Z343">
        <v>166.3</v>
      </c>
      <c r="AA343">
        <v>171.4</v>
      </c>
      <c r="AB343">
        <v>169.7</v>
      </c>
      <c r="AC343">
        <v>168.4</v>
      </c>
      <c r="AD343">
        <v>173.4</v>
      </c>
    </row>
    <row r="344" spans="1:30" x14ac:dyDescent="0.3">
      <c r="A344" t="s">
        <v>30</v>
      </c>
      <c r="B344">
        <v>2022</v>
      </c>
      <c r="C344" t="s">
        <v>46</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spans="1:30" x14ac:dyDescent="0.3">
      <c r="A345" t="s">
        <v>33</v>
      </c>
      <c r="B345">
        <v>2022</v>
      </c>
      <c r="C345" t="s">
        <v>46</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t="s">
        <v>156</v>
      </c>
      <c r="V345">
        <v>178.4</v>
      </c>
      <c r="W345">
        <v>164.2</v>
      </c>
      <c r="X345">
        <v>172.6</v>
      </c>
      <c r="Y345">
        <v>157.69999999999999</v>
      </c>
      <c r="Z345">
        <v>165.1</v>
      </c>
      <c r="AA345">
        <v>169.9</v>
      </c>
      <c r="AB345">
        <v>171.4</v>
      </c>
      <c r="AC345">
        <v>165.4</v>
      </c>
      <c r="AD345">
        <v>173.1</v>
      </c>
    </row>
    <row r="346" spans="1:30" x14ac:dyDescent="0.3">
      <c r="A346" t="s">
        <v>35</v>
      </c>
      <c r="B346">
        <v>2022</v>
      </c>
      <c r="C346" t="s">
        <v>46</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t="s">
        <v>156</v>
      </c>
      <c r="V346">
        <v>178.8</v>
      </c>
      <c r="W346">
        <v>168.5</v>
      </c>
      <c r="X346">
        <v>176.8</v>
      </c>
      <c r="Y346">
        <v>161.9</v>
      </c>
      <c r="Z346">
        <v>166.9</v>
      </c>
      <c r="AA346">
        <v>172.3</v>
      </c>
      <c r="AB346">
        <v>171.2</v>
      </c>
      <c r="AC346">
        <v>169.1</v>
      </c>
      <c r="AD346">
        <v>174.3</v>
      </c>
    </row>
    <row r="347" spans="1:30" x14ac:dyDescent="0.3">
      <c r="A347" t="s">
        <v>30</v>
      </c>
      <c r="B347">
        <v>2022</v>
      </c>
      <c r="C347" t="s">
        <v>48</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spans="1:30" x14ac:dyDescent="0.3">
      <c r="A348" t="s">
        <v>33</v>
      </c>
      <c r="B348">
        <v>2022</v>
      </c>
      <c r="C348" t="s">
        <v>48</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t="s">
        <v>157</v>
      </c>
      <c r="V348">
        <v>179.2</v>
      </c>
      <c r="W348">
        <v>165</v>
      </c>
      <c r="X348">
        <v>173.8</v>
      </c>
      <c r="Y348">
        <v>158.19999999999999</v>
      </c>
      <c r="Z348">
        <v>165.8</v>
      </c>
      <c r="AA348">
        <v>170.9</v>
      </c>
      <c r="AB348">
        <v>171.1</v>
      </c>
      <c r="AC348">
        <v>166.1</v>
      </c>
      <c r="AD348">
        <v>174.1</v>
      </c>
    </row>
    <row r="349" spans="1:30" x14ac:dyDescent="0.3">
      <c r="A349" t="s">
        <v>35</v>
      </c>
      <c r="B349">
        <v>2022</v>
      </c>
      <c r="C349" t="s">
        <v>48</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t="s">
        <v>157</v>
      </c>
      <c r="V349">
        <v>179.5</v>
      </c>
      <c r="W349">
        <v>169.5</v>
      </c>
      <c r="X349">
        <v>177.8</v>
      </c>
      <c r="Y349">
        <v>162.30000000000001</v>
      </c>
      <c r="Z349">
        <v>167.6</v>
      </c>
      <c r="AA349">
        <v>173.1</v>
      </c>
      <c r="AB349">
        <v>170.9</v>
      </c>
      <c r="AC349">
        <v>169.7</v>
      </c>
      <c r="AD349">
        <v>175.3</v>
      </c>
    </row>
    <row r="350" spans="1:30" x14ac:dyDescent="0.3">
      <c r="A350" t="s">
        <v>30</v>
      </c>
      <c r="B350">
        <v>2022</v>
      </c>
      <c r="C350" t="s">
        <v>50</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spans="1:30" x14ac:dyDescent="0.3">
      <c r="A351" t="s">
        <v>33</v>
      </c>
      <c r="B351">
        <v>2022</v>
      </c>
      <c r="C351" t="s">
        <v>50</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t="s">
        <v>158</v>
      </c>
      <c r="V351">
        <v>180</v>
      </c>
      <c r="W351">
        <v>166</v>
      </c>
      <c r="X351">
        <v>174.7</v>
      </c>
      <c r="Y351">
        <v>158.80000000000001</v>
      </c>
      <c r="Z351">
        <v>166.3</v>
      </c>
      <c r="AA351">
        <v>171.2</v>
      </c>
      <c r="AB351">
        <v>172.3</v>
      </c>
      <c r="AC351">
        <v>166.8</v>
      </c>
      <c r="AD351">
        <v>175.3</v>
      </c>
    </row>
    <row r="352" spans="1:30" x14ac:dyDescent="0.3">
      <c r="A352" t="s">
        <v>35</v>
      </c>
      <c r="B352">
        <v>2022</v>
      </c>
      <c r="C352" t="s">
        <v>50</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t="s">
        <v>158</v>
      </c>
      <c r="V352">
        <v>180.5</v>
      </c>
      <c r="W352">
        <v>170.4</v>
      </c>
      <c r="X352">
        <v>178.7</v>
      </c>
      <c r="Y352">
        <v>162.9</v>
      </c>
      <c r="Z352">
        <v>168.2</v>
      </c>
      <c r="AA352">
        <v>173.4</v>
      </c>
      <c r="AB352">
        <v>172.1</v>
      </c>
      <c r="AC352">
        <v>170.5</v>
      </c>
      <c r="AD352">
        <v>176.7</v>
      </c>
    </row>
    <row r="353" spans="1:30" x14ac:dyDescent="0.3">
      <c r="A353" t="s">
        <v>30</v>
      </c>
      <c r="B353">
        <v>2022</v>
      </c>
      <c r="C353" t="s">
        <v>53</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spans="1:30" x14ac:dyDescent="0.3">
      <c r="A354" t="s">
        <v>33</v>
      </c>
      <c r="B354">
        <v>2022</v>
      </c>
      <c r="C354" t="s">
        <v>53</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t="s">
        <v>159</v>
      </c>
      <c r="V354">
        <v>180.3</v>
      </c>
      <c r="W354">
        <v>166.9</v>
      </c>
      <c r="X354">
        <v>175.8</v>
      </c>
      <c r="Y354">
        <v>158.9</v>
      </c>
      <c r="Z354">
        <v>166.7</v>
      </c>
      <c r="AA354">
        <v>171.5</v>
      </c>
      <c r="AB354">
        <v>173.8</v>
      </c>
      <c r="AC354">
        <v>167.4</v>
      </c>
      <c r="AD354">
        <v>174.1</v>
      </c>
    </row>
    <row r="355" spans="1:30" x14ac:dyDescent="0.3">
      <c r="A355" t="s">
        <v>35</v>
      </c>
      <c r="B355">
        <v>2022</v>
      </c>
      <c r="C355" t="s">
        <v>53</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t="s">
        <v>159</v>
      </c>
      <c r="V355">
        <v>181.3</v>
      </c>
      <c r="W355">
        <v>171.4</v>
      </c>
      <c r="X355">
        <v>179.8</v>
      </c>
      <c r="Y355">
        <v>163</v>
      </c>
      <c r="Z355">
        <v>168.5</v>
      </c>
      <c r="AA355">
        <v>173.7</v>
      </c>
      <c r="AB355">
        <v>173.6</v>
      </c>
      <c r="AC355">
        <v>171.1</v>
      </c>
      <c r="AD355">
        <v>176.5</v>
      </c>
    </row>
    <row r="356" spans="1:30" x14ac:dyDescent="0.3">
      <c r="A356" t="s">
        <v>30</v>
      </c>
      <c r="B356">
        <v>2022</v>
      </c>
      <c r="C356" t="s">
        <v>55</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spans="1:30" x14ac:dyDescent="0.3">
      <c r="A357" t="s">
        <v>33</v>
      </c>
      <c r="B357">
        <v>2022</v>
      </c>
      <c r="C357" t="s">
        <v>55</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t="s">
        <v>160</v>
      </c>
      <c r="V357">
        <v>180.6</v>
      </c>
      <c r="W357">
        <v>167.3</v>
      </c>
      <c r="X357">
        <v>177.2</v>
      </c>
      <c r="Y357">
        <v>159.4</v>
      </c>
      <c r="Z357">
        <v>167.1</v>
      </c>
      <c r="AA357">
        <v>171.8</v>
      </c>
      <c r="AB357">
        <v>176</v>
      </c>
      <c r="AC357">
        <v>168.2</v>
      </c>
      <c r="AD357">
        <v>174.1</v>
      </c>
    </row>
    <row r="358" spans="1:30" x14ac:dyDescent="0.3">
      <c r="A358" t="s">
        <v>35</v>
      </c>
      <c r="B358">
        <v>2022</v>
      </c>
      <c r="C358" t="s">
        <v>55</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t="s">
        <v>160</v>
      </c>
      <c r="V358">
        <v>182</v>
      </c>
      <c r="W358">
        <v>172.1</v>
      </c>
      <c r="X358">
        <v>181.1</v>
      </c>
      <c r="Y358">
        <v>163.4</v>
      </c>
      <c r="Z358">
        <v>168.9</v>
      </c>
      <c r="AA358">
        <v>174.1</v>
      </c>
      <c r="AB358">
        <v>175.8</v>
      </c>
      <c r="AC358">
        <v>172</v>
      </c>
      <c r="AD358">
        <v>175.7</v>
      </c>
    </row>
    <row r="359" spans="1:30" x14ac:dyDescent="0.3">
      <c r="A359" t="s">
        <v>30</v>
      </c>
      <c r="B359">
        <v>2023</v>
      </c>
      <c r="C359" t="s">
        <v>31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spans="1:30" x14ac:dyDescent="0.3">
      <c r="A360" t="s">
        <v>33</v>
      </c>
      <c r="B360">
        <v>2023</v>
      </c>
      <c r="C360" t="s">
        <v>31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t="s">
        <v>161</v>
      </c>
      <c r="V360">
        <v>180.1</v>
      </c>
      <c r="W360">
        <v>168</v>
      </c>
      <c r="X360">
        <v>178.5</v>
      </c>
      <c r="Y360">
        <v>159.5</v>
      </c>
      <c r="Z360">
        <v>167.8</v>
      </c>
      <c r="AA360">
        <v>171.8</v>
      </c>
      <c r="AB360">
        <v>178.8</v>
      </c>
      <c r="AC360">
        <v>168.9</v>
      </c>
      <c r="AD360">
        <v>174.9</v>
      </c>
    </row>
    <row r="361" spans="1:30" x14ac:dyDescent="0.3">
      <c r="A361" t="s">
        <v>35</v>
      </c>
      <c r="B361">
        <v>2023</v>
      </c>
      <c r="C361" t="s">
        <v>31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t="s">
        <v>161</v>
      </c>
      <c r="V361">
        <v>182</v>
      </c>
      <c r="W361">
        <v>172.9</v>
      </c>
      <c r="X361">
        <v>182.3</v>
      </c>
      <c r="Y361">
        <v>163.6</v>
      </c>
      <c r="Z361">
        <v>169.5</v>
      </c>
      <c r="AA361">
        <v>174.3</v>
      </c>
      <c r="AB361">
        <v>178.6</v>
      </c>
      <c r="AC361">
        <v>172.8</v>
      </c>
      <c r="AD361">
        <v>176.5</v>
      </c>
    </row>
    <row r="362" spans="1:30" x14ac:dyDescent="0.3">
      <c r="A362" t="s">
        <v>30</v>
      </c>
      <c r="B362">
        <v>2023</v>
      </c>
      <c r="C362" t="s">
        <v>36</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spans="1:30" x14ac:dyDescent="0.3">
      <c r="A363" t="s">
        <v>33</v>
      </c>
      <c r="B363">
        <v>2023</v>
      </c>
      <c r="C363" t="s">
        <v>36</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t="s">
        <v>162</v>
      </c>
      <c r="V363">
        <v>182.8</v>
      </c>
      <c r="W363">
        <v>169.2</v>
      </c>
      <c r="X363">
        <v>180.8</v>
      </c>
      <c r="Y363">
        <v>159.80000000000001</v>
      </c>
      <c r="Z363">
        <v>168.4</v>
      </c>
      <c r="AA363">
        <v>172.5</v>
      </c>
      <c r="AB363">
        <v>181.4</v>
      </c>
      <c r="AC363">
        <v>170</v>
      </c>
      <c r="AD363">
        <v>176.3</v>
      </c>
    </row>
    <row r="364" spans="1:30" x14ac:dyDescent="0.3">
      <c r="A364" t="s">
        <v>35</v>
      </c>
      <c r="B364">
        <v>2023</v>
      </c>
      <c r="C364" t="s">
        <v>36</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t="s">
        <v>162</v>
      </c>
      <c r="V364">
        <v>182.1</v>
      </c>
      <c r="W364">
        <v>174.2</v>
      </c>
      <c r="X364">
        <v>184.4</v>
      </c>
      <c r="Y364">
        <v>164.2</v>
      </c>
      <c r="Z364">
        <v>170.3</v>
      </c>
      <c r="AA364">
        <v>175</v>
      </c>
      <c r="AB364">
        <v>181</v>
      </c>
      <c r="AC364">
        <v>174.1</v>
      </c>
      <c r="AD364">
        <v>177.2</v>
      </c>
    </row>
    <row r="365" spans="1:30" x14ac:dyDescent="0.3">
      <c r="A365" t="s">
        <v>30</v>
      </c>
      <c r="B365">
        <v>2023</v>
      </c>
      <c r="C365" t="s">
        <v>38</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spans="1:30" x14ac:dyDescent="0.3">
      <c r="A366" t="s">
        <v>33</v>
      </c>
      <c r="B366">
        <v>2023</v>
      </c>
      <c r="C366" t="s">
        <v>38</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t="s">
        <v>162</v>
      </c>
      <c r="V366">
        <v>182.6</v>
      </c>
      <c r="W366">
        <v>169.2</v>
      </c>
      <c r="X366">
        <v>180.8</v>
      </c>
      <c r="Y366">
        <v>159.80000000000001</v>
      </c>
      <c r="Z366">
        <v>168.4</v>
      </c>
      <c r="AA366">
        <v>172.5</v>
      </c>
      <c r="AB366">
        <v>181.5</v>
      </c>
      <c r="AC366">
        <v>170</v>
      </c>
      <c r="AD366">
        <v>176.3</v>
      </c>
    </row>
    <row r="367" spans="1:30" x14ac:dyDescent="0.3">
      <c r="A367" t="s">
        <v>35</v>
      </c>
      <c r="B367">
        <v>2023</v>
      </c>
      <c r="C367" t="s">
        <v>38</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t="s">
        <v>162</v>
      </c>
      <c r="V367">
        <v>181.9</v>
      </c>
      <c r="W367">
        <v>174.2</v>
      </c>
      <c r="X367">
        <v>184.4</v>
      </c>
      <c r="Y367">
        <v>164.2</v>
      </c>
      <c r="Z367">
        <v>170.3</v>
      </c>
      <c r="AA367">
        <v>175</v>
      </c>
      <c r="AB367">
        <v>181</v>
      </c>
      <c r="AC367">
        <v>174.1</v>
      </c>
      <c r="AD367">
        <v>177.2</v>
      </c>
    </row>
    <row r="368" spans="1:30" x14ac:dyDescent="0.3">
      <c r="A368" t="s">
        <v>30</v>
      </c>
      <c r="B368">
        <v>2023</v>
      </c>
      <c r="C368" t="s">
        <v>39</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139</v>
      </c>
      <c r="V368">
        <v>181.5</v>
      </c>
      <c r="W368">
        <v>179.1</v>
      </c>
      <c r="X368">
        <v>187.2</v>
      </c>
      <c r="Y368">
        <v>169.4</v>
      </c>
      <c r="Z368">
        <v>173.2</v>
      </c>
      <c r="AA368">
        <v>179.4</v>
      </c>
      <c r="AB368">
        <v>183.8</v>
      </c>
      <c r="AC368">
        <v>178.9</v>
      </c>
      <c r="AD368">
        <v>178.8</v>
      </c>
    </row>
    <row r="369" spans="1:30" x14ac:dyDescent="0.3">
      <c r="A369" t="s">
        <v>33</v>
      </c>
      <c r="B369">
        <v>2023</v>
      </c>
      <c r="C369" t="s">
        <v>39</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t="s">
        <v>163</v>
      </c>
      <c r="V369">
        <v>182.1</v>
      </c>
      <c r="W369">
        <v>169.6</v>
      </c>
      <c r="X369">
        <v>181.5</v>
      </c>
      <c r="Y369">
        <v>160.1</v>
      </c>
      <c r="Z369">
        <v>168.8</v>
      </c>
      <c r="AA369">
        <v>174.2</v>
      </c>
      <c r="AB369">
        <v>184.4</v>
      </c>
      <c r="AC369">
        <v>170.9</v>
      </c>
      <c r="AD369">
        <v>177.4</v>
      </c>
    </row>
    <row r="370" spans="1:30" x14ac:dyDescent="0.3">
      <c r="A370" t="s">
        <v>35</v>
      </c>
      <c r="B370">
        <v>2023</v>
      </c>
      <c r="C370" t="s">
        <v>39</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t="s">
        <v>163</v>
      </c>
      <c r="V370">
        <v>181.7</v>
      </c>
      <c r="W370">
        <v>174.6</v>
      </c>
      <c r="X370">
        <v>185</v>
      </c>
      <c r="Y370">
        <v>164.5</v>
      </c>
      <c r="Z370">
        <v>170.7</v>
      </c>
      <c r="AA370">
        <v>176.4</v>
      </c>
      <c r="AB370">
        <v>184</v>
      </c>
      <c r="AC370">
        <v>175</v>
      </c>
      <c r="AD370">
        <v>178.1</v>
      </c>
    </row>
    <row r="371" spans="1:30" x14ac:dyDescent="0.3">
      <c r="A371" t="s">
        <v>30</v>
      </c>
      <c r="B371">
        <v>2023</v>
      </c>
      <c r="C371" t="s">
        <v>41</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139</v>
      </c>
      <c r="V371">
        <v>182.5</v>
      </c>
      <c r="W371">
        <v>179.8</v>
      </c>
      <c r="X371">
        <v>187.8</v>
      </c>
      <c r="Y371">
        <v>169.7</v>
      </c>
      <c r="Z371">
        <v>173.8</v>
      </c>
      <c r="AA371">
        <v>180.3</v>
      </c>
      <c r="AB371">
        <v>184.9</v>
      </c>
      <c r="AC371">
        <v>179.5</v>
      </c>
      <c r="AD371">
        <v>179.8</v>
      </c>
    </row>
    <row r="372" spans="1:30" x14ac:dyDescent="0.3">
      <c r="A372" t="s">
        <v>33</v>
      </c>
      <c r="B372">
        <v>2023</v>
      </c>
      <c r="C372" t="s">
        <v>41</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t="s">
        <v>164</v>
      </c>
      <c r="V372">
        <v>183.4</v>
      </c>
      <c r="W372">
        <v>170.1</v>
      </c>
      <c r="X372">
        <v>182.2</v>
      </c>
      <c r="Y372">
        <v>160.4</v>
      </c>
      <c r="Z372">
        <v>169.2</v>
      </c>
      <c r="AA372">
        <v>174.8</v>
      </c>
      <c r="AB372">
        <v>185.6</v>
      </c>
      <c r="AC372">
        <v>171.6</v>
      </c>
      <c r="AD372">
        <v>178.2</v>
      </c>
    </row>
    <row r="373" spans="1:30" x14ac:dyDescent="0.3">
      <c r="A373" t="s">
        <v>35</v>
      </c>
      <c r="B373">
        <v>2023</v>
      </c>
      <c r="C373" t="s">
        <v>41</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t="s">
        <v>164</v>
      </c>
      <c r="V373">
        <v>182.8</v>
      </c>
      <c r="W373">
        <v>175.2</v>
      </c>
      <c r="X373">
        <v>185.7</v>
      </c>
      <c r="Y373">
        <v>164.8</v>
      </c>
      <c r="Z373">
        <v>171.2</v>
      </c>
      <c r="AA373">
        <v>177.1</v>
      </c>
      <c r="AB373">
        <v>185.2</v>
      </c>
      <c r="AC373">
        <v>175.7</v>
      </c>
      <c r="AD373">
        <v>179.1</v>
      </c>
    </row>
  </sheetData>
  <sheetProtection algorithmName="SHA-512" hashValue="+murMBj82zTFkECCOwKy8exqsgK7ZJmwqfw4Ov8eWr5nLVooT3tpS+B+3H7+nfr1OvXM90m4Zoa2x6NqO7xsZA==" saltValue="4j3dWOGjKqrkutpfonEo1w==" spinCount="100000" sheet="1" objects="1" scenario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5C775-93B6-42E6-8655-2FE3C3431CC2}">
  <sheetPr filterMode="1"/>
  <dimension ref="A1:AM376"/>
  <sheetViews>
    <sheetView workbookViewId="0">
      <pane xSplit="3" ySplit="1" topLeftCell="D195" activePane="bottomRight" state="frozen"/>
      <selection pane="topRight" activeCell="D1" sqref="D1"/>
      <selection pane="bottomLeft" activeCell="A2" sqref="A2"/>
      <selection pane="bottomRight" activeCell="F220" sqref="F220"/>
    </sheetView>
  </sheetViews>
  <sheetFormatPr defaultRowHeight="14.4" x14ac:dyDescent="0.3"/>
  <cols>
    <col min="4" max="4" width="14.5546875" bestFit="1" customWidth="1"/>
    <col min="5" max="5" width="12.33203125" customWidth="1"/>
    <col min="6" max="6" width="18.44140625" bestFit="1" customWidth="1"/>
    <col min="7" max="8" width="12.6640625" bestFit="1" customWidth="1"/>
    <col min="9" max="9" width="15.77734375" bestFit="1" customWidth="1"/>
    <col min="10" max="12" width="12.6640625" bestFit="1" customWidth="1"/>
    <col min="13" max="13" width="17.44140625" bestFit="1" customWidth="1"/>
    <col min="14" max="14" width="21.33203125" bestFit="1" customWidth="1"/>
    <col min="15" max="15" width="12.6640625" bestFit="1" customWidth="1"/>
    <col min="16" max="16" width="21.6640625" bestFit="1" customWidth="1"/>
    <col min="17" max="17" width="30.6640625" bestFit="1" customWidth="1"/>
    <col min="18" max="18" width="17.6640625" bestFit="1" customWidth="1"/>
    <col min="19" max="19" width="24.88671875" bestFit="1" customWidth="1"/>
    <col min="20" max="21" width="12.6640625" bestFit="1" customWidth="1"/>
    <col min="22" max="22" width="19.6640625" bestFit="1" customWidth="1"/>
    <col min="23" max="23" width="12.5546875" bestFit="1" customWidth="1"/>
    <col min="24" max="24" width="12.6640625" bestFit="1" customWidth="1"/>
    <col min="25" max="25" width="26" bestFit="1" customWidth="1"/>
    <col min="26" max="26" width="12.6640625" bestFit="1" customWidth="1"/>
    <col min="27" max="27" width="26.109375" bestFit="1" customWidth="1"/>
    <col min="28" max="28" width="23.88671875" bestFit="1" customWidth="1"/>
    <col min="29" max="29" width="12.6640625" bestFit="1" customWidth="1"/>
    <col min="30" max="30" width="22.109375" bestFit="1" customWidth="1"/>
    <col min="31" max="31" width="12.77734375" bestFit="1" customWidth="1"/>
    <col min="32" max="32" width="12.6640625" bestFit="1" customWidth="1"/>
    <col min="33" max="33" width="13.77734375" bestFit="1" customWidth="1"/>
    <col min="34" max="39" width="12.6640625" bestFit="1" customWidth="1"/>
  </cols>
  <sheetData>
    <row r="1" spans="1:39" x14ac:dyDescent="0.3">
      <c r="A1" s="1" t="s">
        <v>0</v>
      </c>
      <c r="B1" s="1" t="s">
        <v>1</v>
      </c>
      <c r="C1" s="1" t="s">
        <v>2</v>
      </c>
      <c r="D1" s="53" t="s">
        <v>248</v>
      </c>
      <c r="E1" s="53" t="s">
        <v>373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53" t="s">
        <v>195</v>
      </c>
      <c r="AH1" s="53" t="s">
        <v>197</v>
      </c>
      <c r="AI1" s="53" t="s">
        <v>198</v>
      </c>
      <c r="AJ1" s="53" t="s">
        <v>200</v>
      </c>
      <c r="AK1" s="53" t="s">
        <v>205</v>
      </c>
      <c r="AL1" s="53" t="s">
        <v>204</v>
      </c>
      <c r="AM1" s="53" t="s">
        <v>201</v>
      </c>
    </row>
    <row r="2" spans="1:39" hidden="1" x14ac:dyDescent="0.3">
      <c r="A2" t="s">
        <v>30</v>
      </c>
      <c r="B2">
        <v>2013</v>
      </c>
      <c r="C2" t="s">
        <v>31</v>
      </c>
      <c r="D2" s="16" t="str">
        <f>_xlfn.CONCAT(C2,"-",B2)</f>
        <v>January-2013</v>
      </c>
      <c r="E2" s="64">
        <f>DATEVALUE(D2)</f>
        <v>41275</v>
      </c>
      <c r="F2">
        <v>107.5</v>
      </c>
      <c r="G2">
        <v>106.3</v>
      </c>
      <c r="H2">
        <v>108.1</v>
      </c>
      <c r="I2">
        <v>104.9</v>
      </c>
      <c r="J2">
        <v>106.1</v>
      </c>
      <c r="K2">
        <v>103.9</v>
      </c>
      <c r="L2">
        <v>101.9</v>
      </c>
      <c r="M2">
        <v>106.1</v>
      </c>
      <c r="N2">
        <v>106.8</v>
      </c>
      <c r="O2">
        <v>103.1</v>
      </c>
      <c r="P2">
        <v>104.8</v>
      </c>
      <c r="Q2">
        <v>106.7</v>
      </c>
      <c r="R2">
        <v>105.5</v>
      </c>
      <c r="S2">
        <v>105.1</v>
      </c>
      <c r="T2">
        <v>106.5</v>
      </c>
      <c r="U2">
        <v>105.8</v>
      </c>
      <c r="V2">
        <v>106.4</v>
      </c>
      <c r="W2" t="s">
        <v>32</v>
      </c>
      <c r="X2">
        <v>105.5</v>
      </c>
      <c r="Y2">
        <v>104.8</v>
      </c>
      <c r="Z2">
        <v>104</v>
      </c>
      <c r="AA2">
        <v>103.3</v>
      </c>
      <c r="AB2">
        <v>103.4</v>
      </c>
      <c r="AC2">
        <v>103.8</v>
      </c>
      <c r="AD2">
        <v>104.7</v>
      </c>
      <c r="AE2">
        <v>104</v>
      </c>
      <c r="AF2">
        <v>105.1</v>
      </c>
      <c r="AG2" s="16">
        <f>SUM(F2:R2)</f>
        <v>1371.6999999999998</v>
      </c>
      <c r="AH2" s="16">
        <f>SUM(AE2,S2)</f>
        <v>209.1</v>
      </c>
      <c r="AI2" s="16">
        <f>SUM(T2:V2)</f>
        <v>318.70000000000005</v>
      </c>
      <c r="AJ2" s="16">
        <f>SUM(W2:Y2)</f>
        <v>210.3</v>
      </c>
      <c r="AK2" s="16">
        <f>SUM(AC2,Z2)</f>
        <v>207.8</v>
      </c>
      <c r="AL2" s="16">
        <f>SUM(AA2)</f>
        <v>103.3</v>
      </c>
      <c r="AM2" s="16">
        <f>SUM(AD2,AB2)</f>
        <v>208.10000000000002</v>
      </c>
    </row>
    <row r="3" spans="1:39" hidden="1" x14ac:dyDescent="0.3">
      <c r="A3" t="s">
        <v>30</v>
      </c>
      <c r="B3">
        <v>2013</v>
      </c>
      <c r="C3" t="s">
        <v>36</v>
      </c>
      <c r="D3" s="62" t="s">
        <v>249</v>
      </c>
      <c r="E3" s="63">
        <v>41306</v>
      </c>
      <c r="F3">
        <v>109.2</v>
      </c>
      <c r="G3">
        <v>108.7</v>
      </c>
      <c r="H3">
        <v>110.2</v>
      </c>
      <c r="I3">
        <v>105.4</v>
      </c>
      <c r="J3">
        <v>106.7</v>
      </c>
      <c r="K3">
        <v>104</v>
      </c>
      <c r="L3">
        <v>102.4</v>
      </c>
      <c r="M3">
        <v>105.9</v>
      </c>
      <c r="N3">
        <v>105.7</v>
      </c>
      <c r="O3">
        <v>103.1</v>
      </c>
      <c r="P3">
        <v>105.1</v>
      </c>
      <c r="Q3">
        <v>107.7</v>
      </c>
      <c r="R3">
        <v>106.3</v>
      </c>
      <c r="S3">
        <v>105.6</v>
      </c>
      <c r="T3">
        <v>107.1</v>
      </c>
      <c r="U3">
        <v>106.3</v>
      </c>
      <c r="V3">
        <v>107</v>
      </c>
      <c r="W3" t="s">
        <v>32</v>
      </c>
      <c r="X3">
        <v>106.2</v>
      </c>
      <c r="Y3">
        <v>105.2</v>
      </c>
      <c r="Z3">
        <v>104.4</v>
      </c>
      <c r="AA3">
        <v>103.9</v>
      </c>
      <c r="AB3">
        <v>104</v>
      </c>
      <c r="AC3">
        <v>104.1</v>
      </c>
      <c r="AD3">
        <v>104.6</v>
      </c>
      <c r="AE3">
        <v>104.4</v>
      </c>
      <c r="AF3">
        <v>105.8</v>
      </c>
      <c r="AG3">
        <v>1380.3999999999999</v>
      </c>
      <c r="AH3">
        <v>210</v>
      </c>
      <c r="AI3">
        <v>320.39999999999998</v>
      </c>
      <c r="AJ3">
        <v>211.4</v>
      </c>
      <c r="AK3">
        <v>208.5</v>
      </c>
      <c r="AL3">
        <v>103.9</v>
      </c>
      <c r="AM3">
        <v>208.6</v>
      </c>
    </row>
    <row r="4" spans="1:39" hidden="1" x14ac:dyDescent="0.3">
      <c r="A4" t="s">
        <v>30</v>
      </c>
      <c r="B4">
        <v>2013</v>
      </c>
      <c r="C4" t="s">
        <v>38</v>
      </c>
      <c r="D4" s="62" t="s">
        <v>250</v>
      </c>
      <c r="E4" s="63">
        <v>41334</v>
      </c>
      <c r="F4">
        <v>110.2</v>
      </c>
      <c r="G4">
        <v>108.8</v>
      </c>
      <c r="H4">
        <v>109.9</v>
      </c>
      <c r="I4">
        <v>105.6</v>
      </c>
      <c r="J4">
        <v>106.2</v>
      </c>
      <c r="K4">
        <v>105.7</v>
      </c>
      <c r="L4">
        <v>101.4</v>
      </c>
      <c r="M4">
        <v>105.7</v>
      </c>
      <c r="N4">
        <v>105</v>
      </c>
      <c r="O4">
        <v>103.3</v>
      </c>
      <c r="P4">
        <v>105.6</v>
      </c>
      <c r="Q4">
        <v>108.2</v>
      </c>
      <c r="R4">
        <v>106.6</v>
      </c>
      <c r="S4">
        <v>106.5</v>
      </c>
      <c r="T4">
        <v>107.6</v>
      </c>
      <c r="U4">
        <v>106.8</v>
      </c>
      <c r="V4">
        <v>107.5</v>
      </c>
      <c r="W4" t="s">
        <v>32</v>
      </c>
      <c r="X4">
        <v>106.1</v>
      </c>
      <c r="Y4">
        <v>105.6</v>
      </c>
      <c r="Z4">
        <v>104.7</v>
      </c>
      <c r="AA4">
        <v>104.6</v>
      </c>
      <c r="AB4">
        <v>104</v>
      </c>
      <c r="AC4">
        <v>104.3</v>
      </c>
      <c r="AD4">
        <v>104.3</v>
      </c>
      <c r="AE4">
        <v>104.6</v>
      </c>
      <c r="AF4">
        <v>106</v>
      </c>
      <c r="AG4">
        <v>1382.2</v>
      </c>
      <c r="AH4">
        <v>211.1</v>
      </c>
      <c r="AI4">
        <v>321.89999999999998</v>
      </c>
      <c r="AJ4">
        <v>211.7</v>
      </c>
      <c r="AK4">
        <v>209</v>
      </c>
      <c r="AL4">
        <v>104.6</v>
      </c>
      <c r="AM4">
        <v>208.3</v>
      </c>
    </row>
    <row r="5" spans="1:39" hidden="1" x14ac:dyDescent="0.3">
      <c r="A5" t="s">
        <v>30</v>
      </c>
      <c r="B5">
        <v>2013</v>
      </c>
      <c r="C5" t="s">
        <v>39</v>
      </c>
      <c r="D5" s="62" t="s">
        <v>251</v>
      </c>
      <c r="E5" s="63">
        <v>41365</v>
      </c>
      <c r="F5">
        <v>110.2</v>
      </c>
      <c r="G5">
        <v>109.5</v>
      </c>
      <c r="H5">
        <v>106.9</v>
      </c>
      <c r="I5">
        <v>106.3</v>
      </c>
      <c r="J5">
        <v>105.7</v>
      </c>
      <c r="K5">
        <v>108.3</v>
      </c>
      <c r="L5">
        <v>103.4</v>
      </c>
      <c r="M5">
        <v>105.7</v>
      </c>
      <c r="N5">
        <v>104.2</v>
      </c>
      <c r="O5">
        <v>103.2</v>
      </c>
      <c r="P5">
        <v>106.5</v>
      </c>
      <c r="Q5">
        <v>108.8</v>
      </c>
      <c r="R5">
        <v>107.1</v>
      </c>
      <c r="S5">
        <v>107.1</v>
      </c>
      <c r="T5">
        <v>108.1</v>
      </c>
      <c r="U5">
        <v>107.4</v>
      </c>
      <c r="V5">
        <v>108</v>
      </c>
      <c r="W5" t="s">
        <v>32</v>
      </c>
      <c r="X5">
        <v>106.5</v>
      </c>
      <c r="Y5">
        <v>106.1</v>
      </c>
      <c r="Z5">
        <v>105.1</v>
      </c>
      <c r="AA5">
        <v>104.4</v>
      </c>
      <c r="AB5">
        <v>104.5</v>
      </c>
      <c r="AC5">
        <v>104.8</v>
      </c>
      <c r="AD5">
        <v>102.7</v>
      </c>
      <c r="AE5">
        <v>104.6</v>
      </c>
      <c r="AF5">
        <v>106.4</v>
      </c>
      <c r="AG5">
        <v>1385.8</v>
      </c>
      <c r="AH5">
        <v>211.7</v>
      </c>
      <c r="AI5">
        <v>323.5</v>
      </c>
      <c r="AJ5">
        <v>212.6</v>
      </c>
      <c r="AK5">
        <v>209.89999999999998</v>
      </c>
      <c r="AL5">
        <v>104.4</v>
      </c>
      <c r="AM5">
        <v>207.2</v>
      </c>
    </row>
    <row r="6" spans="1:39" hidden="1" x14ac:dyDescent="0.3">
      <c r="A6" t="s">
        <v>30</v>
      </c>
      <c r="B6">
        <v>2013</v>
      </c>
      <c r="C6" t="s">
        <v>41</v>
      </c>
      <c r="D6" s="62" t="s">
        <v>252</v>
      </c>
      <c r="E6" s="63">
        <v>41395</v>
      </c>
      <c r="F6">
        <v>110.9</v>
      </c>
      <c r="G6">
        <v>109.8</v>
      </c>
      <c r="H6">
        <v>105.9</v>
      </c>
      <c r="I6">
        <v>107.5</v>
      </c>
      <c r="J6">
        <v>105.3</v>
      </c>
      <c r="K6">
        <v>108.1</v>
      </c>
      <c r="L6">
        <v>107.3</v>
      </c>
      <c r="M6">
        <v>106.1</v>
      </c>
      <c r="N6">
        <v>103.7</v>
      </c>
      <c r="O6">
        <v>104</v>
      </c>
      <c r="P6">
        <v>107.4</v>
      </c>
      <c r="Q6">
        <v>109.9</v>
      </c>
      <c r="R6">
        <v>108.1</v>
      </c>
      <c r="S6">
        <v>108.1</v>
      </c>
      <c r="T6">
        <v>108.8</v>
      </c>
      <c r="U6">
        <v>107.9</v>
      </c>
      <c r="V6">
        <v>108.6</v>
      </c>
      <c r="W6" t="s">
        <v>32</v>
      </c>
      <c r="X6">
        <v>107.5</v>
      </c>
      <c r="Y6">
        <v>106.8</v>
      </c>
      <c r="Z6">
        <v>105.7</v>
      </c>
      <c r="AA6">
        <v>104.1</v>
      </c>
      <c r="AB6">
        <v>105</v>
      </c>
      <c r="AC6">
        <v>105.5</v>
      </c>
      <c r="AD6">
        <v>102.1</v>
      </c>
      <c r="AE6">
        <v>104.8</v>
      </c>
      <c r="AF6">
        <v>107.2</v>
      </c>
      <c r="AG6">
        <v>1394</v>
      </c>
      <c r="AH6">
        <v>212.89999999999998</v>
      </c>
      <c r="AI6">
        <v>325.29999999999995</v>
      </c>
      <c r="AJ6">
        <v>214.3</v>
      </c>
      <c r="AK6">
        <v>211.2</v>
      </c>
      <c r="AL6">
        <v>104.1</v>
      </c>
      <c r="AM6">
        <v>207.1</v>
      </c>
    </row>
    <row r="7" spans="1:39" hidden="1" x14ac:dyDescent="0.3">
      <c r="A7" t="s">
        <v>30</v>
      </c>
      <c r="B7">
        <v>2013</v>
      </c>
      <c r="C7" t="s">
        <v>42</v>
      </c>
      <c r="D7" s="62" t="s">
        <v>253</v>
      </c>
      <c r="E7" s="63">
        <v>41426</v>
      </c>
      <c r="F7">
        <v>112.3</v>
      </c>
      <c r="G7">
        <v>112.1</v>
      </c>
      <c r="H7">
        <v>108.1</v>
      </c>
      <c r="I7">
        <v>108.3</v>
      </c>
      <c r="J7">
        <v>105.9</v>
      </c>
      <c r="K7">
        <v>109.2</v>
      </c>
      <c r="L7">
        <v>118</v>
      </c>
      <c r="M7">
        <v>106.8</v>
      </c>
      <c r="N7">
        <v>104.1</v>
      </c>
      <c r="O7">
        <v>105.4</v>
      </c>
      <c r="P7">
        <v>108.2</v>
      </c>
      <c r="Q7">
        <v>111</v>
      </c>
      <c r="R7">
        <v>110.6</v>
      </c>
      <c r="S7">
        <v>109</v>
      </c>
      <c r="T7">
        <v>109.7</v>
      </c>
      <c r="U7">
        <v>108.8</v>
      </c>
      <c r="V7">
        <v>109.5</v>
      </c>
      <c r="W7" t="s">
        <v>32</v>
      </c>
      <c r="X7">
        <v>108.5</v>
      </c>
      <c r="Y7">
        <v>107.5</v>
      </c>
      <c r="Z7">
        <v>106.3</v>
      </c>
      <c r="AA7">
        <v>105</v>
      </c>
      <c r="AB7">
        <v>105.6</v>
      </c>
      <c r="AC7">
        <v>106.5</v>
      </c>
      <c r="AD7">
        <v>102.5</v>
      </c>
      <c r="AE7">
        <v>105.5</v>
      </c>
      <c r="AF7">
        <v>108.9</v>
      </c>
      <c r="AG7">
        <v>1420</v>
      </c>
      <c r="AH7">
        <v>214.5</v>
      </c>
      <c r="AI7">
        <v>328</v>
      </c>
      <c r="AJ7">
        <v>216</v>
      </c>
      <c r="AK7">
        <v>212.8</v>
      </c>
      <c r="AL7">
        <v>105</v>
      </c>
      <c r="AM7">
        <v>208.1</v>
      </c>
    </row>
    <row r="8" spans="1:39" hidden="1" x14ac:dyDescent="0.3">
      <c r="A8" t="s">
        <v>30</v>
      </c>
      <c r="B8">
        <v>2013</v>
      </c>
      <c r="C8" t="s">
        <v>44</v>
      </c>
      <c r="D8" s="62" t="s">
        <v>254</v>
      </c>
      <c r="E8" s="63">
        <v>41456</v>
      </c>
      <c r="F8">
        <v>113.4</v>
      </c>
      <c r="G8">
        <v>114.9</v>
      </c>
      <c r="H8">
        <v>110.5</v>
      </c>
      <c r="I8">
        <v>109.3</v>
      </c>
      <c r="J8">
        <v>106.2</v>
      </c>
      <c r="K8">
        <v>110.3</v>
      </c>
      <c r="L8">
        <v>129.19999999999999</v>
      </c>
      <c r="M8">
        <v>107.1</v>
      </c>
      <c r="N8">
        <v>104.3</v>
      </c>
      <c r="O8">
        <v>106.4</v>
      </c>
      <c r="P8">
        <v>109.1</v>
      </c>
      <c r="Q8">
        <v>112.1</v>
      </c>
      <c r="R8">
        <v>113.1</v>
      </c>
      <c r="S8">
        <v>109.8</v>
      </c>
      <c r="T8">
        <v>110.5</v>
      </c>
      <c r="U8">
        <v>109.5</v>
      </c>
      <c r="V8">
        <v>110.3</v>
      </c>
      <c r="W8" t="s">
        <v>32</v>
      </c>
      <c r="X8">
        <v>109.5</v>
      </c>
      <c r="Y8">
        <v>108.3</v>
      </c>
      <c r="Z8">
        <v>106.9</v>
      </c>
      <c r="AA8">
        <v>106.8</v>
      </c>
      <c r="AB8">
        <v>106.4</v>
      </c>
      <c r="AC8">
        <v>107.8</v>
      </c>
      <c r="AD8">
        <v>102.5</v>
      </c>
      <c r="AE8">
        <v>106.5</v>
      </c>
      <c r="AF8">
        <v>110.7</v>
      </c>
      <c r="AG8">
        <v>1445.8999999999996</v>
      </c>
      <c r="AH8">
        <v>216.3</v>
      </c>
      <c r="AI8">
        <v>330.3</v>
      </c>
      <c r="AJ8">
        <v>217.8</v>
      </c>
      <c r="AK8">
        <v>214.7</v>
      </c>
      <c r="AL8">
        <v>106.8</v>
      </c>
      <c r="AM8">
        <v>208.9</v>
      </c>
    </row>
    <row r="9" spans="1:39" hidden="1" x14ac:dyDescent="0.3">
      <c r="A9" t="s">
        <v>30</v>
      </c>
      <c r="B9">
        <v>2013</v>
      </c>
      <c r="C9" t="s">
        <v>46</v>
      </c>
      <c r="D9" s="62" t="s">
        <v>255</v>
      </c>
      <c r="E9" s="63">
        <v>41487</v>
      </c>
      <c r="F9">
        <v>114.3</v>
      </c>
      <c r="G9">
        <v>115.4</v>
      </c>
      <c r="H9">
        <v>111.1</v>
      </c>
      <c r="I9">
        <v>110</v>
      </c>
      <c r="J9">
        <v>106.4</v>
      </c>
      <c r="K9">
        <v>110.8</v>
      </c>
      <c r="L9">
        <v>138.9</v>
      </c>
      <c r="M9">
        <v>107.4</v>
      </c>
      <c r="N9">
        <v>104.1</v>
      </c>
      <c r="O9">
        <v>106.9</v>
      </c>
      <c r="P9">
        <v>109.7</v>
      </c>
      <c r="Q9">
        <v>112.6</v>
      </c>
      <c r="R9">
        <v>114.9</v>
      </c>
      <c r="S9">
        <v>110.7</v>
      </c>
      <c r="T9">
        <v>111.3</v>
      </c>
      <c r="U9">
        <v>110.2</v>
      </c>
      <c r="V9">
        <v>111.1</v>
      </c>
      <c r="W9" t="s">
        <v>32</v>
      </c>
      <c r="X9">
        <v>109.9</v>
      </c>
      <c r="Y9">
        <v>108.7</v>
      </c>
      <c r="Z9">
        <v>107.5</v>
      </c>
      <c r="AA9">
        <v>107.8</v>
      </c>
      <c r="AB9">
        <v>106.8</v>
      </c>
      <c r="AC9">
        <v>108.7</v>
      </c>
      <c r="AD9">
        <v>105</v>
      </c>
      <c r="AE9">
        <v>107.5</v>
      </c>
      <c r="AF9">
        <v>112.1</v>
      </c>
      <c r="AG9">
        <v>1462.5</v>
      </c>
      <c r="AH9">
        <v>218.2</v>
      </c>
      <c r="AI9">
        <v>332.6</v>
      </c>
      <c r="AJ9">
        <v>218.60000000000002</v>
      </c>
      <c r="AK9">
        <v>216.2</v>
      </c>
      <c r="AL9">
        <v>107.8</v>
      </c>
      <c r="AM9">
        <v>211.8</v>
      </c>
    </row>
    <row r="10" spans="1:39" hidden="1" x14ac:dyDescent="0.3">
      <c r="A10" t="s">
        <v>30</v>
      </c>
      <c r="B10">
        <v>2013</v>
      </c>
      <c r="C10" t="s">
        <v>48</v>
      </c>
      <c r="D10" s="62" t="s">
        <v>256</v>
      </c>
      <c r="E10" s="63">
        <v>41518</v>
      </c>
      <c r="F10">
        <v>115.4</v>
      </c>
      <c r="G10">
        <v>115.7</v>
      </c>
      <c r="H10">
        <v>111.7</v>
      </c>
      <c r="I10">
        <v>111</v>
      </c>
      <c r="J10">
        <v>107.4</v>
      </c>
      <c r="K10">
        <v>110.9</v>
      </c>
      <c r="L10">
        <v>154</v>
      </c>
      <c r="M10">
        <v>108.1</v>
      </c>
      <c r="N10">
        <v>104.2</v>
      </c>
      <c r="O10">
        <v>107.9</v>
      </c>
      <c r="P10">
        <v>110.4</v>
      </c>
      <c r="Q10">
        <v>114</v>
      </c>
      <c r="R10">
        <v>117.8</v>
      </c>
      <c r="S10">
        <v>111.7</v>
      </c>
      <c r="T10">
        <v>112.7</v>
      </c>
      <c r="U10">
        <v>111.4</v>
      </c>
      <c r="V10">
        <v>112.5</v>
      </c>
      <c r="W10" t="s">
        <v>32</v>
      </c>
      <c r="X10">
        <v>111.1</v>
      </c>
      <c r="Y10">
        <v>109.6</v>
      </c>
      <c r="Z10">
        <v>108.3</v>
      </c>
      <c r="AA10">
        <v>109.3</v>
      </c>
      <c r="AB10">
        <v>107.7</v>
      </c>
      <c r="AC10">
        <v>109.8</v>
      </c>
      <c r="AD10">
        <v>106.7</v>
      </c>
      <c r="AE10">
        <v>108.7</v>
      </c>
      <c r="AF10">
        <v>114.2</v>
      </c>
      <c r="AG10">
        <v>1488.5000000000002</v>
      </c>
      <c r="AH10">
        <v>220.4</v>
      </c>
      <c r="AI10">
        <v>336.6</v>
      </c>
      <c r="AJ10">
        <v>220.7</v>
      </c>
      <c r="AK10">
        <v>218.1</v>
      </c>
      <c r="AL10">
        <v>109.3</v>
      </c>
      <c r="AM10">
        <v>214.4</v>
      </c>
    </row>
    <row r="11" spans="1:39" hidden="1" x14ac:dyDescent="0.3">
      <c r="A11" t="s">
        <v>30</v>
      </c>
      <c r="B11">
        <v>2013</v>
      </c>
      <c r="C11" t="s">
        <v>50</v>
      </c>
      <c r="D11" s="62" t="s">
        <v>257</v>
      </c>
      <c r="E11" s="63">
        <v>41548</v>
      </c>
      <c r="F11">
        <v>116.3</v>
      </c>
      <c r="G11">
        <v>115.4</v>
      </c>
      <c r="H11">
        <v>112.6</v>
      </c>
      <c r="I11">
        <v>111.7</v>
      </c>
      <c r="J11">
        <v>107.7</v>
      </c>
      <c r="K11">
        <v>113.2</v>
      </c>
      <c r="L11">
        <v>164.9</v>
      </c>
      <c r="M11">
        <v>108.3</v>
      </c>
      <c r="N11">
        <v>103.9</v>
      </c>
      <c r="O11">
        <v>108.2</v>
      </c>
      <c r="P11">
        <v>111.1</v>
      </c>
      <c r="Q11">
        <v>114.9</v>
      </c>
      <c r="R11">
        <v>119.8</v>
      </c>
      <c r="S11">
        <v>112.2</v>
      </c>
      <c r="T11">
        <v>113.6</v>
      </c>
      <c r="U11">
        <v>112.3</v>
      </c>
      <c r="V11">
        <v>113.4</v>
      </c>
      <c r="W11" t="s">
        <v>32</v>
      </c>
      <c r="X11">
        <v>111.6</v>
      </c>
      <c r="Y11">
        <v>110.4</v>
      </c>
      <c r="Z11">
        <v>108.9</v>
      </c>
      <c r="AA11">
        <v>109.3</v>
      </c>
      <c r="AB11">
        <v>108.3</v>
      </c>
      <c r="AC11">
        <v>110.2</v>
      </c>
      <c r="AD11">
        <v>107.5</v>
      </c>
      <c r="AE11">
        <v>109.1</v>
      </c>
      <c r="AF11">
        <v>115.5</v>
      </c>
      <c r="AG11">
        <v>1508</v>
      </c>
      <c r="AH11">
        <v>221.3</v>
      </c>
      <c r="AI11">
        <v>339.29999999999995</v>
      </c>
      <c r="AJ11">
        <v>222</v>
      </c>
      <c r="AK11">
        <v>219.10000000000002</v>
      </c>
      <c r="AL11">
        <v>109.3</v>
      </c>
      <c r="AM11">
        <v>215.8</v>
      </c>
    </row>
    <row r="12" spans="1:39" hidden="1" x14ac:dyDescent="0.3">
      <c r="A12" t="s">
        <v>30</v>
      </c>
      <c r="B12">
        <v>2013</v>
      </c>
      <c r="C12" t="s">
        <v>53</v>
      </c>
      <c r="D12" s="62" t="s">
        <v>258</v>
      </c>
      <c r="E12" s="63">
        <v>41579</v>
      </c>
      <c r="F12">
        <v>117.3</v>
      </c>
      <c r="G12">
        <v>114.9</v>
      </c>
      <c r="H12">
        <v>116.2</v>
      </c>
      <c r="I12">
        <v>112.8</v>
      </c>
      <c r="J12">
        <v>108.9</v>
      </c>
      <c r="K12">
        <v>116.6</v>
      </c>
      <c r="L12">
        <v>178.1</v>
      </c>
      <c r="M12">
        <v>109.1</v>
      </c>
      <c r="N12">
        <v>103.6</v>
      </c>
      <c r="O12">
        <v>109</v>
      </c>
      <c r="P12">
        <v>111.8</v>
      </c>
      <c r="Q12">
        <v>116</v>
      </c>
      <c r="R12">
        <v>122.5</v>
      </c>
      <c r="S12">
        <v>112.8</v>
      </c>
      <c r="T12">
        <v>114.6</v>
      </c>
      <c r="U12">
        <v>113.1</v>
      </c>
      <c r="V12">
        <v>114.4</v>
      </c>
      <c r="W12" t="s">
        <v>32</v>
      </c>
      <c r="X12">
        <v>112.6</v>
      </c>
      <c r="Y12">
        <v>111.3</v>
      </c>
      <c r="Z12">
        <v>109.7</v>
      </c>
      <c r="AA12">
        <v>109.6</v>
      </c>
      <c r="AB12">
        <v>108.7</v>
      </c>
      <c r="AC12">
        <v>111</v>
      </c>
      <c r="AD12">
        <v>108.2</v>
      </c>
      <c r="AE12">
        <v>109.8</v>
      </c>
      <c r="AF12">
        <v>117.4</v>
      </c>
      <c r="AG12">
        <v>1536.8</v>
      </c>
      <c r="AH12">
        <v>222.6</v>
      </c>
      <c r="AI12">
        <v>342.1</v>
      </c>
      <c r="AJ12">
        <v>223.89999999999998</v>
      </c>
      <c r="AK12">
        <v>220.7</v>
      </c>
      <c r="AL12">
        <v>109.6</v>
      </c>
      <c r="AM12">
        <v>216.9</v>
      </c>
    </row>
    <row r="13" spans="1:39" hidden="1" x14ac:dyDescent="0.3">
      <c r="A13" t="s">
        <v>30</v>
      </c>
      <c r="B13">
        <v>2013</v>
      </c>
      <c r="C13" t="s">
        <v>55</v>
      </c>
      <c r="D13" s="62" t="s">
        <v>259</v>
      </c>
      <c r="E13" s="63">
        <v>41609</v>
      </c>
      <c r="F13">
        <v>118.4</v>
      </c>
      <c r="G13">
        <v>115.9</v>
      </c>
      <c r="H13">
        <v>120.4</v>
      </c>
      <c r="I13">
        <v>113.8</v>
      </c>
      <c r="J13">
        <v>109.5</v>
      </c>
      <c r="K13">
        <v>115.5</v>
      </c>
      <c r="L13">
        <v>145.69999999999999</v>
      </c>
      <c r="M13">
        <v>109.5</v>
      </c>
      <c r="N13">
        <v>102.9</v>
      </c>
      <c r="O13">
        <v>109.8</v>
      </c>
      <c r="P13">
        <v>112.1</v>
      </c>
      <c r="Q13">
        <v>116.8</v>
      </c>
      <c r="R13">
        <v>118.7</v>
      </c>
      <c r="S13">
        <v>113.6</v>
      </c>
      <c r="T13">
        <v>115.8</v>
      </c>
      <c r="U13">
        <v>114</v>
      </c>
      <c r="V13">
        <v>115.5</v>
      </c>
      <c r="W13" t="s">
        <v>32</v>
      </c>
      <c r="X13">
        <v>112.8</v>
      </c>
      <c r="Y13">
        <v>112.1</v>
      </c>
      <c r="Z13">
        <v>110.1</v>
      </c>
      <c r="AA13">
        <v>109.9</v>
      </c>
      <c r="AB13">
        <v>109.2</v>
      </c>
      <c r="AC13">
        <v>111.6</v>
      </c>
      <c r="AD13">
        <v>108.1</v>
      </c>
      <c r="AE13">
        <v>110.1</v>
      </c>
      <c r="AF13">
        <v>115.5</v>
      </c>
      <c r="AG13">
        <v>1509</v>
      </c>
      <c r="AH13">
        <v>223.7</v>
      </c>
      <c r="AI13">
        <v>345.3</v>
      </c>
      <c r="AJ13">
        <v>224.89999999999998</v>
      </c>
      <c r="AK13">
        <v>221.7</v>
      </c>
      <c r="AL13">
        <v>109.9</v>
      </c>
      <c r="AM13">
        <v>217.3</v>
      </c>
    </row>
    <row r="14" spans="1:39" hidden="1" x14ac:dyDescent="0.3">
      <c r="A14" t="s">
        <v>30</v>
      </c>
      <c r="B14">
        <v>2014</v>
      </c>
      <c r="C14" t="s">
        <v>31</v>
      </c>
      <c r="D14" s="62" t="s">
        <v>260</v>
      </c>
      <c r="E14" s="63">
        <v>41640</v>
      </c>
      <c r="F14">
        <v>118.9</v>
      </c>
      <c r="G14">
        <v>117.1</v>
      </c>
      <c r="H14">
        <v>120.5</v>
      </c>
      <c r="I14">
        <v>114.4</v>
      </c>
      <c r="J14">
        <v>109</v>
      </c>
      <c r="K14">
        <v>115.5</v>
      </c>
      <c r="L14">
        <v>123.9</v>
      </c>
      <c r="M14">
        <v>109.6</v>
      </c>
      <c r="N14">
        <v>101.8</v>
      </c>
      <c r="O14">
        <v>110.2</v>
      </c>
      <c r="P14">
        <v>112.4</v>
      </c>
      <c r="Q14">
        <v>117.3</v>
      </c>
      <c r="R14">
        <v>116</v>
      </c>
      <c r="S14">
        <v>114</v>
      </c>
      <c r="T14">
        <v>116.5</v>
      </c>
      <c r="U14">
        <v>114.5</v>
      </c>
      <c r="V14">
        <v>116.2</v>
      </c>
      <c r="W14" t="s">
        <v>32</v>
      </c>
      <c r="X14">
        <v>113</v>
      </c>
      <c r="Y14">
        <v>112.6</v>
      </c>
      <c r="Z14">
        <v>110.6</v>
      </c>
      <c r="AA14">
        <v>110.5</v>
      </c>
      <c r="AB14">
        <v>109.6</v>
      </c>
      <c r="AC14">
        <v>111.8</v>
      </c>
      <c r="AD14">
        <v>108.3</v>
      </c>
      <c r="AE14">
        <v>110.6</v>
      </c>
      <c r="AF14">
        <v>114.2</v>
      </c>
      <c r="AG14">
        <v>1486.6000000000001</v>
      </c>
      <c r="AH14">
        <v>224.6</v>
      </c>
      <c r="AI14">
        <v>347.2</v>
      </c>
      <c r="AJ14">
        <v>225.6</v>
      </c>
      <c r="AK14">
        <v>222.39999999999998</v>
      </c>
      <c r="AL14">
        <v>110.5</v>
      </c>
      <c r="AM14">
        <v>217.89999999999998</v>
      </c>
    </row>
    <row r="15" spans="1:39" hidden="1" x14ac:dyDescent="0.3">
      <c r="A15" t="s">
        <v>30</v>
      </c>
      <c r="B15">
        <v>2014</v>
      </c>
      <c r="C15" t="s">
        <v>36</v>
      </c>
      <c r="D15" s="62" t="s">
        <v>261</v>
      </c>
      <c r="E15" s="63">
        <v>41671</v>
      </c>
      <c r="F15">
        <v>119.4</v>
      </c>
      <c r="G15">
        <v>117.7</v>
      </c>
      <c r="H15">
        <v>121.2</v>
      </c>
      <c r="I15">
        <v>115</v>
      </c>
      <c r="J15">
        <v>109</v>
      </c>
      <c r="K15">
        <v>116.6</v>
      </c>
      <c r="L15">
        <v>116</v>
      </c>
      <c r="M15">
        <v>109.8</v>
      </c>
      <c r="N15">
        <v>101.1</v>
      </c>
      <c r="O15">
        <v>110.4</v>
      </c>
      <c r="P15">
        <v>112.9</v>
      </c>
      <c r="Q15">
        <v>117.8</v>
      </c>
      <c r="R15">
        <v>115.3</v>
      </c>
      <c r="S15">
        <v>114.2</v>
      </c>
      <c r="T15">
        <v>117.1</v>
      </c>
      <c r="U15">
        <v>114.5</v>
      </c>
      <c r="V15">
        <v>116.7</v>
      </c>
      <c r="W15" t="s">
        <v>32</v>
      </c>
      <c r="X15">
        <v>113.2</v>
      </c>
      <c r="Y15">
        <v>112.9</v>
      </c>
      <c r="Z15">
        <v>110.9</v>
      </c>
      <c r="AA15">
        <v>110.8</v>
      </c>
      <c r="AB15">
        <v>109.9</v>
      </c>
      <c r="AC15">
        <v>112</v>
      </c>
      <c r="AD15">
        <v>108.7</v>
      </c>
      <c r="AE15">
        <v>110.9</v>
      </c>
      <c r="AF15">
        <v>114</v>
      </c>
      <c r="AG15">
        <v>1482.2</v>
      </c>
      <c r="AH15">
        <v>225.10000000000002</v>
      </c>
      <c r="AI15">
        <v>348.3</v>
      </c>
      <c r="AJ15">
        <v>226.10000000000002</v>
      </c>
      <c r="AK15">
        <v>222.9</v>
      </c>
      <c r="AL15">
        <v>110.8</v>
      </c>
      <c r="AM15">
        <v>218.60000000000002</v>
      </c>
    </row>
    <row r="16" spans="1:39" hidden="1" x14ac:dyDescent="0.3">
      <c r="A16" t="s">
        <v>30</v>
      </c>
      <c r="B16">
        <v>2014</v>
      </c>
      <c r="C16" t="s">
        <v>38</v>
      </c>
      <c r="D16" s="62" t="s">
        <v>262</v>
      </c>
      <c r="E16" s="63">
        <v>41699</v>
      </c>
      <c r="F16">
        <v>120.1</v>
      </c>
      <c r="G16">
        <v>118.1</v>
      </c>
      <c r="H16">
        <v>120.7</v>
      </c>
      <c r="I16">
        <v>116.1</v>
      </c>
      <c r="J16">
        <v>109.3</v>
      </c>
      <c r="K16">
        <v>119.6</v>
      </c>
      <c r="L16">
        <v>117.9</v>
      </c>
      <c r="M16">
        <v>110.2</v>
      </c>
      <c r="N16">
        <v>101.2</v>
      </c>
      <c r="O16">
        <v>110.7</v>
      </c>
      <c r="P16">
        <v>113</v>
      </c>
      <c r="Q16">
        <v>118.3</v>
      </c>
      <c r="R16">
        <v>116.2</v>
      </c>
      <c r="S16">
        <v>114.6</v>
      </c>
      <c r="T16">
        <v>117.5</v>
      </c>
      <c r="U16">
        <v>114.9</v>
      </c>
      <c r="V16">
        <v>117.2</v>
      </c>
      <c r="W16" t="s">
        <v>32</v>
      </c>
      <c r="X16">
        <v>113.4</v>
      </c>
      <c r="Y16">
        <v>113.4</v>
      </c>
      <c r="Z16">
        <v>111.4</v>
      </c>
      <c r="AA16">
        <v>111.2</v>
      </c>
      <c r="AB16">
        <v>110.2</v>
      </c>
      <c r="AC16">
        <v>112.4</v>
      </c>
      <c r="AD16">
        <v>108.9</v>
      </c>
      <c r="AE16">
        <v>111.3</v>
      </c>
      <c r="AF16">
        <v>114.6</v>
      </c>
      <c r="AG16">
        <v>1491.4</v>
      </c>
      <c r="AH16">
        <v>225.89999999999998</v>
      </c>
      <c r="AI16">
        <v>349.6</v>
      </c>
      <c r="AJ16">
        <v>226.8</v>
      </c>
      <c r="AK16">
        <v>223.8</v>
      </c>
      <c r="AL16">
        <v>111.2</v>
      </c>
      <c r="AM16">
        <v>219.10000000000002</v>
      </c>
    </row>
    <row r="17" spans="1:39" hidden="1" x14ac:dyDescent="0.3">
      <c r="A17" t="s">
        <v>30</v>
      </c>
      <c r="B17">
        <v>2014</v>
      </c>
      <c r="C17" t="s">
        <v>39</v>
      </c>
      <c r="D17" s="62" t="s">
        <v>263</v>
      </c>
      <c r="E17" s="63">
        <v>41730</v>
      </c>
      <c r="F17">
        <v>120.2</v>
      </c>
      <c r="G17">
        <v>118.9</v>
      </c>
      <c r="H17">
        <v>118.1</v>
      </c>
      <c r="I17">
        <v>117</v>
      </c>
      <c r="J17">
        <v>109.7</v>
      </c>
      <c r="K17">
        <v>125.5</v>
      </c>
      <c r="L17">
        <v>120.5</v>
      </c>
      <c r="M17">
        <v>111</v>
      </c>
      <c r="N17">
        <v>102.6</v>
      </c>
      <c r="O17">
        <v>111.2</v>
      </c>
      <c r="P17">
        <v>113.5</v>
      </c>
      <c r="Q17">
        <v>118.7</v>
      </c>
      <c r="R17">
        <v>117.2</v>
      </c>
      <c r="S17">
        <v>115.4</v>
      </c>
      <c r="T17">
        <v>118.1</v>
      </c>
      <c r="U17">
        <v>116.1</v>
      </c>
      <c r="V17">
        <v>117.8</v>
      </c>
      <c r="W17" t="s">
        <v>32</v>
      </c>
      <c r="X17">
        <v>113.4</v>
      </c>
      <c r="Y17">
        <v>113.7</v>
      </c>
      <c r="Z17">
        <v>111.8</v>
      </c>
      <c r="AA17">
        <v>111.2</v>
      </c>
      <c r="AB17">
        <v>110.5</v>
      </c>
      <c r="AC17">
        <v>113</v>
      </c>
      <c r="AD17">
        <v>108.9</v>
      </c>
      <c r="AE17">
        <v>111.5</v>
      </c>
      <c r="AF17">
        <v>115.4</v>
      </c>
      <c r="AG17">
        <v>1504.1000000000001</v>
      </c>
      <c r="AH17">
        <v>226.9</v>
      </c>
      <c r="AI17">
        <v>352</v>
      </c>
      <c r="AJ17">
        <v>227.10000000000002</v>
      </c>
      <c r="AK17">
        <v>224.8</v>
      </c>
      <c r="AL17">
        <v>111.2</v>
      </c>
      <c r="AM17">
        <v>219.4</v>
      </c>
    </row>
    <row r="18" spans="1:39" hidden="1" x14ac:dyDescent="0.3">
      <c r="A18" t="s">
        <v>30</v>
      </c>
      <c r="B18">
        <v>2014</v>
      </c>
      <c r="C18" t="s">
        <v>41</v>
      </c>
      <c r="D18" s="62" t="s">
        <v>264</v>
      </c>
      <c r="E18" s="63">
        <v>41760</v>
      </c>
      <c r="F18">
        <v>120.3</v>
      </c>
      <c r="G18">
        <v>120.2</v>
      </c>
      <c r="H18">
        <v>116.9</v>
      </c>
      <c r="I18">
        <v>118</v>
      </c>
      <c r="J18">
        <v>110.1</v>
      </c>
      <c r="K18">
        <v>126.3</v>
      </c>
      <c r="L18">
        <v>123.9</v>
      </c>
      <c r="M18">
        <v>111.5</v>
      </c>
      <c r="N18">
        <v>103.5</v>
      </c>
      <c r="O18">
        <v>111.6</v>
      </c>
      <c r="P18">
        <v>114.2</v>
      </c>
      <c r="Q18">
        <v>119.2</v>
      </c>
      <c r="R18">
        <v>118.2</v>
      </c>
      <c r="S18">
        <v>116.3</v>
      </c>
      <c r="T18">
        <v>118.7</v>
      </c>
      <c r="U18">
        <v>116.8</v>
      </c>
      <c r="V18">
        <v>118.5</v>
      </c>
      <c r="W18" t="s">
        <v>32</v>
      </c>
      <c r="X18">
        <v>113.4</v>
      </c>
      <c r="Y18">
        <v>114.1</v>
      </c>
      <c r="Z18">
        <v>112.1</v>
      </c>
      <c r="AA18">
        <v>111.4</v>
      </c>
      <c r="AB18">
        <v>110.9</v>
      </c>
      <c r="AC18">
        <v>113.1</v>
      </c>
      <c r="AD18">
        <v>108.9</v>
      </c>
      <c r="AE18">
        <v>111.8</v>
      </c>
      <c r="AF18">
        <v>116</v>
      </c>
      <c r="AG18">
        <v>1513.8999999999999</v>
      </c>
      <c r="AH18">
        <v>228.1</v>
      </c>
      <c r="AI18">
        <v>354</v>
      </c>
      <c r="AJ18">
        <v>227.5</v>
      </c>
      <c r="AK18">
        <v>225.2</v>
      </c>
      <c r="AL18">
        <v>111.4</v>
      </c>
      <c r="AM18">
        <v>219.8</v>
      </c>
    </row>
    <row r="19" spans="1:39" hidden="1" x14ac:dyDescent="0.3">
      <c r="A19" t="s">
        <v>30</v>
      </c>
      <c r="B19">
        <v>2014</v>
      </c>
      <c r="C19" t="s">
        <v>42</v>
      </c>
      <c r="D19" s="62" t="s">
        <v>265</v>
      </c>
      <c r="E19" s="63">
        <v>41791</v>
      </c>
      <c r="F19">
        <v>120.7</v>
      </c>
      <c r="G19">
        <v>121.6</v>
      </c>
      <c r="H19">
        <v>116.1</v>
      </c>
      <c r="I19">
        <v>119.3</v>
      </c>
      <c r="J19">
        <v>110.3</v>
      </c>
      <c r="K19">
        <v>125.8</v>
      </c>
      <c r="L19">
        <v>129.30000000000001</v>
      </c>
      <c r="M19">
        <v>112.2</v>
      </c>
      <c r="N19">
        <v>103.6</v>
      </c>
      <c r="O19">
        <v>112.3</v>
      </c>
      <c r="P19">
        <v>114.9</v>
      </c>
      <c r="Q19">
        <v>120.1</v>
      </c>
      <c r="R19">
        <v>119.5</v>
      </c>
      <c r="S19">
        <v>117.3</v>
      </c>
      <c r="T19">
        <v>119.7</v>
      </c>
      <c r="U19">
        <v>117.3</v>
      </c>
      <c r="V19">
        <v>119.3</v>
      </c>
      <c r="W19" t="s">
        <v>32</v>
      </c>
      <c r="X19">
        <v>114.4</v>
      </c>
      <c r="Y19">
        <v>114.9</v>
      </c>
      <c r="Z19">
        <v>112.8</v>
      </c>
      <c r="AA19">
        <v>112.2</v>
      </c>
      <c r="AB19">
        <v>111.4</v>
      </c>
      <c r="AC19">
        <v>114.3</v>
      </c>
      <c r="AD19">
        <v>108</v>
      </c>
      <c r="AE19">
        <v>112.3</v>
      </c>
      <c r="AF19">
        <v>117</v>
      </c>
      <c r="AG19">
        <v>1525.6999999999998</v>
      </c>
      <c r="AH19">
        <v>229.6</v>
      </c>
      <c r="AI19">
        <v>356.3</v>
      </c>
      <c r="AJ19">
        <v>229.3</v>
      </c>
      <c r="AK19">
        <v>227.1</v>
      </c>
      <c r="AL19">
        <v>112.2</v>
      </c>
      <c r="AM19">
        <v>219.4</v>
      </c>
    </row>
    <row r="20" spans="1:39" hidden="1" x14ac:dyDescent="0.3">
      <c r="A20" t="s">
        <v>30</v>
      </c>
      <c r="B20">
        <v>2014</v>
      </c>
      <c r="C20" t="s">
        <v>44</v>
      </c>
      <c r="D20" s="62" t="s">
        <v>266</v>
      </c>
      <c r="E20" s="63">
        <v>41821</v>
      </c>
      <c r="F20">
        <v>121.7</v>
      </c>
      <c r="G20">
        <v>122.5</v>
      </c>
      <c r="H20">
        <v>117.7</v>
      </c>
      <c r="I20">
        <v>120.6</v>
      </c>
      <c r="J20">
        <v>110.4</v>
      </c>
      <c r="K20">
        <v>129.1</v>
      </c>
      <c r="L20">
        <v>150.1</v>
      </c>
      <c r="M20">
        <v>113.2</v>
      </c>
      <c r="N20">
        <v>104.8</v>
      </c>
      <c r="O20">
        <v>113.3</v>
      </c>
      <c r="P20">
        <v>115.6</v>
      </c>
      <c r="Q20">
        <v>120.9</v>
      </c>
      <c r="R20">
        <v>123.3</v>
      </c>
      <c r="S20">
        <v>118</v>
      </c>
      <c r="T20">
        <v>120.7</v>
      </c>
      <c r="U20">
        <v>118.3</v>
      </c>
      <c r="V20">
        <v>120.3</v>
      </c>
      <c r="W20" t="s">
        <v>32</v>
      </c>
      <c r="X20">
        <v>115.3</v>
      </c>
      <c r="Y20">
        <v>115.4</v>
      </c>
      <c r="Z20">
        <v>113.4</v>
      </c>
      <c r="AA20">
        <v>113.2</v>
      </c>
      <c r="AB20">
        <v>111.8</v>
      </c>
      <c r="AC20">
        <v>115.5</v>
      </c>
      <c r="AD20">
        <v>108.8</v>
      </c>
      <c r="AE20">
        <v>113.1</v>
      </c>
      <c r="AF20">
        <v>119.5</v>
      </c>
      <c r="AG20">
        <v>1563.2</v>
      </c>
      <c r="AH20">
        <v>231.1</v>
      </c>
      <c r="AI20">
        <v>359.3</v>
      </c>
      <c r="AJ20">
        <v>230.7</v>
      </c>
      <c r="AK20">
        <v>228.9</v>
      </c>
      <c r="AL20">
        <v>113.2</v>
      </c>
      <c r="AM20">
        <v>220.6</v>
      </c>
    </row>
    <row r="21" spans="1:39" hidden="1" x14ac:dyDescent="0.3">
      <c r="A21" t="s">
        <v>30</v>
      </c>
      <c r="B21">
        <v>2014</v>
      </c>
      <c r="C21" t="s">
        <v>46</v>
      </c>
      <c r="D21" s="62" t="s">
        <v>267</v>
      </c>
      <c r="E21" s="63">
        <v>41852</v>
      </c>
      <c r="F21">
        <v>121.8</v>
      </c>
      <c r="G21">
        <v>122.8</v>
      </c>
      <c r="H21">
        <v>117.8</v>
      </c>
      <c r="I21">
        <v>121.9</v>
      </c>
      <c r="J21">
        <v>110.6</v>
      </c>
      <c r="K21">
        <v>129.69999999999999</v>
      </c>
      <c r="L21">
        <v>161.1</v>
      </c>
      <c r="M21">
        <v>114.1</v>
      </c>
      <c r="N21">
        <v>105.1</v>
      </c>
      <c r="O21">
        <v>114.6</v>
      </c>
      <c r="P21">
        <v>115.8</v>
      </c>
      <c r="Q21">
        <v>121.7</v>
      </c>
      <c r="R21">
        <v>125.3</v>
      </c>
      <c r="S21">
        <v>118.8</v>
      </c>
      <c r="T21">
        <v>120.9</v>
      </c>
      <c r="U21">
        <v>118.8</v>
      </c>
      <c r="V21">
        <v>120.7</v>
      </c>
      <c r="W21" t="s">
        <v>32</v>
      </c>
      <c r="X21">
        <v>115.4</v>
      </c>
      <c r="Y21">
        <v>115.9</v>
      </c>
      <c r="Z21">
        <v>114</v>
      </c>
      <c r="AA21">
        <v>113.2</v>
      </c>
      <c r="AB21">
        <v>112.2</v>
      </c>
      <c r="AC21">
        <v>116.2</v>
      </c>
      <c r="AD21">
        <v>109.4</v>
      </c>
      <c r="AE21">
        <v>113.5</v>
      </c>
      <c r="AF21">
        <v>120.7</v>
      </c>
      <c r="AG21">
        <v>1582.2999999999997</v>
      </c>
      <c r="AH21">
        <v>232.3</v>
      </c>
      <c r="AI21">
        <v>360.4</v>
      </c>
      <c r="AJ21">
        <v>231.3</v>
      </c>
      <c r="AK21">
        <v>230.2</v>
      </c>
      <c r="AL21">
        <v>113.2</v>
      </c>
      <c r="AM21">
        <v>221.60000000000002</v>
      </c>
    </row>
    <row r="22" spans="1:39" hidden="1" x14ac:dyDescent="0.3">
      <c r="A22" t="s">
        <v>30</v>
      </c>
      <c r="B22">
        <v>2014</v>
      </c>
      <c r="C22" t="s">
        <v>48</v>
      </c>
      <c r="D22" s="62" t="s">
        <v>268</v>
      </c>
      <c r="E22" s="63">
        <v>41883</v>
      </c>
      <c r="F22">
        <v>122.3</v>
      </c>
      <c r="G22">
        <v>122.4</v>
      </c>
      <c r="H22">
        <v>117.8</v>
      </c>
      <c r="I22">
        <v>122.7</v>
      </c>
      <c r="J22">
        <v>110.4</v>
      </c>
      <c r="K22">
        <v>129.80000000000001</v>
      </c>
      <c r="L22">
        <v>158.80000000000001</v>
      </c>
      <c r="M22">
        <v>115</v>
      </c>
      <c r="N22">
        <v>104.7</v>
      </c>
      <c r="O22">
        <v>114.9</v>
      </c>
      <c r="P22">
        <v>116.5</v>
      </c>
      <c r="Q22">
        <v>122.6</v>
      </c>
      <c r="R22">
        <v>125.3</v>
      </c>
      <c r="S22">
        <v>119.5</v>
      </c>
      <c r="T22">
        <v>121.7</v>
      </c>
      <c r="U22">
        <v>119.2</v>
      </c>
      <c r="V22">
        <v>121.3</v>
      </c>
      <c r="W22" t="s">
        <v>32</v>
      </c>
      <c r="X22">
        <v>115.8</v>
      </c>
      <c r="Y22">
        <v>116.7</v>
      </c>
      <c r="Z22">
        <v>114.5</v>
      </c>
      <c r="AA22">
        <v>112.8</v>
      </c>
      <c r="AB22">
        <v>112.6</v>
      </c>
      <c r="AC22">
        <v>116.6</v>
      </c>
      <c r="AD22">
        <v>109.1</v>
      </c>
      <c r="AE22">
        <v>113.7</v>
      </c>
      <c r="AF22">
        <v>120.9</v>
      </c>
      <c r="AG22">
        <v>1583.2</v>
      </c>
      <c r="AH22">
        <v>233.2</v>
      </c>
      <c r="AI22">
        <v>362.2</v>
      </c>
      <c r="AJ22">
        <v>232.5</v>
      </c>
      <c r="AK22">
        <v>231.1</v>
      </c>
      <c r="AL22">
        <v>112.8</v>
      </c>
      <c r="AM22">
        <v>221.7</v>
      </c>
    </row>
    <row r="23" spans="1:39" hidden="1" x14ac:dyDescent="0.3">
      <c r="A23" t="s">
        <v>30</v>
      </c>
      <c r="B23">
        <v>2014</v>
      </c>
      <c r="C23" t="s">
        <v>50</v>
      </c>
      <c r="D23" s="62" t="s">
        <v>269</v>
      </c>
      <c r="E23" s="63">
        <v>41913</v>
      </c>
      <c r="F23">
        <v>122.6</v>
      </c>
      <c r="G23">
        <v>122.5</v>
      </c>
      <c r="H23">
        <v>118.3</v>
      </c>
      <c r="I23">
        <v>123.2</v>
      </c>
      <c r="J23">
        <v>110.5</v>
      </c>
      <c r="K23">
        <v>128.9</v>
      </c>
      <c r="L23">
        <v>155.30000000000001</v>
      </c>
      <c r="M23">
        <v>115.5</v>
      </c>
      <c r="N23">
        <v>104</v>
      </c>
      <c r="O23">
        <v>115.3</v>
      </c>
      <c r="P23">
        <v>116.8</v>
      </c>
      <c r="Q23">
        <v>123.2</v>
      </c>
      <c r="R23">
        <v>125.1</v>
      </c>
      <c r="S23">
        <v>120</v>
      </c>
      <c r="T23">
        <v>122.7</v>
      </c>
      <c r="U23">
        <v>120.3</v>
      </c>
      <c r="V23">
        <v>122.3</v>
      </c>
      <c r="W23" t="s">
        <v>32</v>
      </c>
      <c r="X23">
        <v>116.4</v>
      </c>
      <c r="Y23">
        <v>117.5</v>
      </c>
      <c r="Z23">
        <v>115.3</v>
      </c>
      <c r="AA23">
        <v>112.6</v>
      </c>
      <c r="AB23">
        <v>113</v>
      </c>
      <c r="AC23">
        <v>116.9</v>
      </c>
      <c r="AD23">
        <v>109.3</v>
      </c>
      <c r="AE23">
        <v>114</v>
      </c>
      <c r="AF23">
        <v>121</v>
      </c>
      <c r="AG23">
        <v>1581.1999999999998</v>
      </c>
      <c r="AH23">
        <v>234</v>
      </c>
      <c r="AI23">
        <v>365.3</v>
      </c>
      <c r="AJ23">
        <v>233.9</v>
      </c>
      <c r="AK23">
        <v>232.2</v>
      </c>
      <c r="AL23">
        <v>112.6</v>
      </c>
      <c r="AM23">
        <v>222.3</v>
      </c>
    </row>
    <row r="24" spans="1:39" hidden="1" x14ac:dyDescent="0.3">
      <c r="A24" t="s">
        <v>30</v>
      </c>
      <c r="B24">
        <v>2014</v>
      </c>
      <c r="C24" t="s">
        <v>53</v>
      </c>
      <c r="D24" s="62" t="s">
        <v>270</v>
      </c>
      <c r="E24" s="63">
        <v>41944</v>
      </c>
      <c r="F24">
        <v>122.7</v>
      </c>
      <c r="G24">
        <v>122.6</v>
      </c>
      <c r="H24">
        <v>119.9</v>
      </c>
      <c r="I24">
        <v>124</v>
      </c>
      <c r="J24">
        <v>110.5</v>
      </c>
      <c r="K24">
        <v>128.80000000000001</v>
      </c>
      <c r="L24">
        <v>152</v>
      </c>
      <c r="M24">
        <v>116.2</v>
      </c>
      <c r="N24">
        <v>103.3</v>
      </c>
      <c r="O24">
        <v>115.8</v>
      </c>
      <c r="P24">
        <v>116.8</v>
      </c>
      <c r="Q24">
        <v>124.5</v>
      </c>
      <c r="R24">
        <v>124.9</v>
      </c>
      <c r="S24">
        <v>120.8</v>
      </c>
      <c r="T24">
        <v>123.3</v>
      </c>
      <c r="U24">
        <v>120.5</v>
      </c>
      <c r="V24">
        <v>122.9</v>
      </c>
      <c r="W24" t="s">
        <v>32</v>
      </c>
      <c r="X24">
        <v>117.3</v>
      </c>
      <c r="Y24">
        <v>118.1</v>
      </c>
      <c r="Z24">
        <v>115.9</v>
      </c>
      <c r="AA24">
        <v>112</v>
      </c>
      <c r="AB24">
        <v>113.3</v>
      </c>
      <c r="AC24">
        <v>117.2</v>
      </c>
      <c r="AD24">
        <v>108.8</v>
      </c>
      <c r="AE24">
        <v>114.1</v>
      </c>
      <c r="AF24">
        <v>121.1</v>
      </c>
      <c r="AG24">
        <v>1582</v>
      </c>
      <c r="AH24">
        <v>234.89999999999998</v>
      </c>
      <c r="AI24">
        <v>366.70000000000005</v>
      </c>
      <c r="AJ24">
        <v>235.39999999999998</v>
      </c>
      <c r="AK24">
        <v>233.10000000000002</v>
      </c>
      <c r="AL24">
        <v>112</v>
      </c>
      <c r="AM24">
        <v>222.1</v>
      </c>
    </row>
    <row r="25" spans="1:39" hidden="1" x14ac:dyDescent="0.3">
      <c r="A25" t="s">
        <v>30</v>
      </c>
      <c r="B25">
        <v>2014</v>
      </c>
      <c r="C25" t="s">
        <v>55</v>
      </c>
      <c r="D25" s="62" t="s">
        <v>271</v>
      </c>
      <c r="E25" s="63">
        <v>41974</v>
      </c>
      <c r="F25">
        <v>122.4</v>
      </c>
      <c r="G25">
        <v>122.4</v>
      </c>
      <c r="H25">
        <v>121.8</v>
      </c>
      <c r="I25">
        <v>124.2</v>
      </c>
      <c r="J25">
        <v>110.2</v>
      </c>
      <c r="K25">
        <v>128.6</v>
      </c>
      <c r="L25">
        <v>140.30000000000001</v>
      </c>
      <c r="M25">
        <v>116.3</v>
      </c>
      <c r="N25">
        <v>102</v>
      </c>
      <c r="O25">
        <v>116</v>
      </c>
      <c r="P25">
        <v>117.3</v>
      </c>
      <c r="Q25">
        <v>124.8</v>
      </c>
      <c r="R25">
        <v>123.3</v>
      </c>
      <c r="S25">
        <v>121.7</v>
      </c>
      <c r="T25">
        <v>123.8</v>
      </c>
      <c r="U25">
        <v>120.6</v>
      </c>
      <c r="V25">
        <v>123.3</v>
      </c>
      <c r="W25" t="s">
        <v>32</v>
      </c>
      <c r="X25">
        <v>117.4</v>
      </c>
      <c r="Y25">
        <v>118.2</v>
      </c>
      <c r="Z25">
        <v>116.2</v>
      </c>
      <c r="AA25">
        <v>111.5</v>
      </c>
      <c r="AB25">
        <v>113.3</v>
      </c>
      <c r="AC25">
        <v>117.7</v>
      </c>
      <c r="AD25">
        <v>109.4</v>
      </c>
      <c r="AE25">
        <v>114.2</v>
      </c>
      <c r="AF25">
        <v>120.3</v>
      </c>
      <c r="AG25">
        <v>1569.6</v>
      </c>
      <c r="AH25">
        <v>235.9</v>
      </c>
      <c r="AI25">
        <v>367.7</v>
      </c>
      <c r="AJ25">
        <v>235.60000000000002</v>
      </c>
      <c r="AK25">
        <v>233.9</v>
      </c>
      <c r="AL25">
        <v>111.5</v>
      </c>
      <c r="AM25">
        <v>222.7</v>
      </c>
    </row>
    <row r="26" spans="1:39" hidden="1" x14ac:dyDescent="0.3">
      <c r="A26" t="s">
        <v>30</v>
      </c>
      <c r="B26">
        <v>2015</v>
      </c>
      <c r="C26" t="s">
        <v>31</v>
      </c>
      <c r="D26" s="62" t="s">
        <v>272</v>
      </c>
      <c r="E26" s="63">
        <v>42005</v>
      </c>
      <c r="F26">
        <v>123.1</v>
      </c>
      <c r="G26">
        <v>123.1</v>
      </c>
      <c r="H26">
        <v>122.1</v>
      </c>
      <c r="I26">
        <v>124.9</v>
      </c>
      <c r="J26">
        <v>111</v>
      </c>
      <c r="K26">
        <v>130.4</v>
      </c>
      <c r="L26">
        <v>132.30000000000001</v>
      </c>
      <c r="M26">
        <v>117.2</v>
      </c>
      <c r="N26">
        <v>100.5</v>
      </c>
      <c r="O26">
        <v>117.2</v>
      </c>
      <c r="P26">
        <v>117.9</v>
      </c>
      <c r="Q26">
        <v>125.6</v>
      </c>
      <c r="R26">
        <v>122.8</v>
      </c>
      <c r="S26">
        <v>122.7</v>
      </c>
      <c r="T26">
        <v>124.4</v>
      </c>
      <c r="U26">
        <v>121.6</v>
      </c>
      <c r="V26">
        <v>124</v>
      </c>
      <c r="W26" t="s">
        <v>32</v>
      </c>
      <c r="X26">
        <v>118.4</v>
      </c>
      <c r="Y26">
        <v>118.9</v>
      </c>
      <c r="Z26">
        <v>116.6</v>
      </c>
      <c r="AA26">
        <v>111</v>
      </c>
      <c r="AB26">
        <v>114</v>
      </c>
      <c r="AC26">
        <v>118.2</v>
      </c>
      <c r="AD26">
        <v>110.2</v>
      </c>
      <c r="AE26">
        <v>114.5</v>
      </c>
      <c r="AF26">
        <v>120.3</v>
      </c>
      <c r="AG26">
        <v>1568.1</v>
      </c>
      <c r="AH26">
        <v>237.2</v>
      </c>
      <c r="AI26">
        <v>370</v>
      </c>
      <c r="AJ26">
        <v>237.3</v>
      </c>
      <c r="AK26">
        <v>234.8</v>
      </c>
      <c r="AL26">
        <v>111</v>
      </c>
      <c r="AM26">
        <v>224.2</v>
      </c>
    </row>
    <row r="27" spans="1:39" hidden="1" x14ac:dyDescent="0.3">
      <c r="A27" t="s">
        <v>30</v>
      </c>
      <c r="B27">
        <v>2015</v>
      </c>
      <c r="C27" t="s">
        <v>36</v>
      </c>
      <c r="D27" s="62" t="s">
        <v>273</v>
      </c>
      <c r="E27" s="63">
        <v>42036</v>
      </c>
      <c r="F27">
        <v>123.4</v>
      </c>
      <c r="G27">
        <v>124.4</v>
      </c>
      <c r="H27">
        <v>122.1</v>
      </c>
      <c r="I27">
        <v>125.8</v>
      </c>
      <c r="J27">
        <v>111.5</v>
      </c>
      <c r="K27">
        <v>129.4</v>
      </c>
      <c r="L27">
        <v>128.19999999999999</v>
      </c>
      <c r="M27">
        <v>118.8</v>
      </c>
      <c r="N27">
        <v>100</v>
      </c>
      <c r="O27">
        <v>118.6</v>
      </c>
      <c r="P27">
        <v>118.8</v>
      </c>
      <c r="Q27">
        <v>126.8</v>
      </c>
      <c r="R27">
        <v>122.8</v>
      </c>
      <c r="S27">
        <v>124.2</v>
      </c>
      <c r="T27">
        <v>125.4</v>
      </c>
      <c r="U27">
        <v>122.7</v>
      </c>
      <c r="V27">
        <v>125</v>
      </c>
      <c r="W27" t="s">
        <v>32</v>
      </c>
      <c r="X27">
        <v>120</v>
      </c>
      <c r="Y27">
        <v>119.6</v>
      </c>
      <c r="Z27">
        <v>117.7</v>
      </c>
      <c r="AA27">
        <v>110.9</v>
      </c>
      <c r="AB27">
        <v>114.8</v>
      </c>
      <c r="AC27">
        <v>118.7</v>
      </c>
      <c r="AD27">
        <v>110.8</v>
      </c>
      <c r="AE27">
        <v>115</v>
      </c>
      <c r="AF27">
        <v>120.6</v>
      </c>
      <c r="AG27">
        <v>1570.5999999999997</v>
      </c>
      <c r="AH27">
        <v>239.2</v>
      </c>
      <c r="AI27">
        <v>373.1</v>
      </c>
      <c r="AJ27">
        <v>239.6</v>
      </c>
      <c r="AK27">
        <v>236.4</v>
      </c>
      <c r="AL27">
        <v>110.9</v>
      </c>
      <c r="AM27">
        <v>225.6</v>
      </c>
    </row>
    <row r="28" spans="1:39" hidden="1" x14ac:dyDescent="0.3">
      <c r="A28" t="s">
        <v>30</v>
      </c>
      <c r="B28">
        <v>2015</v>
      </c>
      <c r="C28" t="s">
        <v>38</v>
      </c>
      <c r="D28" s="62" t="s">
        <v>274</v>
      </c>
      <c r="E28" s="63">
        <v>42064</v>
      </c>
      <c r="F28">
        <v>123.3</v>
      </c>
      <c r="G28">
        <v>124.7</v>
      </c>
      <c r="H28">
        <v>118.9</v>
      </c>
      <c r="I28">
        <v>126</v>
      </c>
      <c r="J28">
        <v>111.8</v>
      </c>
      <c r="K28">
        <v>130.9</v>
      </c>
      <c r="L28">
        <v>128</v>
      </c>
      <c r="M28">
        <v>119.9</v>
      </c>
      <c r="N28">
        <v>98.9</v>
      </c>
      <c r="O28">
        <v>119.4</v>
      </c>
      <c r="P28">
        <v>118.9</v>
      </c>
      <c r="Q28">
        <v>127.7</v>
      </c>
      <c r="R28">
        <v>123.1</v>
      </c>
      <c r="S28">
        <v>124.7</v>
      </c>
      <c r="T28">
        <v>126</v>
      </c>
      <c r="U28">
        <v>122.9</v>
      </c>
      <c r="V28">
        <v>125.5</v>
      </c>
      <c r="W28" t="s">
        <v>32</v>
      </c>
      <c r="X28">
        <v>120.6</v>
      </c>
      <c r="Y28">
        <v>120.2</v>
      </c>
      <c r="Z28">
        <v>118.2</v>
      </c>
      <c r="AA28">
        <v>111.6</v>
      </c>
      <c r="AB28">
        <v>115.5</v>
      </c>
      <c r="AC28">
        <v>119.4</v>
      </c>
      <c r="AD28">
        <v>110.8</v>
      </c>
      <c r="AE28">
        <v>115.5</v>
      </c>
      <c r="AF28">
        <v>121.1</v>
      </c>
      <c r="AG28">
        <v>1571.5</v>
      </c>
      <c r="AH28">
        <v>240.2</v>
      </c>
      <c r="AI28">
        <v>374.4</v>
      </c>
      <c r="AJ28">
        <v>240.8</v>
      </c>
      <c r="AK28">
        <v>237.60000000000002</v>
      </c>
      <c r="AL28">
        <v>111.6</v>
      </c>
      <c r="AM28">
        <v>226.3</v>
      </c>
    </row>
    <row r="29" spans="1:39" hidden="1" x14ac:dyDescent="0.3">
      <c r="A29" t="s">
        <v>30</v>
      </c>
      <c r="B29">
        <v>2015</v>
      </c>
      <c r="C29" t="s">
        <v>39</v>
      </c>
      <c r="D29" s="62" t="s">
        <v>275</v>
      </c>
      <c r="E29" s="63">
        <v>42095</v>
      </c>
      <c r="F29">
        <v>123.3</v>
      </c>
      <c r="G29">
        <v>125.5</v>
      </c>
      <c r="H29">
        <v>117.2</v>
      </c>
      <c r="I29">
        <v>126.8</v>
      </c>
      <c r="J29">
        <v>111.9</v>
      </c>
      <c r="K29">
        <v>134.19999999999999</v>
      </c>
      <c r="L29">
        <v>127.5</v>
      </c>
      <c r="M29">
        <v>121.5</v>
      </c>
      <c r="N29">
        <v>97.8</v>
      </c>
      <c r="O29">
        <v>119.8</v>
      </c>
      <c r="P29">
        <v>119.4</v>
      </c>
      <c r="Q29">
        <v>128.69999999999999</v>
      </c>
      <c r="R29">
        <v>123.6</v>
      </c>
      <c r="S29">
        <v>125.7</v>
      </c>
      <c r="T29">
        <v>126.4</v>
      </c>
      <c r="U29">
        <v>123.3</v>
      </c>
      <c r="V29">
        <v>126</v>
      </c>
      <c r="W29" t="s">
        <v>32</v>
      </c>
      <c r="X29">
        <v>121.2</v>
      </c>
      <c r="Y29">
        <v>120.9</v>
      </c>
      <c r="Z29">
        <v>118.6</v>
      </c>
      <c r="AA29">
        <v>111.9</v>
      </c>
      <c r="AB29">
        <v>116.2</v>
      </c>
      <c r="AC29">
        <v>119.9</v>
      </c>
      <c r="AD29">
        <v>111.6</v>
      </c>
      <c r="AE29">
        <v>116</v>
      </c>
      <c r="AF29">
        <v>121.5</v>
      </c>
      <c r="AG29">
        <v>1577.2</v>
      </c>
      <c r="AH29">
        <v>241.7</v>
      </c>
      <c r="AI29">
        <v>375.7</v>
      </c>
      <c r="AJ29">
        <v>242.10000000000002</v>
      </c>
      <c r="AK29">
        <v>238.5</v>
      </c>
      <c r="AL29">
        <v>111.9</v>
      </c>
      <c r="AM29">
        <v>227.8</v>
      </c>
    </row>
    <row r="30" spans="1:39" hidden="1" x14ac:dyDescent="0.3">
      <c r="A30" t="s">
        <v>30</v>
      </c>
      <c r="B30">
        <v>2015</v>
      </c>
      <c r="C30" t="s">
        <v>41</v>
      </c>
      <c r="D30" s="62" t="s">
        <v>276</v>
      </c>
      <c r="E30" s="63">
        <v>42125</v>
      </c>
      <c r="F30">
        <v>123.5</v>
      </c>
      <c r="G30">
        <v>127.1</v>
      </c>
      <c r="H30">
        <v>117.3</v>
      </c>
      <c r="I30">
        <v>127.7</v>
      </c>
      <c r="J30">
        <v>112.5</v>
      </c>
      <c r="K30">
        <v>134.1</v>
      </c>
      <c r="L30">
        <v>128.5</v>
      </c>
      <c r="M30">
        <v>124.3</v>
      </c>
      <c r="N30">
        <v>97.6</v>
      </c>
      <c r="O30">
        <v>120.7</v>
      </c>
      <c r="P30">
        <v>120.2</v>
      </c>
      <c r="Q30">
        <v>129.80000000000001</v>
      </c>
      <c r="R30">
        <v>124.4</v>
      </c>
      <c r="S30">
        <v>126.7</v>
      </c>
      <c r="T30">
        <v>127.3</v>
      </c>
      <c r="U30">
        <v>124.1</v>
      </c>
      <c r="V30">
        <v>126.8</v>
      </c>
      <c r="W30" t="s">
        <v>32</v>
      </c>
      <c r="X30">
        <v>121.9</v>
      </c>
      <c r="Y30">
        <v>121.5</v>
      </c>
      <c r="Z30">
        <v>119.4</v>
      </c>
      <c r="AA30">
        <v>113.3</v>
      </c>
      <c r="AB30">
        <v>116.7</v>
      </c>
      <c r="AC30">
        <v>120.5</v>
      </c>
      <c r="AD30">
        <v>112.3</v>
      </c>
      <c r="AE30">
        <v>116.9</v>
      </c>
      <c r="AF30">
        <v>122.4</v>
      </c>
      <c r="AG30">
        <v>1587.7</v>
      </c>
      <c r="AH30">
        <v>243.60000000000002</v>
      </c>
      <c r="AI30">
        <v>378.2</v>
      </c>
      <c r="AJ30">
        <v>243.4</v>
      </c>
      <c r="AK30">
        <v>239.9</v>
      </c>
      <c r="AL30">
        <v>113.3</v>
      </c>
      <c r="AM30">
        <v>229</v>
      </c>
    </row>
    <row r="31" spans="1:39" hidden="1" x14ac:dyDescent="0.3">
      <c r="A31" t="s">
        <v>30</v>
      </c>
      <c r="B31">
        <v>2015</v>
      </c>
      <c r="C31" t="s">
        <v>42</v>
      </c>
      <c r="D31" s="62" t="s">
        <v>277</v>
      </c>
      <c r="E31" s="63">
        <v>42156</v>
      </c>
      <c r="F31">
        <v>124.1</v>
      </c>
      <c r="G31">
        <v>130.4</v>
      </c>
      <c r="H31">
        <v>122.1</v>
      </c>
      <c r="I31">
        <v>128.69999999999999</v>
      </c>
      <c r="J31">
        <v>114.1</v>
      </c>
      <c r="K31">
        <v>133.19999999999999</v>
      </c>
      <c r="L31">
        <v>135.19999999999999</v>
      </c>
      <c r="M31">
        <v>131.9</v>
      </c>
      <c r="N31">
        <v>96.3</v>
      </c>
      <c r="O31">
        <v>123</v>
      </c>
      <c r="P31">
        <v>121.1</v>
      </c>
      <c r="Q31">
        <v>131.19999999999999</v>
      </c>
      <c r="R31">
        <v>126.6</v>
      </c>
      <c r="S31">
        <v>128.19999999999999</v>
      </c>
      <c r="T31">
        <v>128.4</v>
      </c>
      <c r="U31">
        <v>125.1</v>
      </c>
      <c r="V31">
        <v>128</v>
      </c>
      <c r="W31" t="s">
        <v>32</v>
      </c>
      <c r="X31">
        <v>122.6</v>
      </c>
      <c r="Y31">
        <v>122.8</v>
      </c>
      <c r="Z31">
        <v>120.4</v>
      </c>
      <c r="AA31">
        <v>114.2</v>
      </c>
      <c r="AB31">
        <v>117.9</v>
      </c>
      <c r="AC31">
        <v>122</v>
      </c>
      <c r="AD31">
        <v>113</v>
      </c>
      <c r="AE31">
        <v>117.9</v>
      </c>
      <c r="AF31">
        <v>124.1</v>
      </c>
      <c r="AG31">
        <v>1617.8999999999999</v>
      </c>
      <c r="AH31">
        <v>246.1</v>
      </c>
      <c r="AI31">
        <v>381.5</v>
      </c>
      <c r="AJ31">
        <v>245.39999999999998</v>
      </c>
      <c r="AK31">
        <v>242.4</v>
      </c>
      <c r="AL31">
        <v>114.2</v>
      </c>
      <c r="AM31">
        <v>230.9</v>
      </c>
    </row>
    <row r="32" spans="1:39" hidden="1" x14ac:dyDescent="0.3">
      <c r="A32" t="s">
        <v>30</v>
      </c>
      <c r="B32">
        <v>2015</v>
      </c>
      <c r="C32" t="s">
        <v>44</v>
      </c>
      <c r="D32" s="62" t="s">
        <v>278</v>
      </c>
      <c r="E32" s="63">
        <v>42186</v>
      </c>
      <c r="F32">
        <v>124</v>
      </c>
      <c r="G32">
        <v>131.5</v>
      </c>
      <c r="H32">
        <v>122</v>
      </c>
      <c r="I32">
        <v>128.69999999999999</v>
      </c>
      <c r="J32">
        <v>113.5</v>
      </c>
      <c r="K32">
        <v>133.30000000000001</v>
      </c>
      <c r="L32">
        <v>140.80000000000001</v>
      </c>
      <c r="M32">
        <v>133.80000000000001</v>
      </c>
      <c r="N32">
        <v>94.1</v>
      </c>
      <c r="O32">
        <v>123.4</v>
      </c>
      <c r="P32">
        <v>121</v>
      </c>
      <c r="Q32">
        <v>131.69999999999999</v>
      </c>
      <c r="R32">
        <v>127.5</v>
      </c>
      <c r="S32">
        <v>129.4</v>
      </c>
      <c r="T32">
        <v>128.80000000000001</v>
      </c>
      <c r="U32">
        <v>125.5</v>
      </c>
      <c r="V32">
        <v>128.30000000000001</v>
      </c>
      <c r="W32" t="s">
        <v>32</v>
      </c>
      <c r="X32">
        <v>123</v>
      </c>
      <c r="Y32">
        <v>123</v>
      </c>
      <c r="Z32">
        <v>120.8</v>
      </c>
      <c r="AA32">
        <v>114.1</v>
      </c>
      <c r="AB32">
        <v>118</v>
      </c>
      <c r="AC32">
        <v>122.9</v>
      </c>
      <c r="AD32">
        <v>112.7</v>
      </c>
      <c r="AE32">
        <v>118.1</v>
      </c>
      <c r="AF32">
        <v>124.7</v>
      </c>
      <c r="AG32">
        <v>1625.3</v>
      </c>
      <c r="AH32">
        <v>247.5</v>
      </c>
      <c r="AI32">
        <v>382.6</v>
      </c>
      <c r="AJ32">
        <v>246</v>
      </c>
      <c r="AK32">
        <v>243.7</v>
      </c>
      <c r="AL32">
        <v>114.1</v>
      </c>
      <c r="AM32">
        <v>230.7</v>
      </c>
    </row>
    <row r="33" spans="1:39" hidden="1" x14ac:dyDescent="0.3">
      <c r="A33" t="s">
        <v>30</v>
      </c>
      <c r="B33">
        <v>2015</v>
      </c>
      <c r="C33" t="s">
        <v>46</v>
      </c>
      <c r="D33" s="62" t="s">
        <v>279</v>
      </c>
      <c r="E33" s="63">
        <v>42217</v>
      </c>
      <c r="F33">
        <v>124.7</v>
      </c>
      <c r="G33">
        <v>131.30000000000001</v>
      </c>
      <c r="H33">
        <v>121.3</v>
      </c>
      <c r="I33">
        <v>128.80000000000001</v>
      </c>
      <c r="J33">
        <v>114</v>
      </c>
      <c r="K33">
        <v>134.19999999999999</v>
      </c>
      <c r="L33">
        <v>153.6</v>
      </c>
      <c r="M33">
        <v>137.9</v>
      </c>
      <c r="N33">
        <v>93.1</v>
      </c>
      <c r="O33">
        <v>123.9</v>
      </c>
      <c r="P33">
        <v>121.5</v>
      </c>
      <c r="Q33">
        <v>132.5</v>
      </c>
      <c r="R33">
        <v>129.80000000000001</v>
      </c>
      <c r="S33">
        <v>130.1</v>
      </c>
      <c r="T33">
        <v>129.5</v>
      </c>
      <c r="U33">
        <v>126.3</v>
      </c>
      <c r="V33">
        <v>129</v>
      </c>
      <c r="W33" t="s">
        <v>32</v>
      </c>
      <c r="X33">
        <v>123.8</v>
      </c>
      <c r="Y33">
        <v>123.7</v>
      </c>
      <c r="Z33">
        <v>121.1</v>
      </c>
      <c r="AA33">
        <v>113.6</v>
      </c>
      <c r="AB33">
        <v>118.5</v>
      </c>
      <c r="AC33">
        <v>123.6</v>
      </c>
      <c r="AD33">
        <v>112.5</v>
      </c>
      <c r="AE33">
        <v>118.2</v>
      </c>
      <c r="AF33">
        <v>126.1</v>
      </c>
      <c r="AG33">
        <v>1646.6</v>
      </c>
      <c r="AH33">
        <v>248.3</v>
      </c>
      <c r="AI33">
        <v>384.8</v>
      </c>
      <c r="AJ33">
        <v>247.5</v>
      </c>
      <c r="AK33">
        <v>244.7</v>
      </c>
      <c r="AL33">
        <v>113.6</v>
      </c>
      <c r="AM33">
        <v>231</v>
      </c>
    </row>
    <row r="34" spans="1:39" hidden="1" x14ac:dyDescent="0.3">
      <c r="A34" t="s">
        <v>30</v>
      </c>
      <c r="B34">
        <v>2015</v>
      </c>
      <c r="C34" t="s">
        <v>48</v>
      </c>
      <c r="D34" s="62" t="s">
        <v>280</v>
      </c>
      <c r="E34" s="63">
        <v>42248</v>
      </c>
      <c r="F34">
        <v>125.1</v>
      </c>
      <c r="G34">
        <v>131.1</v>
      </c>
      <c r="H34">
        <v>120.7</v>
      </c>
      <c r="I34">
        <v>129.19999999999999</v>
      </c>
      <c r="J34">
        <v>114.7</v>
      </c>
      <c r="K34">
        <v>132.30000000000001</v>
      </c>
      <c r="L34">
        <v>158.9</v>
      </c>
      <c r="M34">
        <v>142.1</v>
      </c>
      <c r="N34">
        <v>92.5</v>
      </c>
      <c r="O34">
        <v>125.4</v>
      </c>
      <c r="P34">
        <v>121.9</v>
      </c>
      <c r="Q34">
        <v>132.69999999999999</v>
      </c>
      <c r="R34">
        <v>131</v>
      </c>
      <c r="S34">
        <v>131</v>
      </c>
      <c r="T34">
        <v>130.4</v>
      </c>
      <c r="U34">
        <v>126.8</v>
      </c>
      <c r="V34">
        <v>129.9</v>
      </c>
      <c r="W34" t="s">
        <v>32</v>
      </c>
      <c r="X34">
        <v>123.7</v>
      </c>
      <c r="Y34">
        <v>124.5</v>
      </c>
      <c r="Z34">
        <v>121.4</v>
      </c>
      <c r="AA34">
        <v>113.8</v>
      </c>
      <c r="AB34">
        <v>119.6</v>
      </c>
      <c r="AC34">
        <v>124.5</v>
      </c>
      <c r="AD34">
        <v>113.7</v>
      </c>
      <c r="AE34">
        <v>118.8</v>
      </c>
      <c r="AF34">
        <v>127</v>
      </c>
      <c r="AG34">
        <v>1657.6000000000001</v>
      </c>
      <c r="AH34">
        <v>249.8</v>
      </c>
      <c r="AI34">
        <v>387.1</v>
      </c>
      <c r="AJ34">
        <v>248.2</v>
      </c>
      <c r="AK34">
        <v>245.9</v>
      </c>
      <c r="AL34">
        <v>113.8</v>
      </c>
      <c r="AM34">
        <v>233.3</v>
      </c>
    </row>
    <row r="35" spans="1:39" hidden="1" x14ac:dyDescent="0.3">
      <c r="A35" t="s">
        <v>30</v>
      </c>
      <c r="B35">
        <v>2015</v>
      </c>
      <c r="C35" t="s">
        <v>50</v>
      </c>
      <c r="D35" s="62" t="s">
        <v>281</v>
      </c>
      <c r="E35" s="63">
        <v>42278</v>
      </c>
      <c r="F35">
        <v>125.6</v>
      </c>
      <c r="G35">
        <v>130.4</v>
      </c>
      <c r="H35">
        <v>120.8</v>
      </c>
      <c r="I35">
        <v>129.4</v>
      </c>
      <c r="J35">
        <v>115.8</v>
      </c>
      <c r="K35">
        <v>133.19999999999999</v>
      </c>
      <c r="L35">
        <v>157.69999999999999</v>
      </c>
      <c r="M35">
        <v>154.19999999999999</v>
      </c>
      <c r="N35">
        <v>93.7</v>
      </c>
      <c r="O35">
        <v>126.6</v>
      </c>
      <c r="P35">
        <v>122.3</v>
      </c>
      <c r="Q35">
        <v>133.1</v>
      </c>
      <c r="R35">
        <v>131.80000000000001</v>
      </c>
      <c r="S35">
        <v>131.5</v>
      </c>
      <c r="T35">
        <v>131.1</v>
      </c>
      <c r="U35">
        <v>127.3</v>
      </c>
      <c r="V35">
        <v>130.6</v>
      </c>
      <c r="W35" t="s">
        <v>32</v>
      </c>
      <c r="X35">
        <v>124.4</v>
      </c>
      <c r="Y35">
        <v>125.1</v>
      </c>
      <c r="Z35">
        <v>122</v>
      </c>
      <c r="AA35">
        <v>113.8</v>
      </c>
      <c r="AB35">
        <v>120.1</v>
      </c>
      <c r="AC35">
        <v>125.1</v>
      </c>
      <c r="AD35">
        <v>114.2</v>
      </c>
      <c r="AE35">
        <v>119.2</v>
      </c>
      <c r="AF35">
        <v>127.7</v>
      </c>
      <c r="AG35">
        <v>1674.6</v>
      </c>
      <c r="AH35">
        <v>250.7</v>
      </c>
      <c r="AI35">
        <v>389</v>
      </c>
      <c r="AJ35">
        <v>249.5</v>
      </c>
      <c r="AK35">
        <v>247.1</v>
      </c>
      <c r="AL35">
        <v>113.8</v>
      </c>
      <c r="AM35">
        <v>234.3</v>
      </c>
    </row>
    <row r="36" spans="1:39" hidden="1" x14ac:dyDescent="0.3">
      <c r="A36" t="s">
        <v>30</v>
      </c>
      <c r="B36">
        <v>2015</v>
      </c>
      <c r="C36" t="s">
        <v>53</v>
      </c>
      <c r="D36" s="62" t="s">
        <v>282</v>
      </c>
      <c r="E36" s="63">
        <v>42309</v>
      </c>
      <c r="F36">
        <v>126.1</v>
      </c>
      <c r="G36">
        <v>130.6</v>
      </c>
      <c r="H36">
        <v>121.7</v>
      </c>
      <c r="I36">
        <v>129.5</v>
      </c>
      <c r="J36">
        <v>117.8</v>
      </c>
      <c r="K36">
        <v>132.1</v>
      </c>
      <c r="L36">
        <v>155.19999999999999</v>
      </c>
      <c r="M36">
        <v>160.80000000000001</v>
      </c>
      <c r="N36">
        <v>94.5</v>
      </c>
      <c r="O36">
        <v>128.30000000000001</v>
      </c>
      <c r="P36">
        <v>123.1</v>
      </c>
      <c r="Q36">
        <v>134.19999999999999</v>
      </c>
      <c r="R36">
        <v>132.4</v>
      </c>
      <c r="S36">
        <v>132.19999999999999</v>
      </c>
      <c r="T36">
        <v>132.1</v>
      </c>
      <c r="U36">
        <v>128.19999999999999</v>
      </c>
      <c r="V36">
        <v>131.5</v>
      </c>
      <c r="W36" t="s">
        <v>32</v>
      </c>
      <c r="X36">
        <v>125.6</v>
      </c>
      <c r="Y36">
        <v>125.6</v>
      </c>
      <c r="Z36">
        <v>122.6</v>
      </c>
      <c r="AA36">
        <v>114</v>
      </c>
      <c r="AB36">
        <v>120.9</v>
      </c>
      <c r="AC36">
        <v>125.8</v>
      </c>
      <c r="AD36">
        <v>114.2</v>
      </c>
      <c r="AE36">
        <v>119.6</v>
      </c>
      <c r="AF36">
        <v>128.30000000000001</v>
      </c>
      <c r="AG36">
        <v>1686.3</v>
      </c>
      <c r="AH36">
        <v>251.79999999999998</v>
      </c>
      <c r="AI36">
        <v>391.79999999999995</v>
      </c>
      <c r="AJ36">
        <v>251.2</v>
      </c>
      <c r="AK36">
        <v>248.39999999999998</v>
      </c>
      <c r="AL36">
        <v>114</v>
      </c>
      <c r="AM36">
        <v>235.10000000000002</v>
      </c>
    </row>
    <row r="37" spans="1:39" hidden="1" x14ac:dyDescent="0.3">
      <c r="A37" t="s">
        <v>30</v>
      </c>
      <c r="B37">
        <v>2015</v>
      </c>
      <c r="C37" t="s">
        <v>55</v>
      </c>
      <c r="D37" s="62" t="s">
        <v>283</v>
      </c>
      <c r="E37" s="63">
        <v>42339</v>
      </c>
      <c r="F37">
        <v>126.3</v>
      </c>
      <c r="G37">
        <v>131.30000000000001</v>
      </c>
      <c r="H37">
        <v>123.3</v>
      </c>
      <c r="I37">
        <v>129.80000000000001</v>
      </c>
      <c r="J37">
        <v>118.3</v>
      </c>
      <c r="K37">
        <v>131.6</v>
      </c>
      <c r="L37">
        <v>145.5</v>
      </c>
      <c r="M37">
        <v>162.1</v>
      </c>
      <c r="N37">
        <v>95.4</v>
      </c>
      <c r="O37">
        <v>128.9</v>
      </c>
      <c r="P37">
        <v>123.3</v>
      </c>
      <c r="Q37">
        <v>135.1</v>
      </c>
      <c r="R37">
        <v>131.4</v>
      </c>
      <c r="S37">
        <v>133.1</v>
      </c>
      <c r="T37">
        <v>132.5</v>
      </c>
      <c r="U37">
        <v>128.5</v>
      </c>
      <c r="V37">
        <v>131.9</v>
      </c>
      <c r="W37" t="s">
        <v>32</v>
      </c>
      <c r="X37">
        <v>125.7</v>
      </c>
      <c r="Y37">
        <v>126</v>
      </c>
      <c r="Z37">
        <v>123.1</v>
      </c>
      <c r="AA37">
        <v>114</v>
      </c>
      <c r="AB37">
        <v>121.6</v>
      </c>
      <c r="AC37">
        <v>125.6</v>
      </c>
      <c r="AD37">
        <v>114.1</v>
      </c>
      <c r="AE37">
        <v>119.8</v>
      </c>
      <c r="AF37">
        <v>127.9</v>
      </c>
      <c r="AG37">
        <v>1682.3000000000002</v>
      </c>
      <c r="AH37">
        <v>252.89999999999998</v>
      </c>
      <c r="AI37">
        <v>392.9</v>
      </c>
      <c r="AJ37">
        <v>251.7</v>
      </c>
      <c r="AK37">
        <v>248.7</v>
      </c>
      <c r="AL37">
        <v>114</v>
      </c>
      <c r="AM37">
        <v>235.7</v>
      </c>
    </row>
    <row r="38" spans="1:39" hidden="1" x14ac:dyDescent="0.3">
      <c r="A38" t="s">
        <v>30</v>
      </c>
      <c r="B38">
        <v>2016</v>
      </c>
      <c r="C38" t="s">
        <v>31</v>
      </c>
      <c r="D38" s="62" t="s">
        <v>284</v>
      </c>
      <c r="E38" s="63">
        <v>42370</v>
      </c>
      <c r="F38">
        <v>126.8</v>
      </c>
      <c r="G38">
        <v>133.19999999999999</v>
      </c>
      <c r="H38">
        <v>126.5</v>
      </c>
      <c r="I38">
        <v>130.30000000000001</v>
      </c>
      <c r="J38">
        <v>118.9</v>
      </c>
      <c r="K38">
        <v>131.6</v>
      </c>
      <c r="L38">
        <v>140.1</v>
      </c>
      <c r="M38">
        <v>163.80000000000001</v>
      </c>
      <c r="N38">
        <v>97.7</v>
      </c>
      <c r="O38">
        <v>129.6</v>
      </c>
      <c r="P38">
        <v>124.3</v>
      </c>
      <c r="Q38">
        <v>135.9</v>
      </c>
      <c r="R38">
        <v>131.4</v>
      </c>
      <c r="S38">
        <v>133.6</v>
      </c>
      <c r="T38">
        <v>133.19999999999999</v>
      </c>
      <c r="U38">
        <v>128.9</v>
      </c>
      <c r="V38">
        <v>132.6</v>
      </c>
      <c r="W38" t="s">
        <v>32</v>
      </c>
      <c r="X38">
        <v>126.2</v>
      </c>
      <c r="Y38">
        <v>126.6</v>
      </c>
      <c r="Z38">
        <v>123.7</v>
      </c>
      <c r="AA38">
        <v>113.6</v>
      </c>
      <c r="AB38">
        <v>121.4</v>
      </c>
      <c r="AC38">
        <v>126.2</v>
      </c>
      <c r="AD38">
        <v>114.9</v>
      </c>
      <c r="AE38">
        <v>120.1</v>
      </c>
      <c r="AF38">
        <v>128.1</v>
      </c>
      <c r="AG38">
        <v>1690.1000000000001</v>
      </c>
      <c r="AH38">
        <v>253.7</v>
      </c>
      <c r="AI38">
        <v>394.70000000000005</v>
      </c>
      <c r="AJ38">
        <v>252.8</v>
      </c>
      <c r="AK38">
        <v>249.9</v>
      </c>
      <c r="AL38">
        <v>113.6</v>
      </c>
      <c r="AM38">
        <v>236.3</v>
      </c>
    </row>
    <row r="39" spans="1:39" hidden="1" x14ac:dyDescent="0.3">
      <c r="A39" t="s">
        <v>30</v>
      </c>
      <c r="B39">
        <v>2016</v>
      </c>
      <c r="C39" t="s">
        <v>36</v>
      </c>
      <c r="D39" s="62" t="s">
        <v>285</v>
      </c>
      <c r="E39" s="63">
        <v>42401</v>
      </c>
      <c r="F39">
        <v>127.1</v>
      </c>
      <c r="G39">
        <v>133.69999999999999</v>
      </c>
      <c r="H39">
        <v>127.7</v>
      </c>
      <c r="I39">
        <v>130.69999999999999</v>
      </c>
      <c r="J39">
        <v>118.5</v>
      </c>
      <c r="K39">
        <v>130.4</v>
      </c>
      <c r="L39">
        <v>130.9</v>
      </c>
      <c r="M39">
        <v>162.80000000000001</v>
      </c>
      <c r="N39">
        <v>98.7</v>
      </c>
      <c r="O39">
        <v>130.6</v>
      </c>
      <c r="P39">
        <v>124.8</v>
      </c>
      <c r="Q39">
        <v>136.4</v>
      </c>
      <c r="R39">
        <v>130.30000000000001</v>
      </c>
      <c r="S39">
        <v>134.4</v>
      </c>
      <c r="T39">
        <v>133.9</v>
      </c>
      <c r="U39">
        <v>129.80000000000001</v>
      </c>
      <c r="V39">
        <v>133.4</v>
      </c>
      <c r="W39" t="s">
        <v>32</v>
      </c>
      <c r="X39">
        <v>127.5</v>
      </c>
      <c r="Y39">
        <v>127.1</v>
      </c>
      <c r="Z39">
        <v>124.3</v>
      </c>
      <c r="AA39">
        <v>113.9</v>
      </c>
      <c r="AB39">
        <v>122.3</v>
      </c>
      <c r="AC39">
        <v>127.1</v>
      </c>
      <c r="AD39">
        <v>116.8</v>
      </c>
      <c r="AE39">
        <v>120.9</v>
      </c>
      <c r="AF39">
        <v>127.9</v>
      </c>
      <c r="AG39">
        <v>1682.6</v>
      </c>
      <c r="AH39">
        <v>255.3</v>
      </c>
      <c r="AI39">
        <v>397.1</v>
      </c>
      <c r="AJ39">
        <v>254.6</v>
      </c>
      <c r="AK39">
        <v>251.39999999999998</v>
      </c>
      <c r="AL39">
        <v>113.9</v>
      </c>
      <c r="AM39">
        <v>239.1</v>
      </c>
    </row>
    <row r="40" spans="1:39" hidden="1" x14ac:dyDescent="0.3">
      <c r="A40" t="s">
        <v>30</v>
      </c>
      <c r="B40">
        <v>2016</v>
      </c>
      <c r="C40" t="s">
        <v>38</v>
      </c>
      <c r="D40" s="62" t="s">
        <v>286</v>
      </c>
      <c r="E40" s="63">
        <v>42430</v>
      </c>
      <c r="F40">
        <v>127.3</v>
      </c>
      <c r="G40">
        <v>134.4</v>
      </c>
      <c r="H40">
        <v>125.1</v>
      </c>
      <c r="I40">
        <v>130.5</v>
      </c>
      <c r="J40">
        <v>118.3</v>
      </c>
      <c r="K40">
        <v>131.69999999999999</v>
      </c>
      <c r="L40">
        <v>130.69999999999999</v>
      </c>
      <c r="M40">
        <v>161.19999999999999</v>
      </c>
      <c r="N40">
        <v>100.4</v>
      </c>
      <c r="O40">
        <v>130.80000000000001</v>
      </c>
      <c r="P40">
        <v>124.9</v>
      </c>
      <c r="Q40">
        <v>137</v>
      </c>
      <c r="R40">
        <v>130.4</v>
      </c>
      <c r="S40">
        <v>135</v>
      </c>
      <c r="T40">
        <v>134.4</v>
      </c>
      <c r="U40">
        <v>130.19999999999999</v>
      </c>
      <c r="V40">
        <v>133.80000000000001</v>
      </c>
      <c r="W40" t="s">
        <v>32</v>
      </c>
      <c r="X40">
        <v>127</v>
      </c>
      <c r="Y40">
        <v>127.7</v>
      </c>
      <c r="Z40">
        <v>124.8</v>
      </c>
      <c r="AA40">
        <v>113.6</v>
      </c>
      <c r="AB40">
        <v>122.5</v>
      </c>
      <c r="AC40">
        <v>127.5</v>
      </c>
      <c r="AD40">
        <v>117.4</v>
      </c>
      <c r="AE40">
        <v>121.1</v>
      </c>
      <c r="AF40">
        <v>128</v>
      </c>
      <c r="AG40">
        <v>1682.7000000000003</v>
      </c>
      <c r="AH40">
        <v>256.10000000000002</v>
      </c>
      <c r="AI40">
        <v>398.40000000000003</v>
      </c>
      <c r="AJ40">
        <v>254.7</v>
      </c>
      <c r="AK40">
        <v>252.3</v>
      </c>
      <c r="AL40">
        <v>113.6</v>
      </c>
      <c r="AM40">
        <v>239.9</v>
      </c>
    </row>
    <row r="41" spans="1:39" hidden="1" x14ac:dyDescent="0.3">
      <c r="A41" t="s">
        <v>30</v>
      </c>
      <c r="B41">
        <v>2016</v>
      </c>
      <c r="C41" t="s">
        <v>39</v>
      </c>
      <c r="D41" s="62" t="s">
        <v>287</v>
      </c>
      <c r="E41" s="63">
        <v>42461</v>
      </c>
      <c r="F41">
        <v>127.4</v>
      </c>
      <c r="G41">
        <v>135.4</v>
      </c>
      <c r="H41">
        <v>123.4</v>
      </c>
      <c r="I41">
        <v>131.30000000000001</v>
      </c>
      <c r="J41">
        <v>118.2</v>
      </c>
      <c r="K41">
        <v>138.1</v>
      </c>
      <c r="L41">
        <v>134.1</v>
      </c>
      <c r="M41">
        <v>162.69999999999999</v>
      </c>
      <c r="N41">
        <v>105</v>
      </c>
      <c r="O41">
        <v>131.4</v>
      </c>
      <c r="P41">
        <v>125.4</v>
      </c>
      <c r="Q41">
        <v>137.4</v>
      </c>
      <c r="R41">
        <v>131.80000000000001</v>
      </c>
      <c r="S41">
        <v>135.5</v>
      </c>
      <c r="T41">
        <v>135</v>
      </c>
      <c r="U41">
        <v>130.6</v>
      </c>
      <c r="V41">
        <v>134.4</v>
      </c>
      <c r="W41" t="s">
        <v>32</v>
      </c>
      <c r="X41">
        <v>127</v>
      </c>
      <c r="Y41">
        <v>128</v>
      </c>
      <c r="Z41">
        <v>125.2</v>
      </c>
      <c r="AA41">
        <v>114.4</v>
      </c>
      <c r="AB41">
        <v>123.2</v>
      </c>
      <c r="AC41">
        <v>127.9</v>
      </c>
      <c r="AD41">
        <v>118.4</v>
      </c>
      <c r="AE41">
        <v>121.7</v>
      </c>
      <c r="AF41">
        <v>129</v>
      </c>
      <c r="AG41">
        <v>1701.6000000000004</v>
      </c>
      <c r="AH41">
        <v>257.2</v>
      </c>
      <c r="AI41">
        <v>400</v>
      </c>
      <c r="AJ41">
        <v>255</v>
      </c>
      <c r="AK41">
        <v>253.10000000000002</v>
      </c>
      <c r="AL41">
        <v>114.4</v>
      </c>
      <c r="AM41">
        <v>241.60000000000002</v>
      </c>
    </row>
    <row r="42" spans="1:39" hidden="1" x14ac:dyDescent="0.3">
      <c r="A42" t="s">
        <v>30</v>
      </c>
      <c r="B42">
        <v>2016</v>
      </c>
      <c r="C42" t="s">
        <v>41</v>
      </c>
      <c r="D42" s="62" t="s">
        <v>288</v>
      </c>
      <c r="E42" s="63">
        <v>42491</v>
      </c>
      <c r="F42">
        <v>127.6</v>
      </c>
      <c r="G42">
        <v>137.5</v>
      </c>
      <c r="H42">
        <v>124.4</v>
      </c>
      <c r="I42">
        <v>132.4</v>
      </c>
      <c r="J42">
        <v>118.2</v>
      </c>
      <c r="K42">
        <v>138.1</v>
      </c>
      <c r="L42">
        <v>141.80000000000001</v>
      </c>
      <c r="M42">
        <v>166</v>
      </c>
      <c r="N42">
        <v>107.5</v>
      </c>
      <c r="O42">
        <v>132.19999999999999</v>
      </c>
      <c r="P42">
        <v>126.1</v>
      </c>
      <c r="Q42">
        <v>138.30000000000001</v>
      </c>
      <c r="R42">
        <v>133.6</v>
      </c>
      <c r="S42">
        <v>136</v>
      </c>
      <c r="T42">
        <v>135.4</v>
      </c>
      <c r="U42">
        <v>131.1</v>
      </c>
      <c r="V42">
        <v>134.80000000000001</v>
      </c>
      <c r="W42" t="s">
        <v>32</v>
      </c>
      <c r="X42">
        <v>127.4</v>
      </c>
      <c r="Y42">
        <v>128.5</v>
      </c>
      <c r="Z42">
        <v>125.8</v>
      </c>
      <c r="AA42">
        <v>115.1</v>
      </c>
      <c r="AB42">
        <v>123.6</v>
      </c>
      <c r="AC42">
        <v>129.1</v>
      </c>
      <c r="AD42">
        <v>119.7</v>
      </c>
      <c r="AE42">
        <v>122.5</v>
      </c>
      <c r="AF42">
        <v>130.30000000000001</v>
      </c>
      <c r="AG42">
        <v>1723.6999999999998</v>
      </c>
      <c r="AH42">
        <v>258.5</v>
      </c>
      <c r="AI42">
        <v>401.3</v>
      </c>
      <c r="AJ42">
        <v>255.9</v>
      </c>
      <c r="AK42">
        <v>254.89999999999998</v>
      </c>
      <c r="AL42">
        <v>115.1</v>
      </c>
      <c r="AM42">
        <v>243.3</v>
      </c>
    </row>
    <row r="43" spans="1:39" hidden="1" x14ac:dyDescent="0.3">
      <c r="A43" t="s">
        <v>30</v>
      </c>
      <c r="B43">
        <v>2016</v>
      </c>
      <c r="C43" t="s">
        <v>42</v>
      </c>
      <c r="D43" s="62" t="s">
        <v>289</v>
      </c>
      <c r="E43" s="63">
        <v>42522</v>
      </c>
      <c r="F43">
        <v>128.6</v>
      </c>
      <c r="G43">
        <v>138.6</v>
      </c>
      <c r="H43">
        <v>126.6</v>
      </c>
      <c r="I43">
        <v>133.6</v>
      </c>
      <c r="J43">
        <v>118.6</v>
      </c>
      <c r="K43">
        <v>137.4</v>
      </c>
      <c r="L43">
        <v>152.5</v>
      </c>
      <c r="M43">
        <v>169.2</v>
      </c>
      <c r="N43">
        <v>108.8</v>
      </c>
      <c r="O43">
        <v>133.1</v>
      </c>
      <c r="P43">
        <v>126.4</v>
      </c>
      <c r="Q43">
        <v>139.19999999999999</v>
      </c>
      <c r="R43">
        <v>136</v>
      </c>
      <c r="S43">
        <v>137.19999999999999</v>
      </c>
      <c r="T43">
        <v>136.30000000000001</v>
      </c>
      <c r="U43">
        <v>131.6</v>
      </c>
      <c r="V43">
        <v>135.6</v>
      </c>
      <c r="W43" t="s">
        <v>32</v>
      </c>
      <c r="X43">
        <v>128</v>
      </c>
      <c r="Y43">
        <v>129.30000000000001</v>
      </c>
      <c r="Z43">
        <v>126.2</v>
      </c>
      <c r="AA43">
        <v>116.3</v>
      </c>
      <c r="AB43">
        <v>124.1</v>
      </c>
      <c r="AC43">
        <v>130.19999999999999</v>
      </c>
      <c r="AD43">
        <v>119.9</v>
      </c>
      <c r="AE43">
        <v>123.3</v>
      </c>
      <c r="AF43">
        <v>131.9</v>
      </c>
      <c r="AG43">
        <v>1748.6</v>
      </c>
      <c r="AH43">
        <v>260.5</v>
      </c>
      <c r="AI43">
        <v>403.5</v>
      </c>
      <c r="AJ43">
        <v>257.3</v>
      </c>
      <c r="AK43">
        <v>256.39999999999998</v>
      </c>
      <c r="AL43">
        <v>116.3</v>
      </c>
      <c r="AM43">
        <v>244</v>
      </c>
    </row>
    <row r="44" spans="1:39" hidden="1" x14ac:dyDescent="0.3">
      <c r="A44" t="s">
        <v>30</v>
      </c>
      <c r="B44">
        <v>2016</v>
      </c>
      <c r="C44" t="s">
        <v>44</v>
      </c>
      <c r="D44" s="62" t="s">
        <v>290</v>
      </c>
      <c r="E44" s="63">
        <v>42552</v>
      </c>
      <c r="F44">
        <v>129.30000000000001</v>
      </c>
      <c r="G44">
        <v>139.5</v>
      </c>
      <c r="H44">
        <v>129.6</v>
      </c>
      <c r="I44">
        <v>134.5</v>
      </c>
      <c r="J44">
        <v>119.5</v>
      </c>
      <c r="K44">
        <v>138.5</v>
      </c>
      <c r="L44">
        <v>158.19999999999999</v>
      </c>
      <c r="M44">
        <v>171.8</v>
      </c>
      <c r="N44">
        <v>110.3</v>
      </c>
      <c r="O44">
        <v>134.30000000000001</v>
      </c>
      <c r="P44">
        <v>127.3</v>
      </c>
      <c r="Q44">
        <v>139.9</v>
      </c>
      <c r="R44">
        <v>137.6</v>
      </c>
      <c r="S44">
        <v>138</v>
      </c>
      <c r="T44">
        <v>137.19999999999999</v>
      </c>
      <c r="U44">
        <v>132.19999999999999</v>
      </c>
      <c r="V44">
        <v>136.5</v>
      </c>
      <c r="W44" t="s">
        <v>32</v>
      </c>
      <c r="X44">
        <v>128.19999999999999</v>
      </c>
      <c r="Y44">
        <v>130</v>
      </c>
      <c r="Z44">
        <v>126.7</v>
      </c>
      <c r="AA44">
        <v>116.4</v>
      </c>
      <c r="AB44">
        <v>125.2</v>
      </c>
      <c r="AC44">
        <v>130.80000000000001</v>
      </c>
      <c r="AD44">
        <v>120.9</v>
      </c>
      <c r="AE44">
        <v>123.8</v>
      </c>
      <c r="AF44">
        <v>133</v>
      </c>
      <c r="AG44">
        <v>1770.2999999999997</v>
      </c>
      <c r="AH44">
        <v>261.8</v>
      </c>
      <c r="AI44">
        <v>405.9</v>
      </c>
      <c r="AJ44">
        <v>258.2</v>
      </c>
      <c r="AK44">
        <v>257.5</v>
      </c>
      <c r="AL44">
        <v>116.4</v>
      </c>
      <c r="AM44">
        <v>246.10000000000002</v>
      </c>
    </row>
    <row r="45" spans="1:39" hidden="1" x14ac:dyDescent="0.3">
      <c r="A45" t="s">
        <v>30</v>
      </c>
      <c r="B45">
        <v>2016</v>
      </c>
      <c r="C45" t="s">
        <v>46</v>
      </c>
      <c r="D45" s="62" t="s">
        <v>291</v>
      </c>
      <c r="E45" s="63">
        <v>42583</v>
      </c>
      <c r="F45">
        <v>130.1</v>
      </c>
      <c r="G45">
        <v>138.80000000000001</v>
      </c>
      <c r="H45">
        <v>130.30000000000001</v>
      </c>
      <c r="I45">
        <v>135.30000000000001</v>
      </c>
      <c r="J45">
        <v>119.9</v>
      </c>
      <c r="K45">
        <v>140.19999999999999</v>
      </c>
      <c r="L45">
        <v>156.9</v>
      </c>
      <c r="M45">
        <v>172.2</v>
      </c>
      <c r="N45">
        <v>112.1</v>
      </c>
      <c r="O45">
        <v>134.9</v>
      </c>
      <c r="P45">
        <v>128.1</v>
      </c>
      <c r="Q45">
        <v>140.69999999999999</v>
      </c>
      <c r="R45">
        <v>138</v>
      </c>
      <c r="S45">
        <v>138.9</v>
      </c>
      <c r="T45">
        <v>137.80000000000001</v>
      </c>
      <c r="U45">
        <v>133</v>
      </c>
      <c r="V45">
        <v>137.1</v>
      </c>
      <c r="W45" t="s">
        <v>32</v>
      </c>
      <c r="X45">
        <v>129.1</v>
      </c>
      <c r="Y45">
        <v>130.6</v>
      </c>
      <c r="Z45">
        <v>127</v>
      </c>
      <c r="AA45">
        <v>116</v>
      </c>
      <c r="AB45">
        <v>125.5</v>
      </c>
      <c r="AC45">
        <v>131.9</v>
      </c>
      <c r="AD45">
        <v>122</v>
      </c>
      <c r="AE45">
        <v>124.2</v>
      </c>
      <c r="AF45">
        <v>133.5</v>
      </c>
      <c r="AG45">
        <v>1777.4999999999998</v>
      </c>
      <c r="AH45">
        <v>263.10000000000002</v>
      </c>
      <c r="AI45">
        <v>407.9</v>
      </c>
      <c r="AJ45">
        <v>259.7</v>
      </c>
      <c r="AK45">
        <v>258.89999999999998</v>
      </c>
      <c r="AL45">
        <v>116</v>
      </c>
      <c r="AM45">
        <v>247.5</v>
      </c>
    </row>
    <row r="46" spans="1:39" hidden="1" x14ac:dyDescent="0.3">
      <c r="A46" t="s">
        <v>30</v>
      </c>
      <c r="B46">
        <v>2016</v>
      </c>
      <c r="C46" t="s">
        <v>48</v>
      </c>
      <c r="D46" s="62" t="s">
        <v>292</v>
      </c>
      <c r="E46" s="63">
        <v>42614</v>
      </c>
      <c r="F46">
        <v>130.80000000000001</v>
      </c>
      <c r="G46">
        <v>138.19999999999999</v>
      </c>
      <c r="H46">
        <v>130.5</v>
      </c>
      <c r="I46">
        <v>135.5</v>
      </c>
      <c r="J46">
        <v>120.2</v>
      </c>
      <c r="K46">
        <v>139.19999999999999</v>
      </c>
      <c r="L46">
        <v>149.5</v>
      </c>
      <c r="M46">
        <v>170.4</v>
      </c>
      <c r="N46">
        <v>113.1</v>
      </c>
      <c r="O46">
        <v>135.80000000000001</v>
      </c>
      <c r="P46">
        <v>128.80000000000001</v>
      </c>
      <c r="Q46">
        <v>141.5</v>
      </c>
      <c r="R46">
        <v>137.19999999999999</v>
      </c>
      <c r="S46">
        <v>139.9</v>
      </c>
      <c r="T46">
        <v>138.5</v>
      </c>
      <c r="U46">
        <v>133.5</v>
      </c>
      <c r="V46">
        <v>137.80000000000001</v>
      </c>
      <c r="W46" t="s">
        <v>32</v>
      </c>
      <c r="X46">
        <v>129.69999999999999</v>
      </c>
      <c r="Y46">
        <v>131.1</v>
      </c>
      <c r="Z46">
        <v>127.8</v>
      </c>
      <c r="AA46">
        <v>117</v>
      </c>
      <c r="AB46">
        <v>125.7</v>
      </c>
      <c r="AC46">
        <v>132.19999999999999</v>
      </c>
      <c r="AD46">
        <v>122.8</v>
      </c>
      <c r="AE46">
        <v>124.9</v>
      </c>
      <c r="AF46">
        <v>133.4</v>
      </c>
      <c r="AG46">
        <v>1770.7</v>
      </c>
      <c r="AH46">
        <v>264.8</v>
      </c>
      <c r="AI46">
        <v>409.8</v>
      </c>
      <c r="AJ46">
        <v>260.79999999999995</v>
      </c>
      <c r="AK46">
        <v>260</v>
      </c>
      <c r="AL46">
        <v>117</v>
      </c>
      <c r="AM46">
        <v>248.5</v>
      </c>
    </row>
    <row r="47" spans="1:39" hidden="1" x14ac:dyDescent="0.3">
      <c r="A47" t="s">
        <v>30</v>
      </c>
      <c r="B47">
        <v>2016</v>
      </c>
      <c r="C47" t="s">
        <v>50</v>
      </c>
      <c r="D47" s="62" t="s">
        <v>293</v>
      </c>
      <c r="E47" s="63">
        <v>42644</v>
      </c>
      <c r="F47">
        <v>131.30000000000001</v>
      </c>
      <c r="G47">
        <v>137.6</v>
      </c>
      <c r="H47">
        <v>130.1</v>
      </c>
      <c r="I47">
        <v>136</v>
      </c>
      <c r="J47">
        <v>120.8</v>
      </c>
      <c r="K47">
        <v>138.4</v>
      </c>
      <c r="L47">
        <v>149.19999999999999</v>
      </c>
      <c r="M47">
        <v>170.2</v>
      </c>
      <c r="N47">
        <v>113.4</v>
      </c>
      <c r="O47">
        <v>136.30000000000001</v>
      </c>
      <c r="P47">
        <v>128.69999999999999</v>
      </c>
      <c r="Q47">
        <v>142.4</v>
      </c>
      <c r="R47">
        <v>137.4</v>
      </c>
      <c r="S47">
        <v>140.9</v>
      </c>
      <c r="T47">
        <v>139.6</v>
      </c>
      <c r="U47">
        <v>134.30000000000001</v>
      </c>
      <c r="V47">
        <v>138.80000000000001</v>
      </c>
      <c r="W47" t="s">
        <v>32</v>
      </c>
      <c r="X47">
        <v>129.80000000000001</v>
      </c>
      <c r="Y47">
        <v>131.80000000000001</v>
      </c>
      <c r="Z47">
        <v>128.69999999999999</v>
      </c>
      <c r="AA47">
        <v>117.8</v>
      </c>
      <c r="AB47">
        <v>126.5</v>
      </c>
      <c r="AC47">
        <v>133</v>
      </c>
      <c r="AD47">
        <v>123</v>
      </c>
      <c r="AE47">
        <v>125.7</v>
      </c>
      <c r="AF47">
        <v>133.80000000000001</v>
      </c>
      <c r="AG47">
        <v>1771.8000000000002</v>
      </c>
      <c r="AH47">
        <v>266.60000000000002</v>
      </c>
      <c r="AI47">
        <v>412.7</v>
      </c>
      <c r="AJ47">
        <v>261.60000000000002</v>
      </c>
      <c r="AK47">
        <v>261.7</v>
      </c>
      <c r="AL47">
        <v>117.8</v>
      </c>
      <c r="AM47">
        <v>249.5</v>
      </c>
    </row>
    <row r="48" spans="1:39" hidden="1" x14ac:dyDescent="0.3">
      <c r="A48" t="s">
        <v>30</v>
      </c>
      <c r="B48">
        <v>2016</v>
      </c>
      <c r="C48" t="s">
        <v>53</v>
      </c>
      <c r="D48" s="62" t="s">
        <v>294</v>
      </c>
      <c r="E48" s="63">
        <v>42675</v>
      </c>
      <c r="F48">
        <v>132</v>
      </c>
      <c r="G48">
        <v>137.4</v>
      </c>
      <c r="H48">
        <v>130.6</v>
      </c>
      <c r="I48">
        <v>136.19999999999999</v>
      </c>
      <c r="J48">
        <v>121.1</v>
      </c>
      <c r="K48">
        <v>136.9</v>
      </c>
      <c r="L48">
        <v>141.80000000000001</v>
      </c>
      <c r="M48">
        <v>170</v>
      </c>
      <c r="N48">
        <v>113.4</v>
      </c>
      <c r="O48">
        <v>136.80000000000001</v>
      </c>
      <c r="P48">
        <v>128.69999999999999</v>
      </c>
      <c r="Q48">
        <v>143.1</v>
      </c>
      <c r="R48">
        <v>136.6</v>
      </c>
      <c r="S48">
        <v>141.19999999999999</v>
      </c>
      <c r="T48">
        <v>139.9</v>
      </c>
      <c r="U48">
        <v>134.5</v>
      </c>
      <c r="V48">
        <v>139.19999999999999</v>
      </c>
      <c r="W48" t="s">
        <v>32</v>
      </c>
      <c r="X48">
        <v>130.30000000000001</v>
      </c>
      <c r="Y48">
        <v>132.1</v>
      </c>
      <c r="Z48">
        <v>129.1</v>
      </c>
      <c r="AA48">
        <v>118.2</v>
      </c>
      <c r="AB48">
        <v>126.9</v>
      </c>
      <c r="AC48">
        <v>133.69999999999999</v>
      </c>
      <c r="AD48">
        <v>123.5</v>
      </c>
      <c r="AE48">
        <v>126.1</v>
      </c>
      <c r="AF48">
        <v>133.6</v>
      </c>
      <c r="AG48">
        <v>1764.6</v>
      </c>
      <c r="AH48">
        <v>267.29999999999995</v>
      </c>
      <c r="AI48">
        <v>413.59999999999997</v>
      </c>
      <c r="AJ48">
        <v>262.39999999999998</v>
      </c>
      <c r="AK48">
        <v>262.79999999999995</v>
      </c>
      <c r="AL48">
        <v>118.2</v>
      </c>
      <c r="AM48">
        <v>250.4</v>
      </c>
    </row>
    <row r="49" spans="1:39" hidden="1" x14ac:dyDescent="0.3">
      <c r="A49" t="s">
        <v>30</v>
      </c>
      <c r="B49">
        <v>2016</v>
      </c>
      <c r="C49" t="s">
        <v>55</v>
      </c>
      <c r="D49" s="62" t="s">
        <v>295</v>
      </c>
      <c r="E49" s="63">
        <v>42705</v>
      </c>
      <c r="F49">
        <v>132.6</v>
      </c>
      <c r="G49">
        <v>137.30000000000001</v>
      </c>
      <c r="H49">
        <v>131.6</v>
      </c>
      <c r="I49">
        <v>136.30000000000001</v>
      </c>
      <c r="J49">
        <v>121.6</v>
      </c>
      <c r="K49">
        <v>135.6</v>
      </c>
      <c r="L49">
        <v>127.5</v>
      </c>
      <c r="M49">
        <v>167.9</v>
      </c>
      <c r="N49">
        <v>113.8</v>
      </c>
      <c r="O49">
        <v>137.5</v>
      </c>
      <c r="P49">
        <v>129.1</v>
      </c>
      <c r="Q49">
        <v>143.6</v>
      </c>
      <c r="R49">
        <v>134.69999999999999</v>
      </c>
      <c r="S49">
        <v>142.4</v>
      </c>
      <c r="T49">
        <v>140.4</v>
      </c>
      <c r="U49">
        <v>135.19999999999999</v>
      </c>
      <c r="V49">
        <v>139.69999999999999</v>
      </c>
      <c r="W49" t="s">
        <v>32</v>
      </c>
      <c r="X49">
        <v>132</v>
      </c>
      <c r="Y49">
        <v>132.9</v>
      </c>
      <c r="Z49">
        <v>129.69999999999999</v>
      </c>
      <c r="AA49">
        <v>118.6</v>
      </c>
      <c r="AB49">
        <v>127.3</v>
      </c>
      <c r="AC49">
        <v>134.19999999999999</v>
      </c>
      <c r="AD49">
        <v>121.9</v>
      </c>
      <c r="AE49">
        <v>126.3</v>
      </c>
      <c r="AF49">
        <v>132.80000000000001</v>
      </c>
      <c r="AG49">
        <v>1749.1</v>
      </c>
      <c r="AH49">
        <v>268.7</v>
      </c>
      <c r="AI49">
        <v>415.3</v>
      </c>
      <c r="AJ49">
        <v>264.89999999999998</v>
      </c>
      <c r="AK49">
        <v>263.89999999999998</v>
      </c>
      <c r="AL49">
        <v>118.6</v>
      </c>
      <c r="AM49">
        <v>249.2</v>
      </c>
    </row>
    <row r="50" spans="1:39" hidden="1" x14ac:dyDescent="0.3">
      <c r="A50" t="s">
        <v>30</v>
      </c>
      <c r="B50">
        <v>2017</v>
      </c>
      <c r="C50" t="s">
        <v>31</v>
      </c>
      <c r="D50" s="62" t="s">
        <v>296</v>
      </c>
      <c r="E50" s="63">
        <v>42736</v>
      </c>
      <c r="F50">
        <v>133.1</v>
      </c>
      <c r="G50">
        <v>137.80000000000001</v>
      </c>
      <c r="H50">
        <v>131.9</v>
      </c>
      <c r="I50">
        <v>136.69999999999999</v>
      </c>
      <c r="J50">
        <v>122</v>
      </c>
      <c r="K50">
        <v>136</v>
      </c>
      <c r="L50">
        <v>119.8</v>
      </c>
      <c r="M50">
        <v>161.69999999999999</v>
      </c>
      <c r="N50">
        <v>114.8</v>
      </c>
      <c r="O50">
        <v>136.9</v>
      </c>
      <c r="P50">
        <v>129</v>
      </c>
      <c r="Q50">
        <v>143.9</v>
      </c>
      <c r="R50">
        <v>133.69999999999999</v>
      </c>
      <c r="S50">
        <v>143.1</v>
      </c>
      <c r="T50">
        <v>140.69999999999999</v>
      </c>
      <c r="U50">
        <v>135.80000000000001</v>
      </c>
      <c r="V50">
        <v>140</v>
      </c>
      <c r="W50" t="s">
        <v>32</v>
      </c>
      <c r="X50">
        <v>132.1</v>
      </c>
      <c r="Y50">
        <v>133.19999999999999</v>
      </c>
      <c r="Z50">
        <v>129.9</v>
      </c>
      <c r="AA50">
        <v>119.1</v>
      </c>
      <c r="AB50">
        <v>127</v>
      </c>
      <c r="AC50">
        <v>134.6</v>
      </c>
      <c r="AD50">
        <v>122.3</v>
      </c>
      <c r="AE50">
        <v>126.6</v>
      </c>
      <c r="AF50">
        <v>132.4</v>
      </c>
      <c r="AG50">
        <v>1737.3000000000002</v>
      </c>
      <c r="AH50">
        <v>269.7</v>
      </c>
      <c r="AI50">
        <v>416.5</v>
      </c>
      <c r="AJ50">
        <v>265.29999999999995</v>
      </c>
      <c r="AK50">
        <v>264.5</v>
      </c>
      <c r="AL50">
        <v>119.1</v>
      </c>
      <c r="AM50">
        <v>249.3</v>
      </c>
    </row>
    <row r="51" spans="1:39" hidden="1" x14ac:dyDescent="0.3">
      <c r="A51" t="s">
        <v>30</v>
      </c>
      <c r="B51">
        <v>2017</v>
      </c>
      <c r="C51" t="s">
        <v>36</v>
      </c>
      <c r="D51" s="62" t="s">
        <v>297</v>
      </c>
      <c r="E51" s="63">
        <v>42767</v>
      </c>
      <c r="F51">
        <v>133.30000000000001</v>
      </c>
      <c r="G51">
        <v>138.30000000000001</v>
      </c>
      <c r="H51">
        <v>129.30000000000001</v>
      </c>
      <c r="I51">
        <v>137.19999999999999</v>
      </c>
      <c r="J51">
        <v>122.1</v>
      </c>
      <c r="K51">
        <v>138.69999999999999</v>
      </c>
      <c r="L51">
        <v>119.1</v>
      </c>
      <c r="M51">
        <v>156.9</v>
      </c>
      <c r="N51">
        <v>116.2</v>
      </c>
      <c r="O51">
        <v>136</v>
      </c>
      <c r="P51">
        <v>129.4</v>
      </c>
      <c r="Q51">
        <v>144.4</v>
      </c>
      <c r="R51">
        <v>133.6</v>
      </c>
      <c r="S51">
        <v>143.69999999999999</v>
      </c>
      <c r="T51">
        <v>140.9</v>
      </c>
      <c r="U51">
        <v>135.80000000000001</v>
      </c>
      <c r="V51">
        <v>140.19999999999999</v>
      </c>
      <c r="W51" t="s">
        <v>32</v>
      </c>
      <c r="X51">
        <v>133.19999999999999</v>
      </c>
      <c r="Y51">
        <v>133.6</v>
      </c>
      <c r="Z51">
        <v>130.1</v>
      </c>
      <c r="AA51">
        <v>119.5</v>
      </c>
      <c r="AB51">
        <v>127.7</v>
      </c>
      <c r="AC51">
        <v>134.9</v>
      </c>
      <c r="AD51">
        <v>123.2</v>
      </c>
      <c r="AE51">
        <v>127</v>
      </c>
      <c r="AF51">
        <v>132.6</v>
      </c>
      <c r="AG51">
        <v>1734.5000000000002</v>
      </c>
      <c r="AH51">
        <v>270.7</v>
      </c>
      <c r="AI51">
        <v>416.90000000000003</v>
      </c>
      <c r="AJ51">
        <v>266.79999999999995</v>
      </c>
      <c r="AK51">
        <v>265</v>
      </c>
      <c r="AL51">
        <v>119.5</v>
      </c>
      <c r="AM51">
        <v>250.9</v>
      </c>
    </row>
    <row r="52" spans="1:39" hidden="1" x14ac:dyDescent="0.3">
      <c r="A52" t="s">
        <v>30</v>
      </c>
      <c r="B52">
        <v>2017</v>
      </c>
      <c r="C52" t="s">
        <v>38</v>
      </c>
      <c r="D52" s="62" t="s">
        <v>298</v>
      </c>
      <c r="E52" s="63">
        <v>42795</v>
      </c>
      <c r="F52">
        <v>133.6</v>
      </c>
      <c r="G52">
        <v>138.80000000000001</v>
      </c>
      <c r="H52">
        <v>128.80000000000001</v>
      </c>
      <c r="I52">
        <v>137.19999999999999</v>
      </c>
      <c r="J52">
        <v>121.6</v>
      </c>
      <c r="K52">
        <v>139.69999999999999</v>
      </c>
      <c r="L52">
        <v>119.7</v>
      </c>
      <c r="M52">
        <v>148</v>
      </c>
      <c r="N52">
        <v>116.9</v>
      </c>
      <c r="O52">
        <v>135.6</v>
      </c>
      <c r="P52">
        <v>129.80000000000001</v>
      </c>
      <c r="Q52">
        <v>145.4</v>
      </c>
      <c r="R52">
        <v>133.4</v>
      </c>
      <c r="S52">
        <v>144.19999999999999</v>
      </c>
      <c r="T52">
        <v>141.6</v>
      </c>
      <c r="U52">
        <v>136.19999999999999</v>
      </c>
      <c r="V52">
        <v>140.80000000000001</v>
      </c>
      <c r="W52" t="s">
        <v>32</v>
      </c>
      <c r="X52">
        <v>134.19999999999999</v>
      </c>
      <c r="Y52">
        <v>134.1</v>
      </c>
      <c r="Z52">
        <v>130.6</v>
      </c>
      <c r="AA52">
        <v>119.8</v>
      </c>
      <c r="AB52">
        <v>128.30000000000001</v>
      </c>
      <c r="AC52">
        <v>135.19999999999999</v>
      </c>
      <c r="AD52">
        <v>123.3</v>
      </c>
      <c r="AE52">
        <v>127.4</v>
      </c>
      <c r="AF52">
        <v>132.80000000000001</v>
      </c>
      <c r="AG52">
        <v>1728.5000000000002</v>
      </c>
      <c r="AH52">
        <v>271.60000000000002</v>
      </c>
      <c r="AI52">
        <v>418.59999999999997</v>
      </c>
      <c r="AJ52">
        <v>268.29999999999995</v>
      </c>
      <c r="AK52">
        <v>265.79999999999995</v>
      </c>
      <c r="AL52">
        <v>119.8</v>
      </c>
      <c r="AM52">
        <v>251.60000000000002</v>
      </c>
    </row>
    <row r="53" spans="1:39" hidden="1" x14ac:dyDescent="0.3">
      <c r="A53" t="s">
        <v>30</v>
      </c>
      <c r="B53">
        <v>2017</v>
      </c>
      <c r="C53" t="s">
        <v>39</v>
      </c>
      <c r="D53" s="62" t="s">
        <v>299</v>
      </c>
      <c r="E53" s="63">
        <v>42826</v>
      </c>
      <c r="F53">
        <v>133.19999999999999</v>
      </c>
      <c r="G53">
        <v>138.69999999999999</v>
      </c>
      <c r="H53">
        <v>127.1</v>
      </c>
      <c r="I53">
        <v>137.69999999999999</v>
      </c>
      <c r="J53">
        <v>121.3</v>
      </c>
      <c r="K53">
        <v>141.80000000000001</v>
      </c>
      <c r="L53">
        <v>121.5</v>
      </c>
      <c r="M53">
        <v>144.5</v>
      </c>
      <c r="N53">
        <v>117.4</v>
      </c>
      <c r="O53">
        <v>134.1</v>
      </c>
      <c r="P53">
        <v>130</v>
      </c>
      <c r="Q53">
        <v>145.5</v>
      </c>
      <c r="R53">
        <v>133.5</v>
      </c>
      <c r="S53">
        <v>144.4</v>
      </c>
      <c r="T53">
        <v>142.4</v>
      </c>
      <c r="U53">
        <v>136.80000000000001</v>
      </c>
      <c r="V53">
        <v>141.6</v>
      </c>
      <c r="W53" t="s">
        <v>32</v>
      </c>
      <c r="X53">
        <v>135</v>
      </c>
      <c r="Y53">
        <v>134.30000000000001</v>
      </c>
      <c r="Z53">
        <v>131</v>
      </c>
      <c r="AA53">
        <v>119.2</v>
      </c>
      <c r="AB53">
        <v>128.30000000000001</v>
      </c>
      <c r="AC53">
        <v>135.69999999999999</v>
      </c>
      <c r="AD53">
        <v>123.7</v>
      </c>
      <c r="AE53">
        <v>127.5</v>
      </c>
      <c r="AF53">
        <v>132.9</v>
      </c>
      <c r="AG53">
        <v>1726.3</v>
      </c>
      <c r="AH53">
        <v>271.89999999999998</v>
      </c>
      <c r="AI53">
        <v>420.80000000000007</v>
      </c>
      <c r="AJ53">
        <v>269.3</v>
      </c>
      <c r="AK53">
        <v>266.7</v>
      </c>
      <c r="AL53">
        <v>119.2</v>
      </c>
      <c r="AM53">
        <v>252</v>
      </c>
    </row>
    <row r="54" spans="1:39" hidden="1" x14ac:dyDescent="0.3">
      <c r="A54" t="s">
        <v>30</v>
      </c>
      <c r="B54">
        <v>2017</v>
      </c>
      <c r="C54" t="s">
        <v>41</v>
      </c>
      <c r="D54" s="62" t="s">
        <v>300</v>
      </c>
      <c r="E54" s="63">
        <v>42856</v>
      </c>
      <c r="F54">
        <v>133.1</v>
      </c>
      <c r="G54">
        <v>140.30000000000001</v>
      </c>
      <c r="H54">
        <v>126.8</v>
      </c>
      <c r="I54">
        <v>138.19999999999999</v>
      </c>
      <c r="J54">
        <v>120.8</v>
      </c>
      <c r="K54">
        <v>140.19999999999999</v>
      </c>
      <c r="L54">
        <v>123.8</v>
      </c>
      <c r="M54">
        <v>141.80000000000001</v>
      </c>
      <c r="N54">
        <v>118.6</v>
      </c>
      <c r="O54">
        <v>134</v>
      </c>
      <c r="P54">
        <v>130.30000000000001</v>
      </c>
      <c r="Q54">
        <v>145.80000000000001</v>
      </c>
      <c r="R54">
        <v>133.80000000000001</v>
      </c>
      <c r="S54">
        <v>145.5</v>
      </c>
      <c r="T54">
        <v>142.5</v>
      </c>
      <c r="U54">
        <v>137.30000000000001</v>
      </c>
      <c r="V54">
        <v>141.80000000000001</v>
      </c>
      <c r="W54" t="s">
        <v>32</v>
      </c>
      <c r="X54">
        <v>135</v>
      </c>
      <c r="Y54">
        <v>134.9</v>
      </c>
      <c r="Z54">
        <v>131.4</v>
      </c>
      <c r="AA54">
        <v>119.4</v>
      </c>
      <c r="AB54">
        <v>129.4</v>
      </c>
      <c r="AC54">
        <v>136.30000000000001</v>
      </c>
      <c r="AD54">
        <v>123.7</v>
      </c>
      <c r="AE54">
        <v>127.9</v>
      </c>
      <c r="AF54">
        <v>133.30000000000001</v>
      </c>
      <c r="AG54">
        <v>1727.4999999999995</v>
      </c>
      <c r="AH54">
        <v>273.39999999999998</v>
      </c>
      <c r="AI54">
        <v>421.6</v>
      </c>
      <c r="AJ54">
        <v>269.89999999999998</v>
      </c>
      <c r="AK54">
        <v>267.70000000000005</v>
      </c>
      <c r="AL54">
        <v>119.4</v>
      </c>
      <c r="AM54">
        <v>253.10000000000002</v>
      </c>
    </row>
    <row r="55" spans="1:39" hidden="1" x14ac:dyDescent="0.3">
      <c r="A55" t="s">
        <v>30</v>
      </c>
      <c r="B55">
        <v>2017</v>
      </c>
      <c r="C55" t="s">
        <v>42</v>
      </c>
      <c r="D55" s="62" t="s">
        <v>301</v>
      </c>
      <c r="E55" s="63">
        <v>42887</v>
      </c>
      <c r="F55">
        <v>133.5</v>
      </c>
      <c r="G55">
        <v>143.69999999999999</v>
      </c>
      <c r="H55">
        <v>128</v>
      </c>
      <c r="I55">
        <v>138.6</v>
      </c>
      <c r="J55">
        <v>120.9</v>
      </c>
      <c r="K55">
        <v>140.9</v>
      </c>
      <c r="L55">
        <v>128.80000000000001</v>
      </c>
      <c r="M55">
        <v>140.19999999999999</v>
      </c>
      <c r="N55">
        <v>118.9</v>
      </c>
      <c r="O55">
        <v>133.5</v>
      </c>
      <c r="P55">
        <v>130.4</v>
      </c>
      <c r="Q55">
        <v>146.5</v>
      </c>
      <c r="R55">
        <v>134.9</v>
      </c>
      <c r="S55">
        <v>145.80000000000001</v>
      </c>
      <c r="T55">
        <v>143.1</v>
      </c>
      <c r="U55">
        <v>137.69999999999999</v>
      </c>
      <c r="V55">
        <v>142.30000000000001</v>
      </c>
      <c r="W55" t="s">
        <v>32</v>
      </c>
      <c r="X55">
        <v>134.80000000000001</v>
      </c>
      <c r="Y55">
        <v>135.19999999999999</v>
      </c>
      <c r="Z55">
        <v>131.30000000000001</v>
      </c>
      <c r="AA55">
        <v>119.4</v>
      </c>
      <c r="AB55">
        <v>129.80000000000001</v>
      </c>
      <c r="AC55">
        <v>136.9</v>
      </c>
      <c r="AD55">
        <v>124.1</v>
      </c>
      <c r="AE55">
        <v>128.1</v>
      </c>
      <c r="AF55">
        <v>133.9</v>
      </c>
      <c r="AG55">
        <v>1738.8000000000002</v>
      </c>
      <c r="AH55">
        <v>273.89999999999998</v>
      </c>
      <c r="AI55">
        <v>423.09999999999997</v>
      </c>
      <c r="AJ55">
        <v>270</v>
      </c>
      <c r="AK55">
        <v>268.20000000000005</v>
      </c>
      <c r="AL55">
        <v>119.4</v>
      </c>
      <c r="AM55">
        <v>253.9</v>
      </c>
    </row>
    <row r="56" spans="1:39" hidden="1" x14ac:dyDescent="0.3">
      <c r="A56" t="s">
        <v>30</v>
      </c>
      <c r="B56">
        <v>2017</v>
      </c>
      <c r="C56" t="s">
        <v>44</v>
      </c>
      <c r="D56" s="62" t="s">
        <v>302</v>
      </c>
      <c r="E56" s="63">
        <v>42917</v>
      </c>
      <c r="F56">
        <v>134</v>
      </c>
      <c r="G56">
        <v>144.19999999999999</v>
      </c>
      <c r="H56">
        <v>129.80000000000001</v>
      </c>
      <c r="I56">
        <v>139</v>
      </c>
      <c r="J56">
        <v>120.9</v>
      </c>
      <c r="K56">
        <v>143.9</v>
      </c>
      <c r="L56">
        <v>151.5</v>
      </c>
      <c r="M56">
        <v>138.1</v>
      </c>
      <c r="N56">
        <v>120</v>
      </c>
      <c r="O56">
        <v>133.9</v>
      </c>
      <c r="P56">
        <v>131.4</v>
      </c>
      <c r="Q56">
        <v>147.69999999999999</v>
      </c>
      <c r="R56">
        <v>138.5</v>
      </c>
      <c r="S56">
        <v>147.4</v>
      </c>
      <c r="T56">
        <v>144.30000000000001</v>
      </c>
      <c r="U56">
        <v>138.1</v>
      </c>
      <c r="V56">
        <v>143.5</v>
      </c>
      <c r="W56" t="s">
        <v>32</v>
      </c>
      <c r="X56">
        <v>135.30000000000001</v>
      </c>
      <c r="Y56">
        <v>136.1</v>
      </c>
      <c r="Z56">
        <v>132.1</v>
      </c>
      <c r="AA56">
        <v>119.1</v>
      </c>
      <c r="AB56">
        <v>130.6</v>
      </c>
      <c r="AC56">
        <v>138.6</v>
      </c>
      <c r="AD56">
        <v>124.4</v>
      </c>
      <c r="AE56">
        <v>128.6</v>
      </c>
      <c r="AF56">
        <v>136.19999999999999</v>
      </c>
      <c r="AG56">
        <v>1772.9</v>
      </c>
      <c r="AH56">
        <v>276</v>
      </c>
      <c r="AI56">
        <v>425.9</v>
      </c>
      <c r="AJ56">
        <v>271.39999999999998</v>
      </c>
      <c r="AK56">
        <v>270.7</v>
      </c>
      <c r="AL56">
        <v>119.1</v>
      </c>
      <c r="AM56">
        <v>255</v>
      </c>
    </row>
    <row r="57" spans="1:39" hidden="1" x14ac:dyDescent="0.3">
      <c r="A57" t="s">
        <v>30</v>
      </c>
      <c r="B57">
        <v>2017</v>
      </c>
      <c r="C57" t="s">
        <v>46</v>
      </c>
      <c r="D57" s="62" t="s">
        <v>303</v>
      </c>
      <c r="E57" s="63">
        <v>42948</v>
      </c>
      <c r="F57">
        <v>134.80000000000001</v>
      </c>
      <c r="G57">
        <v>143.1</v>
      </c>
      <c r="H57">
        <v>130</v>
      </c>
      <c r="I57">
        <v>139.4</v>
      </c>
      <c r="J57">
        <v>120.5</v>
      </c>
      <c r="K57">
        <v>148</v>
      </c>
      <c r="L57">
        <v>162.9</v>
      </c>
      <c r="M57">
        <v>137.4</v>
      </c>
      <c r="N57">
        <v>120.8</v>
      </c>
      <c r="O57">
        <v>134.69999999999999</v>
      </c>
      <c r="P57">
        <v>131.6</v>
      </c>
      <c r="Q57">
        <v>148.69999999999999</v>
      </c>
      <c r="R57">
        <v>140.6</v>
      </c>
      <c r="S57">
        <v>149</v>
      </c>
      <c r="T57">
        <v>145.30000000000001</v>
      </c>
      <c r="U57">
        <v>139.19999999999999</v>
      </c>
      <c r="V57">
        <v>144.5</v>
      </c>
      <c r="W57" t="s">
        <v>32</v>
      </c>
      <c r="X57">
        <v>136.4</v>
      </c>
      <c r="Y57">
        <v>137.30000000000001</v>
      </c>
      <c r="Z57">
        <v>133</v>
      </c>
      <c r="AA57">
        <v>120.3</v>
      </c>
      <c r="AB57">
        <v>131.5</v>
      </c>
      <c r="AC57">
        <v>140.19999999999999</v>
      </c>
      <c r="AD57">
        <v>125.4</v>
      </c>
      <c r="AE57">
        <v>129.69999999999999</v>
      </c>
      <c r="AF57">
        <v>137.80000000000001</v>
      </c>
      <c r="AG57">
        <v>1792.4999999999998</v>
      </c>
      <c r="AH57">
        <v>278.7</v>
      </c>
      <c r="AI57">
        <v>429</v>
      </c>
      <c r="AJ57">
        <v>273.70000000000005</v>
      </c>
      <c r="AK57">
        <v>273.2</v>
      </c>
      <c r="AL57">
        <v>120.3</v>
      </c>
      <c r="AM57">
        <v>256.89999999999998</v>
      </c>
    </row>
    <row r="58" spans="1:39" hidden="1" x14ac:dyDescent="0.3">
      <c r="A58" t="s">
        <v>30</v>
      </c>
      <c r="B58">
        <v>2017</v>
      </c>
      <c r="C58" t="s">
        <v>48</v>
      </c>
      <c r="D58" s="62" t="s">
        <v>304</v>
      </c>
      <c r="E58" s="63">
        <v>42979</v>
      </c>
      <c r="F58">
        <v>135.19999999999999</v>
      </c>
      <c r="G58">
        <v>142</v>
      </c>
      <c r="H58">
        <v>130.5</v>
      </c>
      <c r="I58">
        <v>140.19999999999999</v>
      </c>
      <c r="J58">
        <v>120.7</v>
      </c>
      <c r="K58">
        <v>147.80000000000001</v>
      </c>
      <c r="L58">
        <v>154.5</v>
      </c>
      <c r="M58">
        <v>137.1</v>
      </c>
      <c r="N58">
        <v>121</v>
      </c>
      <c r="O58">
        <v>134.69999999999999</v>
      </c>
      <c r="P58">
        <v>131.69999999999999</v>
      </c>
      <c r="Q58">
        <v>149.30000000000001</v>
      </c>
      <c r="R58">
        <v>139.6</v>
      </c>
      <c r="S58">
        <v>149.80000000000001</v>
      </c>
      <c r="T58">
        <v>146.1</v>
      </c>
      <c r="U58">
        <v>139.69999999999999</v>
      </c>
      <c r="V58">
        <v>145.19999999999999</v>
      </c>
      <c r="W58" t="s">
        <v>32</v>
      </c>
      <c r="X58">
        <v>137.4</v>
      </c>
      <c r="Y58">
        <v>137.9</v>
      </c>
      <c r="Z58">
        <v>133.4</v>
      </c>
      <c r="AA58">
        <v>121.2</v>
      </c>
      <c r="AB58">
        <v>132.30000000000001</v>
      </c>
      <c r="AC58">
        <v>139.6</v>
      </c>
      <c r="AD58">
        <v>126.7</v>
      </c>
      <c r="AE58">
        <v>130.30000000000001</v>
      </c>
      <c r="AF58">
        <v>137.6</v>
      </c>
      <c r="AG58">
        <v>1784.3</v>
      </c>
      <c r="AH58">
        <v>280.10000000000002</v>
      </c>
      <c r="AI58">
        <v>430.99999999999994</v>
      </c>
      <c r="AJ58">
        <v>275.3</v>
      </c>
      <c r="AK58">
        <v>273</v>
      </c>
      <c r="AL58">
        <v>121.2</v>
      </c>
      <c r="AM58">
        <v>259</v>
      </c>
    </row>
    <row r="59" spans="1:39" hidden="1" x14ac:dyDescent="0.3">
      <c r="A59" t="s">
        <v>30</v>
      </c>
      <c r="B59">
        <v>2017</v>
      </c>
      <c r="C59" t="s">
        <v>50</v>
      </c>
      <c r="D59" s="62" t="s">
        <v>305</v>
      </c>
      <c r="E59" s="63">
        <v>43009</v>
      </c>
      <c r="F59">
        <v>135.9</v>
      </c>
      <c r="G59">
        <v>141.9</v>
      </c>
      <c r="H59">
        <v>131</v>
      </c>
      <c r="I59">
        <v>141.5</v>
      </c>
      <c r="J59">
        <v>121.4</v>
      </c>
      <c r="K59">
        <v>146.69999999999999</v>
      </c>
      <c r="L59">
        <v>157.1</v>
      </c>
      <c r="M59">
        <v>136.4</v>
      </c>
      <c r="N59">
        <v>121.4</v>
      </c>
      <c r="O59">
        <v>135.6</v>
      </c>
      <c r="P59">
        <v>131.30000000000001</v>
      </c>
      <c r="Q59">
        <v>150.30000000000001</v>
      </c>
      <c r="R59">
        <v>140.4</v>
      </c>
      <c r="S59">
        <v>150.5</v>
      </c>
      <c r="T59">
        <v>147.19999999999999</v>
      </c>
      <c r="U59">
        <v>140.6</v>
      </c>
      <c r="V59">
        <v>146.19999999999999</v>
      </c>
      <c r="W59" t="s">
        <v>32</v>
      </c>
      <c r="X59">
        <v>138.1</v>
      </c>
      <c r="Y59">
        <v>138.4</v>
      </c>
      <c r="Z59">
        <v>134.19999999999999</v>
      </c>
      <c r="AA59">
        <v>121</v>
      </c>
      <c r="AB59">
        <v>133</v>
      </c>
      <c r="AC59">
        <v>140.1</v>
      </c>
      <c r="AD59">
        <v>127.4</v>
      </c>
      <c r="AE59">
        <v>130.69999999999999</v>
      </c>
      <c r="AF59">
        <v>138.30000000000001</v>
      </c>
      <c r="AG59">
        <v>1790.8999999999999</v>
      </c>
      <c r="AH59">
        <v>281.2</v>
      </c>
      <c r="AI59">
        <v>433.99999999999994</v>
      </c>
      <c r="AJ59">
        <v>276.5</v>
      </c>
      <c r="AK59">
        <v>274.29999999999995</v>
      </c>
      <c r="AL59">
        <v>121</v>
      </c>
      <c r="AM59">
        <v>260.39999999999998</v>
      </c>
    </row>
    <row r="60" spans="1:39" hidden="1" x14ac:dyDescent="0.3">
      <c r="A60" t="s">
        <v>30</v>
      </c>
      <c r="B60">
        <v>2017</v>
      </c>
      <c r="C60" t="s">
        <v>53</v>
      </c>
      <c r="D60" s="62" t="s">
        <v>306</v>
      </c>
      <c r="E60" s="63">
        <v>43040</v>
      </c>
      <c r="F60">
        <v>136.30000000000001</v>
      </c>
      <c r="G60">
        <v>142.5</v>
      </c>
      <c r="H60">
        <v>140.5</v>
      </c>
      <c r="I60">
        <v>141.5</v>
      </c>
      <c r="J60">
        <v>121.6</v>
      </c>
      <c r="K60">
        <v>147.30000000000001</v>
      </c>
      <c r="L60">
        <v>168</v>
      </c>
      <c r="M60">
        <v>135.80000000000001</v>
      </c>
      <c r="N60">
        <v>122.5</v>
      </c>
      <c r="O60">
        <v>136</v>
      </c>
      <c r="P60">
        <v>131.9</v>
      </c>
      <c r="Q60">
        <v>151.4</v>
      </c>
      <c r="R60">
        <v>142.4</v>
      </c>
      <c r="S60">
        <v>152.1</v>
      </c>
      <c r="T60">
        <v>148.19999999999999</v>
      </c>
      <c r="U60">
        <v>141.5</v>
      </c>
      <c r="V60">
        <v>147.30000000000001</v>
      </c>
      <c r="W60" t="s">
        <v>32</v>
      </c>
      <c r="X60">
        <v>141.1</v>
      </c>
      <c r="Y60">
        <v>139.4</v>
      </c>
      <c r="Z60">
        <v>135.80000000000001</v>
      </c>
      <c r="AA60">
        <v>121.6</v>
      </c>
      <c r="AB60">
        <v>133.69999999999999</v>
      </c>
      <c r="AC60">
        <v>141.5</v>
      </c>
      <c r="AD60">
        <v>128.1</v>
      </c>
      <c r="AE60">
        <v>131.69999999999999</v>
      </c>
      <c r="AF60">
        <v>140</v>
      </c>
      <c r="AG60">
        <v>1817.7000000000003</v>
      </c>
      <c r="AH60">
        <v>283.79999999999995</v>
      </c>
      <c r="AI60">
        <v>437</v>
      </c>
      <c r="AJ60">
        <v>280.5</v>
      </c>
      <c r="AK60">
        <v>277.3</v>
      </c>
      <c r="AL60">
        <v>121.6</v>
      </c>
      <c r="AM60">
        <v>261.79999999999995</v>
      </c>
    </row>
    <row r="61" spans="1:39" hidden="1" x14ac:dyDescent="0.3">
      <c r="A61" t="s">
        <v>30</v>
      </c>
      <c r="B61">
        <v>2017</v>
      </c>
      <c r="C61" t="s">
        <v>55</v>
      </c>
      <c r="D61" s="62" t="s">
        <v>307</v>
      </c>
      <c r="E61" s="63">
        <v>43070</v>
      </c>
      <c r="F61">
        <v>136.4</v>
      </c>
      <c r="G61">
        <v>143.69999999999999</v>
      </c>
      <c r="H61">
        <v>144.80000000000001</v>
      </c>
      <c r="I61">
        <v>141.9</v>
      </c>
      <c r="J61">
        <v>123.1</v>
      </c>
      <c r="K61">
        <v>147.19999999999999</v>
      </c>
      <c r="L61">
        <v>161</v>
      </c>
      <c r="M61">
        <v>133.80000000000001</v>
      </c>
      <c r="N61">
        <v>121.9</v>
      </c>
      <c r="O61">
        <v>135.80000000000001</v>
      </c>
      <c r="P61">
        <v>131.1</v>
      </c>
      <c r="Q61">
        <v>151.4</v>
      </c>
      <c r="R61">
        <v>141.5</v>
      </c>
      <c r="S61">
        <v>153.19999999999999</v>
      </c>
      <c r="T61">
        <v>148</v>
      </c>
      <c r="U61">
        <v>141.9</v>
      </c>
      <c r="V61">
        <v>147.19999999999999</v>
      </c>
      <c r="W61" t="s">
        <v>32</v>
      </c>
      <c r="X61">
        <v>142.6</v>
      </c>
      <c r="Y61">
        <v>139.5</v>
      </c>
      <c r="Z61">
        <v>136.1</v>
      </c>
      <c r="AA61">
        <v>122</v>
      </c>
      <c r="AB61">
        <v>133.4</v>
      </c>
      <c r="AC61">
        <v>141.1</v>
      </c>
      <c r="AD61">
        <v>127.8</v>
      </c>
      <c r="AE61">
        <v>131.9</v>
      </c>
      <c r="AF61">
        <v>139.80000000000001</v>
      </c>
      <c r="AG61">
        <v>1813.6000000000001</v>
      </c>
      <c r="AH61">
        <v>285.10000000000002</v>
      </c>
      <c r="AI61">
        <v>437.09999999999997</v>
      </c>
      <c r="AJ61">
        <v>282.10000000000002</v>
      </c>
      <c r="AK61">
        <v>277.2</v>
      </c>
      <c r="AL61">
        <v>122</v>
      </c>
      <c r="AM61">
        <v>261.2</v>
      </c>
    </row>
    <row r="62" spans="1:39" hidden="1" x14ac:dyDescent="0.3">
      <c r="A62" t="s">
        <v>30</v>
      </c>
      <c r="B62">
        <v>2018</v>
      </c>
      <c r="C62" t="s">
        <v>31</v>
      </c>
      <c r="D62" s="62" t="s">
        <v>308</v>
      </c>
      <c r="E62" s="63">
        <v>43101</v>
      </c>
      <c r="F62">
        <v>136.6</v>
      </c>
      <c r="G62">
        <v>144.4</v>
      </c>
      <c r="H62">
        <v>143.80000000000001</v>
      </c>
      <c r="I62">
        <v>142</v>
      </c>
      <c r="J62">
        <v>123.2</v>
      </c>
      <c r="K62">
        <v>147.9</v>
      </c>
      <c r="L62">
        <v>152.1</v>
      </c>
      <c r="M62">
        <v>131.80000000000001</v>
      </c>
      <c r="N62">
        <v>119.5</v>
      </c>
      <c r="O62">
        <v>136</v>
      </c>
      <c r="P62">
        <v>131.19999999999999</v>
      </c>
      <c r="Q62">
        <v>151.80000000000001</v>
      </c>
      <c r="R62">
        <v>140.4</v>
      </c>
      <c r="S62">
        <v>153.6</v>
      </c>
      <c r="T62">
        <v>148.30000000000001</v>
      </c>
      <c r="U62">
        <v>142.30000000000001</v>
      </c>
      <c r="V62">
        <v>147.5</v>
      </c>
      <c r="W62" t="s">
        <v>32</v>
      </c>
      <c r="X62">
        <v>142.30000000000001</v>
      </c>
      <c r="Y62">
        <v>139.80000000000001</v>
      </c>
      <c r="Z62">
        <v>136</v>
      </c>
      <c r="AA62">
        <v>122.7</v>
      </c>
      <c r="AB62">
        <v>134.30000000000001</v>
      </c>
      <c r="AC62">
        <v>141.6</v>
      </c>
      <c r="AD62">
        <v>128.6</v>
      </c>
      <c r="AE62">
        <v>132.30000000000001</v>
      </c>
      <c r="AF62">
        <v>139.30000000000001</v>
      </c>
      <c r="AG62">
        <v>1800.7</v>
      </c>
      <c r="AH62">
        <v>285.89999999999998</v>
      </c>
      <c r="AI62">
        <v>438.1</v>
      </c>
      <c r="AJ62">
        <v>282.10000000000002</v>
      </c>
      <c r="AK62">
        <v>277.60000000000002</v>
      </c>
      <c r="AL62">
        <v>122.7</v>
      </c>
      <c r="AM62">
        <v>262.89999999999998</v>
      </c>
    </row>
    <row r="63" spans="1:39" hidden="1" x14ac:dyDescent="0.3">
      <c r="A63" t="s">
        <v>30</v>
      </c>
      <c r="B63">
        <v>2018</v>
      </c>
      <c r="C63" t="s">
        <v>36</v>
      </c>
      <c r="D63" s="62" t="s">
        <v>309</v>
      </c>
      <c r="E63" s="63">
        <v>43132</v>
      </c>
      <c r="F63">
        <v>136.4</v>
      </c>
      <c r="G63">
        <v>143.69999999999999</v>
      </c>
      <c r="H63">
        <v>140.6</v>
      </c>
      <c r="I63">
        <v>141.5</v>
      </c>
      <c r="J63">
        <v>122.9</v>
      </c>
      <c r="K63">
        <v>149.4</v>
      </c>
      <c r="L63">
        <v>142.4</v>
      </c>
      <c r="M63">
        <v>130.19999999999999</v>
      </c>
      <c r="N63">
        <v>117.9</v>
      </c>
      <c r="O63">
        <v>135.6</v>
      </c>
      <c r="P63">
        <v>130.5</v>
      </c>
      <c r="Q63">
        <v>151.69999999999999</v>
      </c>
      <c r="R63">
        <v>138.69999999999999</v>
      </c>
      <c r="S63">
        <v>153.30000000000001</v>
      </c>
      <c r="T63">
        <v>148.69999999999999</v>
      </c>
      <c r="U63">
        <v>142.4</v>
      </c>
      <c r="V63">
        <v>147.80000000000001</v>
      </c>
      <c r="W63" t="s">
        <v>32</v>
      </c>
      <c r="X63">
        <v>142.4</v>
      </c>
      <c r="Y63">
        <v>139.9</v>
      </c>
      <c r="Z63">
        <v>136.19999999999999</v>
      </c>
      <c r="AA63">
        <v>123.3</v>
      </c>
      <c r="AB63">
        <v>134.30000000000001</v>
      </c>
      <c r="AC63">
        <v>141.5</v>
      </c>
      <c r="AD63">
        <v>128.80000000000001</v>
      </c>
      <c r="AE63">
        <v>132.5</v>
      </c>
      <c r="AF63">
        <v>138.5</v>
      </c>
      <c r="AG63">
        <v>1781.5</v>
      </c>
      <c r="AH63">
        <v>285.8</v>
      </c>
      <c r="AI63">
        <v>438.90000000000003</v>
      </c>
      <c r="AJ63">
        <v>282.3</v>
      </c>
      <c r="AK63">
        <v>277.7</v>
      </c>
      <c r="AL63">
        <v>123.3</v>
      </c>
      <c r="AM63">
        <v>263.10000000000002</v>
      </c>
    </row>
    <row r="64" spans="1:39" hidden="1" x14ac:dyDescent="0.3">
      <c r="A64" t="s">
        <v>30</v>
      </c>
      <c r="B64">
        <v>2018</v>
      </c>
      <c r="C64" t="s">
        <v>38</v>
      </c>
      <c r="D64" s="62" t="s">
        <v>310</v>
      </c>
      <c r="E64" s="63">
        <v>43160</v>
      </c>
      <c r="F64">
        <v>136.80000000000001</v>
      </c>
      <c r="G64">
        <v>143.80000000000001</v>
      </c>
      <c r="H64">
        <v>140</v>
      </c>
      <c r="I64">
        <v>142</v>
      </c>
      <c r="J64">
        <v>123.2</v>
      </c>
      <c r="K64">
        <v>152.9</v>
      </c>
      <c r="L64">
        <v>138</v>
      </c>
      <c r="M64">
        <v>129.30000000000001</v>
      </c>
      <c r="N64">
        <v>117.1</v>
      </c>
      <c r="O64">
        <v>136.30000000000001</v>
      </c>
      <c r="P64">
        <v>131.19999999999999</v>
      </c>
      <c r="Q64">
        <v>152.80000000000001</v>
      </c>
      <c r="R64">
        <v>138.6</v>
      </c>
      <c r="S64">
        <v>155.1</v>
      </c>
      <c r="T64">
        <v>149.19999999999999</v>
      </c>
      <c r="U64">
        <v>143</v>
      </c>
      <c r="V64">
        <v>148.30000000000001</v>
      </c>
      <c r="W64" t="s">
        <v>32</v>
      </c>
      <c r="X64">
        <v>142.6</v>
      </c>
      <c r="Y64">
        <v>139.9</v>
      </c>
      <c r="Z64">
        <v>136.69999999999999</v>
      </c>
      <c r="AA64">
        <v>124.6</v>
      </c>
      <c r="AB64">
        <v>135.1</v>
      </c>
      <c r="AC64">
        <v>142.69999999999999</v>
      </c>
      <c r="AD64">
        <v>129.30000000000001</v>
      </c>
      <c r="AE64">
        <v>133.30000000000001</v>
      </c>
      <c r="AF64">
        <v>138.69999999999999</v>
      </c>
      <c r="AG64">
        <v>1781.9999999999998</v>
      </c>
      <c r="AH64">
        <v>288.39999999999998</v>
      </c>
      <c r="AI64">
        <v>440.5</v>
      </c>
      <c r="AJ64">
        <v>282.5</v>
      </c>
      <c r="AK64">
        <v>279.39999999999998</v>
      </c>
      <c r="AL64">
        <v>124.6</v>
      </c>
      <c r="AM64">
        <v>264.39999999999998</v>
      </c>
    </row>
    <row r="65" spans="1:39" hidden="1" x14ac:dyDescent="0.3">
      <c r="A65" t="s">
        <v>30</v>
      </c>
      <c r="B65">
        <v>2018</v>
      </c>
      <c r="C65" t="s">
        <v>39</v>
      </c>
      <c r="D65" s="62" t="s">
        <v>311</v>
      </c>
      <c r="E65" s="63">
        <v>43191</v>
      </c>
      <c r="F65">
        <v>137.1</v>
      </c>
      <c r="G65">
        <v>144.5</v>
      </c>
      <c r="H65">
        <v>135.9</v>
      </c>
      <c r="I65">
        <v>142.4</v>
      </c>
      <c r="J65">
        <v>123.5</v>
      </c>
      <c r="K65">
        <v>156.4</v>
      </c>
      <c r="L65">
        <v>135.1</v>
      </c>
      <c r="M65">
        <v>128.4</v>
      </c>
      <c r="N65">
        <v>115.2</v>
      </c>
      <c r="O65">
        <v>137.19999999999999</v>
      </c>
      <c r="P65">
        <v>131.9</v>
      </c>
      <c r="Q65">
        <v>153.80000000000001</v>
      </c>
      <c r="R65">
        <v>138.6</v>
      </c>
      <c r="S65">
        <v>156.1</v>
      </c>
      <c r="T65">
        <v>150.1</v>
      </c>
      <c r="U65">
        <v>143.30000000000001</v>
      </c>
      <c r="V65">
        <v>149.1</v>
      </c>
      <c r="W65" t="s">
        <v>32</v>
      </c>
      <c r="X65">
        <v>143.80000000000001</v>
      </c>
      <c r="Y65">
        <v>140.9</v>
      </c>
      <c r="Z65">
        <v>137.6</v>
      </c>
      <c r="AA65">
        <v>125.3</v>
      </c>
      <c r="AB65">
        <v>136</v>
      </c>
      <c r="AC65">
        <v>143.69999999999999</v>
      </c>
      <c r="AD65">
        <v>130.4</v>
      </c>
      <c r="AE65">
        <v>134.19999999999999</v>
      </c>
      <c r="AF65">
        <v>139.1</v>
      </c>
      <c r="AG65">
        <v>1780</v>
      </c>
      <c r="AH65">
        <v>290.29999999999995</v>
      </c>
      <c r="AI65">
        <v>442.5</v>
      </c>
      <c r="AJ65">
        <v>284.70000000000005</v>
      </c>
      <c r="AK65">
        <v>281.29999999999995</v>
      </c>
      <c r="AL65">
        <v>125.3</v>
      </c>
      <c r="AM65">
        <v>266.39999999999998</v>
      </c>
    </row>
    <row r="66" spans="1:39" hidden="1" x14ac:dyDescent="0.3">
      <c r="A66" t="s">
        <v>30</v>
      </c>
      <c r="B66">
        <v>2018</v>
      </c>
      <c r="C66" t="s">
        <v>41</v>
      </c>
      <c r="D66" s="62" t="s">
        <v>312</v>
      </c>
      <c r="E66" s="63">
        <v>43221</v>
      </c>
      <c r="F66">
        <v>137.4</v>
      </c>
      <c r="G66">
        <v>145.69999999999999</v>
      </c>
      <c r="H66">
        <v>135.5</v>
      </c>
      <c r="I66">
        <v>142.9</v>
      </c>
      <c r="J66">
        <v>123.6</v>
      </c>
      <c r="K66">
        <v>157.5</v>
      </c>
      <c r="L66">
        <v>137.80000000000001</v>
      </c>
      <c r="M66">
        <v>127.2</v>
      </c>
      <c r="N66">
        <v>111.8</v>
      </c>
      <c r="O66">
        <v>137.4</v>
      </c>
      <c r="P66">
        <v>132.19999999999999</v>
      </c>
      <c r="Q66">
        <v>154.30000000000001</v>
      </c>
      <c r="R66">
        <v>139.1</v>
      </c>
      <c r="S66">
        <v>157</v>
      </c>
      <c r="T66">
        <v>150.80000000000001</v>
      </c>
      <c r="U66">
        <v>144.1</v>
      </c>
      <c r="V66">
        <v>149.80000000000001</v>
      </c>
      <c r="W66" t="s">
        <v>32</v>
      </c>
      <c r="X66">
        <v>144.30000000000001</v>
      </c>
      <c r="Y66">
        <v>141.80000000000001</v>
      </c>
      <c r="Z66">
        <v>138.4</v>
      </c>
      <c r="AA66">
        <v>126.4</v>
      </c>
      <c r="AB66">
        <v>136.80000000000001</v>
      </c>
      <c r="AC66">
        <v>144.4</v>
      </c>
      <c r="AD66">
        <v>131.19999999999999</v>
      </c>
      <c r="AE66">
        <v>135.1</v>
      </c>
      <c r="AF66">
        <v>139.80000000000001</v>
      </c>
      <c r="AG66">
        <v>1782.4</v>
      </c>
      <c r="AH66">
        <v>292.10000000000002</v>
      </c>
      <c r="AI66">
        <v>444.7</v>
      </c>
      <c r="AJ66">
        <v>286.10000000000002</v>
      </c>
      <c r="AK66">
        <v>282.8</v>
      </c>
      <c r="AL66">
        <v>126.4</v>
      </c>
      <c r="AM66">
        <v>268</v>
      </c>
    </row>
    <row r="67" spans="1:39" hidden="1" x14ac:dyDescent="0.3">
      <c r="A67" t="s">
        <v>30</v>
      </c>
      <c r="B67">
        <v>2018</v>
      </c>
      <c r="C67" t="s">
        <v>42</v>
      </c>
      <c r="D67" s="62" t="s">
        <v>313</v>
      </c>
      <c r="E67" s="63">
        <v>43252</v>
      </c>
      <c r="F67">
        <v>137.6</v>
      </c>
      <c r="G67">
        <v>148.1</v>
      </c>
      <c r="H67">
        <v>136.69999999999999</v>
      </c>
      <c r="I67">
        <v>143.19999999999999</v>
      </c>
      <c r="J67">
        <v>124</v>
      </c>
      <c r="K67">
        <v>154.1</v>
      </c>
      <c r="L67">
        <v>143.5</v>
      </c>
      <c r="M67">
        <v>126</v>
      </c>
      <c r="N67">
        <v>112.4</v>
      </c>
      <c r="O67">
        <v>137.6</v>
      </c>
      <c r="P67">
        <v>132.80000000000001</v>
      </c>
      <c r="Q67">
        <v>154.30000000000001</v>
      </c>
      <c r="R67">
        <v>140</v>
      </c>
      <c r="S67">
        <v>157.30000000000001</v>
      </c>
      <c r="T67">
        <v>151.30000000000001</v>
      </c>
      <c r="U67">
        <v>144.69999999999999</v>
      </c>
      <c r="V67">
        <v>150.30000000000001</v>
      </c>
      <c r="W67" t="s">
        <v>32</v>
      </c>
      <c r="X67">
        <v>145.1</v>
      </c>
      <c r="Y67">
        <v>142.19999999999999</v>
      </c>
      <c r="Z67">
        <v>138.4</v>
      </c>
      <c r="AA67">
        <v>127.4</v>
      </c>
      <c r="AB67">
        <v>137.80000000000001</v>
      </c>
      <c r="AC67">
        <v>145.1</v>
      </c>
      <c r="AD67">
        <v>131.4</v>
      </c>
      <c r="AE67">
        <v>135.6</v>
      </c>
      <c r="AF67">
        <v>140.5</v>
      </c>
      <c r="AG67">
        <v>1790.2999999999997</v>
      </c>
      <c r="AH67">
        <v>292.89999999999998</v>
      </c>
      <c r="AI67">
        <v>446.3</v>
      </c>
      <c r="AJ67">
        <v>287.29999999999995</v>
      </c>
      <c r="AK67">
        <v>283.5</v>
      </c>
      <c r="AL67">
        <v>127.4</v>
      </c>
      <c r="AM67">
        <v>269.20000000000005</v>
      </c>
    </row>
    <row r="68" spans="1:39" hidden="1" x14ac:dyDescent="0.3">
      <c r="A68" t="s">
        <v>30</v>
      </c>
      <c r="B68">
        <v>2018</v>
      </c>
      <c r="C68" t="s">
        <v>44</v>
      </c>
      <c r="D68" s="62" t="s">
        <v>314</v>
      </c>
      <c r="E68" s="63">
        <v>43282</v>
      </c>
      <c r="F68">
        <v>138.4</v>
      </c>
      <c r="G68">
        <v>149.30000000000001</v>
      </c>
      <c r="H68">
        <v>139.30000000000001</v>
      </c>
      <c r="I68">
        <v>143.4</v>
      </c>
      <c r="J68">
        <v>124.1</v>
      </c>
      <c r="K68">
        <v>153.30000000000001</v>
      </c>
      <c r="L68">
        <v>154.19999999999999</v>
      </c>
      <c r="M68">
        <v>126.4</v>
      </c>
      <c r="N68">
        <v>114.3</v>
      </c>
      <c r="O68">
        <v>138.19999999999999</v>
      </c>
      <c r="P68">
        <v>132.80000000000001</v>
      </c>
      <c r="Q68">
        <v>154.80000000000001</v>
      </c>
      <c r="R68">
        <v>142</v>
      </c>
      <c r="S68">
        <v>156.1</v>
      </c>
      <c r="T68">
        <v>151.5</v>
      </c>
      <c r="U68">
        <v>145.1</v>
      </c>
      <c r="V68">
        <v>150.6</v>
      </c>
      <c r="W68" t="s">
        <v>32</v>
      </c>
      <c r="X68">
        <v>146.80000000000001</v>
      </c>
      <c r="Y68">
        <v>143.1</v>
      </c>
      <c r="Z68">
        <v>139</v>
      </c>
      <c r="AA68">
        <v>127.5</v>
      </c>
      <c r="AB68">
        <v>138.4</v>
      </c>
      <c r="AC68">
        <v>145.80000000000001</v>
      </c>
      <c r="AD68">
        <v>131.4</v>
      </c>
      <c r="AE68">
        <v>136</v>
      </c>
      <c r="AF68">
        <v>141.80000000000001</v>
      </c>
      <c r="AG68">
        <v>1810.5000000000002</v>
      </c>
      <c r="AH68">
        <v>292.10000000000002</v>
      </c>
      <c r="AI68">
        <v>447.20000000000005</v>
      </c>
      <c r="AJ68">
        <v>289.89999999999998</v>
      </c>
      <c r="AK68">
        <v>284.8</v>
      </c>
      <c r="AL68">
        <v>127.5</v>
      </c>
      <c r="AM68">
        <v>269.8</v>
      </c>
    </row>
    <row r="69" spans="1:39" hidden="1" x14ac:dyDescent="0.3">
      <c r="A69" t="s">
        <v>30</v>
      </c>
      <c r="B69">
        <v>2018</v>
      </c>
      <c r="C69" t="s">
        <v>46</v>
      </c>
      <c r="D69" s="62" t="s">
        <v>315</v>
      </c>
      <c r="E69" s="63">
        <v>43313</v>
      </c>
      <c r="F69">
        <v>139.19999999999999</v>
      </c>
      <c r="G69">
        <v>148.80000000000001</v>
      </c>
      <c r="H69">
        <v>139.1</v>
      </c>
      <c r="I69">
        <v>143.5</v>
      </c>
      <c r="J69">
        <v>125</v>
      </c>
      <c r="K69">
        <v>154.4</v>
      </c>
      <c r="L69">
        <v>156.30000000000001</v>
      </c>
      <c r="M69">
        <v>126.8</v>
      </c>
      <c r="N69">
        <v>115.4</v>
      </c>
      <c r="O69">
        <v>138.6</v>
      </c>
      <c r="P69">
        <v>133.80000000000001</v>
      </c>
      <c r="Q69">
        <v>155.19999999999999</v>
      </c>
      <c r="R69">
        <v>142.69999999999999</v>
      </c>
      <c r="S69">
        <v>156.4</v>
      </c>
      <c r="T69">
        <v>152.1</v>
      </c>
      <c r="U69">
        <v>145.80000000000001</v>
      </c>
      <c r="V69">
        <v>151.30000000000001</v>
      </c>
      <c r="W69" t="s">
        <v>32</v>
      </c>
      <c r="X69">
        <v>147.69999999999999</v>
      </c>
      <c r="Y69">
        <v>143.80000000000001</v>
      </c>
      <c r="Z69">
        <v>139.4</v>
      </c>
      <c r="AA69">
        <v>128.30000000000001</v>
      </c>
      <c r="AB69">
        <v>138.6</v>
      </c>
      <c r="AC69">
        <v>146.9</v>
      </c>
      <c r="AD69">
        <v>131.30000000000001</v>
      </c>
      <c r="AE69">
        <v>136.6</v>
      </c>
      <c r="AF69">
        <v>142.5</v>
      </c>
      <c r="AG69">
        <v>1818.8</v>
      </c>
      <c r="AH69">
        <v>293</v>
      </c>
      <c r="AI69">
        <v>449.2</v>
      </c>
      <c r="AJ69">
        <v>291.5</v>
      </c>
      <c r="AK69">
        <v>286.3</v>
      </c>
      <c r="AL69">
        <v>128.30000000000001</v>
      </c>
      <c r="AM69">
        <v>269.89999999999998</v>
      </c>
    </row>
    <row r="70" spans="1:39" hidden="1" x14ac:dyDescent="0.3">
      <c r="A70" t="s">
        <v>30</v>
      </c>
      <c r="B70">
        <v>2018</v>
      </c>
      <c r="C70" t="s">
        <v>48</v>
      </c>
      <c r="D70" s="62" t="s">
        <v>316</v>
      </c>
      <c r="E70" s="63">
        <v>43344</v>
      </c>
      <c r="F70">
        <v>139.4</v>
      </c>
      <c r="G70">
        <v>147.19999999999999</v>
      </c>
      <c r="H70">
        <v>136.6</v>
      </c>
      <c r="I70">
        <v>143.69999999999999</v>
      </c>
      <c r="J70">
        <v>124.6</v>
      </c>
      <c r="K70">
        <v>150.1</v>
      </c>
      <c r="L70">
        <v>149.4</v>
      </c>
      <c r="M70">
        <v>125.4</v>
      </c>
      <c r="N70">
        <v>114.4</v>
      </c>
      <c r="O70">
        <v>138.69999999999999</v>
      </c>
      <c r="P70">
        <v>133.1</v>
      </c>
      <c r="Q70">
        <v>155.9</v>
      </c>
      <c r="R70">
        <v>141.30000000000001</v>
      </c>
      <c r="S70">
        <v>157.69999999999999</v>
      </c>
      <c r="T70">
        <v>152.1</v>
      </c>
      <c r="U70">
        <v>146.1</v>
      </c>
      <c r="V70">
        <v>151.30000000000001</v>
      </c>
      <c r="W70" t="s">
        <v>32</v>
      </c>
      <c r="X70">
        <v>149</v>
      </c>
      <c r="Y70">
        <v>144</v>
      </c>
      <c r="Z70">
        <v>140</v>
      </c>
      <c r="AA70">
        <v>129.9</v>
      </c>
      <c r="AB70">
        <v>140</v>
      </c>
      <c r="AC70">
        <v>147.6</v>
      </c>
      <c r="AD70">
        <v>132</v>
      </c>
      <c r="AE70">
        <v>137.4</v>
      </c>
      <c r="AF70">
        <v>142.1</v>
      </c>
      <c r="AG70">
        <v>1799.8000000000002</v>
      </c>
      <c r="AH70">
        <v>295.10000000000002</v>
      </c>
      <c r="AI70">
        <v>449.5</v>
      </c>
      <c r="AJ70">
        <v>293</v>
      </c>
      <c r="AK70">
        <v>287.60000000000002</v>
      </c>
      <c r="AL70">
        <v>129.9</v>
      </c>
      <c r="AM70">
        <v>272</v>
      </c>
    </row>
    <row r="71" spans="1:39" hidden="1" x14ac:dyDescent="0.3">
      <c r="A71" t="s">
        <v>30</v>
      </c>
      <c r="B71">
        <v>2018</v>
      </c>
      <c r="C71" t="s">
        <v>50</v>
      </c>
      <c r="D71" s="62" t="s">
        <v>317</v>
      </c>
      <c r="E71" s="63">
        <v>43374</v>
      </c>
      <c r="F71">
        <v>139.30000000000001</v>
      </c>
      <c r="G71">
        <v>147.6</v>
      </c>
      <c r="H71">
        <v>134.6</v>
      </c>
      <c r="I71">
        <v>141.9</v>
      </c>
      <c r="J71">
        <v>123.5</v>
      </c>
      <c r="K71">
        <v>144.5</v>
      </c>
      <c r="L71">
        <v>147.6</v>
      </c>
      <c r="M71">
        <v>121.4</v>
      </c>
      <c r="N71">
        <v>112.3</v>
      </c>
      <c r="O71">
        <v>139.5</v>
      </c>
      <c r="P71">
        <v>134.6</v>
      </c>
      <c r="Q71">
        <v>155.19999999999999</v>
      </c>
      <c r="R71">
        <v>140.19999999999999</v>
      </c>
      <c r="S71">
        <v>159.6</v>
      </c>
      <c r="T71">
        <v>150.69999999999999</v>
      </c>
      <c r="U71">
        <v>144.5</v>
      </c>
      <c r="V71">
        <v>149.80000000000001</v>
      </c>
      <c r="W71" t="s">
        <v>32</v>
      </c>
      <c r="X71">
        <v>149.69999999999999</v>
      </c>
      <c r="Y71">
        <v>147.5</v>
      </c>
      <c r="Z71">
        <v>144.80000000000001</v>
      </c>
      <c r="AA71">
        <v>130.80000000000001</v>
      </c>
      <c r="AB71">
        <v>140.1</v>
      </c>
      <c r="AC71">
        <v>148</v>
      </c>
      <c r="AD71">
        <v>134.4</v>
      </c>
      <c r="AE71">
        <v>139.80000000000001</v>
      </c>
      <c r="AF71">
        <v>142.19999999999999</v>
      </c>
      <c r="AG71">
        <v>1782.2</v>
      </c>
      <c r="AH71">
        <v>299.39999999999998</v>
      </c>
      <c r="AI71">
        <v>445</v>
      </c>
      <c r="AJ71">
        <v>297.2</v>
      </c>
      <c r="AK71">
        <v>292.8</v>
      </c>
      <c r="AL71">
        <v>130.80000000000001</v>
      </c>
      <c r="AM71">
        <v>274.5</v>
      </c>
    </row>
    <row r="72" spans="1:39" hidden="1" x14ac:dyDescent="0.3">
      <c r="A72" t="s">
        <v>30</v>
      </c>
      <c r="B72">
        <v>2018</v>
      </c>
      <c r="C72" t="s">
        <v>53</v>
      </c>
      <c r="D72" s="62" t="s">
        <v>318</v>
      </c>
      <c r="E72" s="63">
        <v>43405</v>
      </c>
      <c r="F72">
        <v>137.1</v>
      </c>
      <c r="G72">
        <v>150.80000000000001</v>
      </c>
      <c r="H72">
        <v>136.69999999999999</v>
      </c>
      <c r="I72">
        <v>141.9</v>
      </c>
      <c r="J72">
        <v>122.8</v>
      </c>
      <c r="K72">
        <v>143.9</v>
      </c>
      <c r="L72">
        <v>147.5</v>
      </c>
      <c r="M72">
        <v>121</v>
      </c>
      <c r="N72">
        <v>111.6</v>
      </c>
      <c r="O72">
        <v>140.6</v>
      </c>
      <c r="P72">
        <v>137.5</v>
      </c>
      <c r="Q72">
        <v>156.1</v>
      </c>
      <c r="R72">
        <v>140</v>
      </c>
      <c r="S72">
        <v>161.9</v>
      </c>
      <c r="T72">
        <v>151.69999999999999</v>
      </c>
      <c r="U72">
        <v>145.5</v>
      </c>
      <c r="V72">
        <v>150.80000000000001</v>
      </c>
      <c r="W72" t="s">
        <v>32</v>
      </c>
      <c r="X72">
        <v>150.30000000000001</v>
      </c>
      <c r="Y72">
        <v>148</v>
      </c>
      <c r="Z72">
        <v>145.4</v>
      </c>
      <c r="AA72">
        <v>130.30000000000001</v>
      </c>
      <c r="AB72">
        <v>143.1</v>
      </c>
      <c r="AC72">
        <v>150.19999999999999</v>
      </c>
      <c r="AD72">
        <v>133.1</v>
      </c>
      <c r="AE72">
        <v>140.1</v>
      </c>
      <c r="AF72">
        <v>142.4</v>
      </c>
      <c r="AG72">
        <v>1787.4999999999995</v>
      </c>
      <c r="AH72">
        <v>302</v>
      </c>
      <c r="AI72">
        <v>448</v>
      </c>
      <c r="AJ72">
        <v>298.3</v>
      </c>
      <c r="AK72">
        <v>295.60000000000002</v>
      </c>
      <c r="AL72">
        <v>130.30000000000001</v>
      </c>
      <c r="AM72">
        <v>276.2</v>
      </c>
    </row>
    <row r="73" spans="1:39" hidden="1" x14ac:dyDescent="0.3">
      <c r="A73" t="s">
        <v>30</v>
      </c>
      <c r="B73">
        <v>2018</v>
      </c>
      <c r="C73" t="s">
        <v>55</v>
      </c>
      <c r="D73" s="62" t="s">
        <v>319</v>
      </c>
      <c r="E73" s="63">
        <v>43435</v>
      </c>
      <c r="F73">
        <v>137.1</v>
      </c>
      <c r="G73">
        <v>151.9</v>
      </c>
      <c r="H73">
        <v>137.4</v>
      </c>
      <c r="I73">
        <v>142.4</v>
      </c>
      <c r="J73">
        <v>124.2</v>
      </c>
      <c r="K73">
        <v>140.19999999999999</v>
      </c>
      <c r="L73">
        <v>136.6</v>
      </c>
      <c r="M73">
        <v>120.9</v>
      </c>
      <c r="N73">
        <v>109.9</v>
      </c>
      <c r="O73">
        <v>140.19999999999999</v>
      </c>
      <c r="P73">
        <v>137.80000000000001</v>
      </c>
      <c r="Q73">
        <v>156</v>
      </c>
      <c r="R73">
        <v>138.5</v>
      </c>
      <c r="S73">
        <v>162.4</v>
      </c>
      <c r="T73">
        <v>151.6</v>
      </c>
      <c r="U73">
        <v>145.9</v>
      </c>
      <c r="V73">
        <v>150.80000000000001</v>
      </c>
      <c r="W73" t="s">
        <v>32</v>
      </c>
      <c r="X73">
        <v>149</v>
      </c>
      <c r="Y73">
        <v>149.5</v>
      </c>
      <c r="Z73">
        <v>149.6</v>
      </c>
      <c r="AA73">
        <v>128.9</v>
      </c>
      <c r="AB73">
        <v>143.30000000000001</v>
      </c>
      <c r="AC73">
        <v>155.1</v>
      </c>
      <c r="AD73">
        <v>133.19999999999999</v>
      </c>
      <c r="AE73">
        <v>141.6</v>
      </c>
      <c r="AF73">
        <v>141.9</v>
      </c>
      <c r="AG73">
        <v>1773.1000000000001</v>
      </c>
      <c r="AH73">
        <v>304</v>
      </c>
      <c r="AI73">
        <v>448.3</v>
      </c>
      <c r="AJ73">
        <v>298.5</v>
      </c>
      <c r="AK73">
        <v>304.7</v>
      </c>
      <c r="AL73">
        <v>128.9</v>
      </c>
      <c r="AM73">
        <v>276.5</v>
      </c>
    </row>
    <row r="74" spans="1:39" hidden="1" x14ac:dyDescent="0.3">
      <c r="A74" t="s">
        <v>30</v>
      </c>
      <c r="B74">
        <v>2019</v>
      </c>
      <c r="C74" t="s">
        <v>31</v>
      </c>
      <c r="D74" s="62" t="s">
        <v>320</v>
      </c>
      <c r="E74" s="63">
        <v>43466</v>
      </c>
      <c r="F74">
        <v>136.6</v>
      </c>
      <c r="G74">
        <v>152.5</v>
      </c>
      <c r="H74">
        <v>138.19999999999999</v>
      </c>
      <c r="I74">
        <v>142.4</v>
      </c>
      <c r="J74">
        <v>123.9</v>
      </c>
      <c r="K74">
        <v>135.5</v>
      </c>
      <c r="L74">
        <v>131.69999999999999</v>
      </c>
      <c r="M74">
        <v>121.3</v>
      </c>
      <c r="N74">
        <v>108.4</v>
      </c>
      <c r="O74">
        <v>138.9</v>
      </c>
      <c r="P74">
        <v>137</v>
      </c>
      <c r="Q74">
        <v>155.80000000000001</v>
      </c>
      <c r="R74">
        <v>137.4</v>
      </c>
      <c r="S74">
        <v>162.69999999999999</v>
      </c>
      <c r="T74">
        <v>150.6</v>
      </c>
      <c r="U74">
        <v>145.1</v>
      </c>
      <c r="V74">
        <v>149.9</v>
      </c>
      <c r="W74" t="s">
        <v>32</v>
      </c>
      <c r="X74">
        <v>146.19999999999999</v>
      </c>
      <c r="Y74">
        <v>150.1</v>
      </c>
      <c r="Z74">
        <v>149.6</v>
      </c>
      <c r="AA74">
        <v>128.6</v>
      </c>
      <c r="AB74">
        <v>142.9</v>
      </c>
      <c r="AC74">
        <v>155.19999999999999</v>
      </c>
      <c r="AD74">
        <v>133.5</v>
      </c>
      <c r="AE74">
        <v>141.69999999999999</v>
      </c>
      <c r="AF74">
        <v>141</v>
      </c>
      <c r="AG74">
        <v>1759.6000000000001</v>
      </c>
      <c r="AH74">
        <v>304.39999999999998</v>
      </c>
      <c r="AI74">
        <v>445.6</v>
      </c>
      <c r="AJ74">
        <v>296.29999999999995</v>
      </c>
      <c r="AK74">
        <v>304.79999999999995</v>
      </c>
      <c r="AL74">
        <v>128.6</v>
      </c>
      <c r="AM74">
        <v>276.39999999999998</v>
      </c>
    </row>
    <row r="75" spans="1:39" hidden="1" x14ac:dyDescent="0.3">
      <c r="A75" t="s">
        <v>30</v>
      </c>
      <c r="B75">
        <v>2019</v>
      </c>
      <c r="C75" t="s">
        <v>36</v>
      </c>
      <c r="D75" s="62" t="s">
        <v>321</v>
      </c>
      <c r="E75" s="63">
        <v>43497</v>
      </c>
      <c r="F75">
        <v>136.80000000000001</v>
      </c>
      <c r="G75">
        <v>153</v>
      </c>
      <c r="H75">
        <v>139.1</v>
      </c>
      <c r="I75">
        <v>142.5</v>
      </c>
      <c r="J75">
        <v>124.1</v>
      </c>
      <c r="K75">
        <v>135.80000000000001</v>
      </c>
      <c r="L75">
        <v>128.69999999999999</v>
      </c>
      <c r="M75">
        <v>121.5</v>
      </c>
      <c r="N75">
        <v>108.3</v>
      </c>
      <c r="O75">
        <v>139.19999999999999</v>
      </c>
      <c r="P75">
        <v>137.4</v>
      </c>
      <c r="Q75">
        <v>156.19999999999999</v>
      </c>
      <c r="R75">
        <v>137.19999999999999</v>
      </c>
      <c r="S75">
        <v>162.80000000000001</v>
      </c>
      <c r="T75">
        <v>150.5</v>
      </c>
      <c r="U75">
        <v>146.1</v>
      </c>
      <c r="V75">
        <v>149.9</v>
      </c>
      <c r="W75" t="s">
        <v>32</v>
      </c>
      <c r="X75">
        <v>145.30000000000001</v>
      </c>
      <c r="Y75">
        <v>150.1</v>
      </c>
      <c r="Z75">
        <v>149.9</v>
      </c>
      <c r="AA75">
        <v>129.19999999999999</v>
      </c>
      <c r="AB75">
        <v>143.4</v>
      </c>
      <c r="AC75">
        <v>155.5</v>
      </c>
      <c r="AD75">
        <v>134.9</v>
      </c>
      <c r="AE75">
        <v>142.19999999999999</v>
      </c>
      <c r="AF75">
        <v>141</v>
      </c>
      <c r="AG75">
        <v>1759.8000000000002</v>
      </c>
      <c r="AH75">
        <v>305</v>
      </c>
      <c r="AI75">
        <v>446.5</v>
      </c>
      <c r="AJ75">
        <v>295.39999999999998</v>
      </c>
      <c r="AK75">
        <v>305.39999999999998</v>
      </c>
      <c r="AL75">
        <v>129.19999999999999</v>
      </c>
      <c r="AM75">
        <v>278.3</v>
      </c>
    </row>
    <row r="76" spans="1:39" hidden="1" x14ac:dyDescent="0.3">
      <c r="A76" t="s">
        <v>30</v>
      </c>
      <c r="B76">
        <v>2019</v>
      </c>
      <c r="C76" t="s">
        <v>38</v>
      </c>
      <c r="D76" s="62" t="s">
        <v>322</v>
      </c>
      <c r="E76" s="63">
        <v>43525</v>
      </c>
      <c r="F76">
        <v>136.9</v>
      </c>
      <c r="G76">
        <v>154.1</v>
      </c>
      <c r="H76">
        <v>138.69999999999999</v>
      </c>
      <c r="I76">
        <v>142.5</v>
      </c>
      <c r="J76">
        <v>124.1</v>
      </c>
      <c r="K76">
        <v>136.1</v>
      </c>
      <c r="L76">
        <v>128.19999999999999</v>
      </c>
      <c r="M76">
        <v>122.3</v>
      </c>
      <c r="N76">
        <v>108.3</v>
      </c>
      <c r="O76">
        <v>138.9</v>
      </c>
      <c r="P76">
        <v>137.4</v>
      </c>
      <c r="Q76">
        <v>156.4</v>
      </c>
      <c r="R76">
        <v>137.30000000000001</v>
      </c>
      <c r="S76">
        <v>162.9</v>
      </c>
      <c r="T76">
        <v>150.80000000000001</v>
      </c>
      <c r="U76">
        <v>146.1</v>
      </c>
      <c r="V76">
        <v>150.1</v>
      </c>
      <c r="W76" t="s">
        <v>32</v>
      </c>
      <c r="X76">
        <v>146.4</v>
      </c>
      <c r="Y76">
        <v>150</v>
      </c>
      <c r="Z76">
        <v>150.4</v>
      </c>
      <c r="AA76">
        <v>129.9</v>
      </c>
      <c r="AB76">
        <v>143.80000000000001</v>
      </c>
      <c r="AC76">
        <v>155.5</v>
      </c>
      <c r="AD76">
        <v>134</v>
      </c>
      <c r="AE76">
        <v>142.4</v>
      </c>
      <c r="AF76">
        <v>141.19999999999999</v>
      </c>
      <c r="AG76">
        <v>1761.2000000000003</v>
      </c>
      <c r="AH76">
        <v>305.3</v>
      </c>
      <c r="AI76">
        <v>447</v>
      </c>
      <c r="AJ76">
        <v>296.39999999999998</v>
      </c>
      <c r="AK76">
        <v>305.89999999999998</v>
      </c>
      <c r="AL76">
        <v>129.9</v>
      </c>
      <c r="AM76">
        <v>277.8</v>
      </c>
    </row>
    <row r="77" spans="1:39" hidden="1" x14ac:dyDescent="0.3">
      <c r="A77" s="16" t="s">
        <v>30</v>
      </c>
      <c r="B77" s="16">
        <v>2019</v>
      </c>
      <c r="C77" s="16" t="s">
        <v>39</v>
      </c>
      <c r="D77" s="74">
        <v>43556</v>
      </c>
      <c r="E77" s="64">
        <v>43556</v>
      </c>
      <c r="F77" s="44">
        <v>137.31666666666666</v>
      </c>
      <c r="G77" s="44">
        <v>157.76666666666668</v>
      </c>
      <c r="H77" s="44">
        <v>137.51666666666665</v>
      </c>
      <c r="I77" s="44">
        <v>142.85</v>
      </c>
      <c r="J77" s="44">
        <v>124.13333333333334</v>
      </c>
      <c r="K77" s="44">
        <v>140.13333333333333</v>
      </c>
      <c r="L77" s="44">
        <v>135.45000000000002</v>
      </c>
      <c r="M77" s="44">
        <v>124.91666666666667</v>
      </c>
      <c r="N77" s="44">
        <v>109.28333333333335</v>
      </c>
      <c r="O77" s="44">
        <v>139.73333333333335</v>
      </c>
      <c r="P77" s="44">
        <v>137.66666666666666</v>
      </c>
      <c r="Q77" s="44">
        <v>156.35</v>
      </c>
      <c r="R77" s="44">
        <v>139.18333333333334</v>
      </c>
      <c r="S77" s="44">
        <v>163.4</v>
      </c>
      <c r="T77" s="44">
        <v>151.03333333333333</v>
      </c>
      <c r="U77" s="44">
        <v>146.16666666666666</v>
      </c>
      <c r="V77" s="44">
        <v>150.36666666666665</v>
      </c>
      <c r="W77" s="44">
        <v>0</v>
      </c>
      <c r="X77" s="44">
        <v>146.56666666666669</v>
      </c>
      <c r="Y77" s="44">
        <v>149.88333333333333</v>
      </c>
      <c r="Z77" s="44">
        <v>150.85</v>
      </c>
      <c r="AA77" s="44">
        <v>129.88333333333333</v>
      </c>
      <c r="AB77" s="44">
        <v>144.98333333333335</v>
      </c>
      <c r="AC77" s="44">
        <v>156.61666666666667</v>
      </c>
      <c r="AD77" s="44">
        <v>134.53333333333333</v>
      </c>
      <c r="AE77" s="44">
        <v>142.78333333333333</v>
      </c>
      <c r="AF77" s="44">
        <v>142.35</v>
      </c>
      <c r="AG77" s="44">
        <v>1782.3000000000002</v>
      </c>
      <c r="AH77" s="44">
        <v>306.18333333333334</v>
      </c>
      <c r="AI77" s="44">
        <v>447.56666666666661</v>
      </c>
      <c r="AJ77" s="44">
        <v>296.45000000000005</v>
      </c>
      <c r="AK77" s="44">
        <v>307.4666666666667</v>
      </c>
      <c r="AL77" s="44">
        <v>129.88333333333333</v>
      </c>
      <c r="AM77" s="44">
        <v>279.51666666666665</v>
      </c>
    </row>
    <row r="78" spans="1:39" hidden="1" x14ac:dyDescent="0.3">
      <c r="A78" t="s">
        <v>30</v>
      </c>
      <c r="B78">
        <v>2019</v>
      </c>
      <c r="C78" t="s">
        <v>41</v>
      </c>
      <c r="D78" s="62" t="s">
        <v>323</v>
      </c>
      <c r="E78" s="63">
        <v>43586</v>
      </c>
      <c r="F78">
        <v>137.4</v>
      </c>
      <c r="G78">
        <v>159.5</v>
      </c>
      <c r="H78">
        <v>134.5</v>
      </c>
      <c r="I78">
        <v>142.6</v>
      </c>
      <c r="J78">
        <v>124</v>
      </c>
      <c r="K78">
        <v>143.69999999999999</v>
      </c>
      <c r="L78">
        <v>133.4</v>
      </c>
      <c r="M78">
        <v>125.1</v>
      </c>
      <c r="N78">
        <v>109.3</v>
      </c>
      <c r="O78">
        <v>139.30000000000001</v>
      </c>
      <c r="P78">
        <v>137.69999999999999</v>
      </c>
      <c r="Q78">
        <v>156.4</v>
      </c>
      <c r="R78">
        <v>139.19999999999999</v>
      </c>
      <c r="S78">
        <v>163.30000000000001</v>
      </c>
      <c r="T78">
        <v>151.30000000000001</v>
      </c>
      <c r="U78">
        <v>146.6</v>
      </c>
      <c r="V78">
        <v>150.69999999999999</v>
      </c>
      <c r="W78" t="s">
        <v>32</v>
      </c>
      <c r="X78">
        <v>146.9</v>
      </c>
      <c r="Y78">
        <v>149.5</v>
      </c>
      <c r="Z78">
        <v>151.30000000000001</v>
      </c>
      <c r="AA78">
        <v>130.19999999999999</v>
      </c>
      <c r="AB78">
        <v>145.9</v>
      </c>
      <c r="AC78">
        <v>156.69999999999999</v>
      </c>
      <c r="AD78">
        <v>133.9</v>
      </c>
      <c r="AE78">
        <v>142.9</v>
      </c>
      <c r="AF78">
        <v>142.4</v>
      </c>
      <c r="AG78">
        <v>1782.1000000000001</v>
      </c>
      <c r="AH78">
        <v>306.20000000000005</v>
      </c>
      <c r="AI78">
        <v>448.59999999999997</v>
      </c>
      <c r="AJ78">
        <v>296.39999999999998</v>
      </c>
      <c r="AK78">
        <v>308</v>
      </c>
      <c r="AL78">
        <v>130.19999999999999</v>
      </c>
      <c r="AM78">
        <v>279.8</v>
      </c>
    </row>
    <row r="79" spans="1:39" hidden="1" x14ac:dyDescent="0.3">
      <c r="A79" t="s">
        <v>30</v>
      </c>
      <c r="B79">
        <v>2019</v>
      </c>
      <c r="C79" t="s">
        <v>42</v>
      </c>
      <c r="D79" s="62" t="s">
        <v>324</v>
      </c>
      <c r="E79" s="63">
        <v>43617</v>
      </c>
      <c r="F79">
        <v>137.80000000000001</v>
      </c>
      <c r="G79">
        <v>163.5</v>
      </c>
      <c r="H79">
        <v>136.19999999999999</v>
      </c>
      <c r="I79">
        <v>143.19999999999999</v>
      </c>
      <c r="J79">
        <v>124.3</v>
      </c>
      <c r="K79">
        <v>143.30000000000001</v>
      </c>
      <c r="L79">
        <v>140.6</v>
      </c>
      <c r="M79">
        <v>128.69999999999999</v>
      </c>
      <c r="N79">
        <v>110.6</v>
      </c>
      <c r="O79">
        <v>140.4</v>
      </c>
      <c r="P79">
        <v>138</v>
      </c>
      <c r="Q79">
        <v>156.6</v>
      </c>
      <c r="R79">
        <v>141</v>
      </c>
      <c r="S79">
        <v>164.2</v>
      </c>
      <c r="T79">
        <v>151.4</v>
      </c>
      <c r="U79">
        <v>146.5</v>
      </c>
      <c r="V79">
        <v>150.69999999999999</v>
      </c>
      <c r="W79" t="s">
        <v>32</v>
      </c>
      <c r="X79">
        <v>147.80000000000001</v>
      </c>
      <c r="Y79">
        <v>149.6</v>
      </c>
      <c r="Z79">
        <v>151.69999999999999</v>
      </c>
      <c r="AA79">
        <v>130.19999999999999</v>
      </c>
      <c r="AB79">
        <v>146.4</v>
      </c>
      <c r="AC79">
        <v>157.69999999999999</v>
      </c>
      <c r="AD79">
        <v>134.80000000000001</v>
      </c>
      <c r="AE79">
        <v>143.30000000000001</v>
      </c>
      <c r="AF79">
        <v>143.6</v>
      </c>
      <c r="AG79">
        <v>1804.1999999999998</v>
      </c>
      <c r="AH79">
        <v>307.5</v>
      </c>
      <c r="AI79">
        <v>448.59999999999997</v>
      </c>
      <c r="AJ79">
        <v>297.39999999999998</v>
      </c>
      <c r="AK79">
        <v>309.39999999999998</v>
      </c>
      <c r="AL79">
        <v>130.19999999999999</v>
      </c>
      <c r="AM79">
        <v>281.20000000000005</v>
      </c>
    </row>
    <row r="80" spans="1:39" hidden="1" x14ac:dyDescent="0.3">
      <c r="A80" t="s">
        <v>30</v>
      </c>
      <c r="B80">
        <v>2019</v>
      </c>
      <c r="C80" t="s">
        <v>44</v>
      </c>
      <c r="D80" s="62" t="s">
        <v>325</v>
      </c>
      <c r="E80" s="63">
        <v>43647</v>
      </c>
      <c r="F80">
        <v>138.4</v>
      </c>
      <c r="G80">
        <v>164</v>
      </c>
      <c r="H80">
        <v>138.4</v>
      </c>
      <c r="I80">
        <v>143.9</v>
      </c>
      <c r="J80">
        <v>124.4</v>
      </c>
      <c r="K80">
        <v>146.4</v>
      </c>
      <c r="L80">
        <v>150.1</v>
      </c>
      <c r="M80">
        <v>130.6</v>
      </c>
      <c r="N80">
        <v>110.8</v>
      </c>
      <c r="O80">
        <v>141.69999999999999</v>
      </c>
      <c r="P80">
        <v>138.5</v>
      </c>
      <c r="Q80">
        <v>156.69999999999999</v>
      </c>
      <c r="R80">
        <v>143</v>
      </c>
      <c r="S80">
        <v>164.5</v>
      </c>
      <c r="T80">
        <v>151.6</v>
      </c>
      <c r="U80">
        <v>146.6</v>
      </c>
      <c r="V80">
        <v>150.9</v>
      </c>
      <c r="W80" t="s">
        <v>32</v>
      </c>
      <c r="X80">
        <v>146.80000000000001</v>
      </c>
      <c r="Y80">
        <v>150</v>
      </c>
      <c r="Z80">
        <v>152.19999999999999</v>
      </c>
      <c r="AA80">
        <v>131.19999999999999</v>
      </c>
      <c r="AB80">
        <v>147.5</v>
      </c>
      <c r="AC80">
        <v>159.1</v>
      </c>
      <c r="AD80">
        <v>136.1</v>
      </c>
      <c r="AE80">
        <v>144.19999999999999</v>
      </c>
      <c r="AF80">
        <v>144.9</v>
      </c>
      <c r="AG80">
        <v>1826.8999999999999</v>
      </c>
      <c r="AH80">
        <v>308.7</v>
      </c>
      <c r="AI80">
        <v>449.1</v>
      </c>
      <c r="AJ80">
        <v>296.8</v>
      </c>
      <c r="AK80">
        <v>311.29999999999995</v>
      </c>
      <c r="AL80">
        <v>131.19999999999999</v>
      </c>
      <c r="AM80">
        <v>283.60000000000002</v>
      </c>
    </row>
    <row r="81" spans="1:39" hidden="1" x14ac:dyDescent="0.3">
      <c r="A81" t="s">
        <v>30</v>
      </c>
      <c r="B81">
        <v>2019</v>
      </c>
      <c r="C81" t="s">
        <v>46</v>
      </c>
      <c r="D81" s="62" t="s">
        <v>326</v>
      </c>
      <c r="E81" s="63">
        <v>43678</v>
      </c>
      <c r="F81">
        <v>139.19999999999999</v>
      </c>
      <c r="G81">
        <v>161.9</v>
      </c>
      <c r="H81">
        <v>137.1</v>
      </c>
      <c r="I81">
        <v>144.6</v>
      </c>
      <c r="J81">
        <v>124.7</v>
      </c>
      <c r="K81">
        <v>145.5</v>
      </c>
      <c r="L81">
        <v>156.19999999999999</v>
      </c>
      <c r="M81">
        <v>131.5</v>
      </c>
      <c r="N81">
        <v>111.7</v>
      </c>
      <c r="O81">
        <v>142.69999999999999</v>
      </c>
      <c r="P81">
        <v>138.5</v>
      </c>
      <c r="Q81">
        <v>156.9</v>
      </c>
      <c r="R81">
        <v>144</v>
      </c>
      <c r="S81">
        <v>165.1</v>
      </c>
      <c r="T81">
        <v>151.80000000000001</v>
      </c>
      <c r="U81">
        <v>146.6</v>
      </c>
      <c r="V81">
        <v>151.1</v>
      </c>
      <c r="W81" t="s">
        <v>32</v>
      </c>
      <c r="X81">
        <v>146.4</v>
      </c>
      <c r="Y81">
        <v>150.19999999999999</v>
      </c>
      <c r="Z81">
        <v>152.69999999999999</v>
      </c>
      <c r="AA81">
        <v>131.4</v>
      </c>
      <c r="AB81">
        <v>148</v>
      </c>
      <c r="AC81">
        <v>159.69999999999999</v>
      </c>
      <c r="AD81">
        <v>138.80000000000001</v>
      </c>
      <c r="AE81">
        <v>144.9</v>
      </c>
      <c r="AF81">
        <v>145.69999999999999</v>
      </c>
      <c r="AG81">
        <v>1834.5000000000002</v>
      </c>
      <c r="AH81">
        <v>310</v>
      </c>
      <c r="AI81">
        <v>449.5</v>
      </c>
      <c r="AJ81">
        <v>296.60000000000002</v>
      </c>
      <c r="AK81">
        <v>312.39999999999998</v>
      </c>
      <c r="AL81">
        <v>131.4</v>
      </c>
      <c r="AM81">
        <v>286.8</v>
      </c>
    </row>
    <row r="82" spans="1:39" hidden="1" x14ac:dyDescent="0.3">
      <c r="A82" t="s">
        <v>30</v>
      </c>
      <c r="B82">
        <v>2019</v>
      </c>
      <c r="C82" t="s">
        <v>48</v>
      </c>
      <c r="D82" s="62" t="s">
        <v>327</v>
      </c>
      <c r="E82" s="63">
        <v>43709</v>
      </c>
      <c r="F82">
        <v>140.1</v>
      </c>
      <c r="G82">
        <v>161.9</v>
      </c>
      <c r="H82">
        <v>138.30000000000001</v>
      </c>
      <c r="I82">
        <v>145.69999999999999</v>
      </c>
      <c r="J82">
        <v>125.1</v>
      </c>
      <c r="K82">
        <v>143.80000000000001</v>
      </c>
      <c r="L82">
        <v>163.4</v>
      </c>
      <c r="M82">
        <v>132.19999999999999</v>
      </c>
      <c r="N82">
        <v>112.8</v>
      </c>
      <c r="O82">
        <v>144.19999999999999</v>
      </c>
      <c r="P82">
        <v>138.5</v>
      </c>
      <c r="Q82">
        <v>157.19999999999999</v>
      </c>
      <c r="R82">
        <v>145.5</v>
      </c>
      <c r="S82">
        <v>165.7</v>
      </c>
      <c r="T82">
        <v>151.69999999999999</v>
      </c>
      <c r="U82">
        <v>146.6</v>
      </c>
      <c r="V82">
        <v>151</v>
      </c>
      <c r="W82" t="s">
        <v>32</v>
      </c>
      <c r="X82">
        <v>146.9</v>
      </c>
      <c r="Y82">
        <v>150.30000000000001</v>
      </c>
      <c r="Z82">
        <v>153.4</v>
      </c>
      <c r="AA82">
        <v>131.6</v>
      </c>
      <c r="AB82">
        <v>148.30000000000001</v>
      </c>
      <c r="AC82">
        <v>160.19999999999999</v>
      </c>
      <c r="AD82">
        <v>140.19999999999999</v>
      </c>
      <c r="AE82">
        <v>145.4</v>
      </c>
      <c r="AF82">
        <v>146.69999999999999</v>
      </c>
      <c r="AG82">
        <v>1848.7</v>
      </c>
      <c r="AH82">
        <v>311.10000000000002</v>
      </c>
      <c r="AI82">
        <v>449.29999999999995</v>
      </c>
      <c r="AJ82">
        <v>297.20000000000005</v>
      </c>
      <c r="AK82">
        <v>313.60000000000002</v>
      </c>
      <c r="AL82">
        <v>131.6</v>
      </c>
      <c r="AM82">
        <v>288.5</v>
      </c>
    </row>
    <row r="83" spans="1:39" hidden="1" x14ac:dyDescent="0.3">
      <c r="A83" t="s">
        <v>30</v>
      </c>
      <c r="B83">
        <v>2019</v>
      </c>
      <c r="C83" t="s">
        <v>50</v>
      </c>
      <c r="D83" s="62" t="s">
        <v>328</v>
      </c>
      <c r="E83" s="63">
        <v>43739</v>
      </c>
      <c r="F83">
        <v>141</v>
      </c>
      <c r="G83">
        <v>161.6</v>
      </c>
      <c r="H83">
        <v>141.19999999999999</v>
      </c>
      <c r="I83">
        <v>146.5</v>
      </c>
      <c r="J83">
        <v>125.6</v>
      </c>
      <c r="K83">
        <v>145.69999999999999</v>
      </c>
      <c r="L83">
        <v>178.8</v>
      </c>
      <c r="M83">
        <v>133.1</v>
      </c>
      <c r="N83">
        <v>113.6</v>
      </c>
      <c r="O83">
        <v>145.5</v>
      </c>
      <c r="P83">
        <v>138.6</v>
      </c>
      <c r="Q83">
        <v>157.4</v>
      </c>
      <c r="R83">
        <v>148.30000000000001</v>
      </c>
      <c r="S83">
        <v>166.3</v>
      </c>
      <c r="T83">
        <v>151.69999999999999</v>
      </c>
      <c r="U83">
        <v>146.69999999999999</v>
      </c>
      <c r="V83">
        <v>151</v>
      </c>
      <c r="W83" t="s">
        <v>32</v>
      </c>
      <c r="X83">
        <v>147.69999999999999</v>
      </c>
      <c r="Y83">
        <v>150.6</v>
      </c>
      <c r="Z83">
        <v>153.69999999999999</v>
      </c>
      <c r="AA83">
        <v>131.69999999999999</v>
      </c>
      <c r="AB83">
        <v>148.69999999999999</v>
      </c>
      <c r="AC83">
        <v>160.69999999999999</v>
      </c>
      <c r="AD83">
        <v>140.30000000000001</v>
      </c>
      <c r="AE83">
        <v>145.69999999999999</v>
      </c>
      <c r="AF83">
        <v>148.30000000000001</v>
      </c>
      <c r="AG83">
        <v>1876.8999999999996</v>
      </c>
      <c r="AH83">
        <v>312</v>
      </c>
      <c r="AI83">
        <v>449.4</v>
      </c>
      <c r="AJ83">
        <v>298.29999999999995</v>
      </c>
      <c r="AK83">
        <v>314.39999999999998</v>
      </c>
      <c r="AL83">
        <v>131.69999999999999</v>
      </c>
      <c r="AM83">
        <v>289</v>
      </c>
    </row>
    <row r="84" spans="1:39" hidden="1" x14ac:dyDescent="0.3">
      <c r="A84" t="s">
        <v>30</v>
      </c>
      <c r="B84">
        <v>2019</v>
      </c>
      <c r="C84" t="s">
        <v>53</v>
      </c>
      <c r="D84" s="62" t="s">
        <v>329</v>
      </c>
      <c r="E84" s="63">
        <v>43770</v>
      </c>
      <c r="F84">
        <v>141.80000000000001</v>
      </c>
      <c r="G84">
        <v>163.69999999999999</v>
      </c>
      <c r="H84">
        <v>143.80000000000001</v>
      </c>
      <c r="I84">
        <v>147.1</v>
      </c>
      <c r="J84">
        <v>126</v>
      </c>
      <c r="K84">
        <v>146.19999999999999</v>
      </c>
      <c r="L84">
        <v>191.4</v>
      </c>
      <c r="M84">
        <v>136.19999999999999</v>
      </c>
      <c r="N84">
        <v>113.8</v>
      </c>
      <c r="O84">
        <v>147.30000000000001</v>
      </c>
      <c r="P84">
        <v>138.69999999999999</v>
      </c>
      <c r="Q84">
        <v>157.69999999999999</v>
      </c>
      <c r="R84">
        <v>150.9</v>
      </c>
      <c r="S84">
        <v>167.2</v>
      </c>
      <c r="T84">
        <v>152.30000000000001</v>
      </c>
      <c r="U84">
        <v>147</v>
      </c>
      <c r="V84">
        <v>151.5</v>
      </c>
      <c r="W84" t="s">
        <v>32</v>
      </c>
      <c r="X84">
        <v>148.4</v>
      </c>
      <c r="Y84">
        <v>150.9</v>
      </c>
      <c r="Z84">
        <v>154.30000000000001</v>
      </c>
      <c r="AA84">
        <v>132.1</v>
      </c>
      <c r="AB84">
        <v>149.1</v>
      </c>
      <c r="AC84">
        <v>160.80000000000001</v>
      </c>
      <c r="AD84">
        <v>140.6</v>
      </c>
      <c r="AE84">
        <v>146.1</v>
      </c>
      <c r="AF84">
        <v>149.9</v>
      </c>
      <c r="AG84">
        <v>1904.6000000000001</v>
      </c>
      <c r="AH84">
        <v>313.29999999999995</v>
      </c>
      <c r="AI84">
        <v>450.8</v>
      </c>
      <c r="AJ84">
        <v>299.3</v>
      </c>
      <c r="AK84">
        <v>315.10000000000002</v>
      </c>
      <c r="AL84">
        <v>132.1</v>
      </c>
      <c r="AM84">
        <v>289.7</v>
      </c>
    </row>
    <row r="85" spans="1:39" hidden="1" x14ac:dyDescent="0.3">
      <c r="A85" t="s">
        <v>30</v>
      </c>
      <c r="B85">
        <v>2019</v>
      </c>
      <c r="C85" t="s">
        <v>55</v>
      </c>
      <c r="D85" s="62" t="s">
        <v>330</v>
      </c>
      <c r="E85" s="63">
        <v>43800</v>
      </c>
      <c r="F85">
        <v>142.80000000000001</v>
      </c>
      <c r="G85">
        <v>165.3</v>
      </c>
      <c r="H85">
        <v>149.5</v>
      </c>
      <c r="I85">
        <v>148.69999999999999</v>
      </c>
      <c r="J85">
        <v>127.5</v>
      </c>
      <c r="K85">
        <v>144.30000000000001</v>
      </c>
      <c r="L85">
        <v>209.5</v>
      </c>
      <c r="M85">
        <v>138.80000000000001</v>
      </c>
      <c r="N85">
        <v>113.6</v>
      </c>
      <c r="O85">
        <v>149.1</v>
      </c>
      <c r="P85">
        <v>139.30000000000001</v>
      </c>
      <c r="Q85">
        <v>158.30000000000001</v>
      </c>
      <c r="R85">
        <v>154.30000000000001</v>
      </c>
      <c r="S85">
        <v>167.8</v>
      </c>
      <c r="T85">
        <v>152.6</v>
      </c>
      <c r="U85">
        <v>147.30000000000001</v>
      </c>
      <c r="V85">
        <v>151.9</v>
      </c>
      <c r="W85" t="s">
        <v>32</v>
      </c>
      <c r="X85">
        <v>149.9</v>
      </c>
      <c r="Y85">
        <v>151.19999999999999</v>
      </c>
      <c r="Z85">
        <v>154.80000000000001</v>
      </c>
      <c r="AA85">
        <v>135</v>
      </c>
      <c r="AB85">
        <v>149.5</v>
      </c>
      <c r="AC85">
        <v>161.1</v>
      </c>
      <c r="AD85">
        <v>140.6</v>
      </c>
      <c r="AE85">
        <v>147.1</v>
      </c>
      <c r="AF85">
        <v>152.30000000000001</v>
      </c>
      <c r="AG85">
        <v>1940.9999999999995</v>
      </c>
      <c r="AH85">
        <v>314.89999999999998</v>
      </c>
      <c r="AI85">
        <v>451.79999999999995</v>
      </c>
      <c r="AJ85">
        <v>301.10000000000002</v>
      </c>
      <c r="AK85">
        <v>315.89999999999998</v>
      </c>
      <c r="AL85">
        <v>135</v>
      </c>
      <c r="AM85">
        <v>290.10000000000002</v>
      </c>
    </row>
    <row r="86" spans="1:39" hidden="1" x14ac:dyDescent="0.3">
      <c r="A86" t="s">
        <v>30</v>
      </c>
      <c r="B86">
        <v>2020</v>
      </c>
      <c r="C86" t="s">
        <v>31</v>
      </c>
      <c r="D86" s="62" t="s">
        <v>331</v>
      </c>
      <c r="E86" s="63">
        <v>43831</v>
      </c>
      <c r="F86">
        <v>143.69999999999999</v>
      </c>
      <c r="G86">
        <v>167.3</v>
      </c>
      <c r="H86">
        <v>153.5</v>
      </c>
      <c r="I86">
        <v>150.5</v>
      </c>
      <c r="J86">
        <v>132</v>
      </c>
      <c r="K86">
        <v>142.19999999999999</v>
      </c>
      <c r="L86">
        <v>191.5</v>
      </c>
      <c r="M86">
        <v>141.1</v>
      </c>
      <c r="N86">
        <v>113.8</v>
      </c>
      <c r="O86">
        <v>151.6</v>
      </c>
      <c r="P86">
        <v>139.69999999999999</v>
      </c>
      <c r="Q86">
        <v>158.69999999999999</v>
      </c>
      <c r="R86">
        <v>153</v>
      </c>
      <c r="S86">
        <v>168.6</v>
      </c>
      <c r="T86">
        <v>152.80000000000001</v>
      </c>
      <c r="U86">
        <v>147.4</v>
      </c>
      <c r="V86">
        <v>152.1</v>
      </c>
      <c r="W86" t="s">
        <v>32</v>
      </c>
      <c r="X86">
        <v>150.4</v>
      </c>
      <c r="Y86">
        <v>151.69999999999999</v>
      </c>
      <c r="Z86">
        <v>155.69999999999999</v>
      </c>
      <c r="AA86">
        <v>136.30000000000001</v>
      </c>
      <c r="AB86">
        <v>150.1</v>
      </c>
      <c r="AC86">
        <v>161.69999999999999</v>
      </c>
      <c r="AD86">
        <v>142.5</v>
      </c>
      <c r="AE86">
        <v>148.1</v>
      </c>
      <c r="AF86">
        <v>151.9</v>
      </c>
      <c r="AG86">
        <v>1938.6</v>
      </c>
      <c r="AH86">
        <v>316.7</v>
      </c>
      <c r="AI86">
        <v>452.30000000000007</v>
      </c>
      <c r="AJ86">
        <v>302.10000000000002</v>
      </c>
      <c r="AK86">
        <v>317.39999999999998</v>
      </c>
      <c r="AL86">
        <v>136.30000000000001</v>
      </c>
      <c r="AM86">
        <v>292.60000000000002</v>
      </c>
    </row>
    <row r="87" spans="1:39" hidden="1" x14ac:dyDescent="0.3">
      <c r="A87" t="s">
        <v>30</v>
      </c>
      <c r="B87">
        <v>2020</v>
      </c>
      <c r="C87" t="s">
        <v>36</v>
      </c>
      <c r="D87" s="62" t="s">
        <v>332</v>
      </c>
      <c r="E87" s="63">
        <v>43862</v>
      </c>
      <c r="F87">
        <v>144.19999999999999</v>
      </c>
      <c r="G87">
        <v>167.5</v>
      </c>
      <c r="H87">
        <v>150.9</v>
      </c>
      <c r="I87">
        <v>150.9</v>
      </c>
      <c r="J87">
        <v>133.69999999999999</v>
      </c>
      <c r="K87">
        <v>140.69999999999999</v>
      </c>
      <c r="L87">
        <v>165.1</v>
      </c>
      <c r="M87">
        <v>141.80000000000001</v>
      </c>
      <c r="N87">
        <v>113.1</v>
      </c>
      <c r="O87">
        <v>152.80000000000001</v>
      </c>
      <c r="P87">
        <v>140.1</v>
      </c>
      <c r="Q87">
        <v>159.19999999999999</v>
      </c>
      <c r="R87">
        <v>149.80000000000001</v>
      </c>
      <c r="S87">
        <v>169.4</v>
      </c>
      <c r="T87">
        <v>153</v>
      </c>
      <c r="U87">
        <v>147.5</v>
      </c>
      <c r="V87">
        <v>152.30000000000001</v>
      </c>
      <c r="W87" t="s">
        <v>32</v>
      </c>
      <c r="X87">
        <v>152.30000000000001</v>
      </c>
      <c r="Y87">
        <v>151.80000000000001</v>
      </c>
      <c r="Z87">
        <v>156.19999999999999</v>
      </c>
      <c r="AA87">
        <v>136</v>
      </c>
      <c r="AB87">
        <v>150.4</v>
      </c>
      <c r="AC87">
        <v>161.9</v>
      </c>
      <c r="AD87">
        <v>143.4</v>
      </c>
      <c r="AE87">
        <v>148.4</v>
      </c>
      <c r="AF87">
        <v>150.4</v>
      </c>
      <c r="AG87">
        <v>1909.7999999999997</v>
      </c>
      <c r="AH87">
        <v>317.8</v>
      </c>
      <c r="AI87">
        <v>452.8</v>
      </c>
      <c r="AJ87">
        <v>304.10000000000002</v>
      </c>
      <c r="AK87">
        <v>318.10000000000002</v>
      </c>
      <c r="AL87">
        <v>136</v>
      </c>
      <c r="AM87">
        <v>293.8</v>
      </c>
    </row>
    <row r="88" spans="1:39" hidden="1" x14ac:dyDescent="0.3">
      <c r="A88" t="s">
        <v>30</v>
      </c>
      <c r="B88">
        <v>2020</v>
      </c>
      <c r="C88" t="s">
        <v>38</v>
      </c>
      <c r="D88" s="62" t="s">
        <v>333</v>
      </c>
      <c r="E88" s="63">
        <v>43891</v>
      </c>
      <c r="F88">
        <v>144.4</v>
      </c>
      <c r="G88">
        <v>166.8</v>
      </c>
      <c r="H88">
        <v>147.6</v>
      </c>
      <c r="I88">
        <v>151.69999999999999</v>
      </c>
      <c r="J88">
        <v>133.30000000000001</v>
      </c>
      <c r="K88">
        <v>141.80000000000001</v>
      </c>
      <c r="L88">
        <v>152.30000000000001</v>
      </c>
      <c r="M88">
        <v>141.80000000000001</v>
      </c>
      <c r="N88">
        <v>112.6</v>
      </c>
      <c r="O88">
        <v>154</v>
      </c>
      <c r="P88">
        <v>140.1</v>
      </c>
      <c r="Q88">
        <v>160</v>
      </c>
      <c r="R88">
        <v>148.19999999999999</v>
      </c>
      <c r="S88">
        <v>170.5</v>
      </c>
      <c r="T88">
        <v>153.4</v>
      </c>
      <c r="U88">
        <v>147.6</v>
      </c>
      <c r="V88">
        <v>152.5</v>
      </c>
      <c r="W88" t="s">
        <v>32</v>
      </c>
      <c r="X88">
        <v>153.4</v>
      </c>
      <c r="Y88">
        <v>151.5</v>
      </c>
      <c r="Z88">
        <v>156.69999999999999</v>
      </c>
      <c r="AA88">
        <v>135.80000000000001</v>
      </c>
      <c r="AB88">
        <v>151.19999999999999</v>
      </c>
      <c r="AC88">
        <v>161.19999999999999</v>
      </c>
      <c r="AD88">
        <v>145.1</v>
      </c>
      <c r="AE88">
        <v>148.6</v>
      </c>
      <c r="AF88">
        <v>149.80000000000001</v>
      </c>
      <c r="AG88">
        <v>1894.5999999999997</v>
      </c>
      <c r="AH88">
        <v>319.10000000000002</v>
      </c>
      <c r="AI88">
        <v>453.5</v>
      </c>
      <c r="AJ88">
        <v>304.89999999999998</v>
      </c>
      <c r="AK88">
        <v>317.89999999999998</v>
      </c>
      <c r="AL88">
        <v>135.80000000000001</v>
      </c>
      <c r="AM88">
        <v>296.29999999999995</v>
      </c>
    </row>
    <row r="89" spans="1:39" hidden="1" x14ac:dyDescent="0.3">
      <c r="A89" t="s">
        <v>30</v>
      </c>
      <c r="B89">
        <v>2020</v>
      </c>
      <c r="C89" t="s">
        <v>39</v>
      </c>
      <c r="D89" s="62" t="s">
        <v>334</v>
      </c>
      <c r="E89" s="63">
        <v>43922</v>
      </c>
      <c r="F89">
        <v>147.19999999999999</v>
      </c>
      <c r="G89" s="16">
        <v>147.03333333333333</v>
      </c>
      <c r="H89">
        <v>146.9</v>
      </c>
      <c r="I89">
        <v>155.6</v>
      </c>
      <c r="J89">
        <v>137.1</v>
      </c>
      <c r="K89">
        <v>147.30000000000001</v>
      </c>
      <c r="L89">
        <v>162.69999999999999</v>
      </c>
      <c r="M89">
        <v>150.19999999999999</v>
      </c>
      <c r="N89">
        <v>119.8</v>
      </c>
      <c r="O89">
        <v>158.69999999999999</v>
      </c>
      <c r="P89">
        <v>139.19999999999999</v>
      </c>
      <c r="Q89" s="16">
        <v>155.92499999999998</v>
      </c>
      <c r="R89">
        <v>150.1</v>
      </c>
      <c r="S89" s="16">
        <v>170.15</v>
      </c>
      <c r="T89" s="16">
        <v>149.51388888888889</v>
      </c>
      <c r="U89" s="16">
        <v>149.51388888888889</v>
      </c>
      <c r="V89" s="16">
        <v>148.83055555555555</v>
      </c>
      <c r="W89" t="s">
        <v>32</v>
      </c>
      <c r="X89">
        <v>148.4</v>
      </c>
      <c r="Y89" s="16">
        <v>147.4722222222222</v>
      </c>
      <c r="Z89">
        <v>154.30000000000001</v>
      </c>
      <c r="AA89" s="16">
        <v>134.54444444444445</v>
      </c>
      <c r="AB89" s="16">
        <v>147.46666666666667</v>
      </c>
      <c r="AC89" s="16">
        <v>157.21666666666667</v>
      </c>
      <c r="AD89" s="16">
        <v>142.91388888888889</v>
      </c>
      <c r="AE89" s="16">
        <v>145.67777777777778</v>
      </c>
      <c r="AF89" s="43">
        <v>152.03333333333333</v>
      </c>
      <c r="AG89">
        <v>1917.7583333333334</v>
      </c>
      <c r="AH89">
        <v>315.82777777777778</v>
      </c>
      <c r="AI89">
        <v>447.85833333333335</v>
      </c>
      <c r="AJ89">
        <v>295.87222222222221</v>
      </c>
      <c r="AK89">
        <v>311.51666666666665</v>
      </c>
      <c r="AL89">
        <v>134.54444444444445</v>
      </c>
      <c r="AM89">
        <v>290.38055555555559</v>
      </c>
    </row>
    <row r="90" spans="1:39" hidden="1" x14ac:dyDescent="0.3">
      <c r="A90" t="s">
        <v>30</v>
      </c>
      <c r="B90">
        <v>2020</v>
      </c>
      <c r="C90" t="s">
        <v>41</v>
      </c>
      <c r="D90" s="62" t="s">
        <v>335</v>
      </c>
      <c r="E90" s="63">
        <v>43952</v>
      </c>
      <c r="F90" s="16">
        <v>146.63333333333333</v>
      </c>
      <c r="G90" s="16">
        <v>174.85555555555553</v>
      </c>
      <c r="H90" s="16">
        <v>148.76666666666668</v>
      </c>
      <c r="I90" s="16">
        <v>153.01666666666668</v>
      </c>
      <c r="J90" s="16">
        <v>136.71666666666667</v>
      </c>
      <c r="K90" s="16">
        <v>143.85</v>
      </c>
      <c r="L90" s="16">
        <v>158.15</v>
      </c>
      <c r="M90" s="16">
        <v>147.38333333333333</v>
      </c>
      <c r="N90" s="16">
        <v>114.35000000000001</v>
      </c>
      <c r="O90" s="16">
        <v>157.51666666666668</v>
      </c>
      <c r="P90" s="16">
        <v>141.18333333333331</v>
      </c>
      <c r="Q90" s="16">
        <v>134.04999999999998</v>
      </c>
      <c r="R90" s="16">
        <v>151.33333333333334</v>
      </c>
      <c r="S90" s="16">
        <v>147.6</v>
      </c>
      <c r="T90" s="16">
        <v>128.48333333333332</v>
      </c>
      <c r="U90" s="16">
        <v>148.98564814814816</v>
      </c>
      <c r="V90" s="16">
        <v>127.88333333333333</v>
      </c>
      <c r="W90" t="s">
        <v>32</v>
      </c>
      <c r="X90" s="16">
        <v>148.28333333333333</v>
      </c>
      <c r="Y90" s="16">
        <v>126.43333333333332</v>
      </c>
      <c r="Z90" s="16">
        <v>157.06666666666666</v>
      </c>
      <c r="AA90" s="16">
        <v>116.36666666666667</v>
      </c>
      <c r="AB90" s="16">
        <v>126.7</v>
      </c>
      <c r="AC90" s="16">
        <v>134.9</v>
      </c>
      <c r="AD90" s="16">
        <v>124.08333333333333</v>
      </c>
      <c r="AE90" s="16">
        <v>125.56666666666666</v>
      </c>
      <c r="AF90" s="43">
        <v>152.50555555555556</v>
      </c>
      <c r="AG90">
        <v>1907.8055555555554</v>
      </c>
      <c r="AH90">
        <v>273.16666666666663</v>
      </c>
      <c r="AI90">
        <v>405.3523148148148</v>
      </c>
      <c r="AJ90">
        <v>274.71666666666664</v>
      </c>
      <c r="AK90">
        <v>291.9666666666667</v>
      </c>
      <c r="AL90">
        <v>116.36666666666667</v>
      </c>
      <c r="AM90">
        <v>250.78333333333333</v>
      </c>
    </row>
    <row r="91" spans="1:39" hidden="1" x14ac:dyDescent="0.3">
      <c r="A91" t="s">
        <v>30</v>
      </c>
      <c r="B91">
        <v>2020</v>
      </c>
      <c r="C91" t="s">
        <v>42</v>
      </c>
      <c r="D91" s="62" t="s">
        <v>336</v>
      </c>
      <c r="E91" s="63">
        <v>43983</v>
      </c>
      <c r="F91">
        <v>148.19999999999999</v>
      </c>
      <c r="G91">
        <v>190.3</v>
      </c>
      <c r="H91">
        <v>149.4</v>
      </c>
      <c r="I91">
        <v>153.30000000000001</v>
      </c>
      <c r="J91">
        <v>138.19999999999999</v>
      </c>
      <c r="K91">
        <v>143.19999999999999</v>
      </c>
      <c r="L91">
        <v>148.9</v>
      </c>
      <c r="M91">
        <v>150.30000000000001</v>
      </c>
      <c r="N91">
        <v>113.2</v>
      </c>
      <c r="O91">
        <v>159.80000000000001</v>
      </c>
      <c r="P91">
        <v>142.1</v>
      </c>
      <c r="Q91">
        <v>161.80000000000001</v>
      </c>
      <c r="R91">
        <v>152.30000000000001</v>
      </c>
      <c r="S91">
        <v>182.4</v>
      </c>
      <c r="T91">
        <v>154.69999999999999</v>
      </c>
      <c r="U91">
        <v>150</v>
      </c>
      <c r="V91">
        <v>154.1</v>
      </c>
      <c r="W91" t="s">
        <v>32</v>
      </c>
      <c r="X91">
        <v>144.9</v>
      </c>
      <c r="Y91">
        <v>151.69999999999999</v>
      </c>
      <c r="Z91">
        <v>158.19999999999999</v>
      </c>
      <c r="AA91">
        <v>141.4</v>
      </c>
      <c r="AB91">
        <v>153.19999999999999</v>
      </c>
      <c r="AC91">
        <v>161.80000000000001</v>
      </c>
      <c r="AD91">
        <v>151.19999999999999</v>
      </c>
      <c r="AE91">
        <v>151.69999999999999</v>
      </c>
      <c r="AF91">
        <v>152.69999999999999</v>
      </c>
      <c r="AG91">
        <v>1951</v>
      </c>
      <c r="AH91">
        <v>334.1</v>
      </c>
      <c r="AI91">
        <v>458.79999999999995</v>
      </c>
      <c r="AJ91">
        <v>296.60000000000002</v>
      </c>
      <c r="AK91">
        <v>320</v>
      </c>
      <c r="AL91">
        <v>141.4</v>
      </c>
      <c r="AM91">
        <v>304.39999999999998</v>
      </c>
    </row>
    <row r="92" spans="1:39" hidden="1" x14ac:dyDescent="0.3">
      <c r="A92" t="s">
        <v>30</v>
      </c>
      <c r="B92">
        <v>2020</v>
      </c>
      <c r="C92" t="s">
        <v>44</v>
      </c>
      <c r="D92" s="62" t="s">
        <v>337</v>
      </c>
      <c r="E92" s="63">
        <v>44013</v>
      </c>
      <c r="F92">
        <v>148.19999999999999</v>
      </c>
      <c r="G92">
        <v>190.3</v>
      </c>
      <c r="H92">
        <v>149.4</v>
      </c>
      <c r="I92">
        <v>153.30000000000001</v>
      </c>
      <c r="J92">
        <v>138.19999999999999</v>
      </c>
      <c r="K92">
        <v>143.19999999999999</v>
      </c>
      <c r="L92">
        <v>148.9</v>
      </c>
      <c r="M92">
        <v>150.30000000000001</v>
      </c>
      <c r="N92">
        <v>113.2</v>
      </c>
      <c r="O92">
        <v>159.80000000000001</v>
      </c>
      <c r="P92">
        <v>142.1</v>
      </c>
      <c r="Q92">
        <v>161.80000000000001</v>
      </c>
      <c r="R92">
        <v>152.30000000000001</v>
      </c>
      <c r="S92">
        <v>182.4</v>
      </c>
      <c r="T92">
        <v>154.69999999999999</v>
      </c>
      <c r="U92">
        <v>150</v>
      </c>
      <c r="V92">
        <v>154.1</v>
      </c>
      <c r="W92" t="s">
        <v>32</v>
      </c>
      <c r="X92">
        <v>144.9</v>
      </c>
      <c r="Y92">
        <v>151.69999999999999</v>
      </c>
      <c r="Z92">
        <v>158.19999999999999</v>
      </c>
      <c r="AA92">
        <v>141.4</v>
      </c>
      <c r="AB92">
        <v>153.19999999999999</v>
      </c>
      <c r="AC92">
        <v>161.80000000000001</v>
      </c>
      <c r="AD92">
        <v>151.19999999999999</v>
      </c>
      <c r="AE92">
        <v>151.69999999999999</v>
      </c>
      <c r="AF92">
        <v>152.69999999999999</v>
      </c>
      <c r="AG92">
        <v>1951</v>
      </c>
      <c r="AH92">
        <v>334.1</v>
      </c>
      <c r="AI92">
        <v>458.79999999999995</v>
      </c>
      <c r="AJ92">
        <v>296.60000000000002</v>
      </c>
      <c r="AK92">
        <v>320</v>
      </c>
      <c r="AL92">
        <v>141.4</v>
      </c>
      <c r="AM92">
        <v>304.39999999999998</v>
      </c>
    </row>
    <row r="93" spans="1:39" hidden="1" x14ac:dyDescent="0.3">
      <c r="A93" t="s">
        <v>30</v>
      </c>
      <c r="B93">
        <v>2020</v>
      </c>
      <c r="C93" t="s">
        <v>46</v>
      </c>
      <c r="D93" s="62" t="s">
        <v>338</v>
      </c>
      <c r="E93" s="63">
        <v>44044</v>
      </c>
      <c r="F93">
        <v>147.6</v>
      </c>
      <c r="G93">
        <v>187.2</v>
      </c>
      <c r="H93">
        <v>148.4</v>
      </c>
      <c r="I93">
        <v>153.30000000000001</v>
      </c>
      <c r="J93">
        <v>139.80000000000001</v>
      </c>
      <c r="K93">
        <v>146.9</v>
      </c>
      <c r="L93">
        <v>171</v>
      </c>
      <c r="M93">
        <v>149.9</v>
      </c>
      <c r="N93">
        <v>114.2</v>
      </c>
      <c r="O93">
        <v>160</v>
      </c>
      <c r="P93">
        <v>143.5</v>
      </c>
      <c r="Q93">
        <v>161.5</v>
      </c>
      <c r="R93">
        <v>155.30000000000001</v>
      </c>
      <c r="S93">
        <v>180.9</v>
      </c>
      <c r="T93">
        <v>155.1</v>
      </c>
      <c r="U93">
        <v>149.30000000000001</v>
      </c>
      <c r="V93">
        <v>154.30000000000001</v>
      </c>
      <c r="W93" t="s">
        <v>32</v>
      </c>
      <c r="X93">
        <v>145.80000000000001</v>
      </c>
      <c r="Y93">
        <v>151.9</v>
      </c>
      <c r="Z93">
        <v>158.80000000000001</v>
      </c>
      <c r="AA93">
        <v>143.6</v>
      </c>
      <c r="AB93">
        <v>152.19999999999999</v>
      </c>
      <c r="AC93">
        <v>162.69999999999999</v>
      </c>
      <c r="AD93">
        <v>153.6</v>
      </c>
      <c r="AE93">
        <v>153</v>
      </c>
      <c r="AF93">
        <v>154.69999999999999</v>
      </c>
      <c r="AG93">
        <v>1978.6</v>
      </c>
      <c r="AH93">
        <v>333.9</v>
      </c>
      <c r="AI93">
        <v>458.7</v>
      </c>
      <c r="AJ93">
        <v>297.70000000000005</v>
      </c>
      <c r="AK93">
        <v>321.5</v>
      </c>
      <c r="AL93">
        <v>143.6</v>
      </c>
      <c r="AM93">
        <v>305.79999999999995</v>
      </c>
    </row>
    <row r="94" spans="1:39" hidden="1" x14ac:dyDescent="0.3">
      <c r="A94" t="s">
        <v>30</v>
      </c>
      <c r="B94">
        <v>2020</v>
      </c>
      <c r="C94" t="s">
        <v>48</v>
      </c>
      <c r="D94" s="62" t="s">
        <v>339</v>
      </c>
      <c r="E94" s="63">
        <v>44075</v>
      </c>
      <c r="F94">
        <v>146.9</v>
      </c>
      <c r="G94">
        <v>183.9</v>
      </c>
      <c r="H94">
        <v>149.5</v>
      </c>
      <c r="I94">
        <v>153.4</v>
      </c>
      <c r="J94">
        <v>140.4</v>
      </c>
      <c r="K94">
        <v>147</v>
      </c>
      <c r="L94">
        <v>178.8</v>
      </c>
      <c r="M94">
        <v>149.30000000000001</v>
      </c>
      <c r="N94">
        <v>115.1</v>
      </c>
      <c r="O94">
        <v>160</v>
      </c>
      <c r="P94">
        <v>145.4</v>
      </c>
      <c r="Q94">
        <v>161.6</v>
      </c>
      <c r="R94">
        <v>156.1</v>
      </c>
      <c r="S94">
        <v>182.9</v>
      </c>
      <c r="T94">
        <v>155.4</v>
      </c>
      <c r="U94">
        <v>149.9</v>
      </c>
      <c r="V94">
        <v>154.6</v>
      </c>
      <c r="W94" t="s">
        <v>32</v>
      </c>
      <c r="X94">
        <v>146.4</v>
      </c>
      <c r="Y94">
        <v>151.6</v>
      </c>
      <c r="Z94">
        <v>159.1</v>
      </c>
      <c r="AA94">
        <v>144.6</v>
      </c>
      <c r="AB94">
        <v>152.80000000000001</v>
      </c>
      <c r="AC94">
        <v>161.1</v>
      </c>
      <c r="AD94">
        <v>157.4</v>
      </c>
      <c r="AE94">
        <v>153.69999999999999</v>
      </c>
      <c r="AF94">
        <v>155.4</v>
      </c>
      <c r="AG94">
        <v>1987.3999999999999</v>
      </c>
      <c r="AH94">
        <v>336.6</v>
      </c>
      <c r="AI94">
        <v>459.9</v>
      </c>
      <c r="AJ94">
        <v>298</v>
      </c>
      <c r="AK94">
        <v>320.2</v>
      </c>
      <c r="AL94">
        <v>144.6</v>
      </c>
      <c r="AM94">
        <v>310.20000000000005</v>
      </c>
    </row>
    <row r="95" spans="1:39" hidden="1" x14ac:dyDescent="0.3">
      <c r="A95" t="s">
        <v>30</v>
      </c>
      <c r="B95">
        <v>2020</v>
      </c>
      <c r="C95" t="s">
        <v>50</v>
      </c>
      <c r="D95" s="62" t="s">
        <v>340</v>
      </c>
      <c r="E95" s="63">
        <v>44105</v>
      </c>
      <c r="F95">
        <v>146</v>
      </c>
      <c r="G95">
        <v>186.3</v>
      </c>
      <c r="H95">
        <v>159.19999999999999</v>
      </c>
      <c r="I95">
        <v>153.6</v>
      </c>
      <c r="J95">
        <v>142.6</v>
      </c>
      <c r="K95">
        <v>147.19999999999999</v>
      </c>
      <c r="L95">
        <v>200.6</v>
      </c>
      <c r="M95">
        <v>150.30000000000001</v>
      </c>
      <c r="N95">
        <v>115.3</v>
      </c>
      <c r="O95">
        <v>160.9</v>
      </c>
      <c r="P95">
        <v>147.4</v>
      </c>
      <c r="Q95">
        <v>161.9</v>
      </c>
      <c r="R95">
        <v>159.6</v>
      </c>
      <c r="S95">
        <v>182.7</v>
      </c>
      <c r="T95">
        <v>155.69999999999999</v>
      </c>
      <c r="U95">
        <v>150.6</v>
      </c>
      <c r="V95">
        <v>155</v>
      </c>
      <c r="W95" t="s">
        <v>32</v>
      </c>
      <c r="X95">
        <v>146.80000000000001</v>
      </c>
      <c r="Y95">
        <v>152</v>
      </c>
      <c r="Z95">
        <v>159.5</v>
      </c>
      <c r="AA95">
        <v>146.4</v>
      </c>
      <c r="AB95">
        <v>152.4</v>
      </c>
      <c r="AC95">
        <v>162.5</v>
      </c>
      <c r="AD95">
        <v>156.19999999999999</v>
      </c>
      <c r="AE95">
        <v>154.30000000000001</v>
      </c>
      <c r="AF95">
        <v>157.5</v>
      </c>
      <c r="AG95">
        <v>2030.9</v>
      </c>
      <c r="AH95">
        <v>337</v>
      </c>
      <c r="AI95">
        <v>461.29999999999995</v>
      </c>
      <c r="AJ95">
        <v>298.8</v>
      </c>
      <c r="AK95">
        <v>322</v>
      </c>
      <c r="AL95">
        <v>146.4</v>
      </c>
      <c r="AM95">
        <v>308.60000000000002</v>
      </c>
    </row>
    <row r="96" spans="1:39" hidden="1" x14ac:dyDescent="0.3">
      <c r="A96" t="s">
        <v>30</v>
      </c>
      <c r="B96">
        <v>2020</v>
      </c>
      <c r="C96" t="s">
        <v>53</v>
      </c>
      <c r="D96" s="62" t="s">
        <v>341</v>
      </c>
      <c r="E96" s="63">
        <v>44136</v>
      </c>
      <c r="F96">
        <v>145.4</v>
      </c>
      <c r="G96">
        <v>188.6</v>
      </c>
      <c r="H96">
        <v>171.6</v>
      </c>
      <c r="I96">
        <v>153.80000000000001</v>
      </c>
      <c r="J96">
        <v>145.4</v>
      </c>
      <c r="K96">
        <v>146.5</v>
      </c>
      <c r="L96">
        <v>222.2</v>
      </c>
      <c r="M96">
        <v>155.9</v>
      </c>
      <c r="N96">
        <v>114.9</v>
      </c>
      <c r="O96">
        <v>162</v>
      </c>
      <c r="P96">
        <v>150</v>
      </c>
      <c r="Q96">
        <v>162.69999999999999</v>
      </c>
      <c r="R96">
        <v>163.4</v>
      </c>
      <c r="S96">
        <v>183.4</v>
      </c>
      <c r="T96">
        <v>156.30000000000001</v>
      </c>
      <c r="U96">
        <v>151</v>
      </c>
      <c r="V96">
        <v>155.5</v>
      </c>
      <c r="W96" t="s">
        <v>32</v>
      </c>
      <c r="X96">
        <v>147.5</v>
      </c>
      <c r="Y96">
        <v>152.80000000000001</v>
      </c>
      <c r="Z96">
        <v>160.4</v>
      </c>
      <c r="AA96">
        <v>146.1</v>
      </c>
      <c r="AB96">
        <v>153.6</v>
      </c>
      <c r="AC96">
        <v>161.6</v>
      </c>
      <c r="AD96">
        <v>156.19999999999999</v>
      </c>
      <c r="AE96">
        <v>154.5</v>
      </c>
      <c r="AF96">
        <v>159.80000000000001</v>
      </c>
      <c r="AG96">
        <v>2082.4</v>
      </c>
      <c r="AH96">
        <v>337.9</v>
      </c>
      <c r="AI96">
        <v>462.8</v>
      </c>
      <c r="AJ96">
        <v>300.3</v>
      </c>
      <c r="AK96">
        <v>322</v>
      </c>
      <c r="AL96">
        <v>146.1</v>
      </c>
      <c r="AM96">
        <v>309.79999999999995</v>
      </c>
    </row>
    <row r="97" spans="1:39" hidden="1" x14ac:dyDescent="0.3">
      <c r="A97" t="s">
        <v>30</v>
      </c>
      <c r="B97">
        <v>2020</v>
      </c>
      <c r="C97" t="s">
        <v>55</v>
      </c>
      <c r="D97" s="62" t="s">
        <v>342</v>
      </c>
      <c r="E97" s="63">
        <v>44166</v>
      </c>
      <c r="F97">
        <v>144.6</v>
      </c>
      <c r="G97">
        <v>188.5</v>
      </c>
      <c r="H97">
        <v>173.4</v>
      </c>
      <c r="I97">
        <v>154</v>
      </c>
      <c r="J97">
        <v>150</v>
      </c>
      <c r="K97">
        <v>145.9</v>
      </c>
      <c r="L97">
        <v>225.2</v>
      </c>
      <c r="M97">
        <v>159.5</v>
      </c>
      <c r="N97">
        <v>114.4</v>
      </c>
      <c r="O97">
        <v>163.5</v>
      </c>
      <c r="P97">
        <v>153.4</v>
      </c>
      <c r="Q97">
        <v>163.6</v>
      </c>
      <c r="R97">
        <v>164.5</v>
      </c>
      <c r="S97">
        <v>183.6</v>
      </c>
      <c r="T97">
        <v>157</v>
      </c>
      <c r="U97">
        <v>151.6</v>
      </c>
      <c r="V97">
        <v>156.30000000000001</v>
      </c>
      <c r="W97" t="s">
        <v>32</v>
      </c>
      <c r="X97">
        <v>148.69999999999999</v>
      </c>
      <c r="Y97">
        <v>153.4</v>
      </c>
      <c r="Z97">
        <v>161.6</v>
      </c>
      <c r="AA97">
        <v>146.4</v>
      </c>
      <c r="AB97">
        <v>153.9</v>
      </c>
      <c r="AC97">
        <v>162.9</v>
      </c>
      <c r="AD97">
        <v>156.6</v>
      </c>
      <c r="AE97">
        <v>155.19999999999999</v>
      </c>
      <c r="AF97">
        <v>160.69999999999999</v>
      </c>
      <c r="AG97">
        <v>2100.5</v>
      </c>
      <c r="AH97">
        <v>338.79999999999995</v>
      </c>
      <c r="AI97">
        <v>464.90000000000003</v>
      </c>
      <c r="AJ97">
        <v>302.10000000000002</v>
      </c>
      <c r="AK97">
        <v>324.5</v>
      </c>
      <c r="AL97">
        <v>146.4</v>
      </c>
      <c r="AM97">
        <v>310.5</v>
      </c>
    </row>
    <row r="98" spans="1:39" hidden="1" x14ac:dyDescent="0.3">
      <c r="A98" t="s">
        <v>30</v>
      </c>
      <c r="B98">
        <v>2021</v>
      </c>
      <c r="C98" t="s">
        <v>31</v>
      </c>
      <c r="D98" s="62" t="s">
        <v>343</v>
      </c>
      <c r="E98" s="63">
        <v>44197</v>
      </c>
      <c r="F98">
        <v>143.4</v>
      </c>
      <c r="G98">
        <v>187.5</v>
      </c>
      <c r="H98">
        <v>173.4</v>
      </c>
      <c r="I98">
        <v>154</v>
      </c>
      <c r="J98">
        <v>154.80000000000001</v>
      </c>
      <c r="K98">
        <v>147</v>
      </c>
      <c r="L98">
        <v>187.8</v>
      </c>
      <c r="M98">
        <v>159.5</v>
      </c>
      <c r="N98">
        <v>113.8</v>
      </c>
      <c r="O98">
        <v>164.5</v>
      </c>
      <c r="P98">
        <v>156.1</v>
      </c>
      <c r="Q98">
        <v>164.3</v>
      </c>
      <c r="R98">
        <v>159.6</v>
      </c>
      <c r="S98">
        <v>184.6</v>
      </c>
      <c r="T98">
        <v>157.5</v>
      </c>
      <c r="U98">
        <v>152.4</v>
      </c>
      <c r="V98">
        <v>156.80000000000001</v>
      </c>
      <c r="W98" t="s">
        <v>32</v>
      </c>
      <c r="X98">
        <v>150.9</v>
      </c>
      <c r="Y98">
        <v>153.9</v>
      </c>
      <c r="Z98">
        <v>162.5</v>
      </c>
      <c r="AA98">
        <v>147.5</v>
      </c>
      <c r="AB98">
        <v>155.1</v>
      </c>
      <c r="AC98">
        <v>163.5</v>
      </c>
      <c r="AD98">
        <v>156.19999999999999</v>
      </c>
      <c r="AE98">
        <v>155.9</v>
      </c>
      <c r="AF98">
        <v>158.5</v>
      </c>
      <c r="AG98">
        <v>2065.6999999999998</v>
      </c>
      <c r="AH98">
        <v>340.5</v>
      </c>
      <c r="AI98">
        <v>466.7</v>
      </c>
      <c r="AJ98">
        <v>304.8</v>
      </c>
      <c r="AK98">
        <v>326</v>
      </c>
      <c r="AL98">
        <v>147.5</v>
      </c>
      <c r="AM98">
        <v>311.29999999999995</v>
      </c>
    </row>
    <row r="99" spans="1:39" hidden="1" x14ac:dyDescent="0.3">
      <c r="A99" t="s">
        <v>30</v>
      </c>
      <c r="B99">
        <v>2021</v>
      </c>
      <c r="C99" t="s">
        <v>36</v>
      </c>
      <c r="D99" s="62" t="s">
        <v>344</v>
      </c>
      <c r="E99" s="63">
        <v>44228</v>
      </c>
      <c r="F99">
        <v>142.80000000000001</v>
      </c>
      <c r="G99">
        <v>184</v>
      </c>
      <c r="H99">
        <v>168</v>
      </c>
      <c r="I99">
        <v>154.4</v>
      </c>
      <c r="J99">
        <v>163</v>
      </c>
      <c r="K99">
        <v>147.80000000000001</v>
      </c>
      <c r="L99">
        <v>149.69999999999999</v>
      </c>
      <c r="M99">
        <v>158.30000000000001</v>
      </c>
      <c r="N99">
        <v>111.8</v>
      </c>
      <c r="O99">
        <v>165</v>
      </c>
      <c r="P99">
        <v>160</v>
      </c>
      <c r="Q99">
        <v>165.8</v>
      </c>
      <c r="R99">
        <v>154.69999999999999</v>
      </c>
      <c r="S99">
        <v>186.5</v>
      </c>
      <c r="T99">
        <v>159.1</v>
      </c>
      <c r="U99">
        <v>153.9</v>
      </c>
      <c r="V99">
        <v>158.4</v>
      </c>
      <c r="W99" t="s">
        <v>32</v>
      </c>
      <c r="X99">
        <v>154.4</v>
      </c>
      <c r="Y99">
        <v>154.80000000000001</v>
      </c>
      <c r="Z99">
        <v>164.3</v>
      </c>
      <c r="AA99">
        <v>150.19999999999999</v>
      </c>
      <c r="AB99">
        <v>157</v>
      </c>
      <c r="AC99">
        <v>163.6</v>
      </c>
      <c r="AD99">
        <v>155.19999999999999</v>
      </c>
      <c r="AE99">
        <v>157.19999999999999</v>
      </c>
      <c r="AF99">
        <v>156.69999999999999</v>
      </c>
      <c r="AG99">
        <v>2025.3</v>
      </c>
      <c r="AH99">
        <v>343.7</v>
      </c>
      <c r="AI99">
        <v>471.4</v>
      </c>
      <c r="AJ99">
        <v>309.20000000000005</v>
      </c>
      <c r="AK99">
        <v>327.9</v>
      </c>
      <c r="AL99">
        <v>150.19999999999999</v>
      </c>
      <c r="AM99">
        <v>312.2</v>
      </c>
    </row>
    <row r="100" spans="1:39" hidden="1" x14ac:dyDescent="0.3">
      <c r="A100" t="s">
        <v>30</v>
      </c>
      <c r="B100">
        <v>2021</v>
      </c>
      <c r="C100" t="s">
        <v>38</v>
      </c>
      <c r="D100" s="62" t="s">
        <v>345</v>
      </c>
      <c r="E100" s="63">
        <v>44256</v>
      </c>
      <c r="F100">
        <v>142.5</v>
      </c>
      <c r="G100">
        <v>189.4</v>
      </c>
      <c r="H100">
        <v>163.19999999999999</v>
      </c>
      <c r="I100">
        <v>154.5</v>
      </c>
      <c r="J100">
        <v>168.2</v>
      </c>
      <c r="K100">
        <v>150.5</v>
      </c>
      <c r="L100">
        <v>141</v>
      </c>
      <c r="M100">
        <v>159.19999999999999</v>
      </c>
      <c r="N100">
        <v>111.7</v>
      </c>
      <c r="O100">
        <v>164</v>
      </c>
      <c r="P100">
        <v>160.6</v>
      </c>
      <c r="Q100">
        <v>166.4</v>
      </c>
      <c r="R100">
        <v>154.5</v>
      </c>
      <c r="S100">
        <v>186.1</v>
      </c>
      <c r="T100">
        <v>159.6</v>
      </c>
      <c r="U100">
        <v>154.4</v>
      </c>
      <c r="V100">
        <v>158.9</v>
      </c>
      <c r="W100" t="s">
        <v>139</v>
      </c>
      <c r="X100">
        <v>156</v>
      </c>
      <c r="Y100">
        <v>154.80000000000001</v>
      </c>
      <c r="Z100">
        <v>164.6</v>
      </c>
      <c r="AA100">
        <v>151.30000000000001</v>
      </c>
      <c r="AB100">
        <v>157.80000000000001</v>
      </c>
      <c r="AC100">
        <v>163.80000000000001</v>
      </c>
      <c r="AD100">
        <v>153.1</v>
      </c>
      <c r="AE100">
        <v>157.30000000000001</v>
      </c>
      <c r="AF100">
        <v>156.69999999999999</v>
      </c>
      <c r="AG100">
        <v>2025.7</v>
      </c>
      <c r="AH100">
        <v>343.4</v>
      </c>
      <c r="AI100">
        <v>472.9</v>
      </c>
      <c r="AJ100">
        <v>310.8</v>
      </c>
      <c r="AK100">
        <v>328.4</v>
      </c>
      <c r="AL100">
        <v>151.30000000000001</v>
      </c>
      <c r="AM100">
        <v>310.89999999999998</v>
      </c>
    </row>
    <row r="101" spans="1:39" hidden="1" x14ac:dyDescent="0.3">
      <c r="A101" t="s">
        <v>30</v>
      </c>
      <c r="B101">
        <v>2021</v>
      </c>
      <c r="C101" t="s">
        <v>39</v>
      </c>
      <c r="D101" s="62" t="s">
        <v>346</v>
      </c>
      <c r="E101" s="63">
        <v>44287</v>
      </c>
      <c r="F101">
        <v>142.69999999999999</v>
      </c>
      <c r="G101">
        <v>195.5</v>
      </c>
      <c r="H101">
        <v>163.4</v>
      </c>
      <c r="I101">
        <v>155</v>
      </c>
      <c r="J101">
        <v>175.2</v>
      </c>
      <c r="K101">
        <v>160.6</v>
      </c>
      <c r="L101">
        <v>135.1</v>
      </c>
      <c r="M101">
        <v>161.1</v>
      </c>
      <c r="N101">
        <v>112.2</v>
      </c>
      <c r="O101">
        <v>164.4</v>
      </c>
      <c r="P101">
        <v>161.9</v>
      </c>
      <c r="Q101">
        <v>166.8</v>
      </c>
      <c r="R101">
        <v>155.6</v>
      </c>
      <c r="S101">
        <v>186.8</v>
      </c>
      <c r="T101">
        <v>160.69999999999999</v>
      </c>
      <c r="U101">
        <v>155.1</v>
      </c>
      <c r="V101">
        <v>159.9</v>
      </c>
      <c r="W101" t="s">
        <v>139</v>
      </c>
      <c r="X101">
        <v>156</v>
      </c>
      <c r="Y101">
        <v>155.5</v>
      </c>
      <c r="Z101">
        <v>165.3</v>
      </c>
      <c r="AA101">
        <v>151.69999999999999</v>
      </c>
      <c r="AB101">
        <v>158.6</v>
      </c>
      <c r="AC101">
        <v>164.1</v>
      </c>
      <c r="AD101">
        <v>154.6</v>
      </c>
      <c r="AE101">
        <v>158</v>
      </c>
      <c r="AF101">
        <v>157.6</v>
      </c>
      <c r="AG101">
        <v>2049.5</v>
      </c>
      <c r="AH101">
        <v>344.8</v>
      </c>
      <c r="AI101">
        <v>475.69999999999993</v>
      </c>
      <c r="AJ101">
        <v>311.5</v>
      </c>
      <c r="AK101">
        <v>329.4</v>
      </c>
      <c r="AL101">
        <v>151.69999999999999</v>
      </c>
      <c r="AM101">
        <v>313.2</v>
      </c>
    </row>
    <row r="102" spans="1:39" hidden="1" x14ac:dyDescent="0.3">
      <c r="A102" t="s">
        <v>30</v>
      </c>
      <c r="B102">
        <v>2021</v>
      </c>
      <c r="C102" t="s">
        <v>41</v>
      </c>
      <c r="D102" s="62" t="s">
        <v>347</v>
      </c>
      <c r="E102" s="63">
        <v>44317</v>
      </c>
      <c r="F102">
        <v>145.1</v>
      </c>
      <c r="G102">
        <v>198.5</v>
      </c>
      <c r="H102">
        <v>168.6</v>
      </c>
      <c r="I102">
        <v>155.80000000000001</v>
      </c>
      <c r="J102">
        <v>184.4</v>
      </c>
      <c r="K102">
        <v>162.30000000000001</v>
      </c>
      <c r="L102">
        <v>138.4</v>
      </c>
      <c r="M102">
        <v>165.1</v>
      </c>
      <c r="N102">
        <v>114.3</v>
      </c>
      <c r="O102">
        <v>169.7</v>
      </c>
      <c r="P102">
        <v>164.6</v>
      </c>
      <c r="Q102">
        <v>169.8</v>
      </c>
      <c r="R102">
        <v>158.69999999999999</v>
      </c>
      <c r="S102">
        <v>189.6</v>
      </c>
      <c r="T102">
        <v>165.3</v>
      </c>
      <c r="U102">
        <v>160.6</v>
      </c>
      <c r="V102">
        <v>164.5</v>
      </c>
      <c r="W102" t="s">
        <v>32</v>
      </c>
      <c r="X102">
        <v>161.69999999999999</v>
      </c>
      <c r="Y102">
        <v>158.80000000000001</v>
      </c>
      <c r="Z102">
        <v>169.1</v>
      </c>
      <c r="AA102">
        <v>153.19999999999999</v>
      </c>
      <c r="AB102">
        <v>160</v>
      </c>
      <c r="AC102">
        <v>167.6</v>
      </c>
      <c r="AD102">
        <v>159.30000000000001</v>
      </c>
      <c r="AE102">
        <v>161.1</v>
      </c>
      <c r="AF102">
        <v>161.1</v>
      </c>
      <c r="AG102">
        <v>2095.2999999999997</v>
      </c>
      <c r="AH102">
        <v>350.7</v>
      </c>
      <c r="AI102">
        <v>490.4</v>
      </c>
      <c r="AJ102">
        <v>320.5</v>
      </c>
      <c r="AK102">
        <v>336.7</v>
      </c>
      <c r="AL102">
        <v>153.19999999999999</v>
      </c>
      <c r="AM102">
        <v>319.3</v>
      </c>
    </row>
    <row r="103" spans="1:39" hidden="1" x14ac:dyDescent="0.3">
      <c r="A103" t="s">
        <v>30</v>
      </c>
      <c r="B103">
        <v>2021</v>
      </c>
      <c r="C103" t="s">
        <v>42</v>
      </c>
      <c r="D103" s="62" t="s">
        <v>348</v>
      </c>
      <c r="E103" s="63">
        <v>44348</v>
      </c>
      <c r="F103">
        <v>145.6</v>
      </c>
      <c r="G103">
        <v>200.1</v>
      </c>
      <c r="H103">
        <v>179.3</v>
      </c>
      <c r="I103">
        <v>156.1</v>
      </c>
      <c r="J103">
        <v>190.4</v>
      </c>
      <c r="K103">
        <v>158.6</v>
      </c>
      <c r="L103">
        <v>144.69999999999999</v>
      </c>
      <c r="M103">
        <v>165.5</v>
      </c>
      <c r="N103">
        <v>114.6</v>
      </c>
      <c r="O103">
        <v>170</v>
      </c>
      <c r="P103">
        <v>165.5</v>
      </c>
      <c r="Q103">
        <v>171.7</v>
      </c>
      <c r="R103">
        <v>160.5</v>
      </c>
      <c r="S103">
        <v>189.1</v>
      </c>
      <c r="T103">
        <v>165.3</v>
      </c>
      <c r="U103">
        <v>159.9</v>
      </c>
      <c r="V103">
        <v>164.6</v>
      </c>
      <c r="W103" t="s">
        <v>32</v>
      </c>
      <c r="X103">
        <v>162.1</v>
      </c>
      <c r="Y103">
        <v>159.19999999999999</v>
      </c>
      <c r="Z103">
        <v>169.7</v>
      </c>
      <c r="AA103">
        <v>154.19999999999999</v>
      </c>
      <c r="AB103">
        <v>160.4</v>
      </c>
      <c r="AC103">
        <v>166.8</v>
      </c>
      <c r="AD103">
        <v>159.4</v>
      </c>
      <c r="AE103">
        <v>161.5</v>
      </c>
      <c r="AF103">
        <v>162.1</v>
      </c>
      <c r="AG103">
        <v>2122.6</v>
      </c>
      <c r="AH103">
        <v>350.6</v>
      </c>
      <c r="AI103">
        <v>489.80000000000007</v>
      </c>
      <c r="AJ103">
        <v>321.29999999999995</v>
      </c>
      <c r="AK103">
        <v>336.5</v>
      </c>
      <c r="AL103">
        <v>154.19999999999999</v>
      </c>
      <c r="AM103">
        <v>319.8</v>
      </c>
    </row>
    <row r="104" spans="1:39" hidden="1" x14ac:dyDescent="0.3">
      <c r="A104" t="s">
        <v>30</v>
      </c>
      <c r="B104">
        <v>2021</v>
      </c>
      <c r="C104" t="s">
        <v>44</v>
      </c>
      <c r="D104" s="62" t="s">
        <v>349</v>
      </c>
      <c r="E104" s="63">
        <v>44378</v>
      </c>
      <c r="F104">
        <v>145.1</v>
      </c>
      <c r="G104">
        <v>204.5</v>
      </c>
      <c r="H104">
        <v>180.4</v>
      </c>
      <c r="I104">
        <v>157.1</v>
      </c>
      <c r="J104">
        <v>188.7</v>
      </c>
      <c r="K104">
        <v>157.69999999999999</v>
      </c>
      <c r="L104">
        <v>152.80000000000001</v>
      </c>
      <c r="M104">
        <v>163.6</v>
      </c>
      <c r="N104">
        <v>113.9</v>
      </c>
      <c r="O104">
        <v>169.7</v>
      </c>
      <c r="P104">
        <v>166.2</v>
      </c>
      <c r="Q104">
        <v>171</v>
      </c>
      <c r="R104">
        <v>161.69999999999999</v>
      </c>
      <c r="S104">
        <v>189.7</v>
      </c>
      <c r="T104">
        <v>166</v>
      </c>
      <c r="U104">
        <v>161.1</v>
      </c>
      <c r="V104">
        <v>165.3</v>
      </c>
      <c r="W104" t="s">
        <v>32</v>
      </c>
      <c r="X104">
        <v>162.5</v>
      </c>
      <c r="Y104">
        <v>160.30000000000001</v>
      </c>
      <c r="Z104">
        <v>170.4</v>
      </c>
      <c r="AA104">
        <v>157.1</v>
      </c>
      <c r="AB104">
        <v>160.69999999999999</v>
      </c>
      <c r="AC104">
        <v>167.2</v>
      </c>
      <c r="AD104">
        <v>160.4</v>
      </c>
      <c r="AE104">
        <v>162.80000000000001</v>
      </c>
      <c r="AF104">
        <v>163.19999999999999</v>
      </c>
      <c r="AG104">
        <v>2132.4</v>
      </c>
      <c r="AH104">
        <v>352.5</v>
      </c>
      <c r="AI104">
        <v>492.40000000000003</v>
      </c>
      <c r="AJ104">
        <v>322.8</v>
      </c>
      <c r="AK104">
        <v>337.6</v>
      </c>
      <c r="AL104">
        <v>157.1</v>
      </c>
      <c r="AM104">
        <v>321.10000000000002</v>
      </c>
    </row>
    <row r="105" spans="1:39" hidden="1" x14ac:dyDescent="0.3">
      <c r="A105" t="s">
        <v>30</v>
      </c>
      <c r="B105">
        <v>2021</v>
      </c>
      <c r="C105" t="s">
        <v>46</v>
      </c>
      <c r="D105" s="62" t="s">
        <v>350</v>
      </c>
      <c r="E105" s="63">
        <v>44409</v>
      </c>
      <c r="F105">
        <v>144.9</v>
      </c>
      <c r="G105">
        <v>202.3</v>
      </c>
      <c r="H105">
        <v>176.5</v>
      </c>
      <c r="I105">
        <v>157.5</v>
      </c>
      <c r="J105">
        <v>190.9</v>
      </c>
      <c r="K105">
        <v>155.69999999999999</v>
      </c>
      <c r="L105">
        <v>153.9</v>
      </c>
      <c r="M105">
        <v>162.80000000000001</v>
      </c>
      <c r="N105">
        <v>115.2</v>
      </c>
      <c r="O105">
        <v>169.8</v>
      </c>
      <c r="P105">
        <v>167.6</v>
      </c>
      <c r="Q105">
        <v>171.9</v>
      </c>
      <c r="R105">
        <v>161.80000000000001</v>
      </c>
      <c r="S105">
        <v>190.2</v>
      </c>
      <c r="T105">
        <v>167</v>
      </c>
      <c r="U105">
        <v>162.6</v>
      </c>
      <c r="V105">
        <v>166.3</v>
      </c>
      <c r="W105" t="s">
        <v>32</v>
      </c>
      <c r="X105">
        <v>163.1</v>
      </c>
      <c r="Y105">
        <v>160.9</v>
      </c>
      <c r="Z105">
        <v>171.1</v>
      </c>
      <c r="AA105">
        <v>157.69999999999999</v>
      </c>
      <c r="AB105">
        <v>161.1</v>
      </c>
      <c r="AC105">
        <v>167.5</v>
      </c>
      <c r="AD105">
        <v>160.30000000000001</v>
      </c>
      <c r="AE105">
        <v>163.30000000000001</v>
      </c>
      <c r="AF105">
        <v>163.6</v>
      </c>
      <c r="AG105">
        <v>2130.8000000000002</v>
      </c>
      <c r="AH105">
        <v>353.5</v>
      </c>
      <c r="AI105">
        <v>495.90000000000003</v>
      </c>
      <c r="AJ105">
        <v>324</v>
      </c>
      <c r="AK105">
        <v>338.6</v>
      </c>
      <c r="AL105">
        <v>157.69999999999999</v>
      </c>
      <c r="AM105">
        <v>321.39999999999998</v>
      </c>
    </row>
    <row r="106" spans="1:39" hidden="1" x14ac:dyDescent="0.3">
      <c r="A106" t="s">
        <v>30</v>
      </c>
      <c r="B106">
        <v>2021</v>
      </c>
      <c r="C106" t="s">
        <v>48</v>
      </c>
      <c r="D106" s="62" t="s">
        <v>351</v>
      </c>
      <c r="E106" s="63">
        <v>44440</v>
      </c>
      <c r="F106">
        <v>145.4</v>
      </c>
      <c r="G106">
        <v>202.1</v>
      </c>
      <c r="H106">
        <v>172</v>
      </c>
      <c r="I106">
        <v>158</v>
      </c>
      <c r="J106">
        <v>195.5</v>
      </c>
      <c r="K106">
        <v>152.69999999999999</v>
      </c>
      <c r="L106">
        <v>151.4</v>
      </c>
      <c r="M106">
        <v>163.9</v>
      </c>
      <c r="N106">
        <v>119.3</v>
      </c>
      <c r="O106">
        <v>170.1</v>
      </c>
      <c r="P106">
        <v>168.3</v>
      </c>
      <c r="Q106">
        <v>172.8</v>
      </c>
      <c r="R106">
        <v>162.1</v>
      </c>
      <c r="S106">
        <v>190.5</v>
      </c>
      <c r="T106">
        <v>167.7</v>
      </c>
      <c r="U106">
        <v>163.6</v>
      </c>
      <c r="V106">
        <v>167.1</v>
      </c>
      <c r="W106" t="s">
        <v>32</v>
      </c>
      <c r="X106">
        <v>163.69999999999999</v>
      </c>
      <c r="Y106">
        <v>161.30000000000001</v>
      </c>
      <c r="Z106">
        <v>171.9</v>
      </c>
      <c r="AA106">
        <v>157.80000000000001</v>
      </c>
      <c r="AB106">
        <v>162.69999999999999</v>
      </c>
      <c r="AC106">
        <v>168.5</v>
      </c>
      <c r="AD106">
        <v>160.19999999999999</v>
      </c>
      <c r="AE106">
        <v>163.80000000000001</v>
      </c>
      <c r="AF106">
        <v>164</v>
      </c>
      <c r="AG106">
        <v>2133.6</v>
      </c>
      <c r="AH106">
        <v>354.3</v>
      </c>
      <c r="AI106">
        <v>498.4</v>
      </c>
      <c r="AJ106">
        <v>325</v>
      </c>
      <c r="AK106">
        <v>340.4</v>
      </c>
      <c r="AL106">
        <v>157.80000000000001</v>
      </c>
      <c r="AM106">
        <v>322.89999999999998</v>
      </c>
    </row>
    <row r="107" spans="1:39" hidden="1" x14ac:dyDescent="0.3">
      <c r="A107" t="s">
        <v>30</v>
      </c>
      <c r="B107">
        <v>2021</v>
      </c>
      <c r="C107" t="s">
        <v>50</v>
      </c>
      <c r="D107" s="62" t="s">
        <v>352</v>
      </c>
      <c r="E107" s="63">
        <v>44470</v>
      </c>
      <c r="F107">
        <v>146.1</v>
      </c>
      <c r="G107">
        <v>202.5</v>
      </c>
      <c r="H107">
        <v>170.1</v>
      </c>
      <c r="I107">
        <v>158.4</v>
      </c>
      <c r="J107">
        <v>198.8</v>
      </c>
      <c r="K107">
        <v>152.6</v>
      </c>
      <c r="L107">
        <v>170.4</v>
      </c>
      <c r="M107">
        <v>165.2</v>
      </c>
      <c r="N107">
        <v>121.6</v>
      </c>
      <c r="O107">
        <v>170.6</v>
      </c>
      <c r="P107">
        <v>168.8</v>
      </c>
      <c r="Q107">
        <v>173.6</v>
      </c>
      <c r="R107">
        <v>165.5</v>
      </c>
      <c r="S107">
        <v>191.2</v>
      </c>
      <c r="T107">
        <v>168.9</v>
      </c>
      <c r="U107">
        <v>164.8</v>
      </c>
      <c r="V107">
        <v>168.3</v>
      </c>
      <c r="W107" t="s">
        <v>32</v>
      </c>
      <c r="X107">
        <v>165.5</v>
      </c>
      <c r="Y107">
        <v>162</v>
      </c>
      <c r="Z107">
        <v>172.5</v>
      </c>
      <c r="AA107">
        <v>159.5</v>
      </c>
      <c r="AB107">
        <v>163.19999999999999</v>
      </c>
      <c r="AC107">
        <v>169</v>
      </c>
      <c r="AD107">
        <v>161.1</v>
      </c>
      <c r="AE107">
        <v>164.7</v>
      </c>
      <c r="AF107">
        <v>166.3</v>
      </c>
      <c r="AG107">
        <v>2164.1999999999998</v>
      </c>
      <c r="AH107">
        <v>355.9</v>
      </c>
      <c r="AI107">
        <v>502.00000000000006</v>
      </c>
      <c r="AJ107">
        <v>327.5</v>
      </c>
      <c r="AK107">
        <v>341.5</v>
      </c>
      <c r="AL107">
        <v>159.5</v>
      </c>
      <c r="AM107">
        <v>324.29999999999995</v>
      </c>
    </row>
    <row r="108" spans="1:39" hidden="1" x14ac:dyDescent="0.3">
      <c r="A108" t="s">
        <v>30</v>
      </c>
      <c r="B108">
        <v>2021</v>
      </c>
      <c r="C108" t="s">
        <v>53</v>
      </c>
      <c r="D108" s="62" t="s">
        <v>353</v>
      </c>
      <c r="E108" s="63">
        <v>44501</v>
      </c>
      <c r="F108">
        <v>146.9</v>
      </c>
      <c r="G108">
        <v>199.8</v>
      </c>
      <c r="H108">
        <v>171.5</v>
      </c>
      <c r="I108">
        <v>159.1</v>
      </c>
      <c r="J108">
        <v>198.4</v>
      </c>
      <c r="K108">
        <v>153.19999999999999</v>
      </c>
      <c r="L108">
        <v>183.9</v>
      </c>
      <c r="M108">
        <v>165.4</v>
      </c>
      <c r="N108">
        <v>122.1</v>
      </c>
      <c r="O108">
        <v>170.8</v>
      </c>
      <c r="P108">
        <v>169.1</v>
      </c>
      <c r="Q108">
        <v>174.3</v>
      </c>
      <c r="R108">
        <v>167.5</v>
      </c>
      <c r="S108">
        <v>191.4</v>
      </c>
      <c r="T108">
        <v>170.4</v>
      </c>
      <c r="U108">
        <v>166</v>
      </c>
      <c r="V108">
        <v>169.8</v>
      </c>
      <c r="W108" t="s">
        <v>32</v>
      </c>
      <c r="X108">
        <v>165.3</v>
      </c>
      <c r="Y108">
        <v>162.9</v>
      </c>
      <c r="Z108">
        <v>173.4</v>
      </c>
      <c r="AA108">
        <v>158.9</v>
      </c>
      <c r="AB108">
        <v>163.80000000000001</v>
      </c>
      <c r="AC108">
        <v>169.3</v>
      </c>
      <c r="AD108">
        <v>162.4</v>
      </c>
      <c r="AE108">
        <v>165.2</v>
      </c>
      <c r="AF108">
        <v>167.6</v>
      </c>
      <c r="AG108">
        <v>2182</v>
      </c>
      <c r="AH108">
        <v>356.6</v>
      </c>
      <c r="AI108">
        <v>506.2</v>
      </c>
      <c r="AJ108">
        <v>328.20000000000005</v>
      </c>
      <c r="AK108">
        <v>342.70000000000005</v>
      </c>
      <c r="AL108">
        <v>158.9</v>
      </c>
      <c r="AM108">
        <v>326.20000000000005</v>
      </c>
    </row>
    <row r="109" spans="1:39" hidden="1" x14ac:dyDescent="0.3">
      <c r="A109" t="s">
        <v>30</v>
      </c>
      <c r="B109">
        <v>2021</v>
      </c>
      <c r="C109" t="s">
        <v>55</v>
      </c>
      <c r="D109" s="62" t="s">
        <v>354</v>
      </c>
      <c r="E109" s="63">
        <v>44531</v>
      </c>
      <c r="F109">
        <v>147.4</v>
      </c>
      <c r="G109">
        <v>197</v>
      </c>
      <c r="H109">
        <v>176.5</v>
      </c>
      <c r="I109">
        <v>159.80000000000001</v>
      </c>
      <c r="J109">
        <v>195.8</v>
      </c>
      <c r="K109">
        <v>152</v>
      </c>
      <c r="L109">
        <v>172.3</v>
      </c>
      <c r="M109">
        <v>164.5</v>
      </c>
      <c r="N109">
        <v>120.6</v>
      </c>
      <c r="O109">
        <v>171.7</v>
      </c>
      <c r="P109">
        <v>169.7</v>
      </c>
      <c r="Q109">
        <v>175.1</v>
      </c>
      <c r="R109">
        <v>165.8</v>
      </c>
      <c r="S109">
        <v>190.8</v>
      </c>
      <c r="T109">
        <v>171.8</v>
      </c>
      <c r="U109">
        <v>167.3</v>
      </c>
      <c r="V109">
        <v>171.2</v>
      </c>
      <c r="W109" t="s">
        <v>32</v>
      </c>
      <c r="X109">
        <v>165.6</v>
      </c>
      <c r="Y109">
        <v>163.9</v>
      </c>
      <c r="Z109">
        <v>174</v>
      </c>
      <c r="AA109">
        <v>160.1</v>
      </c>
      <c r="AB109">
        <v>164.5</v>
      </c>
      <c r="AC109">
        <v>169.7</v>
      </c>
      <c r="AD109">
        <v>162.80000000000001</v>
      </c>
      <c r="AE109">
        <v>166</v>
      </c>
      <c r="AF109">
        <v>167</v>
      </c>
      <c r="AG109">
        <v>2168.1999999999998</v>
      </c>
      <c r="AH109">
        <v>356.8</v>
      </c>
      <c r="AI109">
        <v>510.3</v>
      </c>
      <c r="AJ109">
        <v>329.5</v>
      </c>
      <c r="AK109">
        <v>343.7</v>
      </c>
      <c r="AL109">
        <v>160.1</v>
      </c>
      <c r="AM109">
        <v>327.3</v>
      </c>
    </row>
    <row r="110" spans="1:39" hidden="1" x14ac:dyDescent="0.3">
      <c r="A110" t="s">
        <v>30</v>
      </c>
      <c r="B110">
        <v>2022</v>
      </c>
      <c r="C110" t="s">
        <v>31</v>
      </c>
      <c r="D110" s="62" t="s">
        <v>355</v>
      </c>
      <c r="E110" s="63">
        <v>44562</v>
      </c>
      <c r="F110">
        <v>148.30000000000001</v>
      </c>
      <c r="G110">
        <v>196.9</v>
      </c>
      <c r="H110">
        <v>178</v>
      </c>
      <c r="I110">
        <v>160.5</v>
      </c>
      <c r="J110">
        <v>192.6</v>
      </c>
      <c r="K110">
        <v>151.19999999999999</v>
      </c>
      <c r="L110">
        <v>159.19999999999999</v>
      </c>
      <c r="M110">
        <v>164</v>
      </c>
      <c r="N110">
        <v>119.3</v>
      </c>
      <c r="O110">
        <v>173.3</v>
      </c>
      <c r="P110">
        <v>169.8</v>
      </c>
      <c r="Q110">
        <v>175.8</v>
      </c>
      <c r="R110">
        <v>164.1</v>
      </c>
      <c r="S110">
        <v>190.7</v>
      </c>
      <c r="T110">
        <v>173.2</v>
      </c>
      <c r="U110">
        <v>169.3</v>
      </c>
      <c r="V110">
        <v>172.7</v>
      </c>
      <c r="W110" t="s">
        <v>32</v>
      </c>
      <c r="X110">
        <v>165.8</v>
      </c>
      <c r="Y110">
        <v>164.9</v>
      </c>
      <c r="Z110">
        <v>174.7</v>
      </c>
      <c r="AA110">
        <v>160.80000000000001</v>
      </c>
      <c r="AB110">
        <v>164.9</v>
      </c>
      <c r="AC110">
        <v>169.9</v>
      </c>
      <c r="AD110">
        <v>163.19999999999999</v>
      </c>
      <c r="AE110">
        <v>166.6</v>
      </c>
      <c r="AF110">
        <v>166.4</v>
      </c>
      <c r="AG110">
        <v>2153</v>
      </c>
      <c r="AH110">
        <v>357.29999999999995</v>
      </c>
      <c r="AI110">
        <v>515.20000000000005</v>
      </c>
      <c r="AJ110">
        <v>330.70000000000005</v>
      </c>
      <c r="AK110">
        <v>344.6</v>
      </c>
      <c r="AL110">
        <v>160.80000000000001</v>
      </c>
      <c r="AM110">
        <v>328.1</v>
      </c>
    </row>
    <row r="111" spans="1:39" hidden="1" x14ac:dyDescent="0.3">
      <c r="A111" t="s">
        <v>30</v>
      </c>
      <c r="B111">
        <v>2022</v>
      </c>
      <c r="C111" t="s">
        <v>36</v>
      </c>
      <c r="D111" s="62" t="s">
        <v>356</v>
      </c>
      <c r="E111" s="63">
        <v>44593</v>
      </c>
      <c r="F111">
        <v>148.80000000000001</v>
      </c>
      <c r="G111">
        <v>198.1</v>
      </c>
      <c r="H111">
        <v>175.5</v>
      </c>
      <c r="I111">
        <v>160.69999999999999</v>
      </c>
      <c r="J111">
        <v>192.6</v>
      </c>
      <c r="K111">
        <v>151.4</v>
      </c>
      <c r="L111">
        <v>155.19999999999999</v>
      </c>
      <c r="M111">
        <v>163.9</v>
      </c>
      <c r="N111">
        <v>118.1</v>
      </c>
      <c r="O111">
        <v>175.4</v>
      </c>
      <c r="P111">
        <v>170.5</v>
      </c>
      <c r="Q111">
        <v>176.3</v>
      </c>
      <c r="R111">
        <v>163.9</v>
      </c>
      <c r="S111">
        <v>191.5</v>
      </c>
      <c r="T111">
        <v>174.1</v>
      </c>
      <c r="U111">
        <v>171</v>
      </c>
      <c r="V111">
        <v>173.7</v>
      </c>
      <c r="W111" t="s">
        <v>32</v>
      </c>
      <c r="X111">
        <v>167.4</v>
      </c>
      <c r="Y111">
        <v>165.7</v>
      </c>
      <c r="Z111">
        <v>175.3</v>
      </c>
      <c r="AA111">
        <v>161.19999999999999</v>
      </c>
      <c r="AB111">
        <v>165.5</v>
      </c>
      <c r="AC111">
        <v>170.3</v>
      </c>
      <c r="AD111">
        <v>164.5</v>
      </c>
      <c r="AE111">
        <v>167.3</v>
      </c>
      <c r="AF111">
        <v>166.7</v>
      </c>
      <c r="AG111">
        <v>2150.4</v>
      </c>
      <c r="AH111">
        <v>358.8</v>
      </c>
      <c r="AI111">
        <v>518.79999999999995</v>
      </c>
      <c r="AJ111">
        <v>333.1</v>
      </c>
      <c r="AK111">
        <v>345.6</v>
      </c>
      <c r="AL111">
        <v>161.19999999999999</v>
      </c>
      <c r="AM111">
        <v>330</v>
      </c>
    </row>
    <row r="112" spans="1:39" hidden="1" x14ac:dyDescent="0.3">
      <c r="A112" t="s">
        <v>30</v>
      </c>
      <c r="B112">
        <v>2022</v>
      </c>
      <c r="C112" t="s">
        <v>38</v>
      </c>
      <c r="D112" s="62" t="s">
        <v>357</v>
      </c>
      <c r="E112" s="63">
        <v>44621</v>
      </c>
      <c r="F112">
        <v>150.19999999999999</v>
      </c>
      <c r="G112">
        <v>208</v>
      </c>
      <c r="H112">
        <v>167.9</v>
      </c>
      <c r="I112">
        <v>162</v>
      </c>
      <c r="J112">
        <v>203.1</v>
      </c>
      <c r="K112">
        <v>155.9</v>
      </c>
      <c r="L112">
        <v>155.80000000000001</v>
      </c>
      <c r="M112">
        <v>164.2</v>
      </c>
      <c r="N112">
        <v>118.1</v>
      </c>
      <c r="O112">
        <v>178.7</v>
      </c>
      <c r="P112">
        <v>171.2</v>
      </c>
      <c r="Q112">
        <v>177.4</v>
      </c>
      <c r="R112">
        <v>166.6</v>
      </c>
      <c r="S112">
        <v>192.3</v>
      </c>
      <c r="T112">
        <v>175.4</v>
      </c>
      <c r="U112">
        <v>173.2</v>
      </c>
      <c r="V112">
        <v>175.1</v>
      </c>
      <c r="W112" t="s">
        <v>32</v>
      </c>
      <c r="X112">
        <v>168.9</v>
      </c>
      <c r="Y112">
        <v>166.5</v>
      </c>
      <c r="Z112">
        <v>176</v>
      </c>
      <c r="AA112">
        <v>162</v>
      </c>
      <c r="AB112">
        <v>166.6</v>
      </c>
      <c r="AC112">
        <v>170.6</v>
      </c>
      <c r="AD112">
        <v>167.4</v>
      </c>
      <c r="AE112">
        <v>168.3</v>
      </c>
      <c r="AF112">
        <v>168.7</v>
      </c>
      <c r="AG112">
        <v>2179.1000000000004</v>
      </c>
      <c r="AH112">
        <v>360.6</v>
      </c>
      <c r="AI112">
        <v>523.70000000000005</v>
      </c>
      <c r="AJ112">
        <v>335.4</v>
      </c>
      <c r="AK112">
        <v>346.6</v>
      </c>
      <c r="AL112">
        <v>162</v>
      </c>
      <c r="AM112">
        <v>334</v>
      </c>
    </row>
    <row r="113" spans="1:39" hidden="1" x14ac:dyDescent="0.3">
      <c r="A113" t="s">
        <v>30</v>
      </c>
      <c r="B113">
        <v>2022</v>
      </c>
      <c r="C113" t="s">
        <v>39</v>
      </c>
      <c r="D113" s="62" t="s">
        <v>358</v>
      </c>
      <c r="E113" s="63">
        <v>44652</v>
      </c>
      <c r="F113">
        <v>151.80000000000001</v>
      </c>
      <c r="G113">
        <v>209.7</v>
      </c>
      <c r="H113">
        <v>164.5</v>
      </c>
      <c r="I113">
        <v>163.80000000000001</v>
      </c>
      <c r="J113">
        <v>207.4</v>
      </c>
      <c r="K113">
        <v>169.7</v>
      </c>
      <c r="L113">
        <v>153.6</v>
      </c>
      <c r="M113">
        <v>165.1</v>
      </c>
      <c r="N113">
        <v>118.2</v>
      </c>
      <c r="O113">
        <v>182.9</v>
      </c>
      <c r="P113">
        <v>172.4</v>
      </c>
      <c r="Q113">
        <v>178.9</v>
      </c>
      <c r="R113">
        <v>168.6</v>
      </c>
      <c r="S113">
        <v>192.8</v>
      </c>
      <c r="T113">
        <v>177.5</v>
      </c>
      <c r="U113">
        <v>175.1</v>
      </c>
      <c r="V113">
        <v>177.1</v>
      </c>
      <c r="W113" t="s">
        <v>32</v>
      </c>
      <c r="X113">
        <v>173.3</v>
      </c>
      <c r="Y113">
        <v>167.7</v>
      </c>
      <c r="Z113">
        <v>177</v>
      </c>
      <c r="AA113">
        <v>166.2</v>
      </c>
      <c r="AB113">
        <v>167.2</v>
      </c>
      <c r="AC113">
        <v>170.9</v>
      </c>
      <c r="AD113">
        <v>169</v>
      </c>
      <c r="AE113">
        <v>170.2</v>
      </c>
      <c r="AF113">
        <v>170.8</v>
      </c>
      <c r="AG113">
        <v>2206.6</v>
      </c>
      <c r="AH113">
        <v>363</v>
      </c>
      <c r="AI113">
        <v>529.70000000000005</v>
      </c>
      <c r="AJ113">
        <v>341</v>
      </c>
      <c r="AK113">
        <v>347.9</v>
      </c>
      <c r="AL113">
        <v>166.2</v>
      </c>
      <c r="AM113">
        <v>336.2</v>
      </c>
    </row>
    <row r="114" spans="1:39" hidden="1" x14ac:dyDescent="0.3">
      <c r="A114" t="s">
        <v>30</v>
      </c>
      <c r="B114">
        <v>2022</v>
      </c>
      <c r="C114" t="s">
        <v>41</v>
      </c>
      <c r="D114" s="62" t="s">
        <v>359</v>
      </c>
      <c r="E114" s="63">
        <v>44682</v>
      </c>
      <c r="F114">
        <v>152.9</v>
      </c>
      <c r="G114">
        <v>214.7</v>
      </c>
      <c r="H114">
        <v>161.4</v>
      </c>
      <c r="I114">
        <v>164.6</v>
      </c>
      <c r="J114">
        <v>209.9</v>
      </c>
      <c r="K114">
        <v>168</v>
      </c>
      <c r="L114">
        <v>160.4</v>
      </c>
      <c r="M114">
        <v>165</v>
      </c>
      <c r="N114">
        <v>118.9</v>
      </c>
      <c r="O114">
        <v>186.6</v>
      </c>
      <c r="P114">
        <v>173.2</v>
      </c>
      <c r="Q114">
        <v>180.4</v>
      </c>
      <c r="R114">
        <v>170.8</v>
      </c>
      <c r="S114">
        <v>192.9</v>
      </c>
      <c r="T114">
        <v>179.3</v>
      </c>
      <c r="U114">
        <v>177.2</v>
      </c>
      <c r="V114">
        <v>179</v>
      </c>
      <c r="W114" t="s">
        <v>32</v>
      </c>
      <c r="X114">
        <v>175.3</v>
      </c>
      <c r="Y114">
        <v>168.9</v>
      </c>
      <c r="Z114">
        <v>177.7</v>
      </c>
      <c r="AA114">
        <v>167.1</v>
      </c>
      <c r="AB114">
        <v>167.6</v>
      </c>
      <c r="AC114">
        <v>171.8</v>
      </c>
      <c r="AD114">
        <v>168.5</v>
      </c>
      <c r="AE114">
        <v>170.9</v>
      </c>
      <c r="AF114">
        <v>172.5</v>
      </c>
      <c r="AG114">
        <v>2226.8000000000002</v>
      </c>
      <c r="AH114">
        <v>363.8</v>
      </c>
      <c r="AI114">
        <v>535.5</v>
      </c>
      <c r="AJ114">
        <v>344.20000000000005</v>
      </c>
      <c r="AK114">
        <v>349.5</v>
      </c>
      <c r="AL114">
        <v>167.1</v>
      </c>
      <c r="AM114">
        <v>336.1</v>
      </c>
    </row>
    <row r="115" spans="1:39" hidden="1" x14ac:dyDescent="0.3">
      <c r="A115" t="s">
        <v>30</v>
      </c>
      <c r="B115">
        <v>2022</v>
      </c>
      <c r="C115" t="s">
        <v>42</v>
      </c>
      <c r="D115" s="62" t="s">
        <v>360</v>
      </c>
      <c r="E115" s="63">
        <v>44713</v>
      </c>
      <c r="F115">
        <v>153.80000000000001</v>
      </c>
      <c r="G115">
        <v>217.2</v>
      </c>
      <c r="H115">
        <v>169.6</v>
      </c>
      <c r="I115">
        <v>165.4</v>
      </c>
      <c r="J115">
        <v>208.1</v>
      </c>
      <c r="K115">
        <v>165.8</v>
      </c>
      <c r="L115">
        <v>167.3</v>
      </c>
      <c r="M115">
        <v>164.6</v>
      </c>
      <c r="N115">
        <v>119.1</v>
      </c>
      <c r="O115">
        <v>188.9</v>
      </c>
      <c r="P115">
        <v>174.2</v>
      </c>
      <c r="Q115">
        <v>181.9</v>
      </c>
      <c r="R115">
        <v>172.4</v>
      </c>
      <c r="S115">
        <v>192.9</v>
      </c>
      <c r="T115">
        <v>180.7</v>
      </c>
      <c r="U115">
        <v>178.7</v>
      </c>
      <c r="V115">
        <v>180.4</v>
      </c>
      <c r="W115" t="s">
        <v>32</v>
      </c>
      <c r="X115">
        <v>176.7</v>
      </c>
      <c r="Y115">
        <v>170.3</v>
      </c>
      <c r="Z115">
        <v>178.2</v>
      </c>
      <c r="AA115">
        <v>165.5</v>
      </c>
      <c r="AB115">
        <v>168</v>
      </c>
      <c r="AC115">
        <v>172.6</v>
      </c>
      <c r="AD115">
        <v>169.5</v>
      </c>
      <c r="AE115">
        <v>171</v>
      </c>
      <c r="AF115">
        <v>173.6</v>
      </c>
      <c r="AG115">
        <v>2248.3000000000002</v>
      </c>
      <c r="AH115">
        <v>363.9</v>
      </c>
      <c r="AI115">
        <v>539.79999999999995</v>
      </c>
      <c r="AJ115">
        <v>347</v>
      </c>
      <c r="AK115">
        <v>350.79999999999995</v>
      </c>
      <c r="AL115">
        <v>165.5</v>
      </c>
      <c r="AM115">
        <v>337.5</v>
      </c>
    </row>
    <row r="116" spans="1:39" hidden="1" x14ac:dyDescent="0.3">
      <c r="A116" t="s">
        <v>30</v>
      </c>
      <c r="B116">
        <v>2022</v>
      </c>
      <c r="C116" t="s">
        <v>44</v>
      </c>
      <c r="D116" s="62" t="s">
        <v>361</v>
      </c>
      <c r="E116" s="63">
        <v>44743</v>
      </c>
      <c r="F116">
        <v>155.19999999999999</v>
      </c>
      <c r="G116">
        <v>210.8</v>
      </c>
      <c r="H116">
        <v>174.3</v>
      </c>
      <c r="I116">
        <v>166.3</v>
      </c>
      <c r="J116">
        <v>202.2</v>
      </c>
      <c r="K116">
        <v>169.6</v>
      </c>
      <c r="L116">
        <v>168.6</v>
      </c>
      <c r="M116">
        <v>164.4</v>
      </c>
      <c r="N116">
        <v>119.2</v>
      </c>
      <c r="O116">
        <v>191.8</v>
      </c>
      <c r="P116">
        <v>174.5</v>
      </c>
      <c r="Q116">
        <v>183.1</v>
      </c>
      <c r="R116">
        <v>172.5</v>
      </c>
      <c r="S116">
        <v>193.2</v>
      </c>
      <c r="T116">
        <v>182</v>
      </c>
      <c r="U116">
        <v>180.3</v>
      </c>
      <c r="V116">
        <v>181.7</v>
      </c>
      <c r="W116" t="s">
        <v>32</v>
      </c>
      <c r="X116">
        <v>179.6</v>
      </c>
      <c r="Y116">
        <v>171.3</v>
      </c>
      <c r="Z116">
        <v>178.8</v>
      </c>
      <c r="AA116">
        <v>166.3</v>
      </c>
      <c r="AB116">
        <v>168.6</v>
      </c>
      <c r="AC116">
        <v>174.7</v>
      </c>
      <c r="AD116">
        <v>169.7</v>
      </c>
      <c r="AE116">
        <v>171.8</v>
      </c>
      <c r="AF116">
        <v>174.3</v>
      </c>
      <c r="AG116">
        <v>2252.5</v>
      </c>
      <c r="AH116">
        <v>365</v>
      </c>
      <c r="AI116">
        <v>544</v>
      </c>
      <c r="AJ116">
        <v>350.9</v>
      </c>
      <c r="AK116">
        <v>353.5</v>
      </c>
      <c r="AL116">
        <v>166.3</v>
      </c>
      <c r="AM116">
        <v>338.29999999999995</v>
      </c>
    </row>
    <row r="117" spans="1:39" hidden="1" x14ac:dyDescent="0.3">
      <c r="A117" t="s">
        <v>30</v>
      </c>
      <c r="B117">
        <v>2022</v>
      </c>
      <c r="C117" t="s">
        <v>46</v>
      </c>
      <c r="D117" s="62" t="s">
        <v>362</v>
      </c>
      <c r="E117" s="63">
        <v>44774</v>
      </c>
      <c r="F117">
        <v>159.5</v>
      </c>
      <c r="G117">
        <v>204.1</v>
      </c>
      <c r="H117">
        <v>168.3</v>
      </c>
      <c r="I117">
        <v>167.9</v>
      </c>
      <c r="J117">
        <v>198.1</v>
      </c>
      <c r="K117">
        <v>169.2</v>
      </c>
      <c r="L117">
        <v>173.1</v>
      </c>
      <c r="M117">
        <v>167.1</v>
      </c>
      <c r="N117">
        <v>120.2</v>
      </c>
      <c r="O117">
        <v>195.6</v>
      </c>
      <c r="P117">
        <v>174.8</v>
      </c>
      <c r="Q117">
        <v>184</v>
      </c>
      <c r="R117">
        <v>173.9</v>
      </c>
      <c r="S117">
        <v>193.7</v>
      </c>
      <c r="T117">
        <v>183.2</v>
      </c>
      <c r="U117">
        <v>181.7</v>
      </c>
      <c r="V117">
        <v>183</v>
      </c>
      <c r="W117" t="s">
        <v>32</v>
      </c>
      <c r="X117">
        <v>179.1</v>
      </c>
      <c r="Y117">
        <v>172.3</v>
      </c>
      <c r="Z117">
        <v>179.4</v>
      </c>
      <c r="AA117">
        <v>166.6</v>
      </c>
      <c r="AB117">
        <v>169.3</v>
      </c>
      <c r="AC117">
        <v>175.7</v>
      </c>
      <c r="AD117">
        <v>171.1</v>
      </c>
      <c r="AE117">
        <v>172.6</v>
      </c>
      <c r="AF117">
        <v>175.3</v>
      </c>
      <c r="AG117">
        <v>2255.7999999999997</v>
      </c>
      <c r="AH117">
        <v>366.29999999999995</v>
      </c>
      <c r="AI117">
        <v>547.9</v>
      </c>
      <c r="AJ117">
        <v>351.4</v>
      </c>
      <c r="AK117">
        <v>355.1</v>
      </c>
      <c r="AL117">
        <v>166.6</v>
      </c>
      <c r="AM117">
        <v>340.4</v>
      </c>
    </row>
    <row r="118" spans="1:39" hidden="1" x14ac:dyDescent="0.3">
      <c r="A118" t="s">
        <v>30</v>
      </c>
      <c r="B118">
        <v>2022</v>
      </c>
      <c r="C118" t="s">
        <v>48</v>
      </c>
      <c r="D118" s="62" t="s">
        <v>363</v>
      </c>
      <c r="E118" s="63">
        <v>44805</v>
      </c>
      <c r="F118">
        <v>162.9</v>
      </c>
      <c r="G118">
        <v>206.7</v>
      </c>
      <c r="H118">
        <v>169</v>
      </c>
      <c r="I118">
        <v>169.5</v>
      </c>
      <c r="J118">
        <v>194.1</v>
      </c>
      <c r="K118">
        <v>164.1</v>
      </c>
      <c r="L118">
        <v>176.9</v>
      </c>
      <c r="M118">
        <v>169</v>
      </c>
      <c r="N118">
        <v>120.8</v>
      </c>
      <c r="O118">
        <v>199.1</v>
      </c>
      <c r="P118">
        <v>175.4</v>
      </c>
      <c r="Q118">
        <v>184.8</v>
      </c>
      <c r="R118">
        <v>175.5</v>
      </c>
      <c r="S118">
        <v>194.5</v>
      </c>
      <c r="T118">
        <v>184.7</v>
      </c>
      <c r="U118">
        <v>183.3</v>
      </c>
      <c r="V118">
        <v>184.5</v>
      </c>
      <c r="W118" t="s">
        <v>32</v>
      </c>
      <c r="X118">
        <v>179.7</v>
      </c>
      <c r="Y118">
        <v>173.6</v>
      </c>
      <c r="Z118">
        <v>180.2</v>
      </c>
      <c r="AA118">
        <v>166.9</v>
      </c>
      <c r="AB118">
        <v>170</v>
      </c>
      <c r="AC118">
        <v>176.2</v>
      </c>
      <c r="AD118">
        <v>170.8</v>
      </c>
      <c r="AE118">
        <v>173.1</v>
      </c>
      <c r="AF118">
        <v>176.4</v>
      </c>
      <c r="AG118">
        <v>2267.8000000000002</v>
      </c>
      <c r="AH118">
        <v>367.6</v>
      </c>
      <c r="AI118">
        <v>552.5</v>
      </c>
      <c r="AJ118">
        <v>353.29999999999995</v>
      </c>
      <c r="AK118">
        <v>356.4</v>
      </c>
      <c r="AL118">
        <v>166.9</v>
      </c>
      <c r="AM118">
        <v>340.8</v>
      </c>
    </row>
    <row r="119" spans="1:39" hidden="1" x14ac:dyDescent="0.3">
      <c r="A119" t="s">
        <v>30</v>
      </c>
      <c r="B119">
        <v>2022</v>
      </c>
      <c r="C119" t="s">
        <v>50</v>
      </c>
      <c r="D119" s="62" t="s">
        <v>364</v>
      </c>
      <c r="E119" s="63">
        <v>44835</v>
      </c>
      <c r="F119">
        <v>164.7</v>
      </c>
      <c r="G119">
        <v>208.8</v>
      </c>
      <c r="H119">
        <v>170.3</v>
      </c>
      <c r="I119">
        <v>170.9</v>
      </c>
      <c r="J119">
        <v>191.6</v>
      </c>
      <c r="K119">
        <v>162.19999999999999</v>
      </c>
      <c r="L119">
        <v>184.8</v>
      </c>
      <c r="M119">
        <v>169.7</v>
      </c>
      <c r="N119">
        <v>121.1</v>
      </c>
      <c r="O119">
        <v>201.6</v>
      </c>
      <c r="P119">
        <v>175.8</v>
      </c>
      <c r="Q119">
        <v>185.6</v>
      </c>
      <c r="R119">
        <v>177.4</v>
      </c>
      <c r="S119">
        <v>194.9</v>
      </c>
      <c r="T119">
        <v>186.1</v>
      </c>
      <c r="U119">
        <v>184.4</v>
      </c>
      <c r="V119">
        <v>185.9</v>
      </c>
      <c r="W119" t="s">
        <v>32</v>
      </c>
      <c r="X119">
        <v>180.8</v>
      </c>
      <c r="Y119">
        <v>174.4</v>
      </c>
      <c r="Z119">
        <v>181.2</v>
      </c>
      <c r="AA119">
        <v>167.4</v>
      </c>
      <c r="AB119">
        <v>170.6</v>
      </c>
      <c r="AC119">
        <v>176.5</v>
      </c>
      <c r="AD119">
        <v>172</v>
      </c>
      <c r="AE119">
        <v>173.9</v>
      </c>
      <c r="AF119">
        <v>177.9</v>
      </c>
      <c r="AG119">
        <v>2284.5</v>
      </c>
      <c r="AH119">
        <v>368.8</v>
      </c>
      <c r="AI119">
        <v>556.4</v>
      </c>
      <c r="AJ119">
        <v>355.20000000000005</v>
      </c>
      <c r="AK119">
        <v>357.7</v>
      </c>
      <c r="AL119">
        <v>167.4</v>
      </c>
      <c r="AM119">
        <v>342.6</v>
      </c>
    </row>
    <row r="120" spans="1:39" hidden="1" x14ac:dyDescent="0.3">
      <c r="A120" t="s">
        <v>30</v>
      </c>
      <c r="B120">
        <v>2022</v>
      </c>
      <c r="C120" t="s">
        <v>53</v>
      </c>
      <c r="D120" s="62" t="s">
        <v>365</v>
      </c>
      <c r="E120" s="63">
        <v>44866</v>
      </c>
      <c r="F120">
        <v>166.9</v>
      </c>
      <c r="G120">
        <v>207.2</v>
      </c>
      <c r="H120">
        <v>180.2</v>
      </c>
      <c r="I120">
        <v>172.3</v>
      </c>
      <c r="J120">
        <v>194</v>
      </c>
      <c r="K120">
        <v>159.1</v>
      </c>
      <c r="L120">
        <v>171.6</v>
      </c>
      <c r="M120">
        <v>170.2</v>
      </c>
      <c r="N120">
        <v>121.5</v>
      </c>
      <c r="O120">
        <v>204.8</v>
      </c>
      <c r="P120">
        <v>176.4</v>
      </c>
      <c r="Q120">
        <v>186.9</v>
      </c>
      <c r="R120">
        <v>176.6</v>
      </c>
      <c r="S120">
        <v>195.5</v>
      </c>
      <c r="T120">
        <v>187.2</v>
      </c>
      <c r="U120">
        <v>185.2</v>
      </c>
      <c r="V120">
        <v>186.9</v>
      </c>
      <c r="W120" t="s">
        <v>32</v>
      </c>
      <c r="X120">
        <v>181.9</v>
      </c>
      <c r="Y120">
        <v>175.5</v>
      </c>
      <c r="Z120">
        <v>182.3</v>
      </c>
      <c r="AA120">
        <v>167.5</v>
      </c>
      <c r="AB120">
        <v>170.8</v>
      </c>
      <c r="AC120">
        <v>176.9</v>
      </c>
      <c r="AD120">
        <v>173.4</v>
      </c>
      <c r="AE120">
        <v>174.6</v>
      </c>
      <c r="AF120">
        <v>177.8</v>
      </c>
      <c r="AG120">
        <v>2287.6999999999998</v>
      </c>
      <c r="AH120">
        <v>370.1</v>
      </c>
      <c r="AI120">
        <v>559.29999999999995</v>
      </c>
      <c r="AJ120">
        <v>357.4</v>
      </c>
      <c r="AK120">
        <v>359.20000000000005</v>
      </c>
      <c r="AL120">
        <v>167.5</v>
      </c>
      <c r="AM120">
        <v>344.20000000000005</v>
      </c>
    </row>
    <row r="121" spans="1:39" hidden="1" x14ac:dyDescent="0.3">
      <c r="A121" t="s">
        <v>30</v>
      </c>
      <c r="B121">
        <v>2022</v>
      </c>
      <c r="C121" t="s">
        <v>55</v>
      </c>
      <c r="D121" s="62" t="s">
        <v>366</v>
      </c>
      <c r="E121" s="63">
        <v>44896</v>
      </c>
      <c r="F121">
        <v>168.8</v>
      </c>
      <c r="G121">
        <v>206.9</v>
      </c>
      <c r="H121">
        <v>189.1</v>
      </c>
      <c r="I121">
        <v>173.4</v>
      </c>
      <c r="J121">
        <v>193.9</v>
      </c>
      <c r="K121">
        <v>156.69999999999999</v>
      </c>
      <c r="L121">
        <v>150.19999999999999</v>
      </c>
      <c r="M121">
        <v>170.5</v>
      </c>
      <c r="N121">
        <v>121.2</v>
      </c>
      <c r="O121">
        <v>207.5</v>
      </c>
      <c r="P121">
        <v>176.8</v>
      </c>
      <c r="Q121">
        <v>187.7</v>
      </c>
      <c r="R121">
        <v>174.4</v>
      </c>
      <c r="S121">
        <v>195.9</v>
      </c>
      <c r="T121">
        <v>188.1</v>
      </c>
      <c r="U121">
        <v>185.9</v>
      </c>
      <c r="V121">
        <v>187.8</v>
      </c>
      <c r="W121" t="s">
        <v>32</v>
      </c>
      <c r="X121">
        <v>182.8</v>
      </c>
      <c r="Y121">
        <v>176.4</v>
      </c>
      <c r="Z121">
        <v>183.5</v>
      </c>
      <c r="AA121">
        <v>167.8</v>
      </c>
      <c r="AB121">
        <v>171.2</v>
      </c>
      <c r="AC121">
        <v>177.3</v>
      </c>
      <c r="AD121">
        <v>175.7</v>
      </c>
      <c r="AE121">
        <v>175.5</v>
      </c>
      <c r="AF121">
        <v>177.1</v>
      </c>
      <c r="AG121">
        <v>2277.1</v>
      </c>
      <c r="AH121">
        <v>371.4</v>
      </c>
      <c r="AI121">
        <v>561.79999999999995</v>
      </c>
      <c r="AJ121">
        <v>359.20000000000005</v>
      </c>
      <c r="AK121">
        <v>360.8</v>
      </c>
      <c r="AL121">
        <v>167.8</v>
      </c>
      <c r="AM121">
        <v>346.9</v>
      </c>
    </row>
    <row r="122" spans="1:39" hidden="1" x14ac:dyDescent="0.3">
      <c r="A122" t="s">
        <v>30</v>
      </c>
      <c r="B122">
        <v>2023</v>
      </c>
      <c r="C122" t="s">
        <v>31</v>
      </c>
      <c r="D122" s="62" t="s">
        <v>367</v>
      </c>
      <c r="E122" s="63">
        <v>44927</v>
      </c>
      <c r="F122">
        <v>174</v>
      </c>
      <c r="G122">
        <v>208.3</v>
      </c>
      <c r="H122">
        <v>192.9</v>
      </c>
      <c r="I122">
        <v>174.3</v>
      </c>
      <c r="J122">
        <v>192.6</v>
      </c>
      <c r="K122">
        <v>156.30000000000001</v>
      </c>
      <c r="L122">
        <v>142.9</v>
      </c>
      <c r="M122">
        <v>170.7</v>
      </c>
      <c r="N122">
        <v>120.3</v>
      </c>
      <c r="O122">
        <v>210.5</v>
      </c>
      <c r="P122">
        <v>176.9</v>
      </c>
      <c r="Q122">
        <v>188.5</v>
      </c>
      <c r="R122">
        <v>175</v>
      </c>
      <c r="S122">
        <v>196.9</v>
      </c>
      <c r="T122">
        <v>189</v>
      </c>
      <c r="U122">
        <v>186.3</v>
      </c>
      <c r="V122">
        <v>188.6</v>
      </c>
      <c r="W122" t="s">
        <v>32</v>
      </c>
      <c r="X122">
        <v>183.2</v>
      </c>
      <c r="Y122">
        <v>177.2</v>
      </c>
      <c r="Z122">
        <v>184.7</v>
      </c>
      <c r="AA122">
        <v>168.2</v>
      </c>
      <c r="AB122">
        <v>171.8</v>
      </c>
      <c r="AC122">
        <v>177.8</v>
      </c>
      <c r="AD122">
        <v>178.4</v>
      </c>
      <c r="AE122">
        <v>176.5</v>
      </c>
      <c r="AF122">
        <v>177.8</v>
      </c>
      <c r="AG122">
        <v>2283.2000000000003</v>
      </c>
      <c r="AH122">
        <v>373.4</v>
      </c>
      <c r="AI122">
        <v>563.9</v>
      </c>
      <c r="AJ122">
        <v>360.4</v>
      </c>
      <c r="AK122">
        <v>362.5</v>
      </c>
      <c r="AL122">
        <v>168.2</v>
      </c>
      <c r="AM122">
        <v>350.20000000000005</v>
      </c>
    </row>
    <row r="123" spans="1:39" hidden="1" x14ac:dyDescent="0.3">
      <c r="A123" t="s">
        <v>30</v>
      </c>
      <c r="B123">
        <v>2023</v>
      </c>
      <c r="C123" t="s">
        <v>36</v>
      </c>
      <c r="D123" s="62" t="s">
        <v>368</v>
      </c>
      <c r="E123" s="63">
        <v>44958</v>
      </c>
      <c r="F123">
        <v>174.2</v>
      </c>
      <c r="G123">
        <v>205.2</v>
      </c>
      <c r="H123">
        <v>173.9</v>
      </c>
      <c r="I123">
        <v>177</v>
      </c>
      <c r="J123">
        <v>183.4</v>
      </c>
      <c r="K123">
        <v>167.2</v>
      </c>
      <c r="L123">
        <v>140.9</v>
      </c>
      <c r="M123">
        <v>170.4</v>
      </c>
      <c r="N123">
        <v>119.1</v>
      </c>
      <c r="O123">
        <v>212.1</v>
      </c>
      <c r="P123">
        <v>177.6</v>
      </c>
      <c r="Q123">
        <v>189.9</v>
      </c>
      <c r="R123">
        <v>174.8</v>
      </c>
      <c r="S123">
        <v>198.3</v>
      </c>
      <c r="T123">
        <v>190</v>
      </c>
      <c r="U123">
        <v>187</v>
      </c>
      <c r="V123">
        <v>189.6</v>
      </c>
      <c r="W123" t="s">
        <v>32</v>
      </c>
      <c r="X123">
        <v>181.6</v>
      </c>
      <c r="Y123">
        <v>178.6</v>
      </c>
      <c r="Z123">
        <v>186.6</v>
      </c>
      <c r="AA123">
        <v>169</v>
      </c>
      <c r="AB123">
        <v>172.8</v>
      </c>
      <c r="AC123">
        <v>178.5</v>
      </c>
      <c r="AD123">
        <v>180.7</v>
      </c>
      <c r="AE123">
        <v>177.9</v>
      </c>
      <c r="AF123">
        <v>178</v>
      </c>
      <c r="AG123">
        <v>2265.6999999999998</v>
      </c>
      <c r="AH123">
        <v>376.20000000000005</v>
      </c>
      <c r="AI123">
        <v>566.6</v>
      </c>
      <c r="AJ123">
        <v>360.2</v>
      </c>
      <c r="AK123">
        <v>365.1</v>
      </c>
      <c r="AL123">
        <v>169</v>
      </c>
      <c r="AM123">
        <v>353.5</v>
      </c>
    </row>
    <row r="124" spans="1:39" hidden="1" x14ac:dyDescent="0.3">
      <c r="A124" t="s">
        <v>30</v>
      </c>
      <c r="B124">
        <v>2023</v>
      </c>
      <c r="C124" t="s">
        <v>38</v>
      </c>
      <c r="D124" s="62" t="s">
        <v>369</v>
      </c>
      <c r="E124" s="63">
        <v>44986</v>
      </c>
      <c r="F124">
        <v>174.3</v>
      </c>
      <c r="G124">
        <v>205.2</v>
      </c>
      <c r="H124">
        <v>173.9</v>
      </c>
      <c r="I124">
        <v>177</v>
      </c>
      <c r="J124">
        <v>183.3</v>
      </c>
      <c r="K124">
        <v>167.2</v>
      </c>
      <c r="L124">
        <v>140.9</v>
      </c>
      <c r="M124">
        <v>170.5</v>
      </c>
      <c r="N124">
        <v>119.1</v>
      </c>
      <c r="O124">
        <v>212.1</v>
      </c>
      <c r="P124">
        <v>177.6</v>
      </c>
      <c r="Q124">
        <v>189.9</v>
      </c>
      <c r="R124">
        <v>174.8</v>
      </c>
      <c r="S124">
        <v>198.4</v>
      </c>
      <c r="T124">
        <v>190</v>
      </c>
      <c r="U124">
        <v>187</v>
      </c>
      <c r="V124">
        <v>189.6</v>
      </c>
      <c r="W124" t="s">
        <v>32</v>
      </c>
      <c r="X124">
        <v>181.4</v>
      </c>
      <c r="Y124">
        <v>178.6</v>
      </c>
      <c r="Z124">
        <v>186.6</v>
      </c>
      <c r="AA124">
        <v>169</v>
      </c>
      <c r="AB124">
        <v>172.8</v>
      </c>
      <c r="AC124">
        <v>178.5</v>
      </c>
      <c r="AD124">
        <v>180.7</v>
      </c>
      <c r="AE124">
        <v>177.9</v>
      </c>
      <c r="AF124">
        <v>178</v>
      </c>
      <c r="AG124">
        <v>2265.8000000000002</v>
      </c>
      <c r="AH124">
        <v>376.3</v>
      </c>
      <c r="AI124">
        <v>566.6</v>
      </c>
      <c r="AJ124">
        <v>360</v>
      </c>
      <c r="AK124">
        <v>365.1</v>
      </c>
      <c r="AL124">
        <v>169</v>
      </c>
      <c r="AM124">
        <v>353.5</v>
      </c>
    </row>
    <row r="125" spans="1:39" hidden="1" x14ac:dyDescent="0.3">
      <c r="A125" t="s">
        <v>30</v>
      </c>
      <c r="B125">
        <v>2023</v>
      </c>
      <c r="C125" t="s">
        <v>39</v>
      </c>
      <c r="D125" s="62" t="s">
        <v>370</v>
      </c>
      <c r="E125" s="63">
        <v>45017</v>
      </c>
      <c r="F125">
        <v>173.3</v>
      </c>
      <c r="G125">
        <v>206.9</v>
      </c>
      <c r="H125">
        <v>167.9</v>
      </c>
      <c r="I125">
        <v>178.2</v>
      </c>
      <c r="J125">
        <v>178.5</v>
      </c>
      <c r="K125">
        <v>173.7</v>
      </c>
      <c r="L125">
        <v>142.80000000000001</v>
      </c>
      <c r="M125">
        <v>172.8</v>
      </c>
      <c r="N125">
        <v>120.4</v>
      </c>
      <c r="O125">
        <v>215.5</v>
      </c>
      <c r="P125">
        <v>178.2</v>
      </c>
      <c r="Q125">
        <v>190.5</v>
      </c>
      <c r="R125">
        <v>175.5</v>
      </c>
      <c r="S125">
        <v>199.5</v>
      </c>
      <c r="T125">
        <v>190.7</v>
      </c>
      <c r="U125">
        <v>187.3</v>
      </c>
      <c r="V125">
        <v>190.2</v>
      </c>
      <c r="W125" t="s">
        <v>139</v>
      </c>
      <c r="X125">
        <v>181.5</v>
      </c>
      <c r="Y125">
        <v>179.1</v>
      </c>
      <c r="Z125">
        <v>187.2</v>
      </c>
      <c r="AA125">
        <v>169.4</v>
      </c>
      <c r="AB125">
        <v>173.2</v>
      </c>
      <c r="AC125">
        <v>179.4</v>
      </c>
      <c r="AD125">
        <v>183.8</v>
      </c>
      <c r="AE125">
        <v>178.9</v>
      </c>
      <c r="AF125">
        <v>178.8</v>
      </c>
      <c r="AG125">
        <v>2274.1999999999998</v>
      </c>
      <c r="AH125">
        <v>378.4</v>
      </c>
      <c r="AI125">
        <v>568.20000000000005</v>
      </c>
      <c r="AJ125">
        <v>360.6</v>
      </c>
      <c r="AK125">
        <v>366.6</v>
      </c>
      <c r="AL125">
        <v>169.4</v>
      </c>
      <c r="AM125">
        <v>357</v>
      </c>
    </row>
    <row r="126" spans="1:39" hidden="1" x14ac:dyDescent="0.3">
      <c r="A126" t="s">
        <v>30</v>
      </c>
      <c r="B126">
        <v>2023</v>
      </c>
      <c r="C126" t="s">
        <v>41</v>
      </c>
      <c r="D126" s="62" t="s">
        <v>371</v>
      </c>
      <c r="E126" s="63">
        <v>45047</v>
      </c>
      <c r="F126">
        <v>173.2</v>
      </c>
      <c r="G126">
        <v>211.5</v>
      </c>
      <c r="H126">
        <v>171</v>
      </c>
      <c r="I126">
        <v>179.6</v>
      </c>
      <c r="J126">
        <v>173.3</v>
      </c>
      <c r="K126">
        <v>169</v>
      </c>
      <c r="L126">
        <v>148.69999999999999</v>
      </c>
      <c r="M126">
        <v>174.9</v>
      </c>
      <c r="N126">
        <v>121.9</v>
      </c>
      <c r="O126">
        <v>221</v>
      </c>
      <c r="P126">
        <v>178.7</v>
      </c>
      <c r="Q126">
        <v>191.1</v>
      </c>
      <c r="R126">
        <v>176.8</v>
      </c>
      <c r="S126">
        <v>199.9</v>
      </c>
      <c r="T126">
        <v>191.2</v>
      </c>
      <c r="U126">
        <v>187.9</v>
      </c>
      <c r="V126">
        <v>190.8</v>
      </c>
      <c r="W126" t="s">
        <v>139</v>
      </c>
      <c r="X126">
        <v>182.5</v>
      </c>
      <c r="Y126">
        <v>179.8</v>
      </c>
      <c r="Z126">
        <v>187.8</v>
      </c>
      <c r="AA126">
        <v>169.7</v>
      </c>
      <c r="AB126">
        <v>173.8</v>
      </c>
      <c r="AC126">
        <v>180.3</v>
      </c>
      <c r="AD126">
        <v>184.9</v>
      </c>
      <c r="AE126">
        <v>179.5</v>
      </c>
      <c r="AF126">
        <v>179.8</v>
      </c>
      <c r="AG126">
        <v>2290.7000000000007</v>
      </c>
      <c r="AH126">
        <v>379.4</v>
      </c>
      <c r="AI126">
        <v>569.90000000000009</v>
      </c>
      <c r="AJ126">
        <v>362.3</v>
      </c>
      <c r="AK126">
        <v>368.1</v>
      </c>
      <c r="AL126">
        <v>169.7</v>
      </c>
      <c r="AM126">
        <v>358.70000000000005</v>
      </c>
    </row>
    <row r="127" spans="1:39" x14ac:dyDescent="0.3">
      <c r="A127" t="s">
        <v>35</v>
      </c>
      <c r="B127">
        <v>2013</v>
      </c>
      <c r="C127" t="s">
        <v>31</v>
      </c>
      <c r="D127" s="62" t="s">
        <v>372</v>
      </c>
      <c r="E127" s="63">
        <v>41275</v>
      </c>
      <c r="F127">
        <v>108.4</v>
      </c>
      <c r="G127">
        <v>107.3</v>
      </c>
      <c r="H127">
        <v>110</v>
      </c>
      <c r="I127">
        <v>104.4</v>
      </c>
      <c r="J127">
        <v>105.1</v>
      </c>
      <c r="K127">
        <v>103.2</v>
      </c>
      <c r="L127">
        <v>102.2</v>
      </c>
      <c r="M127">
        <v>106</v>
      </c>
      <c r="N127">
        <v>106.2</v>
      </c>
      <c r="O127">
        <v>102.7</v>
      </c>
      <c r="P127">
        <v>104.9</v>
      </c>
      <c r="Q127">
        <v>107.3</v>
      </c>
      <c r="R127">
        <v>105.6</v>
      </c>
      <c r="S127">
        <v>105.1</v>
      </c>
      <c r="T127">
        <v>106.3</v>
      </c>
      <c r="U127">
        <v>105.5</v>
      </c>
      <c r="V127">
        <v>106.2</v>
      </c>
      <c r="W127">
        <v>100.3</v>
      </c>
      <c r="X127">
        <v>105.5</v>
      </c>
      <c r="Y127">
        <v>104.8</v>
      </c>
      <c r="Z127">
        <v>104</v>
      </c>
      <c r="AA127">
        <v>103.2</v>
      </c>
      <c r="AB127">
        <v>103.1</v>
      </c>
      <c r="AC127">
        <v>103.6</v>
      </c>
      <c r="AD127">
        <v>104.5</v>
      </c>
      <c r="AE127">
        <v>103.9</v>
      </c>
      <c r="AF127">
        <v>104.6</v>
      </c>
      <c r="AG127">
        <v>1373.3000000000002</v>
      </c>
      <c r="AH127">
        <v>209</v>
      </c>
      <c r="AI127">
        <v>318</v>
      </c>
      <c r="AJ127">
        <v>310.60000000000002</v>
      </c>
      <c r="AK127">
        <v>207.6</v>
      </c>
      <c r="AL127">
        <v>103.2</v>
      </c>
      <c r="AM127">
        <v>207.6</v>
      </c>
    </row>
    <row r="128" spans="1:39" x14ac:dyDescent="0.3">
      <c r="A128" t="s">
        <v>35</v>
      </c>
      <c r="B128">
        <v>2013</v>
      </c>
      <c r="C128" t="s">
        <v>36</v>
      </c>
      <c r="D128" s="62" t="s">
        <v>249</v>
      </c>
      <c r="E128" s="63">
        <v>41306</v>
      </c>
      <c r="F128">
        <v>110.4</v>
      </c>
      <c r="G128">
        <v>110.2</v>
      </c>
      <c r="H128">
        <v>112.8</v>
      </c>
      <c r="I128">
        <v>104.9</v>
      </c>
      <c r="J128">
        <v>105.5</v>
      </c>
      <c r="K128">
        <v>103.6</v>
      </c>
      <c r="L128">
        <v>103.2</v>
      </c>
      <c r="M128">
        <v>105.3</v>
      </c>
      <c r="N128">
        <v>105.1</v>
      </c>
      <c r="O128">
        <v>102.8</v>
      </c>
      <c r="P128">
        <v>105.5</v>
      </c>
      <c r="Q128">
        <v>108.3</v>
      </c>
      <c r="R128">
        <v>106.6</v>
      </c>
      <c r="S128">
        <v>105.7</v>
      </c>
      <c r="T128">
        <v>106.9</v>
      </c>
      <c r="U128">
        <v>106</v>
      </c>
      <c r="V128">
        <v>106.8</v>
      </c>
      <c r="W128">
        <v>100.4</v>
      </c>
      <c r="X128">
        <v>106</v>
      </c>
      <c r="Y128">
        <v>105.2</v>
      </c>
      <c r="Z128">
        <v>104.5</v>
      </c>
      <c r="AA128">
        <v>104.2</v>
      </c>
      <c r="AB128">
        <v>103.6</v>
      </c>
      <c r="AC128">
        <v>103.9</v>
      </c>
      <c r="AD128">
        <v>104.5</v>
      </c>
      <c r="AE128">
        <v>104.4</v>
      </c>
      <c r="AF128">
        <v>105.3</v>
      </c>
      <c r="AG128">
        <v>1384.2</v>
      </c>
      <c r="AH128">
        <v>210.10000000000002</v>
      </c>
      <c r="AI128">
        <v>319.7</v>
      </c>
      <c r="AJ128">
        <v>311.60000000000002</v>
      </c>
      <c r="AK128">
        <v>208.4</v>
      </c>
      <c r="AL128">
        <v>104.2</v>
      </c>
      <c r="AM128">
        <v>208.1</v>
      </c>
    </row>
    <row r="129" spans="1:39" x14ac:dyDescent="0.3">
      <c r="A129" t="s">
        <v>35</v>
      </c>
      <c r="B129">
        <v>2013</v>
      </c>
      <c r="C129" t="s">
        <v>38</v>
      </c>
      <c r="D129" s="62" t="s">
        <v>250</v>
      </c>
      <c r="E129" s="63">
        <v>41334</v>
      </c>
      <c r="F129">
        <v>111.4</v>
      </c>
      <c r="G129">
        <v>109.7</v>
      </c>
      <c r="H129">
        <v>111.2</v>
      </c>
      <c r="I129">
        <v>105.1</v>
      </c>
      <c r="J129">
        <v>104.9</v>
      </c>
      <c r="K129">
        <v>105.3</v>
      </c>
      <c r="L129">
        <v>102.2</v>
      </c>
      <c r="M129">
        <v>105</v>
      </c>
      <c r="N129">
        <v>104.2</v>
      </c>
      <c r="O129">
        <v>103</v>
      </c>
      <c r="P129">
        <v>106.2</v>
      </c>
      <c r="Q129">
        <v>108.9</v>
      </c>
      <c r="R129">
        <v>106.9</v>
      </c>
      <c r="S129">
        <v>106.6</v>
      </c>
      <c r="T129">
        <v>107.4</v>
      </c>
      <c r="U129">
        <v>106.5</v>
      </c>
      <c r="V129">
        <v>107.3</v>
      </c>
      <c r="W129">
        <v>100.4</v>
      </c>
      <c r="X129">
        <v>106.1</v>
      </c>
      <c r="Y129">
        <v>105.6</v>
      </c>
      <c r="Z129">
        <v>104.9</v>
      </c>
      <c r="AA129">
        <v>105.1</v>
      </c>
      <c r="AB129">
        <v>103.7</v>
      </c>
      <c r="AC129">
        <v>104</v>
      </c>
      <c r="AD129">
        <v>104.3</v>
      </c>
      <c r="AE129">
        <v>104.7</v>
      </c>
      <c r="AF129">
        <v>105.5</v>
      </c>
      <c r="AG129">
        <v>1384.0000000000002</v>
      </c>
      <c r="AH129">
        <v>211.3</v>
      </c>
      <c r="AI129">
        <v>321.2</v>
      </c>
      <c r="AJ129">
        <v>312.10000000000002</v>
      </c>
      <c r="AK129">
        <v>208.9</v>
      </c>
      <c r="AL129">
        <v>105.1</v>
      </c>
      <c r="AM129">
        <v>208</v>
      </c>
    </row>
    <row r="130" spans="1:39" x14ac:dyDescent="0.3">
      <c r="A130" t="s">
        <v>35</v>
      </c>
      <c r="B130">
        <v>2013</v>
      </c>
      <c r="C130" t="s">
        <v>39</v>
      </c>
      <c r="D130" s="62" t="s">
        <v>251</v>
      </c>
      <c r="E130" s="63">
        <v>41365</v>
      </c>
      <c r="F130">
        <v>111.6</v>
      </c>
      <c r="G130">
        <v>110.9</v>
      </c>
      <c r="H130">
        <v>106.6</v>
      </c>
      <c r="I130">
        <v>105.7</v>
      </c>
      <c r="J130">
        <v>104.4</v>
      </c>
      <c r="K130">
        <v>108.9</v>
      </c>
      <c r="L130">
        <v>105.5</v>
      </c>
      <c r="M130">
        <v>105.3</v>
      </c>
      <c r="N130">
        <v>103.5</v>
      </c>
      <c r="O130">
        <v>103.3</v>
      </c>
      <c r="P130">
        <v>107.2</v>
      </c>
      <c r="Q130">
        <v>109.6</v>
      </c>
      <c r="R130">
        <v>107.7</v>
      </c>
      <c r="S130">
        <v>107.5</v>
      </c>
      <c r="T130">
        <v>108</v>
      </c>
      <c r="U130">
        <v>107</v>
      </c>
      <c r="V130">
        <v>107.9</v>
      </c>
      <c r="W130">
        <v>100.5</v>
      </c>
      <c r="X130">
        <v>106.5</v>
      </c>
      <c r="Y130">
        <v>106.3</v>
      </c>
      <c r="Z130">
        <v>105.3</v>
      </c>
      <c r="AA130">
        <v>104.7</v>
      </c>
      <c r="AB130">
        <v>104.2</v>
      </c>
      <c r="AC130">
        <v>105</v>
      </c>
      <c r="AD130">
        <v>102.9</v>
      </c>
      <c r="AE130">
        <v>104.8</v>
      </c>
      <c r="AF130">
        <v>106.1</v>
      </c>
      <c r="AG130">
        <v>1390.2</v>
      </c>
      <c r="AH130">
        <v>212.3</v>
      </c>
      <c r="AI130">
        <v>322.89999999999998</v>
      </c>
      <c r="AJ130">
        <v>313.3</v>
      </c>
      <c r="AK130">
        <v>210.3</v>
      </c>
      <c r="AL130">
        <v>104.7</v>
      </c>
      <c r="AM130">
        <v>207.10000000000002</v>
      </c>
    </row>
    <row r="131" spans="1:39" x14ac:dyDescent="0.3">
      <c r="A131" t="s">
        <v>35</v>
      </c>
      <c r="B131">
        <v>2013</v>
      </c>
      <c r="C131" t="s">
        <v>41</v>
      </c>
      <c r="D131" s="62" t="s">
        <v>252</v>
      </c>
      <c r="E131" s="63">
        <v>41395</v>
      </c>
      <c r="F131">
        <v>112.3</v>
      </c>
      <c r="G131">
        <v>111.3</v>
      </c>
      <c r="H131">
        <v>104.7</v>
      </c>
      <c r="I131">
        <v>106.8</v>
      </c>
      <c r="J131">
        <v>103.9</v>
      </c>
      <c r="K131">
        <v>109.3</v>
      </c>
      <c r="L131">
        <v>112.9</v>
      </c>
      <c r="M131">
        <v>105.8</v>
      </c>
      <c r="N131">
        <v>103.1</v>
      </c>
      <c r="O131">
        <v>104.3</v>
      </c>
      <c r="P131">
        <v>108.1</v>
      </c>
      <c r="Q131">
        <v>110.5</v>
      </c>
      <c r="R131">
        <v>109.2</v>
      </c>
      <c r="S131">
        <v>108.6</v>
      </c>
      <c r="T131">
        <v>108.7</v>
      </c>
      <c r="U131">
        <v>107.4</v>
      </c>
      <c r="V131">
        <v>108.5</v>
      </c>
      <c r="W131">
        <v>100.5</v>
      </c>
      <c r="X131">
        <v>107.4</v>
      </c>
      <c r="Y131">
        <v>106.9</v>
      </c>
      <c r="Z131">
        <v>105.9</v>
      </c>
      <c r="AA131">
        <v>104</v>
      </c>
      <c r="AB131">
        <v>104.8</v>
      </c>
      <c r="AC131">
        <v>105.6</v>
      </c>
      <c r="AD131">
        <v>102.3</v>
      </c>
      <c r="AE131">
        <v>104.8</v>
      </c>
      <c r="AF131">
        <v>106.9</v>
      </c>
      <c r="AG131">
        <v>1402.1999999999998</v>
      </c>
      <c r="AH131">
        <v>213.39999999999998</v>
      </c>
      <c r="AI131">
        <v>324.60000000000002</v>
      </c>
      <c r="AJ131">
        <v>314.8</v>
      </c>
      <c r="AK131">
        <v>211.5</v>
      </c>
      <c r="AL131">
        <v>104</v>
      </c>
      <c r="AM131">
        <v>207.1</v>
      </c>
    </row>
    <row r="132" spans="1:39" x14ac:dyDescent="0.3">
      <c r="A132" t="s">
        <v>35</v>
      </c>
      <c r="B132">
        <v>2013</v>
      </c>
      <c r="C132" t="s">
        <v>42</v>
      </c>
      <c r="D132" s="62" t="s">
        <v>253</v>
      </c>
      <c r="E132" s="63">
        <v>41426</v>
      </c>
      <c r="F132">
        <v>113.8</v>
      </c>
      <c r="G132">
        <v>114.9</v>
      </c>
      <c r="H132">
        <v>109.8</v>
      </c>
      <c r="I132">
        <v>107.9</v>
      </c>
      <c r="J132">
        <v>104.2</v>
      </c>
      <c r="K132">
        <v>110.7</v>
      </c>
      <c r="L132">
        <v>126.7</v>
      </c>
      <c r="M132">
        <v>106.3</v>
      </c>
      <c r="N132">
        <v>103.2</v>
      </c>
      <c r="O132">
        <v>105.7</v>
      </c>
      <c r="P132">
        <v>109</v>
      </c>
      <c r="Q132">
        <v>111.6</v>
      </c>
      <c r="R132">
        <v>112.2</v>
      </c>
      <c r="S132">
        <v>109.5</v>
      </c>
      <c r="T132">
        <v>109.5</v>
      </c>
      <c r="U132">
        <v>108.1</v>
      </c>
      <c r="V132">
        <v>109.3</v>
      </c>
      <c r="W132">
        <v>106.6</v>
      </c>
      <c r="X132">
        <v>108.3</v>
      </c>
      <c r="Y132">
        <v>107.6</v>
      </c>
      <c r="Z132">
        <v>106.4</v>
      </c>
      <c r="AA132">
        <v>105.1</v>
      </c>
      <c r="AB132">
        <v>105.4</v>
      </c>
      <c r="AC132">
        <v>107.4</v>
      </c>
      <c r="AD132">
        <v>102.8</v>
      </c>
      <c r="AE132">
        <v>105.8</v>
      </c>
      <c r="AF132">
        <v>109.3</v>
      </c>
      <c r="AG132">
        <v>1436</v>
      </c>
      <c r="AH132">
        <v>215.3</v>
      </c>
      <c r="AI132">
        <v>326.89999999999998</v>
      </c>
      <c r="AJ132">
        <v>322.5</v>
      </c>
      <c r="AK132">
        <v>213.8</v>
      </c>
      <c r="AL132">
        <v>105.1</v>
      </c>
      <c r="AM132">
        <v>208.2</v>
      </c>
    </row>
    <row r="133" spans="1:39" x14ac:dyDescent="0.3">
      <c r="A133" t="s">
        <v>35</v>
      </c>
      <c r="B133">
        <v>2013</v>
      </c>
      <c r="C133" t="s">
        <v>44</v>
      </c>
      <c r="D133" s="62" t="s">
        <v>254</v>
      </c>
      <c r="E133" s="63">
        <v>41456</v>
      </c>
      <c r="F133">
        <v>114.8</v>
      </c>
      <c r="G133">
        <v>116.4</v>
      </c>
      <c r="H133">
        <v>111.9</v>
      </c>
      <c r="I133">
        <v>108.9</v>
      </c>
      <c r="J133">
        <v>104.3</v>
      </c>
      <c r="K133">
        <v>111.7</v>
      </c>
      <c r="L133">
        <v>140</v>
      </c>
      <c r="M133">
        <v>106.4</v>
      </c>
      <c r="N133">
        <v>103.3</v>
      </c>
      <c r="O133">
        <v>106.8</v>
      </c>
      <c r="P133">
        <v>109.6</v>
      </c>
      <c r="Q133">
        <v>112.6</v>
      </c>
      <c r="R133">
        <v>114.7</v>
      </c>
      <c r="S133">
        <v>110.3</v>
      </c>
      <c r="T133">
        <v>110.2</v>
      </c>
      <c r="U133">
        <v>108.8</v>
      </c>
      <c r="V133">
        <v>110</v>
      </c>
      <c r="W133">
        <v>107.7</v>
      </c>
      <c r="X133">
        <v>109.2</v>
      </c>
      <c r="Y133">
        <v>108.2</v>
      </c>
      <c r="Z133">
        <v>107</v>
      </c>
      <c r="AA133">
        <v>107.1</v>
      </c>
      <c r="AB133">
        <v>106.1</v>
      </c>
      <c r="AC133">
        <v>109.1</v>
      </c>
      <c r="AD133">
        <v>102.8</v>
      </c>
      <c r="AE133">
        <v>106.9</v>
      </c>
      <c r="AF133">
        <v>111</v>
      </c>
      <c r="AG133">
        <v>1461.3999999999999</v>
      </c>
      <c r="AH133">
        <v>217.2</v>
      </c>
      <c r="AI133">
        <v>329</v>
      </c>
      <c r="AJ133">
        <v>325.10000000000002</v>
      </c>
      <c r="AK133">
        <v>216.1</v>
      </c>
      <c r="AL133">
        <v>107.1</v>
      </c>
      <c r="AM133">
        <v>208.89999999999998</v>
      </c>
    </row>
    <row r="134" spans="1:39" x14ac:dyDescent="0.3">
      <c r="A134" t="s">
        <v>35</v>
      </c>
      <c r="B134">
        <v>2013</v>
      </c>
      <c r="C134" t="s">
        <v>46</v>
      </c>
      <c r="D134" s="62" t="s">
        <v>255</v>
      </c>
      <c r="E134" s="63">
        <v>41487</v>
      </c>
      <c r="F134">
        <v>115.6</v>
      </c>
      <c r="G134">
        <v>117.2</v>
      </c>
      <c r="H134">
        <v>111.7</v>
      </c>
      <c r="I134">
        <v>109.6</v>
      </c>
      <c r="J134">
        <v>104.5</v>
      </c>
      <c r="K134">
        <v>109.8</v>
      </c>
      <c r="L134">
        <v>151.80000000000001</v>
      </c>
      <c r="M134">
        <v>106.5</v>
      </c>
      <c r="N134">
        <v>103.1</v>
      </c>
      <c r="O134">
        <v>107.4</v>
      </c>
      <c r="P134">
        <v>110.2</v>
      </c>
      <c r="Q134">
        <v>113.4</v>
      </c>
      <c r="R134">
        <v>116.6</v>
      </c>
      <c r="S134">
        <v>111.2</v>
      </c>
      <c r="T134">
        <v>111</v>
      </c>
      <c r="U134">
        <v>109.4</v>
      </c>
      <c r="V134">
        <v>110.7</v>
      </c>
      <c r="W134">
        <v>108.9</v>
      </c>
      <c r="X134">
        <v>109.7</v>
      </c>
      <c r="Y134">
        <v>108.7</v>
      </c>
      <c r="Z134">
        <v>107.5</v>
      </c>
      <c r="AA134">
        <v>108</v>
      </c>
      <c r="AB134">
        <v>106.6</v>
      </c>
      <c r="AC134">
        <v>109.9</v>
      </c>
      <c r="AD134">
        <v>105.4</v>
      </c>
      <c r="AE134">
        <v>107.9</v>
      </c>
      <c r="AF134">
        <v>112.4</v>
      </c>
      <c r="AG134">
        <v>1477.4</v>
      </c>
      <c r="AH134">
        <v>219.10000000000002</v>
      </c>
      <c r="AI134">
        <v>331.1</v>
      </c>
      <c r="AJ134">
        <v>327.3</v>
      </c>
      <c r="AK134">
        <v>217.4</v>
      </c>
      <c r="AL134">
        <v>108</v>
      </c>
      <c r="AM134">
        <v>212</v>
      </c>
    </row>
    <row r="135" spans="1:39" x14ac:dyDescent="0.3">
      <c r="A135" t="s">
        <v>35</v>
      </c>
      <c r="B135">
        <v>2013</v>
      </c>
      <c r="C135" t="s">
        <v>48</v>
      </c>
      <c r="D135" s="62" t="s">
        <v>256</v>
      </c>
      <c r="E135" s="63">
        <v>41518</v>
      </c>
      <c r="F135">
        <v>116.4</v>
      </c>
      <c r="G135">
        <v>116.9</v>
      </c>
      <c r="H135">
        <v>112.3</v>
      </c>
      <c r="I135">
        <v>110.5</v>
      </c>
      <c r="J135">
        <v>105.3</v>
      </c>
      <c r="K135">
        <v>107.3</v>
      </c>
      <c r="L135">
        <v>160.9</v>
      </c>
      <c r="M135">
        <v>107.1</v>
      </c>
      <c r="N135">
        <v>103.1</v>
      </c>
      <c r="O135">
        <v>108.3</v>
      </c>
      <c r="P135">
        <v>110.7</v>
      </c>
      <c r="Q135">
        <v>114.6</v>
      </c>
      <c r="R135">
        <v>118.3</v>
      </c>
      <c r="S135">
        <v>112</v>
      </c>
      <c r="T135">
        <v>112.2</v>
      </c>
      <c r="U135">
        <v>110.4</v>
      </c>
      <c r="V135">
        <v>111.9</v>
      </c>
      <c r="W135">
        <v>109.7</v>
      </c>
      <c r="X135">
        <v>110.5</v>
      </c>
      <c r="Y135">
        <v>109.6</v>
      </c>
      <c r="Z135">
        <v>108.1</v>
      </c>
      <c r="AA135">
        <v>109.9</v>
      </c>
      <c r="AB135">
        <v>107.5</v>
      </c>
      <c r="AC135">
        <v>110.6</v>
      </c>
      <c r="AD135">
        <v>106.8</v>
      </c>
      <c r="AE135">
        <v>109</v>
      </c>
      <c r="AF135">
        <v>113.7</v>
      </c>
      <c r="AG135">
        <v>1491.6999999999998</v>
      </c>
      <c r="AH135">
        <v>221</v>
      </c>
      <c r="AI135">
        <v>334.5</v>
      </c>
      <c r="AJ135">
        <v>329.79999999999995</v>
      </c>
      <c r="AK135">
        <v>218.7</v>
      </c>
      <c r="AL135">
        <v>109.9</v>
      </c>
      <c r="AM135">
        <v>214.3</v>
      </c>
    </row>
    <row r="136" spans="1:39" x14ac:dyDescent="0.3">
      <c r="A136" t="s">
        <v>35</v>
      </c>
      <c r="B136">
        <v>2013</v>
      </c>
      <c r="C136" t="s">
        <v>50</v>
      </c>
      <c r="D136" s="62" t="s">
        <v>257</v>
      </c>
      <c r="E136" s="63">
        <v>41548</v>
      </c>
      <c r="F136">
        <v>117.1</v>
      </c>
      <c r="G136">
        <v>116.3</v>
      </c>
      <c r="H136">
        <v>113.3</v>
      </c>
      <c r="I136">
        <v>111.2</v>
      </c>
      <c r="J136">
        <v>105.7</v>
      </c>
      <c r="K136">
        <v>109.9</v>
      </c>
      <c r="L136">
        <v>171.2</v>
      </c>
      <c r="M136">
        <v>107.3</v>
      </c>
      <c r="N136">
        <v>102.7</v>
      </c>
      <c r="O136">
        <v>108.7</v>
      </c>
      <c r="P136">
        <v>111.2</v>
      </c>
      <c r="Q136">
        <v>115.4</v>
      </c>
      <c r="R136">
        <v>120.2</v>
      </c>
      <c r="S136">
        <v>112.5</v>
      </c>
      <c r="T136">
        <v>113.2</v>
      </c>
      <c r="U136">
        <v>111.2</v>
      </c>
      <c r="V136">
        <v>112.8</v>
      </c>
      <c r="W136">
        <v>110.5</v>
      </c>
      <c r="X136">
        <v>110.9</v>
      </c>
      <c r="Y136">
        <v>110.3</v>
      </c>
      <c r="Z136">
        <v>108.6</v>
      </c>
      <c r="AA136">
        <v>109.5</v>
      </c>
      <c r="AB136">
        <v>108.1</v>
      </c>
      <c r="AC136">
        <v>110.8</v>
      </c>
      <c r="AD136">
        <v>107.4</v>
      </c>
      <c r="AE136">
        <v>109.2</v>
      </c>
      <c r="AF136">
        <v>114.8</v>
      </c>
      <c r="AG136">
        <v>1510.2000000000003</v>
      </c>
      <c r="AH136">
        <v>221.7</v>
      </c>
      <c r="AI136">
        <v>337.2</v>
      </c>
      <c r="AJ136">
        <v>331.7</v>
      </c>
      <c r="AK136">
        <v>219.39999999999998</v>
      </c>
      <c r="AL136">
        <v>109.5</v>
      </c>
      <c r="AM136">
        <v>215.5</v>
      </c>
    </row>
    <row r="137" spans="1:39" x14ac:dyDescent="0.3">
      <c r="A137" t="s">
        <v>35</v>
      </c>
      <c r="B137">
        <v>2013</v>
      </c>
      <c r="C137" t="s">
        <v>53</v>
      </c>
      <c r="D137" s="62" t="s">
        <v>258</v>
      </c>
      <c r="E137" s="63">
        <v>41579</v>
      </c>
      <c r="F137">
        <v>118.1</v>
      </c>
      <c r="G137">
        <v>115.4</v>
      </c>
      <c r="H137">
        <v>118.7</v>
      </c>
      <c r="I137">
        <v>112.5</v>
      </c>
      <c r="J137">
        <v>106.8</v>
      </c>
      <c r="K137">
        <v>113.5</v>
      </c>
      <c r="L137">
        <v>183.1</v>
      </c>
      <c r="M137">
        <v>108.2</v>
      </c>
      <c r="N137">
        <v>102.2</v>
      </c>
      <c r="O137">
        <v>109.4</v>
      </c>
      <c r="P137">
        <v>111.8</v>
      </c>
      <c r="Q137">
        <v>116.5</v>
      </c>
      <c r="R137">
        <v>122.6</v>
      </c>
      <c r="S137">
        <v>113.1</v>
      </c>
      <c r="T137">
        <v>114.2</v>
      </c>
      <c r="U137">
        <v>111.9</v>
      </c>
      <c r="V137">
        <v>113.8</v>
      </c>
      <c r="W137">
        <v>111.1</v>
      </c>
      <c r="X137">
        <v>111.6</v>
      </c>
      <c r="Y137">
        <v>111.1</v>
      </c>
      <c r="Z137">
        <v>109.3</v>
      </c>
      <c r="AA137">
        <v>109.5</v>
      </c>
      <c r="AB137">
        <v>108.6</v>
      </c>
      <c r="AC137">
        <v>111.2</v>
      </c>
      <c r="AD137">
        <v>108.1</v>
      </c>
      <c r="AE137">
        <v>109.7</v>
      </c>
      <c r="AF137">
        <v>116.3</v>
      </c>
      <c r="AG137">
        <v>1538.8</v>
      </c>
      <c r="AH137">
        <v>222.8</v>
      </c>
      <c r="AI137">
        <v>339.90000000000003</v>
      </c>
      <c r="AJ137">
        <v>333.79999999999995</v>
      </c>
      <c r="AK137">
        <v>220.5</v>
      </c>
      <c r="AL137">
        <v>109.5</v>
      </c>
      <c r="AM137">
        <v>216.7</v>
      </c>
    </row>
    <row r="138" spans="1:39" x14ac:dyDescent="0.3">
      <c r="A138" t="s">
        <v>35</v>
      </c>
      <c r="B138">
        <v>2013</v>
      </c>
      <c r="C138" t="s">
        <v>55</v>
      </c>
      <c r="D138" s="62" t="s">
        <v>259</v>
      </c>
      <c r="E138" s="63">
        <v>41609</v>
      </c>
      <c r="F138">
        <v>119.1</v>
      </c>
      <c r="G138">
        <v>116.7</v>
      </c>
      <c r="H138">
        <v>123.5</v>
      </c>
      <c r="I138">
        <v>113.4</v>
      </c>
      <c r="J138">
        <v>107.3</v>
      </c>
      <c r="K138">
        <v>113.3</v>
      </c>
      <c r="L138">
        <v>145.4</v>
      </c>
      <c r="M138">
        <v>108.7</v>
      </c>
      <c r="N138">
        <v>101.5</v>
      </c>
      <c r="O138">
        <v>110.5</v>
      </c>
      <c r="P138">
        <v>112.1</v>
      </c>
      <c r="Q138">
        <v>117.4</v>
      </c>
      <c r="R138">
        <v>118.4</v>
      </c>
      <c r="S138">
        <v>114</v>
      </c>
      <c r="T138">
        <v>115.2</v>
      </c>
      <c r="U138">
        <v>112.7</v>
      </c>
      <c r="V138">
        <v>114.8</v>
      </c>
      <c r="W138">
        <v>110.7</v>
      </c>
      <c r="X138">
        <v>111.9</v>
      </c>
      <c r="Y138">
        <v>111.7</v>
      </c>
      <c r="Z138">
        <v>109.7</v>
      </c>
      <c r="AA138">
        <v>109.8</v>
      </c>
      <c r="AB138">
        <v>109</v>
      </c>
      <c r="AC138">
        <v>111.5</v>
      </c>
      <c r="AD138">
        <v>107.9</v>
      </c>
      <c r="AE138">
        <v>110</v>
      </c>
      <c r="AF138">
        <v>114.5</v>
      </c>
      <c r="AG138">
        <v>1507.3000000000002</v>
      </c>
      <c r="AH138">
        <v>224</v>
      </c>
      <c r="AI138">
        <v>342.7</v>
      </c>
      <c r="AJ138">
        <v>334.3</v>
      </c>
      <c r="AK138">
        <v>221.2</v>
      </c>
      <c r="AL138">
        <v>109.8</v>
      </c>
      <c r="AM138">
        <v>216.9</v>
      </c>
    </row>
    <row r="139" spans="1:39" x14ac:dyDescent="0.3">
      <c r="A139" t="s">
        <v>35</v>
      </c>
      <c r="B139">
        <v>2014</v>
      </c>
      <c r="C139" t="s">
        <v>31</v>
      </c>
      <c r="D139" s="62" t="s">
        <v>260</v>
      </c>
      <c r="E139" s="63">
        <v>41640</v>
      </c>
      <c r="F139">
        <v>119.6</v>
      </c>
      <c r="G139">
        <v>118.8</v>
      </c>
      <c r="H139">
        <v>124.1</v>
      </c>
      <c r="I139">
        <v>114.1</v>
      </c>
      <c r="J139">
        <v>106.8</v>
      </c>
      <c r="K139">
        <v>113.9</v>
      </c>
      <c r="L139">
        <v>122.2</v>
      </c>
      <c r="M139">
        <v>108.9</v>
      </c>
      <c r="N139">
        <v>100.2</v>
      </c>
      <c r="O139">
        <v>111</v>
      </c>
      <c r="P139">
        <v>112.3</v>
      </c>
      <c r="Q139">
        <v>118.1</v>
      </c>
      <c r="R139">
        <v>115.8</v>
      </c>
      <c r="S139">
        <v>114.5</v>
      </c>
      <c r="T139">
        <v>115.8</v>
      </c>
      <c r="U139">
        <v>113.2</v>
      </c>
      <c r="V139">
        <v>115.4</v>
      </c>
      <c r="W139">
        <v>111.6</v>
      </c>
      <c r="X139">
        <v>112.2</v>
      </c>
      <c r="Y139">
        <v>112.3</v>
      </c>
      <c r="Z139">
        <v>110.3</v>
      </c>
      <c r="AA139">
        <v>110.7</v>
      </c>
      <c r="AB139">
        <v>109.7</v>
      </c>
      <c r="AC139">
        <v>111.6</v>
      </c>
      <c r="AD139">
        <v>108.2</v>
      </c>
      <c r="AE139">
        <v>110.6</v>
      </c>
      <c r="AF139">
        <v>113.6</v>
      </c>
      <c r="AG139">
        <v>1485.7999999999997</v>
      </c>
      <c r="AH139">
        <v>225.1</v>
      </c>
      <c r="AI139">
        <v>344.4</v>
      </c>
      <c r="AJ139">
        <v>336.1</v>
      </c>
      <c r="AK139">
        <v>221.89999999999998</v>
      </c>
      <c r="AL139">
        <v>110.7</v>
      </c>
      <c r="AM139">
        <v>217.9</v>
      </c>
    </row>
    <row r="140" spans="1:39" x14ac:dyDescent="0.3">
      <c r="A140" t="s">
        <v>35</v>
      </c>
      <c r="B140">
        <v>2014</v>
      </c>
      <c r="C140" t="s">
        <v>36</v>
      </c>
      <c r="D140" s="62" t="s">
        <v>261</v>
      </c>
      <c r="E140" s="63">
        <v>41671</v>
      </c>
      <c r="F140">
        <v>120.2</v>
      </c>
      <c r="G140">
        <v>119.2</v>
      </c>
      <c r="H140">
        <v>122.5</v>
      </c>
      <c r="I140">
        <v>115.1</v>
      </c>
      <c r="J140">
        <v>106.6</v>
      </c>
      <c r="K140">
        <v>115.4</v>
      </c>
      <c r="L140">
        <v>114.5</v>
      </c>
      <c r="M140">
        <v>109.3</v>
      </c>
      <c r="N140">
        <v>99.2</v>
      </c>
      <c r="O140">
        <v>111.4</v>
      </c>
      <c r="P140">
        <v>112.6</v>
      </c>
      <c r="Q140">
        <v>118.8</v>
      </c>
      <c r="R140">
        <v>115.3</v>
      </c>
      <c r="S140">
        <v>114.7</v>
      </c>
      <c r="T140">
        <v>116.4</v>
      </c>
      <c r="U140">
        <v>113.3</v>
      </c>
      <c r="V140">
        <v>115.9</v>
      </c>
      <c r="W140">
        <v>112.5</v>
      </c>
      <c r="X140">
        <v>112.4</v>
      </c>
      <c r="Y140">
        <v>112.8</v>
      </c>
      <c r="Z140">
        <v>110.7</v>
      </c>
      <c r="AA140">
        <v>111.1</v>
      </c>
      <c r="AB140">
        <v>110.1</v>
      </c>
      <c r="AC140">
        <v>111.8</v>
      </c>
      <c r="AD140">
        <v>108.7</v>
      </c>
      <c r="AE140">
        <v>110.9</v>
      </c>
      <c r="AF140">
        <v>113.6</v>
      </c>
      <c r="AG140">
        <v>1480.1</v>
      </c>
      <c r="AH140">
        <v>225.60000000000002</v>
      </c>
      <c r="AI140">
        <v>345.6</v>
      </c>
      <c r="AJ140">
        <v>337.7</v>
      </c>
      <c r="AK140">
        <v>222.5</v>
      </c>
      <c r="AL140">
        <v>111.1</v>
      </c>
      <c r="AM140">
        <v>218.8</v>
      </c>
    </row>
    <row r="141" spans="1:39" x14ac:dyDescent="0.3">
      <c r="A141" t="s">
        <v>35</v>
      </c>
      <c r="B141">
        <v>2014</v>
      </c>
      <c r="C141" t="s">
        <v>38</v>
      </c>
      <c r="D141" s="62" t="s">
        <v>262</v>
      </c>
      <c r="E141" s="63">
        <v>41699</v>
      </c>
      <c r="F141">
        <v>120.7</v>
      </c>
      <c r="G141">
        <v>119.3</v>
      </c>
      <c r="H141">
        <v>121</v>
      </c>
      <c r="I141">
        <v>116.1</v>
      </c>
      <c r="J141">
        <v>106.9</v>
      </c>
      <c r="K141">
        <v>118.7</v>
      </c>
      <c r="L141">
        <v>116.3</v>
      </c>
      <c r="M141">
        <v>109.8</v>
      </c>
      <c r="N141">
        <v>99.6</v>
      </c>
      <c r="O141">
        <v>111.8</v>
      </c>
      <c r="P141">
        <v>112.7</v>
      </c>
      <c r="Q141">
        <v>119.3</v>
      </c>
      <c r="R141">
        <v>116.1</v>
      </c>
      <c r="S141">
        <v>115.2</v>
      </c>
      <c r="T141">
        <v>116.8</v>
      </c>
      <c r="U141">
        <v>113.7</v>
      </c>
      <c r="V141">
        <v>116.4</v>
      </c>
      <c r="W141">
        <v>113.2</v>
      </c>
      <c r="X141">
        <v>112.5</v>
      </c>
      <c r="Y141">
        <v>113.2</v>
      </c>
      <c r="Z141">
        <v>111.2</v>
      </c>
      <c r="AA141">
        <v>111.4</v>
      </c>
      <c r="AB141">
        <v>110.6</v>
      </c>
      <c r="AC141">
        <v>112</v>
      </c>
      <c r="AD141">
        <v>109</v>
      </c>
      <c r="AE141">
        <v>111.3</v>
      </c>
      <c r="AF141">
        <v>114.2</v>
      </c>
      <c r="AG141">
        <v>1488.2999999999997</v>
      </c>
      <c r="AH141">
        <v>226.5</v>
      </c>
      <c r="AI141">
        <v>346.9</v>
      </c>
      <c r="AJ141">
        <v>338.9</v>
      </c>
      <c r="AK141">
        <v>223.2</v>
      </c>
      <c r="AL141">
        <v>111.4</v>
      </c>
      <c r="AM141">
        <v>219.6</v>
      </c>
    </row>
    <row r="142" spans="1:39" x14ac:dyDescent="0.3">
      <c r="A142" t="s">
        <v>35</v>
      </c>
      <c r="B142">
        <v>2014</v>
      </c>
      <c r="C142" t="s">
        <v>39</v>
      </c>
      <c r="D142" s="62" t="s">
        <v>263</v>
      </c>
      <c r="E142" s="63">
        <v>41730</v>
      </c>
      <c r="F142">
        <v>120.9</v>
      </c>
      <c r="G142">
        <v>119.9</v>
      </c>
      <c r="H142">
        <v>116.2</v>
      </c>
      <c r="I142">
        <v>117</v>
      </c>
      <c r="J142">
        <v>107.3</v>
      </c>
      <c r="K142">
        <v>126.1</v>
      </c>
      <c r="L142">
        <v>120.7</v>
      </c>
      <c r="M142">
        <v>111</v>
      </c>
      <c r="N142">
        <v>101.8</v>
      </c>
      <c r="O142">
        <v>112.6</v>
      </c>
      <c r="P142">
        <v>113.2</v>
      </c>
      <c r="Q142">
        <v>119.8</v>
      </c>
      <c r="R142">
        <v>117.6</v>
      </c>
      <c r="S142">
        <v>116</v>
      </c>
      <c r="T142">
        <v>117.4</v>
      </c>
      <c r="U142">
        <v>114.6</v>
      </c>
      <c r="V142">
        <v>117</v>
      </c>
      <c r="W142">
        <v>113.9</v>
      </c>
      <c r="X142">
        <v>112.5</v>
      </c>
      <c r="Y142">
        <v>113.6</v>
      </c>
      <c r="Z142">
        <v>111.5</v>
      </c>
      <c r="AA142">
        <v>111.2</v>
      </c>
      <c r="AB142">
        <v>110.9</v>
      </c>
      <c r="AC142">
        <v>112.7</v>
      </c>
      <c r="AD142">
        <v>109</v>
      </c>
      <c r="AE142">
        <v>111.5</v>
      </c>
      <c r="AF142">
        <v>115.1</v>
      </c>
      <c r="AG142">
        <v>1504.1</v>
      </c>
      <c r="AH142">
        <v>227.5</v>
      </c>
      <c r="AI142">
        <v>349</v>
      </c>
      <c r="AJ142">
        <v>340</v>
      </c>
      <c r="AK142">
        <v>224.2</v>
      </c>
      <c r="AL142">
        <v>111.2</v>
      </c>
      <c r="AM142">
        <v>219.9</v>
      </c>
    </row>
    <row r="143" spans="1:39" x14ac:dyDescent="0.3">
      <c r="A143" t="s">
        <v>35</v>
      </c>
      <c r="B143">
        <v>2014</v>
      </c>
      <c r="C143" t="s">
        <v>41</v>
      </c>
      <c r="D143" s="62" t="s">
        <v>264</v>
      </c>
      <c r="E143" s="63">
        <v>41760</v>
      </c>
      <c r="F143">
        <v>121.1</v>
      </c>
      <c r="G143">
        <v>121.6</v>
      </c>
      <c r="H143">
        <v>115.9</v>
      </c>
      <c r="I143">
        <v>118.4</v>
      </c>
      <c r="J143">
        <v>107.7</v>
      </c>
      <c r="K143">
        <v>127.7</v>
      </c>
      <c r="L143">
        <v>125</v>
      </c>
      <c r="M143">
        <v>111.9</v>
      </c>
      <c r="N143">
        <v>102.8</v>
      </c>
      <c r="O143">
        <v>113.4</v>
      </c>
      <c r="P143">
        <v>113.7</v>
      </c>
      <c r="Q143">
        <v>120.4</v>
      </c>
      <c r="R143">
        <v>118.9</v>
      </c>
      <c r="S143">
        <v>116.8</v>
      </c>
      <c r="T143">
        <v>118</v>
      </c>
      <c r="U143">
        <v>115.2</v>
      </c>
      <c r="V143">
        <v>117.6</v>
      </c>
      <c r="W143">
        <v>114.3</v>
      </c>
      <c r="X143">
        <v>112.5</v>
      </c>
      <c r="Y143">
        <v>114.1</v>
      </c>
      <c r="Z143">
        <v>111.8</v>
      </c>
      <c r="AA143">
        <v>111.3</v>
      </c>
      <c r="AB143">
        <v>111.2</v>
      </c>
      <c r="AC143">
        <v>113</v>
      </c>
      <c r="AD143">
        <v>109.1</v>
      </c>
      <c r="AE143">
        <v>111.8</v>
      </c>
      <c r="AF143">
        <v>115.8</v>
      </c>
      <c r="AG143">
        <v>1518.5000000000005</v>
      </c>
      <c r="AH143">
        <v>228.6</v>
      </c>
      <c r="AI143">
        <v>350.79999999999995</v>
      </c>
      <c r="AJ143">
        <v>340.9</v>
      </c>
      <c r="AK143">
        <v>224.8</v>
      </c>
      <c r="AL143">
        <v>111.3</v>
      </c>
      <c r="AM143">
        <v>220.3</v>
      </c>
    </row>
    <row r="144" spans="1:39" x14ac:dyDescent="0.3">
      <c r="A144" t="s">
        <v>35</v>
      </c>
      <c r="B144">
        <v>2014</v>
      </c>
      <c r="C144" t="s">
        <v>42</v>
      </c>
      <c r="D144" s="62" t="s">
        <v>265</v>
      </c>
      <c r="E144" s="63">
        <v>41791</v>
      </c>
      <c r="F144">
        <v>121.5</v>
      </c>
      <c r="G144">
        <v>123.1</v>
      </c>
      <c r="H144">
        <v>115.8</v>
      </c>
      <c r="I144">
        <v>119.7</v>
      </c>
      <c r="J144">
        <v>107.8</v>
      </c>
      <c r="K144">
        <v>128.30000000000001</v>
      </c>
      <c r="L144">
        <v>132.1</v>
      </c>
      <c r="M144">
        <v>112.4</v>
      </c>
      <c r="N144">
        <v>102.9</v>
      </c>
      <c r="O144">
        <v>114.3</v>
      </c>
      <c r="P144">
        <v>114.2</v>
      </c>
      <c r="Q144">
        <v>121.2</v>
      </c>
      <c r="R144">
        <v>120.4</v>
      </c>
      <c r="S144">
        <v>117.8</v>
      </c>
      <c r="T144">
        <v>118.8</v>
      </c>
      <c r="U144">
        <v>115.6</v>
      </c>
      <c r="V144">
        <v>118.3</v>
      </c>
      <c r="W144">
        <v>113.9</v>
      </c>
      <c r="X144">
        <v>113.2</v>
      </c>
      <c r="Y144">
        <v>114.6</v>
      </c>
      <c r="Z144">
        <v>112.3</v>
      </c>
      <c r="AA144">
        <v>111.8</v>
      </c>
      <c r="AB144">
        <v>111.6</v>
      </c>
      <c r="AC144">
        <v>114.8</v>
      </c>
      <c r="AD144">
        <v>108.3</v>
      </c>
      <c r="AE144">
        <v>112.3</v>
      </c>
      <c r="AF144">
        <v>116.7</v>
      </c>
      <c r="AG144">
        <v>1533.7000000000003</v>
      </c>
      <c r="AH144">
        <v>230.1</v>
      </c>
      <c r="AI144">
        <v>352.7</v>
      </c>
      <c r="AJ144">
        <v>341.70000000000005</v>
      </c>
      <c r="AK144">
        <v>227.1</v>
      </c>
      <c r="AL144">
        <v>111.8</v>
      </c>
      <c r="AM144">
        <v>219.89999999999998</v>
      </c>
    </row>
    <row r="145" spans="1:39" x14ac:dyDescent="0.3">
      <c r="A145" t="s">
        <v>35</v>
      </c>
      <c r="B145">
        <v>2014</v>
      </c>
      <c r="C145" t="s">
        <v>44</v>
      </c>
      <c r="D145" s="62" t="s">
        <v>266</v>
      </c>
      <c r="E145" s="63">
        <v>41821</v>
      </c>
      <c r="F145">
        <v>122.4</v>
      </c>
      <c r="G145">
        <v>123.9</v>
      </c>
      <c r="H145">
        <v>117.8</v>
      </c>
      <c r="I145">
        <v>121</v>
      </c>
      <c r="J145">
        <v>107.9</v>
      </c>
      <c r="K145">
        <v>131.19999999999999</v>
      </c>
      <c r="L145">
        <v>157.69999999999999</v>
      </c>
      <c r="M145">
        <v>113.2</v>
      </c>
      <c r="N145">
        <v>104.1</v>
      </c>
      <c r="O145">
        <v>115.5</v>
      </c>
      <c r="P145">
        <v>114.8</v>
      </c>
      <c r="Q145">
        <v>122.1</v>
      </c>
      <c r="R145">
        <v>124.7</v>
      </c>
      <c r="S145">
        <v>118.8</v>
      </c>
      <c r="T145">
        <v>119.6</v>
      </c>
      <c r="U145">
        <v>116.3</v>
      </c>
      <c r="V145">
        <v>119.1</v>
      </c>
      <c r="W145">
        <v>114.8</v>
      </c>
      <c r="X145">
        <v>113.9</v>
      </c>
      <c r="Y145">
        <v>115.2</v>
      </c>
      <c r="Z145">
        <v>112.7</v>
      </c>
      <c r="AA145">
        <v>113.1</v>
      </c>
      <c r="AB145">
        <v>112.1</v>
      </c>
      <c r="AC145">
        <v>116.8</v>
      </c>
      <c r="AD145">
        <v>109.2</v>
      </c>
      <c r="AE145">
        <v>113.3</v>
      </c>
      <c r="AF145">
        <v>119.2</v>
      </c>
      <c r="AG145">
        <v>1576.3</v>
      </c>
      <c r="AH145">
        <v>232.1</v>
      </c>
      <c r="AI145">
        <v>355</v>
      </c>
      <c r="AJ145">
        <v>343.9</v>
      </c>
      <c r="AK145">
        <v>229.5</v>
      </c>
      <c r="AL145">
        <v>113.1</v>
      </c>
      <c r="AM145">
        <v>221.3</v>
      </c>
    </row>
    <row r="146" spans="1:39" x14ac:dyDescent="0.3">
      <c r="A146" t="s">
        <v>35</v>
      </c>
      <c r="B146">
        <v>2014</v>
      </c>
      <c r="C146" t="s">
        <v>46</v>
      </c>
      <c r="D146" s="62" t="s">
        <v>267</v>
      </c>
      <c r="E146" s="63">
        <v>41852</v>
      </c>
      <c r="F146">
        <v>122.7</v>
      </c>
      <c r="G146">
        <v>124.4</v>
      </c>
      <c r="H146">
        <v>117.3</v>
      </c>
      <c r="I146">
        <v>122</v>
      </c>
      <c r="J146">
        <v>108</v>
      </c>
      <c r="K146">
        <v>131.1</v>
      </c>
      <c r="L146">
        <v>168.2</v>
      </c>
      <c r="M146">
        <v>114.5</v>
      </c>
      <c r="N146">
        <v>104.3</v>
      </c>
      <c r="O146">
        <v>117.1</v>
      </c>
      <c r="P146">
        <v>115.2</v>
      </c>
      <c r="Q146">
        <v>123.1</v>
      </c>
      <c r="R146">
        <v>126.6</v>
      </c>
      <c r="S146">
        <v>119.9</v>
      </c>
      <c r="T146">
        <v>120</v>
      </c>
      <c r="U146">
        <v>116.8</v>
      </c>
      <c r="V146">
        <v>119.6</v>
      </c>
      <c r="W146">
        <v>115.5</v>
      </c>
      <c r="X146">
        <v>114</v>
      </c>
      <c r="Y146">
        <v>115.6</v>
      </c>
      <c r="Z146">
        <v>113.3</v>
      </c>
      <c r="AA146">
        <v>112.8</v>
      </c>
      <c r="AB146">
        <v>112.6</v>
      </c>
      <c r="AC146">
        <v>118</v>
      </c>
      <c r="AD146">
        <v>109.9</v>
      </c>
      <c r="AE146">
        <v>113.7</v>
      </c>
      <c r="AF146">
        <v>120.3</v>
      </c>
      <c r="AG146">
        <v>1594.4999999999998</v>
      </c>
      <c r="AH146">
        <v>233.60000000000002</v>
      </c>
      <c r="AI146">
        <v>356.4</v>
      </c>
      <c r="AJ146">
        <v>345.1</v>
      </c>
      <c r="AK146">
        <v>231.3</v>
      </c>
      <c r="AL146">
        <v>112.8</v>
      </c>
      <c r="AM146">
        <v>222.5</v>
      </c>
    </row>
    <row r="147" spans="1:39" x14ac:dyDescent="0.3">
      <c r="A147" t="s">
        <v>35</v>
      </c>
      <c r="B147">
        <v>2014</v>
      </c>
      <c r="C147" t="s">
        <v>48</v>
      </c>
      <c r="D147" s="62" t="s">
        <v>268</v>
      </c>
      <c r="E147" s="63">
        <v>41883</v>
      </c>
      <c r="F147">
        <v>122.9</v>
      </c>
      <c r="G147">
        <v>123.5</v>
      </c>
      <c r="H147">
        <v>117.3</v>
      </c>
      <c r="I147">
        <v>122.7</v>
      </c>
      <c r="J147">
        <v>107.9</v>
      </c>
      <c r="K147">
        <v>127.3</v>
      </c>
      <c r="L147">
        <v>162.1</v>
      </c>
      <c r="M147">
        <v>115.6</v>
      </c>
      <c r="N147">
        <v>103.8</v>
      </c>
      <c r="O147">
        <v>117.6</v>
      </c>
      <c r="P147">
        <v>115.8</v>
      </c>
      <c r="Q147">
        <v>123.8</v>
      </c>
      <c r="R147">
        <v>125.8</v>
      </c>
      <c r="S147">
        <v>120.8</v>
      </c>
      <c r="T147">
        <v>120.7</v>
      </c>
      <c r="U147">
        <v>117.2</v>
      </c>
      <c r="V147">
        <v>120.1</v>
      </c>
      <c r="W147">
        <v>116.1</v>
      </c>
      <c r="X147">
        <v>114.3</v>
      </c>
      <c r="Y147">
        <v>116.1</v>
      </c>
      <c r="Z147">
        <v>113.7</v>
      </c>
      <c r="AA147">
        <v>112</v>
      </c>
      <c r="AB147">
        <v>113.1</v>
      </c>
      <c r="AC147">
        <v>118.6</v>
      </c>
      <c r="AD147">
        <v>109.5</v>
      </c>
      <c r="AE147">
        <v>113.7</v>
      </c>
      <c r="AF147">
        <v>120.1</v>
      </c>
      <c r="AG147">
        <v>1586.0999999999997</v>
      </c>
      <c r="AH147">
        <v>234.5</v>
      </c>
      <c r="AI147">
        <v>358</v>
      </c>
      <c r="AJ147">
        <v>346.5</v>
      </c>
      <c r="AK147">
        <v>232.3</v>
      </c>
      <c r="AL147">
        <v>112</v>
      </c>
      <c r="AM147">
        <v>222.6</v>
      </c>
    </row>
    <row r="148" spans="1:39" x14ac:dyDescent="0.3">
      <c r="A148" t="s">
        <v>35</v>
      </c>
      <c r="B148">
        <v>2014</v>
      </c>
      <c r="C148" t="s">
        <v>50</v>
      </c>
      <c r="D148" s="62" t="s">
        <v>269</v>
      </c>
      <c r="E148" s="63">
        <v>41913</v>
      </c>
      <c r="F148">
        <v>123.2</v>
      </c>
      <c r="G148">
        <v>123.8</v>
      </c>
      <c r="H148">
        <v>118.1</v>
      </c>
      <c r="I148">
        <v>123.2</v>
      </c>
      <c r="J148">
        <v>107.9</v>
      </c>
      <c r="K148">
        <v>126.4</v>
      </c>
      <c r="L148">
        <v>156.80000000000001</v>
      </c>
      <c r="M148">
        <v>116.1</v>
      </c>
      <c r="N148">
        <v>103.1</v>
      </c>
      <c r="O148">
        <v>118.1</v>
      </c>
      <c r="P148">
        <v>116.1</v>
      </c>
      <c r="Q148">
        <v>124.5</v>
      </c>
      <c r="R148">
        <v>125.4</v>
      </c>
      <c r="S148">
        <v>121.1</v>
      </c>
      <c r="T148">
        <v>121.5</v>
      </c>
      <c r="U148">
        <v>118.1</v>
      </c>
      <c r="V148">
        <v>121</v>
      </c>
      <c r="W148">
        <v>116.7</v>
      </c>
      <c r="X148">
        <v>114.7</v>
      </c>
      <c r="Y148">
        <v>116.7</v>
      </c>
      <c r="Z148">
        <v>114.3</v>
      </c>
      <c r="AA148">
        <v>111.8</v>
      </c>
      <c r="AB148">
        <v>113.3</v>
      </c>
      <c r="AC148">
        <v>118.8</v>
      </c>
      <c r="AD148">
        <v>109.6</v>
      </c>
      <c r="AE148">
        <v>113.9</v>
      </c>
      <c r="AF148">
        <v>120.1</v>
      </c>
      <c r="AG148">
        <v>1582.7</v>
      </c>
      <c r="AH148">
        <v>235</v>
      </c>
      <c r="AI148">
        <v>360.6</v>
      </c>
      <c r="AJ148">
        <v>348.1</v>
      </c>
      <c r="AK148">
        <v>233.1</v>
      </c>
      <c r="AL148">
        <v>111.8</v>
      </c>
      <c r="AM148">
        <v>222.89999999999998</v>
      </c>
    </row>
    <row r="149" spans="1:39" x14ac:dyDescent="0.3">
      <c r="A149" t="s">
        <v>35</v>
      </c>
      <c r="B149">
        <v>2014</v>
      </c>
      <c r="C149" t="s">
        <v>53</v>
      </c>
      <c r="D149" s="62" t="s">
        <v>270</v>
      </c>
      <c r="E149" s="63">
        <v>41944</v>
      </c>
      <c r="F149">
        <v>123.3</v>
      </c>
      <c r="G149">
        <v>123.7</v>
      </c>
      <c r="H149">
        <v>121</v>
      </c>
      <c r="I149">
        <v>124.2</v>
      </c>
      <c r="J149">
        <v>107.8</v>
      </c>
      <c r="K149">
        <v>125.7</v>
      </c>
      <c r="L149">
        <v>152.4</v>
      </c>
      <c r="M149">
        <v>117.2</v>
      </c>
      <c r="N149">
        <v>102.1</v>
      </c>
      <c r="O149">
        <v>118.7</v>
      </c>
      <c r="P149">
        <v>116.4</v>
      </c>
      <c r="Q149">
        <v>125.6</v>
      </c>
      <c r="R149">
        <v>125.1</v>
      </c>
      <c r="S149">
        <v>122.1</v>
      </c>
      <c r="T149">
        <v>122.1</v>
      </c>
      <c r="U149">
        <v>118.4</v>
      </c>
      <c r="V149">
        <v>121.6</v>
      </c>
      <c r="W149">
        <v>117.1</v>
      </c>
      <c r="X149">
        <v>115.5</v>
      </c>
      <c r="Y149">
        <v>117.3</v>
      </c>
      <c r="Z149">
        <v>114.8</v>
      </c>
      <c r="AA149">
        <v>110.8</v>
      </c>
      <c r="AB149">
        <v>113.7</v>
      </c>
      <c r="AC149">
        <v>119</v>
      </c>
      <c r="AD149">
        <v>109.1</v>
      </c>
      <c r="AE149">
        <v>113.8</v>
      </c>
      <c r="AF149">
        <v>120.1</v>
      </c>
      <c r="AG149">
        <v>1583.2</v>
      </c>
      <c r="AH149">
        <v>235.89999999999998</v>
      </c>
      <c r="AI149">
        <v>362.1</v>
      </c>
      <c r="AJ149">
        <v>349.9</v>
      </c>
      <c r="AK149">
        <v>233.8</v>
      </c>
      <c r="AL149">
        <v>110.8</v>
      </c>
      <c r="AM149">
        <v>222.8</v>
      </c>
    </row>
    <row r="150" spans="1:39" x14ac:dyDescent="0.3">
      <c r="A150" t="s">
        <v>35</v>
      </c>
      <c r="B150">
        <v>2014</v>
      </c>
      <c r="C150" t="s">
        <v>55</v>
      </c>
      <c r="D150" s="62" t="s">
        <v>271</v>
      </c>
      <c r="E150" s="63">
        <v>41974</v>
      </c>
      <c r="F150">
        <v>122.9</v>
      </c>
      <c r="G150">
        <v>123.2</v>
      </c>
      <c r="H150">
        <v>123.5</v>
      </c>
      <c r="I150">
        <v>124.5</v>
      </c>
      <c r="J150">
        <v>107.6</v>
      </c>
      <c r="K150">
        <v>125.7</v>
      </c>
      <c r="L150">
        <v>140.5</v>
      </c>
      <c r="M150">
        <v>117.6</v>
      </c>
      <c r="N150">
        <v>100.6</v>
      </c>
      <c r="O150">
        <v>119.1</v>
      </c>
      <c r="P150">
        <v>116.8</v>
      </c>
      <c r="Q150">
        <v>126.1</v>
      </c>
      <c r="R150">
        <v>123.6</v>
      </c>
      <c r="S150">
        <v>123</v>
      </c>
      <c r="T150">
        <v>122.6</v>
      </c>
      <c r="U150">
        <v>118.6</v>
      </c>
      <c r="V150">
        <v>122</v>
      </c>
      <c r="W150">
        <v>116.5</v>
      </c>
      <c r="X150">
        <v>115.7</v>
      </c>
      <c r="Y150">
        <v>117.5</v>
      </c>
      <c r="Z150">
        <v>115.1</v>
      </c>
      <c r="AA150">
        <v>110.1</v>
      </c>
      <c r="AB150">
        <v>113.9</v>
      </c>
      <c r="AC150">
        <v>119.5</v>
      </c>
      <c r="AD150">
        <v>109.8</v>
      </c>
      <c r="AE150">
        <v>113.8</v>
      </c>
      <c r="AF150">
        <v>119.4</v>
      </c>
      <c r="AG150">
        <v>1571.6999999999998</v>
      </c>
      <c r="AH150">
        <v>236.8</v>
      </c>
      <c r="AI150">
        <v>363.2</v>
      </c>
      <c r="AJ150">
        <v>349.7</v>
      </c>
      <c r="AK150">
        <v>234.6</v>
      </c>
      <c r="AL150">
        <v>110.1</v>
      </c>
      <c r="AM150">
        <v>223.7</v>
      </c>
    </row>
    <row r="151" spans="1:39" x14ac:dyDescent="0.3">
      <c r="A151" t="s">
        <v>35</v>
      </c>
      <c r="B151">
        <v>2015</v>
      </c>
      <c r="C151" t="s">
        <v>31</v>
      </c>
      <c r="D151" s="62" t="s">
        <v>272</v>
      </c>
      <c r="E151" s="63">
        <v>42005</v>
      </c>
      <c r="F151">
        <v>123.4</v>
      </c>
      <c r="G151">
        <v>123.9</v>
      </c>
      <c r="H151">
        <v>123.8</v>
      </c>
      <c r="I151">
        <v>125</v>
      </c>
      <c r="J151">
        <v>108.5</v>
      </c>
      <c r="K151">
        <v>126.2</v>
      </c>
      <c r="L151">
        <v>133</v>
      </c>
      <c r="M151">
        <v>119.1</v>
      </c>
      <c r="N151">
        <v>99</v>
      </c>
      <c r="O151">
        <v>120.3</v>
      </c>
      <c r="P151">
        <v>117.3</v>
      </c>
      <c r="Q151">
        <v>126.7</v>
      </c>
      <c r="R151">
        <v>123.1</v>
      </c>
      <c r="S151">
        <v>124</v>
      </c>
      <c r="T151">
        <v>123.1</v>
      </c>
      <c r="U151">
        <v>119.3</v>
      </c>
      <c r="V151">
        <v>122.5</v>
      </c>
      <c r="W151">
        <v>117.3</v>
      </c>
      <c r="X151">
        <v>116.5</v>
      </c>
      <c r="Y151">
        <v>118.1</v>
      </c>
      <c r="Z151">
        <v>115.5</v>
      </c>
      <c r="AA151">
        <v>109.4</v>
      </c>
      <c r="AB151">
        <v>114.3</v>
      </c>
      <c r="AC151">
        <v>119.7</v>
      </c>
      <c r="AD151">
        <v>110.7</v>
      </c>
      <c r="AE151">
        <v>114</v>
      </c>
      <c r="AF151">
        <v>119.5</v>
      </c>
      <c r="AG151">
        <v>1569.3</v>
      </c>
      <c r="AH151">
        <v>238</v>
      </c>
      <c r="AI151">
        <v>364.9</v>
      </c>
      <c r="AJ151">
        <v>351.9</v>
      </c>
      <c r="AK151">
        <v>235.2</v>
      </c>
      <c r="AL151">
        <v>109.4</v>
      </c>
      <c r="AM151">
        <v>225</v>
      </c>
    </row>
    <row r="152" spans="1:39" x14ac:dyDescent="0.3">
      <c r="A152" t="s">
        <v>35</v>
      </c>
      <c r="B152">
        <v>2015</v>
      </c>
      <c r="C152" t="s">
        <v>36</v>
      </c>
      <c r="D152" s="62" t="s">
        <v>273</v>
      </c>
      <c r="E152" s="63">
        <v>42036</v>
      </c>
      <c r="F152">
        <v>123.7</v>
      </c>
      <c r="G152">
        <v>125.1</v>
      </c>
      <c r="H152">
        <v>121.1</v>
      </c>
      <c r="I152">
        <v>125.7</v>
      </c>
      <c r="J152">
        <v>109.1</v>
      </c>
      <c r="K152">
        <v>125.8</v>
      </c>
      <c r="L152">
        <v>129.4</v>
      </c>
      <c r="M152">
        <v>120.9</v>
      </c>
      <c r="N152">
        <v>98.3</v>
      </c>
      <c r="O152">
        <v>121.6</v>
      </c>
      <c r="P152">
        <v>118</v>
      </c>
      <c r="Q152">
        <v>127.6</v>
      </c>
      <c r="R152">
        <v>123.1</v>
      </c>
      <c r="S152">
        <v>125.2</v>
      </c>
      <c r="T152">
        <v>123.8</v>
      </c>
      <c r="U152">
        <v>120.1</v>
      </c>
      <c r="V152">
        <v>123.3</v>
      </c>
      <c r="W152">
        <v>118.1</v>
      </c>
      <c r="X152">
        <v>117.7</v>
      </c>
      <c r="Y152">
        <v>118.7</v>
      </c>
      <c r="Z152">
        <v>116.3</v>
      </c>
      <c r="AA152">
        <v>108.7</v>
      </c>
      <c r="AB152">
        <v>114.9</v>
      </c>
      <c r="AC152">
        <v>119.7</v>
      </c>
      <c r="AD152">
        <v>111.2</v>
      </c>
      <c r="AE152">
        <v>114.1</v>
      </c>
      <c r="AF152">
        <v>119.7</v>
      </c>
      <c r="AG152">
        <v>1569.3999999999996</v>
      </c>
      <c r="AH152">
        <v>239.3</v>
      </c>
      <c r="AI152">
        <v>367.2</v>
      </c>
      <c r="AJ152">
        <v>354.5</v>
      </c>
      <c r="AK152">
        <v>236</v>
      </c>
      <c r="AL152">
        <v>108.7</v>
      </c>
      <c r="AM152">
        <v>226.10000000000002</v>
      </c>
    </row>
    <row r="153" spans="1:39" x14ac:dyDescent="0.3">
      <c r="A153" t="s">
        <v>35</v>
      </c>
      <c r="B153">
        <v>2015</v>
      </c>
      <c r="C153" t="s">
        <v>38</v>
      </c>
      <c r="D153" s="62" t="s">
        <v>274</v>
      </c>
      <c r="E153" s="63">
        <v>42064</v>
      </c>
      <c r="F153">
        <v>123.5</v>
      </c>
      <c r="G153">
        <v>125.4</v>
      </c>
      <c r="H153">
        <v>116.8</v>
      </c>
      <c r="I153">
        <v>126</v>
      </c>
      <c r="J153">
        <v>109.2</v>
      </c>
      <c r="K153">
        <v>127.6</v>
      </c>
      <c r="L153">
        <v>129.19999999999999</v>
      </c>
      <c r="M153">
        <v>122.4</v>
      </c>
      <c r="N153">
        <v>97</v>
      </c>
      <c r="O153">
        <v>122.1</v>
      </c>
      <c r="P153">
        <v>118.1</v>
      </c>
      <c r="Q153">
        <v>128.4</v>
      </c>
      <c r="R153">
        <v>123.4</v>
      </c>
      <c r="S153">
        <v>125.8</v>
      </c>
      <c r="T153">
        <v>124.3</v>
      </c>
      <c r="U153">
        <v>120.4</v>
      </c>
      <c r="V153">
        <v>123.7</v>
      </c>
      <c r="W153">
        <v>118.6</v>
      </c>
      <c r="X153">
        <v>118.3</v>
      </c>
      <c r="Y153">
        <v>119.2</v>
      </c>
      <c r="Z153">
        <v>116.7</v>
      </c>
      <c r="AA153">
        <v>109.9</v>
      </c>
      <c r="AB153">
        <v>115.4</v>
      </c>
      <c r="AC153">
        <v>120.1</v>
      </c>
      <c r="AD153">
        <v>111</v>
      </c>
      <c r="AE153">
        <v>114.7</v>
      </c>
      <c r="AF153">
        <v>120.2</v>
      </c>
      <c r="AG153">
        <v>1569.1</v>
      </c>
      <c r="AH153">
        <v>240.5</v>
      </c>
      <c r="AI153">
        <v>368.4</v>
      </c>
      <c r="AJ153">
        <v>356.09999999999997</v>
      </c>
      <c r="AK153">
        <v>236.8</v>
      </c>
      <c r="AL153">
        <v>109.9</v>
      </c>
      <c r="AM153">
        <v>226.4</v>
      </c>
    </row>
    <row r="154" spans="1:39" x14ac:dyDescent="0.3">
      <c r="A154" t="s">
        <v>35</v>
      </c>
      <c r="B154">
        <v>2015</v>
      </c>
      <c r="C154" t="s">
        <v>39</v>
      </c>
      <c r="D154" s="62" t="s">
        <v>275</v>
      </c>
      <c r="E154" s="63">
        <v>42095</v>
      </c>
      <c r="F154">
        <v>123.5</v>
      </c>
      <c r="G154">
        <v>126.4</v>
      </c>
      <c r="H154">
        <v>114.4</v>
      </c>
      <c r="I154">
        <v>126.6</v>
      </c>
      <c r="J154">
        <v>109.2</v>
      </c>
      <c r="K154">
        <v>132.5</v>
      </c>
      <c r="L154">
        <v>128.6</v>
      </c>
      <c r="M154">
        <v>124.8</v>
      </c>
      <c r="N154">
        <v>95.7</v>
      </c>
      <c r="O154">
        <v>122.4</v>
      </c>
      <c r="P154">
        <v>118.5</v>
      </c>
      <c r="Q154">
        <v>129.1</v>
      </c>
      <c r="R154">
        <v>124</v>
      </c>
      <c r="S154">
        <v>126.9</v>
      </c>
      <c r="T154">
        <v>124.7</v>
      </c>
      <c r="U154">
        <v>120.8</v>
      </c>
      <c r="V154">
        <v>124.1</v>
      </c>
      <c r="W154">
        <v>119.2</v>
      </c>
      <c r="X154">
        <v>118.7</v>
      </c>
      <c r="Y154">
        <v>119.7</v>
      </c>
      <c r="Z154">
        <v>117.1</v>
      </c>
      <c r="AA154">
        <v>110.1</v>
      </c>
      <c r="AB154">
        <v>115.9</v>
      </c>
      <c r="AC154">
        <v>121</v>
      </c>
      <c r="AD154">
        <v>111.7</v>
      </c>
      <c r="AE154">
        <v>115.1</v>
      </c>
      <c r="AF154">
        <v>120.7</v>
      </c>
      <c r="AG154">
        <v>1575.7</v>
      </c>
      <c r="AH154">
        <v>242</v>
      </c>
      <c r="AI154">
        <v>369.6</v>
      </c>
      <c r="AJ154">
        <v>357.6</v>
      </c>
      <c r="AK154">
        <v>238.1</v>
      </c>
      <c r="AL154">
        <v>110.1</v>
      </c>
      <c r="AM154">
        <v>227.60000000000002</v>
      </c>
    </row>
    <row r="155" spans="1:39" x14ac:dyDescent="0.3">
      <c r="A155" t="s">
        <v>35</v>
      </c>
      <c r="B155">
        <v>2015</v>
      </c>
      <c r="C155" t="s">
        <v>41</v>
      </c>
      <c r="D155" s="62" t="s">
        <v>276</v>
      </c>
      <c r="E155" s="63">
        <v>42125</v>
      </c>
      <c r="F155">
        <v>123.6</v>
      </c>
      <c r="G155">
        <v>128</v>
      </c>
      <c r="H155">
        <v>115</v>
      </c>
      <c r="I155">
        <v>127.3</v>
      </c>
      <c r="J155">
        <v>109.8</v>
      </c>
      <c r="K155">
        <v>132.6</v>
      </c>
      <c r="L155">
        <v>130.9</v>
      </c>
      <c r="M155">
        <v>130.5</v>
      </c>
      <c r="N155">
        <v>95.3</v>
      </c>
      <c r="O155">
        <v>123.4</v>
      </c>
      <c r="P155">
        <v>119.2</v>
      </c>
      <c r="Q155">
        <v>129.80000000000001</v>
      </c>
      <c r="R155">
        <v>125</v>
      </c>
      <c r="S155">
        <v>127.9</v>
      </c>
      <c r="T155">
        <v>125.4</v>
      </c>
      <c r="U155">
        <v>121.3</v>
      </c>
      <c r="V155">
        <v>124.7</v>
      </c>
      <c r="W155">
        <v>119.6</v>
      </c>
      <c r="X155">
        <v>119.2</v>
      </c>
      <c r="Y155">
        <v>120.2</v>
      </c>
      <c r="Z155">
        <v>117.7</v>
      </c>
      <c r="AA155">
        <v>112</v>
      </c>
      <c r="AB155">
        <v>116.3</v>
      </c>
      <c r="AC155">
        <v>121.4</v>
      </c>
      <c r="AD155">
        <v>112.3</v>
      </c>
      <c r="AE155">
        <v>116.1</v>
      </c>
      <c r="AF155">
        <v>121.6</v>
      </c>
      <c r="AG155">
        <v>1590.4</v>
      </c>
      <c r="AH155">
        <v>244</v>
      </c>
      <c r="AI155">
        <v>371.4</v>
      </c>
      <c r="AJ155">
        <v>359</v>
      </c>
      <c r="AK155">
        <v>239.10000000000002</v>
      </c>
      <c r="AL155">
        <v>112</v>
      </c>
      <c r="AM155">
        <v>228.6</v>
      </c>
    </row>
    <row r="156" spans="1:39" x14ac:dyDescent="0.3">
      <c r="A156" t="s">
        <v>35</v>
      </c>
      <c r="B156">
        <v>2015</v>
      </c>
      <c r="C156" t="s">
        <v>42</v>
      </c>
      <c r="D156" s="62" t="s">
        <v>277</v>
      </c>
      <c r="E156" s="63">
        <v>42156</v>
      </c>
      <c r="F156">
        <v>123.9</v>
      </c>
      <c r="G156">
        <v>131.80000000000001</v>
      </c>
      <c r="H156">
        <v>121.6</v>
      </c>
      <c r="I156">
        <v>128.19999999999999</v>
      </c>
      <c r="J156">
        <v>111.1</v>
      </c>
      <c r="K156">
        <v>132.80000000000001</v>
      </c>
      <c r="L156">
        <v>139.1</v>
      </c>
      <c r="M156">
        <v>137.4</v>
      </c>
      <c r="N156">
        <v>94.1</v>
      </c>
      <c r="O156">
        <v>125.5</v>
      </c>
      <c r="P156">
        <v>119.8</v>
      </c>
      <c r="Q156">
        <v>130.9</v>
      </c>
      <c r="R156">
        <v>127.3</v>
      </c>
      <c r="S156">
        <v>129.19999999999999</v>
      </c>
      <c r="T156">
        <v>126.4</v>
      </c>
      <c r="U156">
        <v>122</v>
      </c>
      <c r="V156">
        <v>125.7</v>
      </c>
      <c r="W156">
        <v>119</v>
      </c>
      <c r="X156">
        <v>119.8</v>
      </c>
      <c r="Y156">
        <v>121.1</v>
      </c>
      <c r="Z156">
        <v>118.5</v>
      </c>
      <c r="AA156">
        <v>112.9</v>
      </c>
      <c r="AB156">
        <v>116.9</v>
      </c>
      <c r="AC156">
        <v>123.1</v>
      </c>
      <c r="AD156">
        <v>112.8</v>
      </c>
      <c r="AE156">
        <v>117</v>
      </c>
      <c r="AF156">
        <v>123</v>
      </c>
      <c r="AG156">
        <v>1623.5</v>
      </c>
      <c r="AH156">
        <v>246.2</v>
      </c>
      <c r="AI156">
        <v>374.1</v>
      </c>
      <c r="AJ156">
        <v>359.9</v>
      </c>
      <c r="AK156">
        <v>241.6</v>
      </c>
      <c r="AL156">
        <v>112.9</v>
      </c>
      <c r="AM156">
        <v>229.7</v>
      </c>
    </row>
    <row r="157" spans="1:39" x14ac:dyDescent="0.3">
      <c r="A157" t="s">
        <v>35</v>
      </c>
      <c r="B157">
        <v>2015</v>
      </c>
      <c r="C157" t="s">
        <v>44</v>
      </c>
      <c r="D157" s="62" t="s">
        <v>278</v>
      </c>
      <c r="E157" s="63">
        <v>42186</v>
      </c>
      <c r="F157">
        <v>123.7</v>
      </c>
      <c r="G157">
        <v>132.5</v>
      </c>
      <c r="H157">
        <v>121</v>
      </c>
      <c r="I157">
        <v>128.30000000000001</v>
      </c>
      <c r="J157">
        <v>110.9</v>
      </c>
      <c r="K157">
        <v>133.1</v>
      </c>
      <c r="L157">
        <v>145.1</v>
      </c>
      <c r="M157">
        <v>139.1</v>
      </c>
      <c r="N157">
        <v>91.3</v>
      </c>
      <c r="O157">
        <v>126.1</v>
      </c>
      <c r="P157">
        <v>119.9</v>
      </c>
      <c r="Q157">
        <v>131.4</v>
      </c>
      <c r="R157">
        <v>128.19999999999999</v>
      </c>
      <c r="S157">
        <v>130.4</v>
      </c>
      <c r="T157">
        <v>126.7</v>
      </c>
      <c r="U157">
        <v>122.3</v>
      </c>
      <c r="V157">
        <v>126.1</v>
      </c>
      <c r="W157">
        <v>119.9</v>
      </c>
      <c r="X157">
        <v>120.1</v>
      </c>
      <c r="Y157">
        <v>121.3</v>
      </c>
      <c r="Z157">
        <v>119</v>
      </c>
      <c r="AA157">
        <v>112.7</v>
      </c>
      <c r="AB157">
        <v>117.2</v>
      </c>
      <c r="AC157">
        <v>124.4</v>
      </c>
      <c r="AD157">
        <v>112.3</v>
      </c>
      <c r="AE157">
        <v>117.2</v>
      </c>
      <c r="AF157">
        <v>123.6</v>
      </c>
      <c r="AG157">
        <v>1630.6000000000001</v>
      </c>
      <c r="AH157">
        <v>247.60000000000002</v>
      </c>
      <c r="AI157">
        <v>375.1</v>
      </c>
      <c r="AJ157">
        <v>361.3</v>
      </c>
      <c r="AK157">
        <v>243.4</v>
      </c>
      <c r="AL157">
        <v>112.7</v>
      </c>
      <c r="AM157">
        <v>229.5</v>
      </c>
    </row>
    <row r="158" spans="1:39" x14ac:dyDescent="0.3">
      <c r="A158" t="s">
        <v>35</v>
      </c>
      <c r="B158">
        <v>2015</v>
      </c>
      <c r="C158" t="s">
        <v>46</v>
      </c>
      <c r="D158" s="62" t="s">
        <v>279</v>
      </c>
      <c r="E158" s="63">
        <v>42217</v>
      </c>
      <c r="F158">
        <v>124.2</v>
      </c>
      <c r="G158">
        <v>131.4</v>
      </c>
      <c r="H158">
        <v>120.1</v>
      </c>
      <c r="I158">
        <v>128.5</v>
      </c>
      <c r="J158">
        <v>111.4</v>
      </c>
      <c r="K158">
        <v>132.30000000000001</v>
      </c>
      <c r="L158">
        <v>157.6</v>
      </c>
      <c r="M158">
        <v>144</v>
      </c>
      <c r="N158">
        <v>90.5</v>
      </c>
      <c r="O158">
        <v>126.8</v>
      </c>
      <c r="P158">
        <v>120.4</v>
      </c>
      <c r="Q158">
        <v>132.1</v>
      </c>
      <c r="R158">
        <v>130.30000000000001</v>
      </c>
      <c r="S158">
        <v>131.19999999999999</v>
      </c>
      <c r="T158">
        <v>127.2</v>
      </c>
      <c r="U158">
        <v>122.9</v>
      </c>
      <c r="V158">
        <v>126.6</v>
      </c>
      <c r="W158">
        <v>120.9</v>
      </c>
      <c r="X158">
        <v>120.6</v>
      </c>
      <c r="Y158">
        <v>122</v>
      </c>
      <c r="Z158">
        <v>119.4</v>
      </c>
      <c r="AA158">
        <v>111.7</v>
      </c>
      <c r="AB158">
        <v>117.8</v>
      </c>
      <c r="AC158">
        <v>125.1</v>
      </c>
      <c r="AD158">
        <v>112.3</v>
      </c>
      <c r="AE158">
        <v>117.2</v>
      </c>
      <c r="AF158">
        <v>124.8</v>
      </c>
      <c r="AG158">
        <v>1649.6</v>
      </c>
      <c r="AH158">
        <v>248.39999999999998</v>
      </c>
      <c r="AI158">
        <v>376.70000000000005</v>
      </c>
      <c r="AJ158">
        <v>363.5</v>
      </c>
      <c r="AK158">
        <v>244.5</v>
      </c>
      <c r="AL158">
        <v>111.7</v>
      </c>
      <c r="AM158">
        <v>230.1</v>
      </c>
    </row>
    <row r="159" spans="1:39" x14ac:dyDescent="0.3">
      <c r="A159" t="s">
        <v>35</v>
      </c>
      <c r="B159">
        <v>2015</v>
      </c>
      <c r="C159" t="s">
        <v>48</v>
      </c>
      <c r="D159" s="62" t="s">
        <v>280</v>
      </c>
      <c r="E159" s="63">
        <v>42248</v>
      </c>
      <c r="F159">
        <v>124.6</v>
      </c>
      <c r="G159">
        <v>130.4</v>
      </c>
      <c r="H159">
        <v>118.7</v>
      </c>
      <c r="I159">
        <v>128.9</v>
      </c>
      <c r="J159">
        <v>111.9</v>
      </c>
      <c r="K159">
        <v>128.4</v>
      </c>
      <c r="L159">
        <v>162.19999999999999</v>
      </c>
      <c r="M159">
        <v>150</v>
      </c>
      <c r="N159">
        <v>90.4</v>
      </c>
      <c r="O159">
        <v>128.4</v>
      </c>
      <c r="P159">
        <v>120.7</v>
      </c>
      <c r="Q159">
        <v>132.5</v>
      </c>
      <c r="R159">
        <v>131.19999999999999</v>
      </c>
      <c r="S159">
        <v>132</v>
      </c>
      <c r="T159">
        <v>127.9</v>
      </c>
      <c r="U159">
        <v>123.4</v>
      </c>
      <c r="V159">
        <v>127.2</v>
      </c>
      <c r="W159">
        <v>121.6</v>
      </c>
      <c r="X159">
        <v>120.4</v>
      </c>
      <c r="Y159">
        <v>122.6</v>
      </c>
      <c r="Z159">
        <v>119.8</v>
      </c>
      <c r="AA159">
        <v>111.3</v>
      </c>
      <c r="AB159">
        <v>118.3</v>
      </c>
      <c r="AC159">
        <v>125.7</v>
      </c>
      <c r="AD159">
        <v>113.4</v>
      </c>
      <c r="AE159">
        <v>117.5</v>
      </c>
      <c r="AF159">
        <v>125.4</v>
      </c>
      <c r="AG159">
        <v>1658.3000000000002</v>
      </c>
      <c r="AH159">
        <v>249.5</v>
      </c>
      <c r="AI159">
        <v>378.5</v>
      </c>
      <c r="AJ159">
        <v>364.6</v>
      </c>
      <c r="AK159">
        <v>245.5</v>
      </c>
      <c r="AL159">
        <v>111.3</v>
      </c>
      <c r="AM159">
        <v>231.7</v>
      </c>
    </row>
    <row r="160" spans="1:39" x14ac:dyDescent="0.3">
      <c r="A160" t="s">
        <v>35</v>
      </c>
      <c r="B160">
        <v>2015</v>
      </c>
      <c r="C160" t="s">
        <v>50</v>
      </c>
      <c r="D160" s="62" t="s">
        <v>281</v>
      </c>
      <c r="E160" s="63">
        <v>42278</v>
      </c>
      <c r="F160">
        <v>125</v>
      </c>
      <c r="G160">
        <v>129.80000000000001</v>
      </c>
      <c r="H160">
        <v>118.9</v>
      </c>
      <c r="I160">
        <v>129.1</v>
      </c>
      <c r="J160">
        <v>113.3</v>
      </c>
      <c r="K160">
        <v>129</v>
      </c>
      <c r="L160">
        <v>160.4</v>
      </c>
      <c r="M160">
        <v>165.3</v>
      </c>
      <c r="N160">
        <v>92.3</v>
      </c>
      <c r="O160">
        <v>129.69999999999999</v>
      </c>
      <c r="P160">
        <v>121.1</v>
      </c>
      <c r="Q160">
        <v>133</v>
      </c>
      <c r="R160">
        <v>132.1</v>
      </c>
      <c r="S160">
        <v>132.5</v>
      </c>
      <c r="T160">
        <v>128.5</v>
      </c>
      <c r="U160">
        <v>123.8</v>
      </c>
      <c r="V160">
        <v>127.8</v>
      </c>
      <c r="W160">
        <v>122.4</v>
      </c>
      <c r="X160">
        <v>120.8</v>
      </c>
      <c r="Y160">
        <v>123</v>
      </c>
      <c r="Z160">
        <v>120.4</v>
      </c>
      <c r="AA160">
        <v>111.4</v>
      </c>
      <c r="AB160">
        <v>118.7</v>
      </c>
      <c r="AC160">
        <v>125.9</v>
      </c>
      <c r="AD160">
        <v>113.9</v>
      </c>
      <c r="AE160">
        <v>117.9</v>
      </c>
      <c r="AF160">
        <v>126.1</v>
      </c>
      <c r="AG160">
        <v>1678.9999999999998</v>
      </c>
      <c r="AH160">
        <v>250.4</v>
      </c>
      <c r="AI160">
        <v>380.1</v>
      </c>
      <c r="AJ160">
        <v>366.2</v>
      </c>
      <c r="AK160">
        <v>246.3</v>
      </c>
      <c r="AL160">
        <v>111.4</v>
      </c>
      <c r="AM160">
        <v>232.60000000000002</v>
      </c>
    </row>
    <row r="161" spans="1:39" x14ac:dyDescent="0.3">
      <c r="A161" t="s">
        <v>35</v>
      </c>
      <c r="B161">
        <v>2015</v>
      </c>
      <c r="C161" t="s">
        <v>53</v>
      </c>
      <c r="D161" s="62" t="s">
        <v>282</v>
      </c>
      <c r="E161" s="63">
        <v>42309</v>
      </c>
      <c r="F161">
        <v>125.4</v>
      </c>
      <c r="G161">
        <v>130.30000000000001</v>
      </c>
      <c r="H161">
        <v>121.6</v>
      </c>
      <c r="I161">
        <v>129.19999999999999</v>
      </c>
      <c r="J161">
        <v>114.9</v>
      </c>
      <c r="K161">
        <v>128.19999999999999</v>
      </c>
      <c r="L161">
        <v>158.4</v>
      </c>
      <c r="M161">
        <v>171.2</v>
      </c>
      <c r="N161">
        <v>93.3</v>
      </c>
      <c r="O161">
        <v>131.19999999999999</v>
      </c>
      <c r="P161">
        <v>121.7</v>
      </c>
      <c r="Q161">
        <v>134</v>
      </c>
      <c r="R161">
        <v>132.69999999999999</v>
      </c>
      <c r="S161">
        <v>133.6</v>
      </c>
      <c r="T161">
        <v>129.30000000000001</v>
      </c>
      <c r="U161">
        <v>124.5</v>
      </c>
      <c r="V161">
        <v>128.6</v>
      </c>
      <c r="W161">
        <v>122.9</v>
      </c>
      <c r="X161">
        <v>121.6</v>
      </c>
      <c r="Y161">
        <v>123.4</v>
      </c>
      <c r="Z161">
        <v>120.9</v>
      </c>
      <c r="AA161">
        <v>111.5</v>
      </c>
      <c r="AB161">
        <v>119.2</v>
      </c>
      <c r="AC161">
        <v>126.3</v>
      </c>
      <c r="AD161">
        <v>113.8</v>
      </c>
      <c r="AE161">
        <v>118.1</v>
      </c>
      <c r="AF161">
        <v>126.6</v>
      </c>
      <c r="AG161">
        <v>1692.1</v>
      </c>
      <c r="AH161">
        <v>251.7</v>
      </c>
      <c r="AI161">
        <v>382.4</v>
      </c>
      <c r="AJ161">
        <v>367.9</v>
      </c>
      <c r="AK161">
        <v>247.2</v>
      </c>
      <c r="AL161">
        <v>111.5</v>
      </c>
      <c r="AM161">
        <v>233</v>
      </c>
    </row>
    <row r="162" spans="1:39" x14ac:dyDescent="0.3">
      <c r="A162" t="s">
        <v>35</v>
      </c>
      <c r="B162">
        <v>2015</v>
      </c>
      <c r="C162" t="s">
        <v>55</v>
      </c>
      <c r="D162" s="62" t="s">
        <v>283</v>
      </c>
      <c r="E162" s="63">
        <v>42339</v>
      </c>
      <c r="F162">
        <v>125.7</v>
      </c>
      <c r="G162">
        <v>131.4</v>
      </c>
      <c r="H162">
        <v>124.8</v>
      </c>
      <c r="I162">
        <v>129.4</v>
      </c>
      <c r="J162">
        <v>115.3</v>
      </c>
      <c r="K162">
        <v>126.6</v>
      </c>
      <c r="L162">
        <v>146.69999999999999</v>
      </c>
      <c r="M162">
        <v>171.5</v>
      </c>
      <c r="N162">
        <v>94.5</v>
      </c>
      <c r="O162">
        <v>132.1</v>
      </c>
      <c r="P162">
        <v>122</v>
      </c>
      <c r="Q162">
        <v>134.69999999999999</v>
      </c>
      <c r="R162">
        <v>131.4</v>
      </c>
      <c r="S162">
        <v>134.5</v>
      </c>
      <c r="T162">
        <v>129.69999999999999</v>
      </c>
      <c r="U162">
        <v>124.8</v>
      </c>
      <c r="V162">
        <v>129</v>
      </c>
      <c r="W162">
        <v>122.4</v>
      </c>
      <c r="X162">
        <v>122</v>
      </c>
      <c r="Y162">
        <v>123.6</v>
      </c>
      <c r="Z162">
        <v>121.4</v>
      </c>
      <c r="AA162">
        <v>111.5</v>
      </c>
      <c r="AB162">
        <v>119.6</v>
      </c>
      <c r="AC162">
        <v>126.2</v>
      </c>
      <c r="AD162">
        <v>113.7</v>
      </c>
      <c r="AE162">
        <v>118.3</v>
      </c>
      <c r="AF162">
        <v>126.1</v>
      </c>
      <c r="AG162">
        <v>1686.1000000000001</v>
      </c>
      <c r="AH162">
        <v>252.8</v>
      </c>
      <c r="AI162">
        <v>383.5</v>
      </c>
      <c r="AJ162">
        <v>368</v>
      </c>
      <c r="AK162">
        <v>247.60000000000002</v>
      </c>
      <c r="AL162">
        <v>111.5</v>
      </c>
      <c r="AM162">
        <v>233.3</v>
      </c>
    </row>
    <row r="163" spans="1:39" x14ac:dyDescent="0.3">
      <c r="A163" t="s">
        <v>35</v>
      </c>
      <c r="B163">
        <v>2016</v>
      </c>
      <c r="C163" t="s">
        <v>31</v>
      </c>
      <c r="D163" s="62" t="s">
        <v>284</v>
      </c>
      <c r="E163" s="63">
        <v>42370</v>
      </c>
      <c r="F163">
        <v>126.1</v>
      </c>
      <c r="G163">
        <v>134.1</v>
      </c>
      <c r="H163">
        <v>128.6</v>
      </c>
      <c r="I163">
        <v>129.9</v>
      </c>
      <c r="J163">
        <v>115.5</v>
      </c>
      <c r="K163">
        <v>125.7</v>
      </c>
      <c r="L163">
        <v>141.5</v>
      </c>
      <c r="M163">
        <v>170.7</v>
      </c>
      <c r="N163">
        <v>97.4</v>
      </c>
      <c r="O163">
        <v>132.9</v>
      </c>
      <c r="P163">
        <v>122.7</v>
      </c>
      <c r="Q163">
        <v>135.30000000000001</v>
      </c>
      <c r="R163">
        <v>131.30000000000001</v>
      </c>
      <c r="S163">
        <v>135.19999999999999</v>
      </c>
      <c r="T163">
        <v>130.30000000000001</v>
      </c>
      <c r="U163">
        <v>125.1</v>
      </c>
      <c r="V163">
        <v>129.5</v>
      </c>
      <c r="W163">
        <v>123.4</v>
      </c>
      <c r="X163">
        <v>122.7</v>
      </c>
      <c r="Y163">
        <v>124.2</v>
      </c>
      <c r="Z163">
        <v>122</v>
      </c>
      <c r="AA163">
        <v>111.1</v>
      </c>
      <c r="AB163">
        <v>119.8</v>
      </c>
      <c r="AC163">
        <v>126.3</v>
      </c>
      <c r="AD163">
        <v>114.5</v>
      </c>
      <c r="AE163">
        <v>118.5</v>
      </c>
      <c r="AF163">
        <v>126.3</v>
      </c>
      <c r="AG163">
        <v>1691.7</v>
      </c>
      <c r="AH163">
        <v>253.7</v>
      </c>
      <c r="AI163">
        <v>384.9</v>
      </c>
      <c r="AJ163">
        <v>370.3</v>
      </c>
      <c r="AK163">
        <v>248.3</v>
      </c>
      <c r="AL163">
        <v>111.1</v>
      </c>
      <c r="AM163">
        <v>234.3</v>
      </c>
    </row>
    <row r="164" spans="1:39" x14ac:dyDescent="0.3">
      <c r="A164" t="s">
        <v>35</v>
      </c>
      <c r="B164">
        <v>2016</v>
      </c>
      <c r="C164" t="s">
        <v>36</v>
      </c>
      <c r="D164" s="62" t="s">
        <v>285</v>
      </c>
      <c r="E164" s="63">
        <v>42401</v>
      </c>
      <c r="F164">
        <v>126.4</v>
      </c>
      <c r="G164">
        <v>134.19999999999999</v>
      </c>
      <c r="H164">
        <v>128.69999999999999</v>
      </c>
      <c r="I164">
        <v>130.30000000000001</v>
      </c>
      <c r="J164">
        <v>114.8</v>
      </c>
      <c r="K164">
        <v>124.9</v>
      </c>
      <c r="L164">
        <v>130.30000000000001</v>
      </c>
      <c r="M164">
        <v>167.4</v>
      </c>
      <c r="N164">
        <v>98.8</v>
      </c>
      <c r="O164">
        <v>133.6</v>
      </c>
      <c r="P164">
        <v>123</v>
      </c>
      <c r="Q164">
        <v>135.80000000000001</v>
      </c>
      <c r="R164">
        <v>129.9</v>
      </c>
      <c r="S164">
        <v>135.9</v>
      </c>
      <c r="T164">
        <v>130.9</v>
      </c>
      <c r="U164">
        <v>125.8</v>
      </c>
      <c r="V164">
        <v>130.19999999999999</v>
      </c>
      <c r="W164">
        <v>124.4</v>
      </c>
      <c r="X164">
        <v>123.1</v>
      </c>
      <c r="Y164">
        <v>124.6</v>
      </c>
      <c r="Z164">
        <v>122.5</v>
      </c>
      <c r="AA164">
        <v>111.4</v>
      </c>
      <c r="AB164">
        <v>120.3</v>
      </c>
      <c r="AC164">
        <v>126.6</v>
      </c>
      <c r="AD164">
        <v>116.6</v>
      </c>
      <c r="AE164">
        <v>119.1</v>
      </c>
      <c r="AF164">
        <v>126</v>
      </c>
      <c r="AG164">
        <v>1678.1</v>
      </c>
      <c r="AH164">
        <v>255</v>
      </c>
      <c r="AI164">
        <v>386.9</v>
      </c>
      <c r="AJ164">
        <v>372.1</v>
      </c>
      <c r="AK164">
        <v>249.1</v>
      </c>
      <c r="AL164">
        <v>111.4</v>
      </c>
      <c r="AM164">
        <v>236.89999999999998</v>
      </c>
    </row>
    <row r="165" spans="1:39" x14ac:dyDescent="0.3">
      <c r="A165" t="s">
        <v>35</v>
      </c>
      <c r="B165">
        <v>2016</v>
      </c>
      <c r="C165" t="s">
        <v>38</v>
      </c>
      <c r="D165" s="62" t="s">
        <v>286</v>
      </c>
      <c r="E165" s="63">
        <v>42430</v>
      </c>
      <c r="F165">
        <v>126.5</v>
      </c>
      <c r="G165">
        <v>135.1</v>
      </c>
      <c r="H165">
        <v>124.6</v>
      </c>
      <c r="I165">
        <v>130.19999999999999</v>
      </c>
      <c r="J165">
        <v>114.5</v>
      </c>
      <c r="K165">
        <v>126.2</v>
      </c>
      <c r="L165">
        <v>129.80000000000001</v>
      </c>
      <c r="M165">
        <v>164.3</v>
      </c>
      <c r="N165">
        <v>100.9</v>
      </c>
      <c r="O165">
        <v>133.9</v>
      </c>
      <c r="P165">
        <v>123.1</v>
      </c>
      <c r="Q165">
        <v>136.30000000000001</v>
      </c>
      <c r="R165">
        <v>129.80000000000001</v>
      </c>
      <c r="S165">
        <v>136.5</v>
      </c>
      <c r="T165">
        <v>131.30000000000001</v>
      </c>
      <c r="U165">
        <v>126.1</v>
      </c>
      <c r="V165">
        <v>130.5</v>
      </c>
      <c r="W165">
        <v>124.9</v>
      </c>
      <c r="X165">
        <v>122.4</v>
      </c>
      <c r="Y165">
        <v>125.1</v>
      </c>
      <c r="Z165">
        <v>122.9</v>
      </c>
      <c r="AA165">
        <v>110.9</v>
      </c>
      <c r="AB165">
        <v>120.6</v>
      </c>
      <c r="AC165">
        <v>126.9</v>
      </c>
      <c r="AD165">
        <v>117.3</v>
      </c>
      <c r="AE165">
        <v>119.3</v>
      </c>
      <c r="AF165">
        <v>126</v>
      </c>
      <c r="AG165">
        <v>1675.2</v>
      </c>
      <c r="AH165">
        <v>255.8</v>
      </c>
      <c r="AI165">
        <v>387.9</v>
      </c>
      <c r="AJ165">
        <v>372.4</v>
      </c>
      <c r="AK165">
        <v>249.8</v>
      </c>
      <c r="AL165">
        <v>110.9</v>
      </c>
      <c r="AM165">
        <v>237.89999999999998</v>
      </c>
    </row>
    <row r="166" spans="1:39" x14ac:dyDescent="0.3">
      <c r="A166" t="s">
        <v>35</v>
      </c>
      <c r="B166">
        <v>2016</v>
      </c>
      <c r="C166" t="s">
        <v>39</v>
      </c>
      <c r="D166" s="62" t="s">
        <v>287</v>
      </c>
      <c r="E166" s="63">
        <v>42461</v>
      </c>
      <c r="F166">
        <v>126.6</v>
      </c>
      <c r="G166">
        <v>136.80000000000001</v>
      </c>
      <c r="H166">
        <v>122</v>
      </c>
      <c r="I166">
        <v>130.9</v>
      </c>
      <c r="J166">
        <v>114.8</v>
      </c>
      <c r="K166">
        <v>134.80000000000001</v>
      </c>
      <c r="L166">
        <v>135</v>
      </c>
      <c r="M166">
        <v>167.5</v>
      </c>
      <c r="N166">
        <v>106.4</v>
      </c>
      <c r="O166">
        <v>134.4</v>
      </c>
      <c r="P166">
        <v>123.6</v>
      </c>
      <c r="Q166">
        <v>136.69999999999999</v>
      </c>
      <c r="R166">
        <v>131.80000000000001</v>
      </c>
      <c r="S166">
        <v>137.1</v>
      </c>
      <c r="T166">
        <v>131.80000000000001</v>
      </c>
      <c r="U166">
        <v>126.4</v>
      </c>
      <c r="V166">
        <v>131</v>
      </c>
      <c r="W166">
        <v>125.6</v>
      </c>
      <c r="X166">
        <v>122.3</v>
      </c>
      <c r="Y166">
        <v>125.5</v>
      </c>
      <c r="Z166">
        <v>123.2</v>
      </c>
      <c r="AA166">
        <v>112.1</v>
      </c>
      <c r="AB166">
        <v>121.1</v>
      </c>
      <c r="AC166">
        <v>127.7</v>
      </c>
      <c r="AD166">
        <v>118.1</v>
      </c>
      <c r="AE166">
        <v>120</v>
      </c>
      <c r="AF166">
        <v>127.3</v>
      </c>
      <c r="AG166">
        <v>1701.3</v>
      </c>
      <c r="AH166">
        <v>257.10000000000002</v>
      </c>
      <c r="AI166">
        <v>389.20000000000005</v>
      </c>
      <c r="AJ166">
        <v>373.4</v>
      </c>
      <c r="AK166">
        <v>250.9</v>
      </c>
      <c r="AL166">
        <v>112.1</v>
      </c>
      <c r="AM166">
        <v>239.2</v>
      </c>
    </row>
    <row r="167" spans="1:39" x14ac:dyDescent="0.3">
      <c r="A167" t="s">
        <v>35</v>
      </c>
      <c r="B167">
        <v>2016</v>
      </c>
      <c r="C167" t="s">
        <v>41</v>
      </c>
      <c r="D167" s="62" t="s">
        <v>288</v>
      </c>
      <c r="E167" s="63">
        <v>42491</v>
      </c>
      <c r="F167">
        <v>126.8</v>
      </c>
      <c r="G167">
        <v>139.1</v>
      </c>
      <c r="H167">
        <v>125.4</v>
      </c>
      <c r="I167">
        <v>131.69999999999999</v>
      </c>
      <c r="J167">
        <v>115</v>
      </c>
      <c r="K167">
        <v>136</v>
      </c>
      <c r="L167">
        <v>145.1</v>
      </c>
      <c r="M167">
        <v>171.7</v>
      </c>
      <c r="N167">
        <v>108.7</v>
      </c>
      <c r="O167">
        <v>135.30000000000001</v>
      </c>
      <c r="P167">
        <v>124.2</v>
      </c>
      <c r="Q167">
        <v>137.4</v>
      </c>
      <c r="R167">
        <v>134</v>
      </c>
      <c r="S167">
        <v>137.69999999999999</v>
      </c>
      <c r="T167">
        <v>132.19999999999999</v>
      </c>
      <c r="U167">
        <v>126.8</v>
      </c>
      <c r="V167">
        <v>131.4</v>
      </c>
      <c r="W167">
        <v>126</v>
      </c>
      <c r="X167">
        <v>122.7</v>
      </c>
      <c r="Y167">
        <v>126</v>
      </c>
      <c r="Z167">
        <v>123.7</v>
      </c>
      <c r="AA167">
        <v>112.8</v>
      </c>
      <c r="AB167">
        <v>121.5</v>
      </c>
      <c r="AC167">
        <v>128.5</v>
      </c>
      <c r="AD167">
        <v>119.2</v>
      </c>
      <c r="AE167">
        <v>120.7</v>
      </c>
      <c r="AF167">
        <v>128.6</v>
      </c>
      <c r="AG167">
        <v>1730.4</v>
      </c>
      <c r="AH167">
        <v>258.39999999999998</v>
      </c>
      <c r="AI167">
        <v>390.4</v>
      </c>
      <c r="AJ167">
        <v>374.7</v>
      </c>
      <c r="AK167">
        <v>252.2</v>
      </c>
      <c r="AL167">
        <v>112.8</v>
      </c>
      <c r="AM167">
        <v>240.7</v>
      </c>
    </row>
    <row r="168" spans="1:39" x14ac:dyDescent="0.3">
      <c r="A168" t="s">
        <v>35</v>
      </c>
      <c r="B168">
        <v>2016</v>
      </c>
      <c r="C168" t="s">
        <v>42</v>
      </c>
      <c r="D168" s="62" t="s">
        <v>289</v>
      </c>
      <c r="E168" s="63">
        <v>42522</v>
      </c>
      <c r="F168">
        <v>127.7</v>
      </c>
      <c r="G168">
        <v>140.5</v>
      </c>
      <c r="H168">
        <v>128.30000000000001</v>
      </c>
      <c r="I168">
        <v>132.6</v>
      </c>
      <c r="J168">
        <v>115.5</v>
      </c>
      <c r="K168">
        <v>136.5</v>
      </c>
      <c r="L168">
        <v>159.69999999999999</v>
      </c>
      <c r="M168">
        <v>174.3</v>
      </c>
      <c r="N168">
        <v>109.9</v>
      </c>
      <c r="O168">
        <v>136.30000000000001</v>
      </c>
      <c r="P168">
        <v>124.4</v>
      </c>
      <c r="Q168">
        <v>138.1</v>
      </c>
      <c r="R168">
        <v>136.80000000000001</v>
      </c>
      <c r="S168">
        <v>138.69999999999999</v>
      </c>
      <c r="T168">
        <v>132.9</v>
      </c>
      <c r="U168">
        <v>127.2</v>
      </c>
      <c r="V168">
        <v>132</v>
      </c>
      <c r="W168">
        <v>125.5</v>
      </c>
      <c r="X168">
        <v>123.3</v>
      </c>
      <c r="Y168">
        <v>126.4</v>
      </c>
      <c r="Z168">
        <v>124.1</v>
      </c>
      <c r="AA168">
        <v>114.2</v>
      </c>
      <c r="AB168">
        <v>121.7</v>
      </c>
      <c r="AC168">
        <v>129.69999999999999</v>
      </c>
      <c r="AD168">
        <v>119.4</v>
      </c>
      <c r="AE168">
        <v>121.5</v>
      </c>
      <c r="AF168">
        <v>130.1</v>
      </c>
      <c r="AG168">
        <v>1760.6</v>
      </c>
      <c r="AH168">
        <v>260.2</v>
      </c>
      <c r="AI168">
        <v>392.1</v>
      </c>
      <c r="AJ168">
        <v>375.20000000000005</v>
      </c>
      <c r="AK168">
        <v>253.79999999999998</v>
      </c>
      <c r="AL168">
        <v>114.2</v>
      </c>
      <c r="AM168">
        <v>241.10000000000002</v>
      </c>
    </row>
    <row r="169" spans="1:39" x14ac:dyDescent="0.3">
      <c r="A169" t="s">
        <v>35</v>
      </c>
      <c r="B169">
        <v>2016</v>
      </c>
      <c r="C169" t="s">
        <v>44</v>
      </c>
      <c r="D169" s="62" t="s">
        <v>290</v>
      </c>
      <c r="E169" s="63">
        <v>42552</v>
      </c>
      <c r="F169">
        <v>128.5</v>
      </c>
      <c r="G169">
        <v>141.19999999999999</v>
      </c>
      <c r="H169">
        <v>132.30000000000001</v>
      </c>
      <c r="I169">
        <v>133.5</v>
      </c>
      <c r="J169">
        <v>116.4</v>
      </c>
      <c r="K169">
        <v>137.80000000000001</v>
      </c>
      <c r="L169">
        <v>165.4</v>
      </c>
      <c r="M169">
        <v>177.4</v>
      </c>
      <c r="N169">
        <v>111.3</v>
      </c>
      <c r="O169">
        <v>137.5</v>
      </c>
      <c r="P169">
        <v>125</v>
      </c>
      <c r="Q169">
        <v>138.80000000000001</v>
      </c>
      <c r="R169">
        <v>138.4</v>
      </c>
      <c r="S169">
        <v>139.30000000000001</v>
      </c>
      <c r="T169">
        <v>133.5</v>
      </c>
      <c r="U169">
        <v>127.6</v>
      </c>
      <c r="V169">
        <v>132.69999999999999</v>
      </c>
      <c r="W169">
        <v>126.4</v>
      </c>
      <c r="X169">
        <v>123.4</v>
      </c>
      <c r="Y169">
        <v>126.9</v>
      </c>
      <c r="Z169">
        <v>124.5</v>
      </c>
      <c r="AA169">
        <v>113.9</v>
      </c>
      <c r="AB169">
        <v>122.4</v>
      </c>
      <c r="AC169">
        <v>130.80000000000001</v>
      </c>
      <c r="AD169">
        <v>120.5</v>
      </c>
      <c r="AE169">
        <v>121.9</v>
      </c>
      <c r="AF169">
        <v>131.1</v>
      </c>
      <c r="AG169">
        <v>1783.5</v>
      </c>
      <c r="AH169">
        <v>261.20000000000005</v>
      </c>
      <c r="AI169">
        <v>393.8</v>
      </c>
      <c r="AJ169">
        <v>376.70000000000005</v>
      </c>
      <c r="AK169">
        <v>255.3</v>
      </c>
      <c r="AL169">
        <v>113.9</v>
      </c>
      <c r="AM169">
        <v>242.9</v>
      </c>
    </row>
    <row r="170" spans="1:39" x14ac:dyDescent="0.3">
      <c r="A170" t="s">
        <v>35</v>
      </c>
      <c r="B170">
        <v>2016</v>
      </c>
      <c r="C170" t="s">
        <v>46</v>
      </c>
      <c r="D170" s="62" t="s">
        <v>291</v>
      </c>
      <c r="E170" s="63">
        <v>42583</v>
      </c>
      <c r="F170">
        <v>129.30000000000001</v>
      </c>
      <c r="G170">
        <v>139.30000000000001</v>
      </c>
      <c r="H170">
        <v>131.6</v>
      </c>
      <c r="I170">
        <v>134.1</v>
      </c>
      <c r="J170">
        <v>116.9</v>
      </c>
      <c r="K170">
        <v>138.1</v>
      </c>
      <c r="L170">
        <v>159.1</v>
      </c>
      <c r="M170">
        <v>175.6</v>
      </c>
      <c r="N170">
        <v>112.9</v>
      </c>
      <c r="O170">
        <v>138.1</v>
      </c>
      <c r="P170">
        <v>125.5</v>
      </c>
      <c r="Q170">
        <v>139.5</v>
      </c>
      <c r="R170">
        <v>137.9</v>
      </c>
      <c r="S170">
        <v>140.19999999999999</v>
      </c>
      <c r="T170">
        <v>134.1</v>
      </c>
      <c r="U170">
        <v>128.19999999999999</v>
      </c>
      <c r="V170">
        <v>133.19999999999999</v>
      </c>
      <c r="W170">
        <v>127.3</v>
      </c>
      <c r="X170">
        <v>123.6</v>
      </c>
      <c r="Y170">
        <v>127.4</v>
      </c>
      <c r="Z170">
        <v>124.8</v>
      </c>
      <c r="AA170">
        <v>113.1</v>
      </c>
      <c r="AB170">
        <v>122.7</v>
      </c>
      <c r="AC170">
        <v>131.69999999999999</v>
      </c>
      <c r="AD170">
        <v>121.5</v>
      </c>
      <c r="AE170">
        <v>122.1</v>
      </c>
      <c r="AF170">
        <v>131.1</v>
      </c>
      <c r="AG170">
        <v>1777.9</v>
      </c>
      <c r="AH170">
        <v>262.29999999999995</v>
      </c>
      <c r="AI170">
        <v>395.49999999999994</v>
      </c>
      <c r="AJ170">
        <v>378.29999999999995</v>
      </c>
      <c r="AK170">
        <v>256.5</v>
      </c>
      <c r="AL170">
        <v>113.1</v>
      </c>
      <c r="AM170">
        <v>244.2</v>
      </c>
    </row>
    <row r="171" spans="1:39" x14ac:dyDescent="0.3">
      <c r="A171" t="s">
        <v>35</v>
      </c>
      <c r="B171">
        <v>2016</v>
      </c>
      <c r="C171" t="s">
        <v>48</v>
      </c>
      <c r="D171" s="62" t="s">
        <v>292</v>
      </c>
      <c r="E171" s="63">
        <v>42614</v>
      </c>
      <c r="F171">
        <v>129.9</v>
      </c>
      <c r="G171">
        <v>138</v>
      </c>
      <c r="H171">
        <v>130.5</v>
      </c>
      <c r="I171">
        <v>134.4</v>
      </c>
      <c r="J171">
        <v>117.2</v>
      </c>
      <c r="K171">
        <v>136.1</v>
      </c>
      <c r="L171">
        <v>150.69999999999999</v>
      </c>
      <c r="M171">
        <v>171.5</v>
      </c>
      <c r="N171">
        <v>113.8</v>
      </c>
      <c r="O171">
        <v>138.80000000000001</v>
      </c>
      <c r="P171">
        <v>126</v>
      </c>
      <c r="Q171">
        <v>140.19999999999999</v>
      </c>
      <c r="R171">
        <v>136.6</v>
      </c>
      <c r="S171">
        <v>141</v>
      </c>
      <c r="T171">
        <v>134.6</v>
      </c>
      <c r="U171">
        <v>128.6</v>
      </c>
      <c r="V171">
        <v>133.80000000000001</v>
      </c>
      <c r="W171">
        <v>127.9</v>
      </c>
      <c r="X171">
        <v>124.1</v>
      </c>
      <c r="Y171">
        <v>127.9</v>
      </c>
      <c r="Z171">
        <v>125.4</v>
      </c>
      <c r="AA171">
        <v>114.3</v>
      </c>
      <c r="AB171">
        <v>122.9</v>
      </c>
      <c r="AC171">
        <v>131.80000000000001</v>
      </c>
      <c r="AD171">
        <v>122.1</v>
      </c>
      <c r="AE171">
        <v>122.8</v>
      </c>
      <c r="AF171">
        <v>130.9</v>
      </c>
      <c r="AG171">
        <v>1763.6999999999998</v>
      </c>
      <c r="AH171">
        <v>263.8</v>
      </c>
      <c r="AI171">
        <v>397</v>
      </c>
      <c r="AJ171">
        <v>379.9</v>
      </c>
      <c r="AK171">
        <v>257.20000000000005</v>
      </c>
      <c r="AL171">
        <v>114.3</v>
      </c>
      <c r="AM171">
        <v>245</v>
      </c>
    </row>
    <row r="172" spans="1:39" x14ac:dyDescent="0.3">
      <c r="A172" t="s">
        <v>35</v>
      </c>
      <c r="B172">
        <v>2016</v>
      </c>
      <c r="C172" t="s">
        <v>50</v>
      </c>
      <c r="D172" s="62" t="s">
        <v>293</v>
      </c>
      <c r="E172" s="63">
        <v>42644</v>
      </c>
      <c r="F172">
        <v>130.5</v>
      </c>
      <c r="G172">
        <v>137.9</v>
      </c>
      <c r="H172">
        <v>130.19999999999999</v>
      </c>
      <c r="I172">
        <v>134.80000000000001</v>
      </c>
      <c r="J172">
        <v>117.8</v>
      </c>
      <c r="K172">
        <v>134.69999999999999</v>
      </c>
      <c r="L172">
        <v>151.19999999999999</v>
      </c>
      <c r="M172">
        <v>172.1</v>
      </c>
      <c r="N172">
        <v>114.1</v>
      </c>
      <c r="O172">
        <v>139.30000000000001</v>
      </c>
      <c r="P172">
        <v>126.1</v>
      </c>
      <c r="Q172">
        <v>141.1</v>
      </c>
      <c r="R172">
        <v>137</v>
      </c>
      <c r="S172">
        <v>141.80000000000001</v>
      </c>
      <c r="T172">
        <v>135.5</v>
      </c>
      <c r="U172">
        <v>129.1</v>
      </c>
      <c r="V172">
        <v>134.5</v>
      </c>
      <c r="W172">
        <v>128.69999999999999</v>
      </c>
      <c r="X172">
        <v>124.3</v>
      </c>
      <c r="Y172">
        <v>128.4</v>
      </c>
      <c r="Z172">
        <v>126.1</v>
      </c>
      <c r="AA172">
        <v>115.2</v>
      </c>
      <c r="AB172">
        <v>123.5</v>
      </c>
      <c r="AC172">
        <v>132.4</v>
      </c>
      <c r="AD172">
        <v>122.1</v>
      </c>
      <c r="AE172">
        <v>123.4</v>
      </c>
      <c r="AF172">
        <v>131.4</v>
      </c>
      <c r="AG172">
        <v>1766.7999999999995</v>
      </c>
      <c r="AH172">
        <v>265.20000000000005</v>
      </c>
      <c r="AI172">
        <v>399.1</v>
      </c>
      <c r="AJ172">
        <v>381.4</v>
      </c>
      <c r="AK172">
        <v>258.5</v>
      </c>
      <c r="AL172">
        <v>115.2</v>
      </c>
      <c r="AM172">
        <v>245.6</v>
      </c>
    </row>
    <row r="173" spans="1:39" x14ac:dyDescent="0.3">
      <c r="A173" t="s">
        <v>35</v>
      </c>
      <c r="B173">
        <v>2016</v>
      </c>
      <c r="C173" t="s">
        <v>53</v>
      </c>
      <c r="D173" s="62" t="s">
        <v>294</v>
      </c>
      <c r="E173" s="63">
        <v>42675</v>
      </c>
      <c r="F173">
        <v>131.4</v>
      </c>
      <c r="G173">
        <v>137.80000000000001</v>
      </c>
      <c r="H173">
        <v>132</v>
      </c>
      <c r="I173">
        <v>135</v>
      </c>
      <c r="J173">
        <v>118</v>
      </c>
      <c r="K173">
        <v>134.1</v>
      </c>
      <c r="L173">
        <v>141.9</v>
      </c>
      <c r="M173">
        <v>171.7</v>
      </c>
      <c r="N173">
        <v>114.1</v>
      </c>
      <c r="O173">
        <v>139.69999999999999</v>
      </c>
      <c r="P173">
        <v>126.2</v>
      </c>
      <c r="Q173">
        <v>141.80000000000001</v>
      </c>
      <c r="R173">
        <v>136.1</v>
      </c>
      <c r="S173">
        <v>142</v>
      </c>
      <c r="T173">
        <v>135.80000000000001</v>
      </c>
      <c r="U173">
        <v>129.30000000000001</v>
      </c>
      <c r="V173">
        <v>135</v>
      </c>
      <c r="W173">
        <v>129.1</v>
      </c>
      <c r="X173">
        <v>125</v>
      </c>
      <c r="Y173">
        <v>128.6</v>
      </c>
      <c r="Z173">
        <v>126.4</v>
      </c>
      <c r="AA173">
        <v>115.7</v>
      </c>
      <c r="AB173">
        <v>124</v>
      </c>
      <c r="AC173">
        <v>132.80000000000001</v>
      </c>
      <c r="AD173">
        <v>122.6</v>
      </c>
      <c r="AE173">
        <v>123.8</v>
      </c>
      <c r="AF173">
        <v>131.19999999999999</v>
      </c>
      <c r="AG173">
        <v>1759.8</v>
      </c>
      <c r="AH173">
        <v>265.8</v>
      </c>
      <c r="AI173">
        <v>400.1</v>
      </c>
      <c r="AJ173">
        <v>382.7</v>
      </c>
      <c r="AK173">
        <v>259.20000000000005</v>
      </c>
      <c r="AL173">
        <v>115.7</v>
      </c>
      <c r="AM173">
        <v>246.6</v>
      </c>
    </row>
    <row r="174" spans="1:39" x14ac:dyDescent="0.3">
      <c r="A174" t="s">
        <v>35</v>
      </c>
      <c r="B174">
        <v>2016</v>
      </c>
      <c r="C174" t="s">
        <v>55</v>
      </c>
      <c r="D174" s="62" t="s">
        <v>295</v>
      </c>
      <c r="E174" s="63">
        <v>42705</v>
      </c>
      <c r="F174">
        <v>132.30000000000001</v>
      </c>
      <c r="G174">
        <v>137.6</v>
      </c>
      <c r="H174">
        <v>132.9</v>
      </c>
      <c r="I174">
        <v>135.1</v>
      </c>
      <c r="J174">
        <v>118.6</v>
      </c>
      <c r="K174">
        <v>132.69999999999999</v>
      </c>
      <c r="L174">
        <v>125.3</v>
      </c>
      <c r="M174">
        <v>168.7</v>
      </c>
      <c r="N174">
        <v>114.4</v>
      </c>
      <c r="O174">
        <v>140.19999999999999</v>
      </c>
      <c r="P174">
        <v>126.6</v>
      </c>
      <c r="Q174">
        <v>142.30000000000001</v>
      </c>
      <c r="R174">
        <v>134</v>
      </c>
      <c r="S174">
        <v>143.1</v>
      </c>
      <c r="T174">
        <v>136.30000000000001</v>
      </c>
      <c r="U174">
        <v>129.80000000000001</v>
      </c>
      <c r="V174">
        <v>135.4</v>
      </c>
      <c r="W174">
        <v>128.5</v>
      </c>
      <c r="X174">
        <v>126.6</v>
      </c>
      <c r="Y174">
        <v>129.19999999999999</v>
      </c>
      <c r="Z174">
        <v>126.9</v>
      </c>
      <c r="AA174">
        <v>116</v>
      </c>
      <c r="AB174">
        <v>124.2</v>
      </c>
      <c r="AC174">
        <v>133.1</v>
      </c>
      <c r="AD174">
        <v>121.1</v>
      </c>
      <c r="AE174">
        <v>123.9</v>
      </c>
      <c r="AF174">
        <v>130.4</v>
      </c>
      <c r="AG174">
        <v>1740.7</v>
      </c>
      <c r="AH174">
        <v>267</v>
      </c>
      <c r="AI174">
        <v>401.5</v>
      </c>
      <c r="AJ174">
        <v>384.29999999999995</v>
      </c>
      <c r="AK174">
        <v>260</v>
      </c>
      <c r="AL174">
        <v>116</v>
      </c>
      <c r="AM174">
        <v>245.3</v>
      </c>
    </row>
    <row r="175" spans="1:39" x14ac:dyDescent="0.3">
      <c r="A175" t="s">
        <v>35</v>
      </c>
      <c r="B175">
        <v>2017</v>
      </c>
      <c r="C175" t="s">
        <v>31</v>
      </c>
      <c r="D175" s="62" t="s">
        <v>296</v>
      </c>
      <c r="E175" s="63">
        <v>42736</v>
      </c>
      <c r="F175">
        <v>132.80000000000001</v>
      </c>
      <c r="G175">
        <v>138.19999999999999</v>
      </c>
      <c r="H175">
        <v>132.19999999999999</v>
      </c>
      <c r="I175">
        <v>135.4</v>
      </c>
      <c r="J175">
        <v>119.1</v>
      </c>
      <c r="K175">
        <v>133</v>
      </c>
      <c r="L175">
        <v>119.4</v>
      </c>
      <c r="M175">
        <v>159.5</v>
      </c>
      <c r="N175">
        <v>115.6</v>
      </c>
      <c r="O175">
        <v>139.6</v>
      </c>
      <c r="P175">
        <v>126.6</v>
      </c>
      <c r="Q175">
        <v>142.80000000000001</v>
      </c>
      <c r="R175">
        <v>133.1</v>
      </c>
      <c r="S175">
        <v>143.80000000000001</v>
      </c>
      <c r="T175">
        <v>136.6</v>
      </c>
      <c r="U175">
        <v>130.19999999999999</v>
      </c>
      <c r="V175">
        <v>135.6</v>
      </c>
      <c r="W175">
        <v>129.6</v>
      </c>
      <c r="X175">
        <v>126.8</v>
      </c>
      <c r="Y175">
        <v>129.4</v>
      </c>
      <c r="Z175">
        <v>127.1</v>
      </c>
      <c r="AA175">
        <v>117</v>
      </c>
      <c r="AB175">
        <v>124.2</v>
      </c>
      <c r="AC175">
        <v>133.30000000000001</v>
      </c>
      <c r="AD175">
        <v>121.7</v>
      </c>
      <c r="AE175">
        <v>124.4</v>
      </c>
      <c r="AF175">
        <v>130.30000000000001</v>
      </c>
      <c r="AG175">
        <v>1727.2999999999995</v>
      </c>
      <c r="AH175">
        <v>268.20000000000005</v>
      </c>
      <c r="AI175">
        <v>402.4</v>
      </c>
      <c r="AJ175">
        <v>385.79999999999995</v>
      </c>
      <c r="AK175">
        <v>260.39999999999998</v>
      </c>
      <c r="AL175">
        <v>117</v>
      </c>
      <c r="AM175">
        <v>245.9</v>
      </c>
    </row>
    <row r="176" spans="1:39" x14ac:dyDescent="0.3">
      <c r="A176" t="s">
        <v>35</v>
      </c>
      <c r="B176">
        <v>2017</v>
      </c>
      <c r="C176" t="s">
        <v>36</v>
      </c>
      <c r="D176" s="62" t="s">
        <v>297</v>
      </c>
      <c r="E176" s="63">
        <v>42767</v>
      </c>
      <c r="F176">
        <v>133.1</v>
      </c>
      <c r="G176">
        <v>138.80000000000001</v>
      </c>
      <c r="H176">
        <v>129.30000000000001</v>
      </c>
      <c r="I176">
        <v>135.80000000000001</v>
      </c>
      <c r="J176">
        <v>119.2</v>
      </c>
      <c r="K176">
        <v>135.30000000000001</v>
      </c>
      <c r="L176">
        <v>119.5</v>
      </c>
      <c r="M176">
        <v>152.19999999999999</v>
      </c>
      <c r="N176">
        <v>117.3</v>
      </c>
      <c r="O176">
        <v>138.69999999999999</v>
      </c>
      <c r="P176">
        <v>126.9</v>
      </c>
      <c r="Q176">
        <v>143.19999999999999</v>
      </c>
      <c r="R176">
        <v>133</v>
      </c>
      <c r="S176">
        <v>144.4</v>
      </c>
      <c r="T176">
        <v>136.80000000000001</v>
      </c>
      <c r="U176">
        <v>130.30000000000001</v>
      </c>
      <c r="V176">
        <v>135.9</v>
      </c>
      <c r="W176">
        <v>130.5</v>
      </c>
      <c r="X176">
        <v>127.9</v>
      </c>
      <c r="Y176">
        <v>129.69999999999999</v>
      </c>
      <c r="Z176">
        <v>127.4</v>
      </c>
      <c r="AA176">
        <v>117.4</v>
      </c>
      <c r="AB176">
        <v>124.6</v>
      </c>
      <c r="AC176">
        <v>133.4</v>
      </c>
      <c r="AD176">
        <v>122.6</v>
      </c>
      <c r="AE176">
        <v>124.8</v>
      </c>
      <c r="AF176">
        <v>130.6</v>
      </c>
      <c r="AG176">
        <v>1722.3000000000002</v>
      </c>
      <c r="AH176">
        <v>269.2</v>
      </c>
      <c r="AI176">
        <v>403</v>
      </c>
      <c r="AJ176">
        <v>388.09999999999997</v>
      </c>
      <c r="AK176">
        <v>260.8</v>
      </c>
      <c r="AL176">
        <v>117.4</v>
      </c>
      <c r="AM176">
        <v>247.2</v>
      </c>
    </row>
    <row r="177" spans="1:39" x14ac:dyDescent="0.3">
      <c r="A177" t="s">
        <v>35</v>
      </c>
      <c r="B177">
        <v>2017</v>
      </c>
      <c r="C177" t="s">
        <v>38</v>
      </c>
      <c r="D177" s="62" t="s">
        <v>298</v>
      </c>
      <c r="E177" s="63">
        <v>42795</v>
      </c>
      <c r="F177">
        <v>133.30000000000001</v>
      </c>
      <c r="G177">
        <v>139</v>
      </c>
      <c r="H177">
        <v>128.6</v>
      </c>
      <c r="I177">
        <v>136.30000000000001</v>
      </c>
      <c r="J177">
        <v>118.8</v>
      </c>
      <c r="K177">
        <v>138.30000000000001</v>
      </c>
      <c r="L177">
        <v>120.5</v>
      </c>
      <c r="M177">
        <v>143.9</v>
      </c>
      <c r="N177">
        <v>118</v>
      </c>
      <c r="O177">
        <v>137.9</v>
      </c>
      <c r="P177">
        <v>127.2</v>
      </c>
      <c r="Q177">
        <v>144</v>
      </c>
      <c r="R177">
        <v>133.1</v>
      </c>
      <c r="S177">
        <v>145.1</v>
      </c>
      <c r="T177">
        <v>137.30000000000001</v>
      </c>
      <c r="U177">
        <v>130.6</v>
      </c>
      <c r="V177">
        <v>136.4</v>
      </c>
      <c r="W177">
        <v>131.1</v>
      </c>
      <c r="X177">
        <v>129.1</v>
      </c>
      <c r="Y177">
        <v>130.1</v>
      </c>
      <c r="Z177">
        <v>127.8</v>
      </c>
      <c r="AA177">
        <v>117.6</v>
      </c>
      <c r="AB177">
        <v>125</v>
      </c>
      <c r="AC177">
        <v>133.80000000000001</v>
      </c>
      <c r="AD177">
        <v>122.6</v>
      </c>
      <c r="AE177">
        <v>125.1</v>
      </c>
      <c r="AF177">
        <v>130.9</v>
      </c>
      <c r="AG177">
        <v>1718.9</v>
      </c>
      <c r="AH177">
        <v>270.2</v>
      </c>
      <c r="AI177">
        <v>404.29999999999995</v>
      </c>
      <c r="AJ177">
        <v>390.29999999999995</v>
      </c>
      <c r="AK177">
        <v>261.60000000000002</v>
      </c>
      <c r="AL177">
        <v>117.6</v>
      </c>
      <c r="AM177">
        <v>247.6</v>
      </c>
    </row>
    <row r="178" spans="1:39" x14ac:dyDescent="0.3">
      <c r="A178" t="s">
        <v>35</v>
      </c>
      <c r="B178">
        <v>2017</v>
      </c>
      <c r="C178" t="s">
        <v>39</v>
      </c>
      <c r="D178" s="62" t="s">
        <v>299</v>
      </c>
      <c r="E178" s="63">
        <v>42826</v>
      </c>
      <c r="F178">
        <v>133</v>
      </c>
      <c r="G178">
        <v>139.4</v>
      </c>
      <c r="H178">
        <v>126.1</v>
      </c>
      <c r="I178">
        <v>137.19999999999999</v>
      </c>
      <c r="J178">
        <v>118.4</v>
      </c>
      <c r="K178">
        <v>139.9</v>
      </c>
      <c r="L178">
        <v>123.4</v>
      </c>
      <c r="M178">
        <v>140.9</v>
      </c>
      <c r="N178">
        <v>118.5</v>
      </c>
      <c r="O178">
        <v>136.5</v>
      </c>
      <c r="P178">
        <v>127.4</v>
      </c>
      <c r="Q178">
        <v>144.19999999999999</v>
      </c>
      <c r="R178">
        <v>133.5</v>
      </c>
      <c r="S178">
        <v>145.4</v>
      </c>
      <c r="T178">
        <v>138</v>
      </c>
      <c r="U178">
        <v>131.1</v>
      </c>
      <c r="V178">
        <v>137</v>
      </c>
      <c r="W178">
        <v>131.69999999999999</v>
      </c>
      <c r="X178">
        <v>129.80000000000001</v>
      </c>
      <c r="Y178">
        <v>130.4</v>
      </c>
      <c r="Z178">
        <v>128.1</v>
      </c>
      <c r="AA178">
        <v>116.6</v>
      </c>
      <c r="AB178">
        <v>125.1</v>
      </c>
      <c r="AC178">
        <v>134.5</v>
      </c>
      <c r="AD178">
        <v>123.1</v>
      </c>
      <c r="AE178">
        <v>125.1</v>
      </c>
      <c r="AF178">
        <v>131.1</v>
      </c>
      <c r="AG178">
        <v>1718.4</v>
      </c>
      <c r="AH178">
        <v>270.5</v>
      </c>
      <c r="AI178">
        <v>406.1</v>
      </c>
      <c r="AJ178">
        <v>391.9</v>
      </c>
      <c r="AK178">
        <v>262.60000000000002</v>
      </c>
      <c r="AL178">
        <v>116.6</v>
      </c>
      <c r="AM178">
        <v>248.2</v>
      </c>
    </row>
    <row r="179" spans="1:39" x14ac:dyDescent="0.3">
      <c r="A179" t="s">
        <v>35</v>
      </c>
      <c r="B179">
        <v>2017</v>
      </c>
      <c r="C179" t="s">
        <v>41</v>
      </c>
      <c r="D179" s="62" t="s">
        <v>300</v>
      </c>
      <c r="E179" s="63">
        <v>42856</v>
      </c>
      <c r="F179">
        <v>132.9</v>
      </c>
      <c r="G179">
        <v>141.6</v>
      </c>
      <c r="H179">
        <v>126.3</v>
      </c>
      <c r="I179">
        <v>137.69999999999999</v>
      </c>
      <c r="J179">
        <v>118.1</v>
      </c>
      <c r="K179">
        <v>137.9</v>
      </c>
      <c r="L179">
        <v>125.6</v>
      </c>
      <c r="M179">
        <v>138.30000000000001</v>
      </c>
      <c r="N179">
        <v>119.4</v>
      </c>
      <c r="O179">
        <v>136</v>
      </c>
      <c r="P179">
        <v>127.6</v>
      </c>
      <c r="Q179">
        <v>144.5</v>
      </c>
      <c r="R179">
        <v>133.69999999999999</v>
      </c>
      <c r="S179">
        <v>146.19999999999999</v>
      </c>
      <c r="T179">
        <v>138.19999999999999</v>
      </c>
      <c r="U179">
        <v>131.4</v>
      </c>
      <c r="V179">
        <v>137.19999999999999</v>
      </c>
      <c r="W179">
        <v>132.1</v>
      </c>
      <c r="X179">
        <v>129.4</v>
      </c>
      <c r="Y179">
        <v>130.9</v>
      </c>
      <c r="Z179">
        <v>128.4</v>
      </c>
      <c r="AA179">
        <v>116.7</v>
      </c>
      <c r="AB179">
        <v>125.7</v>
      </c>
      <c r="AC179">
        <v>134.80000000000001</v>
      </c>
      <c r="AD179">
        <v>123</v>
      </c>
      <c r="AE179">
        <v>125.3</v>
      </c>
      <c r="AF179">
        <v>131.4</v>
      </c>
      <c r="AG179">
        <v>1719.6000000000001</v>
      </c>
      <c r="AH179">
        <v>271.5</v>
      </c>
      <c r="AI179">
        <v>406.8</v>
      </c>
      <c r="AJ179">
        <v>392.4</v>
      </c>
      <c r="AK179">
        <v>263.20000000000005</v>
      </c>
      <c r="AL179">
        <v>116.7</v>
      </c>
      <c r="AM179">
        <v>248.7</v>
      </c>
    </row>
    <row r="180" spans="1:39" x14ac:dyDescent="0.3">
      <c r="A180" t="s">
        <v>35</v>
      </c>
      <c r="B180">
        <v>2017</v>
      </c>
      <c r="C180" t="s">
        <v>42</v>
      </c>
      <c r="D180" s="62" t="s">
        <v>301</v>
      </c>
      <c r="E180" s="63">
        <v>42887</v>
      </c>
      <c r="F180">
        <v>133.30000000000001</v>
      </c>
      <c r="G180">
        <v>145.5</v>
      </c>
      <c r="H180">
        <v>128.1</v>
      </c>
      <c r="I180">
        <v>138.1</v>
      </c>
      <c r="J180">
        <v>118.2</v>
      </c>
      <c r="K180">
        <v>139.19999999999999</v>
      </c>
      <c r="L180">
        <v>133.30000000000001</v>
      </c>
      <c r="M180">
        <v>136.19999999999999</v>
      </c>
      <c r="N180">
        <v>119.6</v>
      </c>
      <c r="O180">
        <v>135.30000000000001</v>
      </c>
      <c r="P180">
        <v>127.8</v>
      </c>
      <c r="Q180">
        <v>144.9</v>
      </c>
      <c r="R180">
        <v>135.19999999999999</v>
      </c>
      <c r="S180">
        <v>146.5</v>
      </c>
      <c r="T180">
        <v>138.5</v>
      </c>
      <c r="U180">
        <v>131.69999999999999</v>
      </c>
      <c r="V180">
        <v>137.5</v>
      </c>
      <c r="W180">
        <v>131.4</v>
      </c>
      <c r="X180">
        <v>128.80000000000001</v>
      </c>
      <c r="Y180">
        <v>131.19999999999999</v>
      </c>
      <c r="Z180">
        <v>128.5</v>
      </c>
      <c r="AA180">
        <v>116.5</v>
      </c>
      <c r="AB180">
        <v>125.9</v>
      </c>
      <c r="AC180">
        <v>135.4</v>
      </c>
      <c r="AD180">
        <v>123.4</v>
      </c>
      <c r="AE180">
        <v>125.5</v>
      </c>
      <c r="AF180">
        <v>132</v>
      </c>
      <c r="AG180">
        <v>1734.7</v>
      </c>
      <c r="AH180">
        <v>272</v>
      </c>
      <c r="AI180">
        <v>407.7</v>
      </c>
      <c r="AJ180">
        <v>391.40000000000003</v>
      </c>
      <c r="AK180">
        <v>263.89999999999998</v>
      </c>
      <c r="AL180">
        <v>116.5</v>
      </c>
      <c r="AM180">
        <v>249.3</v>
      </c>
    </row>
    <row r="181" spans="1:39" x14ac:dyDescent="0.3">
      <c r="A181" t="s">
        <v>35</v>
      </c>
      <c r="B181">
        <v>2017</v>
      </c>
      <c r="C181" t="s">
        <v>44</v>
      </c>
      <c r="D181" s="62" t="s">
        <v>302</v>
      </c>
      <c r="E181" s="63">
        <v>42917</v>
      </c>
      <c r="F181">
        <v>133.6</v>
      </c>
      <c r="G181">
        <v>145.69999999999999</v>
      </c>
      <c r="H181">
        <v>129.6</v>
      </c>
      <c r="I181">
        <v>138.5</v>
      </c>
      <c r="J181">
        <v>118.1</v>
      </c>
      <c r="K181">
        <v>141.80000000000001</v>
      </c>
      <c r="L181">
        <v>159.5</v>
      </c>
      <c r="M181">
        <v>133.6</v>
      </c>
      <c r="N181">
        <v>120.5</v>
      </c>
      <c r="O181">
        <v>135.19999999999999</v>
      </c>
      <c r="P181">
        <v>128.5</v>
      </c>
      <c r="Q181">
        <v>145.80000000000001</v>
      </c>
      <c r="R181">
        <v>139</v>
      </c>
      <c r="S181">
        <v>148.19999999999999</v>
      </c>
      <c r="T181">
        <v>139.30000000000001</v>
      </c>
      <c r="U181">
        <v>132.1</v>
      </c>
      <c r="V181">
        <v>138.30000000000001</v>
      </c>
      <c r="W181">
        <v>132.6</v>
      </c>
      <c r="X181">
        <v>129.4</v>
      </c>
      <c r="Y181">
        <v>131.9</v>
      </c>
      <c r="Z181">
        <v>129.4</v>
      </c>
      <c r="AA181">
        <v>116</v>
      </c>
      <c r="AB181">
        <v>126.6</v>
      </c>
      <c r="AC181">
        <v>136.80000000000001</v>
      </c>
      <c r="AD181">
        <v>123.6</v>
      </c>
      <c r="AE181">
        <v>125.9</v>
      </c>
      <c r="AF181">
        <v>134.19999999999999</v>
      </c>
      <c r="AG181">
        <v>1769.3999999999999</v>
      </c>
      <c r="AH181">
        <v>274.10000000000002</v>
      </c>
      <c r="AI181">
        <v>409.7</v>
      </c>
      <c r="AJ181">
        <v>393.9</v>
      </c>
      <c r="AK181">
        <v>266.20000000000005</v>
      </c>
      <c r="AL181">
        <v>116</v>
      </c>
      <c r="AM181">
        <v>250.2</v>
      </c>
    </row>
    <row r="182" spans="1:39" x14ac:dyDescent="0.3">
      <c r="A182" t="s">
        <v>35</v>
      </c>
      <c r="B182">
        <v>2017</v>
      </c>
      <c r="C182" t="s">
        <v>46</v>
      </c>
      <c r="D182" s="62" t="s">
        <v>303</v>
      </c>
      <c r="E182" s="63">
        <v>42948</v>
      </c>
      <c r="F182">
        <v>134.30000000000001</v>
      </c>
      <c r="G182">
        <v>143.4</v>
      </c>
      <c r="H182">
        <v>129.30000000000001</v>
      </c>
      <c r="I182">
        <v>139</v>
      </c>
      <c r="J182">
        <v>118.1</v>
      </c>
      <c r="K182">
        <v>145.5</v>
      </c>
      <c r="L182">
        <v>168.6</v>
      </c>
      <c r="M182">
        <v>132.69999999999999</v>
      </c>
      <c r="N182">
        <v>121.2</v>
      </c>
      <c r="O182">
        <v>135.6</v>
      </c>
      <c r="P182">
        <v>128.69999999999999</v>
      </c>
      <c r="Q182">
        <v>146.80000000000001</v>
      </c>
      <c r="R182">
        <v>140.6</v>
      </c>
      <c r="S182">
        <v>149.80000000000001</v>
      </c>
      <c r="T182">
        <v>140.30000000000001</v>
      </c>
      <c r="U182">
        <v>133</v>
      </c>
      <c r="V182">
        <v>139.30000000000001</v>
      </c>
      <c r="W182">
        <v>134.4</v>
      </c>
      <c r="X182">
        <v>129.80000000000001</v>
      </c>
      <c r="Y182">
        <v>132.80000000000001</v>
      </c>
      <c r="Z182">
        <v>130.19999999999999</v>
      </c>
      <c r="AA182">
        <v>117.3</v>
      </c>
      <c r="AB182">
        <v>127.3</v>
      </c>
      <c r="AC182">
        <v>137.6</v>
      </c>
      <c r="AD182">
        <v>124.5</v>
      </c>
      <c r="AE182">
        <v>126.8</v>
      </c>
      <c r="AF182">
        <v>135.4</v>
      </c>
      <c r="AG182">
        <v>1783.8</v>
      </c>
      <c r="AH182">
        <v>276.60000000000002</v>
      </c>
      <c r="AI182">
        <v>412.6</v>
      </c>
      <c r="AJ182">
        <v>397.00000000000006</v>
      </c>
      <c r="AK182">
        <v>267.79999999999995</v>
      </c>
      <c r="AL182">
        <v>117.3</v>
      </c>
      <c r="AM182">
        <v>251.8</v>
      </c>
    </row>
    <row r="183" spans="1:39" x14ac:dyDescent="0.3">
      <c r="A183" t="s">
        <v>35</v>
      </c>
      <c r="B183">
        <v>2017</v>
      </c>
      <c r="C183" t="s">
        <v>48</v>
      </c>
      <c r="D183" s="62" t="s">
        <v>304</v>
      </c>
      <c r="E183" s="63">
        <v>42979</v>
      </c>
      <c r="F183">
        <v>134.69999999999999</v>
      </c>
      <c r="G183">
        <v>142.4</v>
      </c>
      <c r="H183">
        <v>130.19999999999999</v>
      </c>
      <c r="I183">
        <v>139.6</v>
      </c>
      <c r="J183">
        <v>118.4</v>
      </c>
      <c r="K183">
        <v>143</v>
      </c>
      <c r="L183">
        <v>156.6</v>
      </c>
      <c r="M183">
        <v>132.9</v>
      </c>
      <c r="N183">
        <v>121.5</v>
      </c>
      <c r="O183">
        <v>135.6</v>
      </c>
      <c r="P183">
        <v>128.80000000000001</v>
      </c>
      <c r="Q183">
        <v>147.30000000000001</v>
      </c>
      <c r="R183">
        <v>139</v>
      </c>
      <c r="S183">
        <v>150.80000000000001</v>
      </c>
      <c r="T183">
        <v>141.1</v>
      </c>
      <c r="U183">
        <v>133.4</v>
      </c>
      <c r="V183">
        <v>140</v>
      </c>
      <c r="W183">
        <v>135.69999999999999</v>
      </c>
      <c r="X183">
        <v>131</v>
      </c>
      <c r="Y183">
        <v>133.30000000000001</v>
      </c>
      <c r="Z183">
        <v>130.6</v>
      </c>
      <c r="AA183">
        <v>118.3</v>
      </c>
      <c r="AB183">
        <v>127.9</v>
      </c>
      <c r="AC183">
        <v>137.4</v>
      </c>
      <c r="AD183">
        <v>125.7</v>
      </c>
      <c r="AE183">
        <v>127.5</v>
      </c>
      <c r="AF183">
        <v>135.19999999999999</v>
      </c>
      <c r="AG183">
        <v>1769.9999999999998</v>
      </c>
      <c r="AH183">
        <v>278.3</v>
      </c>
      <c r="AI183">
        <v>414.5</v>
      </c>
      <c r="AJ183">
        <v>400</v>
      </c>
      <c r="AK183">
        <v>268</v>
      </c>
      <c r="AL183">
        <v>118.3</v>
      </c>
      <c r="AM183">
        <v>253.60000000000002</v>
      </c>
    </row>
    <row r="184" spans="1:39" x14ac:dyDescent="0.3">
      <c r="A184" t="s">
        <v>35</v>
      </c>
      <c r="B184">
        <v>2017</v>
      </c>
      <c r="C184" t="s">
        <v>50</v>
      </c>
      <c r="D184" s="62" t="s">
        <v>305</v>
      </c>
      <c r="E184" s="63">
        <v>43009</v>
      </c>
      <c r="F184">
        <v>135.30000000000001</v>
      </c>
      <c r="G184">
        <v>142.19999999999999</v>
      </c>
      <c r="H184">
        <v>131.19999999999999</v>
      </c>
      <c r="I184">
        <v>140.6</v>
      </c>
      <c r="J184">
        <v>119</v>
      </c>
      <c r="K184">
        <v>141.5</v>
      </c>
      <c r="L184">
        <v>162.6</v>
      </c>
      <c r="M184">
        <v>132.30000000000001</v>
      </c>
      <c r="N184">
        <v>121.8</v>
      </c>
      <c r="O184">
        <v>136.30000000000001</v>
      </c>
      <c r="P184">
        <v>128.69999999999999</v>
      </c>
      <c r="Q184">
        <v>148.1</v>
      </c>
      <c r="R184">
        <v>140.1</v>
      </c>
      <c r="S184">
        <v>151.6</v>
      </c>
      <c r="T184">
        <v>142</v>
      </c>
      <c r="U184">
        <v>134.1</v>
      </c>
      <c r="V184">
        <v>140.80000000000001</v>
      </c>
      <c r="W184">
        <v>137.30000000000001</v>
      </c>
      <c r="X184">
        <v>132.19999999999999</v>
      </c>
      <c r="Y184">
        <v>133.6</v>
      </c>
      <c r="Z184">
        <v>131.30000000000001</v>
      </c>
      <c r="AA184">
        <v>117.8</v>
      </c>
      <c r="AB184">
        <v>128.4</v>
      </c>
      <c r="AC184">
        <v>137.9</v>
      </c>
      <c r="AD184">
        <v>126.2</v>
      </c>
      <c r="AE184">
        <v>127.7</v>
      </c>
      <c r="AF184">
        <v>136.1</v>
      </c>
      <c r="AG184">
        <v>1779.6999999999998</v>
      </c>
      <c r="AH184">
        <v>279.3</v>
      </c>
      <c r="AI184">
        <v>416.90000000000003</v>
      </c>
      <c r="AJ184">
        <v>403.1</v>
      </c>
      <c r="AK184">
        <v>269.20000000000005</v>
      </c>
      <c r="AL184">
        <v>117.8</v>
      </c>
      <c r="AM184">
        <v>254.60000000000002</v>
      </c>
    </row>
    <row r="185" spans="1:39" x14ac:dyDescent="0.3">
      <c r="A185" t="s">
        <v>35</v>
      </c>
      <c r="B185">
        <v>2017</v>
      </c>
      <c r="C185" t="s">
        <v>53</v>
      </c>
      <c r="D185" s="62" t="s">
        <v>306</v>
      </c>
      <c r="E185" s="63">
        <v>43040</v>
      </c>
      <c r="F185">
        <v>135.69999999999999</v>
      </c>
      <c r="G185">
        <v>142.4</v>
      </c>
      <c r="H185">
        <v>142.9</v>
      </c>
      <c r="I185">
        <v>140.80000000000001</v>
      </c>
      <c r="J185">
        <v>119.2</v>
      </c>
      <c r="K185">
        <v>142.19999999999999</v>
      </c>
      <c r="L185">
        <v>173.8</v>
      </c>
      <c r="M185">
        <v>131.19999999999999</v>
      </c>
      <c r="N185">
        <v>123</v>
      </c>
      <c r="O185">
        <v>136.80000000000001</v>
      </c>
      <c r="P185">
        <v>129.19999999999999</v>
      </c>
      <c r="Q185">
        <v>148.9</v>
      </c>
      <c r="R185">
        <v>142.1</v>
      </c>
      <c r="S185">
        <v>153.19999999999999</v>
      </c>
      <c r="T185">
        <v>143</v>
      </c>
      <c r="U185">
        <v>134.80000000000001</v>
      </c>
      <c r="V185">
        <v>141.80000000000001</v>
      </c>
      <c r="W185">
        <v>138.6</v>
      </c>
      <c r="X185">
        <v>135.30000000000001</v>
      </c>
      <c r="Y185">
        <v>134.4</v>
      </c>
      <c r="Z185">
        <v>132.6</v>
      </c>
      <c r="AA185">
        <v>118.3</v>
      </c>
      <c r="AB185">
        <v>128.9</v>
      </c>
      <c r="AC185">
        <v>138.6</v>
      </c>
      <c r="AD185">
        <v>126.8</v>
      </c>
      <c r="AE185">
        <v>128.4</v>
      </c>
      <c r="AF185">
        <v>137.6</v>
      </c>
      <c r="AG185">
        <v>1808.2</v>
      </c>
      <c r="AH185">
        <v>281.60000000000002</v>
      </c>
      <c r="AI185">
        <v>419.6</v>
      </c>
      <c r="AJ185">
        <v>408.29999999999995</v>
      </c>
      <c r="AK185">
        <v>271.2</v>
      </c>
      <c r="AL185">
        <v>118.3</v>
      </c>
      <c r="AM185">
        <v>255.7</v>
      </c>
    </row>
    <row r="186" spans="1:39" x14ac:dyDescent="0.3">
      <c r="A186" t="s">
        <v>35</v>
      </c>
      <c r="B186">
        <v>2017</v>
      </c>
      <c r="C186" t="s">
        <v>55</v>
      </c>
      <c r="D186" s="62" t="s">
        <v>307</v>
      </c>
      <c r="E186" s="63">
        <v>43070</v>
      </c>
      <c r="F186">
        <v>135.80000000000001</v>
      </c>
      <c r="G186">
        <v>143.30000000000001</v>
      </c>
      <c r="H186">
        <v>145.19999999999999</v>
      </c>
      <c r="I186">
        <v>141</v>
      </c>
      <c r="J186">
        <v>120.5</v>
      </c>
      <c r="K186">
        <v>141.5</v>
      </c>
      <c r="L186">
        <v>161.69999999999999</v>
      </c>
      <c r="M186">
        <v>129.1</v>
      </c>
      <c r="N186">
        <v>121.5</v>
      </c>
      <c r="O186">
        <v>137.1</v>
      </c>
      <c r="P186">
        <v>128.80000000000001</v>
      </c>
      <c r="Q186">
        <v>149</v>
      </c>
      <c r="R186">
        <v>140.5</v>
      </c>
      <c r="S186">
        <v>154.19999999999999</v>
      </c>
      <c r="T186">
        <v>143.1</v>
      </c>
      <c r="U186">
        <v>135.1</v>
      </c>
      <c r="V186">
        <v>142</v>
      </c>
      <c r="W186">
        <v>139.1</v>
      </c>
      <c r="X186">
        <v>136.6</v>
      </c>
      <c r="Y186">
        <v>134.69999999999999</v>
      </c>
      <c r="Z186">
        <v>133.1</v>
      </c>
      <c r="AA186">
        <v>118.5</v>
      </c>
      <c r="AB186">
        <v>129</v>
      </c>
      <c r="AC186">
        <v>138.5</v>
      </c>
      <c r="AD186">
        <v>126.5</v>
      </c>
      <c r="AE186">
        <v>128.6</v>
      </c>
      <c r="AF186">
        <v>137.19999999999999</v>
      </c>
      <c r="AG186">
        <v>1794.9999999999998</v>
      </c>
      <c r="AH186">
        <v>282.79999999999995</v>
      </c>
      <c r="AI186">
        <v>420.2</v>
      </c>
      <c r="AJ186">
        <v>410.4</v>
      </c>
      <c r="AK186">
        <v>271.60000000000002</v>
      </c>
      <c r="AL186">
        <v>118.5</v>
      </c>
      <c r="AM186">
        <v>255.5</v>
      </c>
    </row>
    <row r="187" spans="1:39" x14ac:dyDescent="0.3">
      <c r="A187" t="s">
        <v>35</v>
      </c>
      <c r="B187">
        <v>2018</v>
      </c>
      <c r="C187" t="s">
        <v>31</v>
      </c>
      <c r="D187" s="62" t="s">
        <v>308</v>
      </c>
      <c r="E187" s="63">
        <v>43101</v>
      </c>
      <c r="F187">
        <v>136</v>
      </c>
      <c r="G187">
        <v>144.19999999999999</v>
      </c>
      <c r="H187">
        <v>143.69999999999999</v>
      </c>
      <c r="I187">
        <v>141.1</v>
      </c>
      <c r="J187">
        <v>120.7</v>
      </c>
      <c r="K187">
        <v>141.30000000000001</v>
      </c>
      <c r="L187">
        <v>151.6</v>
      </c>
      <c r="M187">
        <v>127.3</v>
      </c>
      <c r="N187">
        <v>118.8</v>
      </c>
      <c r="O187">
        <v>137.5</v>
      </c>
      <c r="P187">
        <v>129</v>
      </c>
      <c r="Q187">
        <v>149.5</v>
      </c>
      <c r="R187">
        <v>139.19999999999999</v>
      </c>
      <c r="S187">
        <v>154.69999999999999</v>
      </c>
      <c r="T187">
        <v>143.5</v>
      </c>
      <c r="U187">
        <v>135.5</v>
      </c>
      <c r="V187">
        <v>142.30000000000001</v>
      </c>
      <c r="W187">
        <v>140.4</v>
      </c>
      <c r="X187">
        <v>136.6</v>
      </c>
      <c r="Y187">
        <v>134.9</v>
      </c>
      <c r="Z187">
        <v>133.30000000000001</v>
      </c>
      <c r="AA187">
        <v>119.3</v>
      </c>
      <c r="AB187">
        <v>129.69999999999999</v>
      </c>
      <c r="AC187">
        <v>139</v>
      </c>
      <c r="AD187">
        <v>127.3</v>
      </c>
      <c r="AE187">
        <v>129.1</v>
      </c>
      <c r="AF187">
        <v>136.9</v>
      </c>
      <c r="AG187">
        <v>1779.9</v>
      </c>
      <c r="AH187">
        <v>283.79999999999995</v>
      </c>
      <c r="AI187">
        <v>421.3</v>
      </c>
      <c r="AJ187">
        <v>411.9</v>
      </c>
      <c r="AK187">
        <v>272.3</v>
      </c>
      <c r="AL187">
        <v>119.3</v>
      </c>
      <c r="AM187">
        <v>257</v>
      </c>
    </row>
    <row r="188" spans="1:39" x14ac:dyDescent="0.3">
      <c r="A188" t="s">
        <v>35</v>
      </c>
      <c r="B188">
        <v>2018</v>
      </c>
      <c r="C188" t="s">
        <v>36</v>
      </c>
      <c r="D188" s="62" t="s">
        <v>309</v>
      </c>
      <c r="E188" s="63">
        <v>43132</v>
      </c>
      <c r="F188">
        <v>135.9</v>
      </c>
      <c r="G188">
        <v>143.5</v>
      </c>
      <c r="H188">
        <v>140.30000000000001</v>
      </c>
      <c r="I188">
        <v>140.9</v>
      </c>
      <c r="J188">
        <v>120.4</v>
      </c>
      <c r="K188">
        <v>142.9</v>
      </c>
      <c r="L188">
        <v>140.5</v>
      </c>
      <c r="M188">
        <v>125.8</v>
      </c>
      <c r="N188">
        <v>117.1</v>
      </c>
      <c r="O188">
        <v>137.30000000000001</v>
      </c>
      <c r="P188">
        <v>128.6</v>
      </c>
      <c r="Q188">
        <v>149.6</v>
      </c>
      <c r="R188">
        <v>137.6</v>
      </c>
      <c r="S188">
        <v>154.9</v>
      </c>
      <c r="T188">
        <v>143.80000000000001</v>
      </c>
      <c r="U188">
        <v>135.6</v>
      </c>
      <c r="V188">
        <v>142.6</v>
      </c>
      <c r="W188">
        <v>141.30000000000001</v>
      </c>
      <c r="X188">
        <v>136.69999999999999</v>
      </c>
      <c r="Y188">
        <v>135.19999999999999</v>
      </c>
      <c r="Z188">
        <v>133.80000000000001</v>
      </c>
      <c r="AA188">
        <v>120.2</v>
      </c>
      <c r="AB188">
        <v>129.9</v>
      </c>
      <c r="AC188">
        <v>139</v>
      </c>
      <c r="AD188">
        <v>127.7</v>
      </c>
      <c r="AE188">
        <v>129.6</v>
      </c>
      <c r="AF188">
        <v>136.4</v>
      </c>
      <c r="AG188">
        <v>1760.3999999999996</v>
      </c>
      <c r="AH188">
        <v>284.5</v>
      </c>
      <c r="AI188">
        <v>422</v>
      </c>
      <c r="AJ188">
        <v>413.2</v>
      </c>
      <c r="AK188">
        <v>272.8</v>
      </c>
      <c r="AL188">
        <v>120.2</v>
      </c>
      <c r="AM188">
        <v>257.60000000000002</v>
      </c>
    </row>
    <row r="189" spans="1:39" x14ac:dyDescent="0.3">
      <c r="A189" t="s">
        <v>35</v>
      </c>
      <c r="B189">
        <v>2018</v>
      </c>
      <c r="C189" t="s">
        <v>38</v>
      </c>
      <c r="D189" s="62" t="s">
        <v>310</v>
      </c>
      <c r="E189" s="63">
        <v>43160</v>
      </c>
      <c r="F189">
        <v>136.19999999999999</v>
      </c>
      <c r="G189">
        <v>143.6</v>
      </c>
      <c r="H189">
        <v>138.30000000000001</v>
      </c>
      <c r="I189">
        <v>141.19999999999999</v>
      </c>
      <c r="J189">
        <v>120.7</v>
      </c>
      <c r="K189">
        <v>146.19999999999999</v>
      </c>
      <c r="L189">
        <v>134.6</v>
      </c>
      <c r="M189">
        <v>124.6</v>
      </c>
      <c r="N189">
        <v>116.1</v>
      </c>
      <c r="O189">
        <v>137.80000000000001</v>
      </c>
      <c r="P189">
        <v>129.1</v>
      </c>
      <c r="Q189">
        <v>150.4</v>
      </c>
      <c r="R189">
        <v>137.19999999999999</v>
      </c>
      <c r="S189">
        <v>156.30000000000001</v>
      </c>
      <c r="T189">
        <v>144.30000000000001</v>
      </c>
      <c r="U189">
        <v>136.19999999999999</v>
      </c>
      <c r="V189">
        <v>143.1</v>
      </c>
      <c r="W189">
        <v>142</v>
      </c>
      <c r="X189">
        <v>136.5</v>
      </c>
      <c r="Y189">
        <v>135.6</v>
      </c>
      <c r="Z189">
        <v>134.30000000000001</v>
      </c>
      <c r="AA189">
        <v>121</v>
      </c>
      <c r="AB189">
        <v>130.4</v>
      </c>
      <c r="AC189">
        <v>139.80000000000001</v>
      </c>
      <c r="AD189">
        <v>128.19999999999999</v>
      </c>
      <c r="AE189">
        <v>130.30000000000001</v>
      </c>
      <c r="AF189">
        <v>136.5</v>
      </c>
      <c r="AG189">
        <v>1756</v>
      </c>
      <c r="AH189">
        <v>286.60000000000002</v>
      </c>
      <c r="AI189">
        <v>423.6</v>
      </c>
      <c r="AJ189">
        <v>414.1</v>
      </c>
      <c r="AK189">
        <v>274.10000000000002</v>
      </c>
      <c r="AL189">
        <v>121</v>
      </c>
      <c r="AM189">
        <v>258.60000000000002</v>
      </c>
    </row>
    <row r="190" spans="1:39" x14ac:dyDescent="0.3">
      <c r="A190" t="s">
        <v>35</v>
      </c>
      <c r="B190">
        <v>2018</v>
      </c>
      <c r="C190" t="s">
        <v>39</v>
      </c>
      <c r="D190" s="62" t="s">
        <v>311</v>
      </c>
      <c r="E190" s="63">
        <v>43191</v>
      </c>
      <c r="F190">
        <v>136.4</v>
      </c>
      <c r="G190">
        <v>144.4</v>
      </c>
      <c r="H190">
        <v>133.9</v>
      </c>
      <c r="I190">
        <v>141.6</v>
      </c>
      <c r="J190">
        <v>121</v>
      </c>
      <c r="K190">
        <v>153.5</v>
      </c>
      <c r="L190">
        <v>132.6</v>
      </c>
      <c r="M190">
        <v>123.5</v>
      </c>
      <c r="N190">
        <v>113.7</v>
      </c>
      <c r="O190">
        <v>138.19999999999999</v>
      </c>
      <c r="P190">
        <v>129.6</v>
      </c>
      <c r="Q190">
        <v>151.19999999999999</v>
      </c>
      <c r="R190">
        <v>137.5</v>
      </c>
      <c r="S190">
        <v>156.9</v>
      </c>
      <c r="T190">
        <v>145.30000000000001</v>
      </c>
      <c r="U190">
        <v>136.69999999999999</v>
      </c>
      <c r="V190">
        <v>144</v>
      </c>
      <c r="W190">
        <v>142.9</v>
      </c>
      <c r="X190">
        <v>136.5</v>
      </c>
      <c r="Y190">
        <v>136.6</v>
      </c>
      <c r="Z190">
        <v>135.19999999999999</v>
      </c>
      <c r="AA190">
        <v>121.9</v>
      </c>
      <c r="AB190">
        <v>131.30000000000001</v>
      </c>
      <c r="AC190">
        <v>141.4</v>
      </c>
      <c r="AD190">
        <v>129.19999999999999</v>
      </c>
      <c r="AE190">
        <v>131.30000000000001</v>
      </c>
      <c r="AF190">
        <v>137.1</v>
      </c>
      <c r="AG190">
        <v>1757.1000000000001</v>
      </c>
      <c r="AH190">
        <v>288.20000000000005</v>
      </c>
      <c r="AI190">
        <v>426</v>
      </c>
      <c r="AJ190">
        <v>416</v>
      </c>
      <c r="AK190">
        <v>276.60000000000002</v>
      </c>
      <c r="AL190">
        <v>121.9</v>
      </c>
      <c r="AM190">
        <v>260.5</v>
      </c>
    </row>
    <row r="191" spans="1:39" x14ac:dyDescent="0.3">
      <c r="A191" t="s">
        <v>35</v>
      </c>
      <c r="B191">
        <v>2018</v>
      </c>
      <c r="C191" t="s">
        <v>41</v>
      </c>
      <c r="D191" s="62" t="s">
        <v>312</v>
      </c>
      <c r="E191" s="63">
        <v>43221</v>
      </c>
      <c r="F191">
        <v>136.6</v>
      </c>
      <c r="G191">
        <v>146.6</v>
      </c>
      <c r="H191">
        <v>133.6</v>
      </c>
      <c r="I191">
        <v>142.1</v>
      </c>
      <c r="J191">
        <v>121</v>
      </c>
      <c r="K191">
        <v>154.6</v>
      </c>
      <c r="L191">
        <v>135.6</v>
      </c>
      <c r="M191">
        <v>122.3</v>
      </c>
      <c r="N191">
        <v>109.6</v>
      </c>
      <c r="O191">
        <v>138.1</v>
      </c>
      <c r="P191">
        <v>129.9</v>
      </c>
      <c r="Q191">
        <v>151.69999999999999</v>
      </c>
      <c r="R191">
        <v>138.1</v>
      </c>
      <c r="S191">
        <v>157.9</v>
      </c>
      <c r="T191">
        <v>146</v>
      </c>
      <c r="U191">
        <v>137.4</v>
      </c>
      <c r="V191">
        <v>144.69999999999999</v>
      </c>
      <c r="W191">
        <v>143.19999999999999</v>
      </c>
      <c r="X191">
        <v>136.9</v>
      </c>
      <c r="Y191">
        <v>137.4</v>
      </c>
      <c r="Z191">
        <v>136</v>
      </c>
      <c r="AA191">
        <v>122.9</v>
      </c>
      <c r="AB191">
        <v>131.80000000000001</v>
      </c>
      <c r="AC191">
        <v>142.1</v>
      </c>
      <c r="AD191">
        <v>129.9</v>
      </c>
      <c r="AE191">
        <v>132.1</v>
      </c>
      <c r="AF191">
        <v>137.80000000000001</v>
      </c>
      <c r="AG191">
        <v>1759.8</v>
      </c>
      <c r="AH191">
        <v>290</v>
      </c>
      <c r="AI191">
        <v>428.09999999999997</v>
      </c>
      <c r="AJ191">
        <v>417.5</v>
      </c>
      <c r="AK191">
        <v>278.10000000000002</v>
      </c>
      <c r="AL191">
        <v>122.9</v>
      </c>
      <c r="AM191">
        <v>261.70000000000005</v>
      </c>
    </row>
    <row r="192" spans="1:39" x14ac:dyDescent="0.3">
      <c r="A192" t="s">
        <v>35</v>
      </c>
      <c r="B192">
        <v>2018</v>
      </c>
      <c r="C192" t="s">
        <v>42</v>
      </c>
      <c r="D192" s="62" t="s">
        <v>313</v>
      </c>
      <c r="E192" s="63">
        <v>43252</v>
      </c>
      <c r="F192">
        <v>136.9</v>
      </c>
      <c r="G192">
        <v>148.69999999999999</v>
      </c>
      <c r="H192">
        <v>135.6</v>
      </c>
      <c r="I192">
        <v>142.30000000000001</v>
      </c>
      <c r="J192">
        <v>121.3</v>
      </c>
      <c r="K192">
        <v>153.19999999999999</v>
      </c>
      <c r="L192">
        <v>143.69999999999999</v>
      </c>
      <c r="M192">
        <v>121.4</v>
      </c>
      <c r="N192">
        <v>111.1</v>
      </c>
      <c r="O192">
        <v>138.4</v>
      </c>
      <c r="P192">
        <v>130.30000000000001</v>
      </c>
      <c r="Q192">
        <v>151.80000000000001</v>
      </c>
      <c r="R192">
        <v>139.4</v>
      </c>
      <c r="S192">
        <v>158.30000000000001</v>
      </c>
      <c r="T192">
        <v>146.4</v>
      </c>
      <c r="U192">
        <v>138.1</v>
      </c>
      <c r="V192">
        <v>145.19999999999999</v>
      </c>
      <c r="W192">
        <v>142.5</v>
      </c>
      <c r="X192">
        <v>138.1</v>
      </c>
      <c r="Y192">
        <v>137.9</v>
      </c>
      <c r="Z192">
        <v>136.19999999999999</v>
      </c>
      <c r="AA192">
        <v>123.7</v>
      </c>
      <c r="AB192">
        <v>132.6</v>
      </c>
      <c r="AC192">
        <v>142.80000000000001</v>
      </c>
      <c r="AD192">
        <v>130.1</v>
      </c>
      <c r="AE192">
        <v>132.6</v>
      </c>
      <c r="AF192">
        <v>138.5</v>
      </c>
      <c r="AG192">
        <v>1774.1000000000001</v>
      </c>
      <c r="AH192">
        <v>290.89999999999998</v>
      </c>
      <c r="AI192">
        <v>429.7</v>
      </c>
      <c r="AJ192">
        <v>418.5</v>
      </c>
      <c r="AK192">
        <v>279</v>
      </c>
      <c r="AL192">
        <v>123.7</v>
      </c>
      <c r="AM192">
        <v>262.7</v>
      </c>
    </row>
    <row r="193" spans="1:39" x14ac:dyDescent="0.3">
      <c r="A193" t="s">
        <v>35</v>
      </c>
      <c r="B193">
        <v>2018</v>
      </c>
      <c r="C193" t="s">
        <v>44</v>
      </c>
      <c r="D193" s="62" t="s">
        <v>314</v>
      </c>
      <c r="E193" s="63">
        <v>43282</v>
      </c>
      <c r="F193">
        <v>137.5</v>
      </c>
      <c r="G193">
        <v>149.1</v>
      </c>
      <c r="H193">
        <v>139.19999999999999</v>
      </c>
      <c r="I193">
        <v>142.5</v>
      </c>
      <c r="J193">
        <v>121.4</v>
      </c>
      <c r="K193">
        <v>151.6</v>
      </c>
      <c r="L193">
        <v>155.9</v>
      </c>
      <c r="M193">
        <v>121.7</v>
      </c>
      <c r="N193">
        <v>113.5</v>
      </c>
      <c r="O193">
        <v>138.9</v>
      </c>
      <c r="P193">
        <v>130.30000000000001</v>
      </c>
      <c r="Q193">
        <v>152.30000000000001</v>
      </c>
      <c r="R193">
        <v>141.4</v>
      </c>
      <c r="S193">
        <v>157.5</v>
      </c>
      <c r="T193">
        <v>146.80000000000001</v>
      </c>
      <c r="U193">
        <v>138.4</v>
      </c>
      <c r="V193">
        <v>145.6</v>
      </c>
      <c r="W193">
        <v>143.6</v>
      </c>
      <c r="X193">
        <v>139.69999999999999</v>
      </c>
      <c r="Y193">
        <v>138.6</v>
      </c>
      <c r="Z193">
        <v>137</v>
      </c>
      <c r="AA193">
        <v>123.6</v>
      </c>
      <c r="AB193">
        <v>133.1</v>
      </c>
      <c r="AC193">
        <v>144.69999999999999</v>
      </c>
      <c r="AD193">
        <v>130.1</v>
      </c>
      <c r="AE193">
        <v>133.19999999999999</v>
      </c>
      <c r="AF193">
        <v>139.80000000000001</v>
      </c>
      <c r="AG193">
        <v>1795.3</v>
      </c>
      <c r="AH193">
        <v>290.7</v>
      </c>
      <c r="AI193">
        <v>430.80000000000007</v>
      </c>
      <c r="AJ193">
        <v>421.9</v>
      </c>
      <c r="AK193">
        <v>281.7</v>
      </c>
      <c r="AL193">
        <v>123.6</v>
      </c>
      <c r="AM193">
        <v>263.2</v>
      </c>
    </row>
    <row r="194" spans="1:39" x14ac:dyDescent="0.3">
      <c r="A194" t="s">
        <v>35</v>
      </c>
      <c r="B194">
        <v>2018</v>
      </c>
      <c r="C194" t="s">
        <v>46</v>
      </c>
      <c r="D194" s="62" t="s">
        <v>315</v>
      </c>
      <c r="E194" s="63">
        <v>43313</v>
      </c>
      <c r="F194">
        <v>138.30000000000001</v>
      </c>
      <c r="G194">
        <v>148</v>
      </c>
      <c r="H194">
        <v>138.1</v>
      </c>
      <c r="I194">
        <v>142.6</v>
      </c>
      <c r="J194">
        <v>122.2</v>
      </c>
      <c r="K194">
        <v>150.6</v>
      </c>
      <c r="L194">
        <v>156.6</v>
      </c>
      <c r="M194">
        <v>122.4</v>
      </c>
      <c r="N194">
        <v>114.7</v>
      </c>
      <c r="O194">
        <v>139.4</v>
      </c>
      <c r="P194">
        <v>131.1</v>
      </c>
      <c r="Q194">
        <v>153</v>
      </c>
      <c r="R194">
        <v>141.69999999999999</v>
      </c>
      <c r="S194">
        <v>157.9</v>
      </c>
      <c r="T194">
        <v>147.30000000000001</v>
      </c>
      <c r="U194">
        <v>138.80000000000001</v>
      </c>
      <c r="V194">
        <v>146.1</v>
      </c>
      <c r="W194">
        <v>144.6</v>
      </c>
      <c r="X194">
        <v>140.9</v>
      </c>
      <c r="Y194">
        <v>139.4</v>
      </c>
      <c r="Z194">
        <v>137.69999999999999</v>
      </c>
      <c r="AA194">
        <v>124.3</v>
      </c>
      <c r="AB194">
        <v>133.6</v>
      </c>
      <c r="AC194">
        <v>146</v>
      </c>
      <c r="AD194">
        <v>130.1</v>
      </c>
      <c r="AE194">
        <v>133.9</v>
      </c>
      <c r="AF194">
        <v>140.4</v>
      </c>
      <c r="AG194">
        <v>1798.7000000000003</v>
      </c>
      <c r="AH194">
        <v>291.8</v>
      </c>
      <c r="AI194">
        <v>432.20000000000005</v>
      </c>
      <c r="AJ194">
        <v>424.9</v>
      </c>
      <c r="AK194">
        <v>283.7</v>
      </c>
      <c r="AL194">
        <v>124.3</v>
      </c>
      <c r="AM194">
        <v>263.7</v>
      </c>
    </row>
    <row r="195" spans="1:39" x14ac:dyDescent="0.3">
      <c r="A195" t="s">
        <v>35</v>
      </c>
      <c r="B195">
        <v>2018</v>
      </c>
      <c r="C195" t="s">
        <v>48</v>
      </c>
      <c r="D195" s="62" t="s">
        <v>316</v>
      </c>
      <c r="E195" s="63">
        <v>43344</v>
      </c>
      <c r="F195">
        <v>138.6</v>
      </c>
      <c r="G195">
        <v>145.80000000000001</v>
      </c>
      <c r="H195">
        <v>135.1</v>
      </c>
      <c r="I195">
        <v>142.9</v>
      </c>
      <c r="J195">
        <v>122.1</v>
      </c>
      <c r="K195">
        <v>145.4</v>
      </c>
      <c r="L195">
        <v>150</v>
      </c>
      <c r="M195">
        <v>121.4</v>
      </c>
      <c r="N195">
        <v>113.7</v>
      </c>
      <c r="O195">
        <v>139.5</v>
      </c>
      <c r="P195">
        <v>130.80000000000001</v>
      </c>
      <c r="Q195">
        <v>153.80000000000001</v>
      </c>
      <c r="R195">
        <v>140.4</v>
      </c>
      <c r="S195">
        <v>159.19999999999999</v>
      </c>
      <c r="T195">
        <v>147.69999999999999</v>
      </c>
      <c r="U195">
        <v>139.1</v>
      </c>
      <c r="V195">
        <v>146.5</v>
      </c>
      <c r="W195">
        <v>145.30000000000001</v>
      </c>
      <c r="X195">
        <v>142.30000000000001</v>
      </c>
      <c r="Y195">
        <v>139.69999999999999</v>
      </c>
      <c r="Z195">
        <v>138.4</v>
      </c>
      <c r="AA195">
        <v>126</v>
      </c>
      <c r="AB195">
        <v>134.5</v>
      </c>
      <c r="AC195">
        <v>146.19999999999999</v>
      </c>
      <c r="AD195">
        <v>130.9</v>
      </c>
      <c r="AE195">
        <v>134.69999999999999</v>
      </c>
      <c r="AF195">
        <v>140.19999999999999</v>
      </c>
      <c r="AG195">
        <v>1779.5</v>
      </c>
      <c r="AH195">
        <v>293.89999999999998</v>
      </c>
      <c r="AI195">
        <v>433.29999999999995</v>
      </c>
      <c r="AJ195">
        <v>427.3</v>
      </c>
      <c r="AK195">
        <v>284.60000000000002</v>
      </c>
      <c r="AL195">
        <v>126</v>
      </c>
      <c r="AM195">
        <v>265.39999999999998</v>
      </c>
    </row>
    <row r="196" spans="1:39" x14ac:dyDescent="0.3">
      <c r="A196" t="s">
        <v>35</v>
      </c>
      <c r="B196">
        <v>2018</v>
      </c>
      <c r="C196" t="s">
        <v>50</v>
      </c>
      <c r="D196" s="62" t="s">
        <v>317</v>
      </c>
      <c r="E196" s="63">
        <v>43374</v>
      </c>
      <c r="F196">
        <v>137.4</v>
      </c>
      <c r="G196">
        <v>149.5</v>
      </c>
      <c r="H196">
        <v>137.30000000000001</v>
      </c>
      <c r="I196">
        <v>141.9</v>
      </c>
      <c r="J196">
        <v>121.1</v>
      </c>
      <c r="K196">
        <v>142.5</v>
      </c>
      <c r="L196">
        <v>146.69999999999999</v>
      </c>
      <c r="M196">
        <v>119.1</v>
      </c>
      <c r="N196">
        <v>111.9</v>
      </c>
      <c r="O196">
        <v>141</v>
      </c>
      <c r="P196">
        <v>133.6</v>
      </c>
      <c r="Q196">
        <v>154.5</v>
      </c>
      <c r="R196">
        <v>139.69999999999999</v>
      </c>
      <c r="S196">
        <v>162.6</v>
      </c>
      <c r="T196">
        <v>148</v>
      </c>
      <c r="U196">
        <v>139.19999999999999</v>
      </c>
      <c r="V196">
        <v>146.80000000000001</v>
      </c>
      <c r="W196">
        <v>146.9</v>
      </c>
      <c r="X196">
        <v>145.30000000000001</v>
      </c>
      <c r="Y196">
        <v>142.19999999999999</v>
      </c>
      <c r="Z196">
        <v>142.1</v>
      </c>
      <c r="AA196">
        <v>125.5</v>
      </c>
      <c r="AB196">
        <v>136.5</v>
      </c>
      <c r="AC196">
        <v>147.80000000000001</v>
      </c>
      <c r="AD196">
        <v>132</v>
      </c>
      <c r="AE196">
        <v>136.30000000000001</v>
      </c>
      <c r="AF196">
        <v>140.80000000000001</v>
      </c>
      <c r="AG196">
        <v>1776.2</v>
      </c>
      <c r="AH196">
        <v>298.89999999999998</v>
      </c>
      <c r="AI196">
        <v>434</v>
      </c>
      <c r="AJ196">
        <v>434.40000000000003</v>
      </c>
      <c r="AK196">
        <v>289.89999999999998</v>
      </c>
      <c r="AL196">
        <v>125.5</v>
      </c>
      <c r="AM196">
        <v>268.5</v>
      </c>
    </row>
    <row r="197" spans="1:39" x14ac:dyDescent="0.3">
      <c r="A197" t="s">
        <v>35</v>
      </c>
      <c r="B197">
        <v>2018</v>
      </c>
      <c r="C197" t="s">
        <v>53</v>
      </c>
      <c r="D197" s="62" t="s">
        <v>318</v>
      </c>
      <c r="E197" s="63">
        <v>43405</v>
      </c>
      <c r="F197">
        <v>137.4</v>
      </c>
      <c r="G197">
        <v>149.19999999999999</v>
      </c>
      <c r="H197">
        <v>137.1</v>
      </c>
      <c r="I197">
        <v>141.80000000000001</v>
      </c>
      <c r="J197">
        <v>121.1</v>
      </c>
      <c r="K197">
        <v>142.80000000000001</v>
      </c>
      <c r="L197">
        <v>146.69999999999999</v>
      </c>
      <c r="M197">
        <v>119.1</v>
      </c>
      <c r="N197">
        <v>111.9</v>
      </c>
      <c r="O197">
        <v>140.9</v>
      </c>
      <c r="P197">
        <v>133.5</v>
      </c>
      <c r="Q197">
        <v>154.5</v>
      </c>
      <c r="R197">
        <v>139.69999999999999</v>
      </c>
      <c r="S197">
        <v>162.6</v>
      </c>
      <c r="T197">
        <v>148</v>
      </c>
      <c r="U197">
        <v>139.1</v>
      </c>
      <c r="V197">
        <v>146.69999999999999</v>
      </c>
      <c r="W197">
        <v>146.9</v>
      </c>
      <c r="X197">
        <v>145.1</v>
      </c>
      <c r="Y197">
        <v>142.19999999999999</v>
      </c>
      <c r="Z197">
        <v>142.1</v>
      </c>
      <c r="AA197">
        <v>125.5</v>
      </c>
      <c r="AB197">
        <v>136.5</v>
      </c>
      <c r="AC197">
        <v>147.80000000000001</v>
      </c>
      <c r="AD197">
        <v>132</v>
      </c>
      <c r="AE197">
        <v>136.30000000000001</v>
      </c>
      <c r="AF197">
        <v>140.80000000000001</v>
      </c>
      <c r="AG197">
        <v>1775.7000000000003</v>
      </c>
      <c r="AH197">
        <v>298.89999999999998</v>
      </c>
      <c r="AI197">
        <v>433.8</v>
      </c>
      <c r="AJ197">
        <v>434.2</v>
      </c>
      <c r="AK197">
        <v>289.89999999999998</v>
      </c>
      <c r="AL197">
        <v>125.5</v>
      </c>
      <c r="AM197">
        <v>268.5</v>
      </c>
    </row>
    <row r="198" spans="1:39" x14ac:dyDescent="0.3">
      <c r="A198" t="s">
        <v>35</v>
      </c>
      <c r="B198">
        <v>2018</v>
      </c>
      <c r="C198" t="s">
        <v>55</v>
      </c>
      <c r="D198" s="62" t="s">
        <v>319</v>
      </c>
      <c r="E198" s="63">
        <v>43435</v>
      </c>
      <c r="F198">
        <v>137.5</v>
      </c>
      <c r="G198">
        <v>150.5</v>
      </c>
      <c r="H198">
        <v>138.80000000000001</v>
      </c>
      <c r="I198">
        <v>142.1</v>
      </c>
      <c r="J198">
        <v>122</v>
      </c>
      <c r="K198">
        <v>139.4</v>
      </c>
      <c r="L198">
        <v>135.19999999999999</v>
      </c>
      <c r="M198">
        <v>119.8</v>
      </c>
      <c r="N198">
        <v>110.3</v>
      </c>
      <c r="O198">
        <v>140.6</v>
      </c>
      <c r="P198">
        <v>133.80000000000001</v>
      </c>
      <c r="Q198">
        <v>154.6</v>
      </c>
      <c r="R198">
        <v>138.19999999999999</v>
      </c>
      <c r="S198">
        <v>163</v>
      </c>
      <c r="T198">
        <v>148.1</v>
      </c>
      <c r="U198">
        <v>139.4</v>
      </c>
      <c r="V198">
        <v>146.80000000000001</v>
      </c>
      <c r="W198">
        <v>146.5</v>
      </c>
      <c r="X198">
        <v>142.69999999999999</v>
      </c>
      <c r="Y198">
        <v>143.19999999999999</v>
      </c>
      <c r="Z198">
        <v>144.9</v>
      </c>
      <c r="AA198">
        <v>123.6</v>
      </c>
      <c r="AB198">
        <v>136.80000000000001</v>
      </c>
      <c r="AC198">
        <v>150.1</v>
      </c>
      <c r="AD198">
        <v>132.19999999999999</v>
      </c>
      <c r="AE198">
        <v>136.80000000000001</v>
      </c>
      <c r="AF198">
        <v>140.1</v>
      </c>
      <c r="AG198">
        <v>1762.7999999999997</v>
      </c>
      <c r="AH198">
        <v>299.8</v>
      </c>
      <c r="AI198">
        <v>434.3</v>
      </c>
      <c r="AJ198">
        <v>432.4</v>
      </c>
      <c r="AK198">
        <v>295</v>
      </c>
      <c r="AL198">
        <v>123.6</v>
      </c>
      <c r="AM198">
        <v>269</v>
      </c>
    </row>
    <row r="199" spans="1:39" x14ac:dyDescent="0.3">
      <c r="A199" t="s">
        <v>35</v>
      </c>
      <c r="B199">
        <v>2019</v>
      </c>
      <c r="C199" t="s">
        <v>31</v>
      </c>
      <c r="D199" s="62" t="s">
        <v>320</v>
      </c>
      <c r="E199" s="63">
        <v>43466</v>
      </c>
      <c r="F199">
        <v>137.1</v>
      </c>
      <c r="G199">
        <v>151.4</v>
      </c>
      <c r="H199">
        <v>140.19999999999999</v>
      </c>
      <c r="I199">
        <v>142.1</v>
      </c>
      <c r="J199">
        <v>121.8</v>
      </c>
      <c r="K199">
        <v>135.4</v>
      </c>
      <c r="L199">
        <v>131.30000000000001</v>
      </c>
      <c r="M199">
        <v>120.3</v>
      </c>
      <c r="N199">
        <v>109.1</v>
      </c>
      <c r="O199">
        <v>139.4</v>
      </c>
      <c r="P199">
        <v>133.30000000000001</v>
      </c>
      <c r="Q199">
        <v>154.6</v>
      </c>
      <c r="R199">
        <v>137.4</v>
      </c>
      <c r="S199">
        <v>163.19999999999999</v>
      </c>
      <c r="T199">
        <v>147.6</v>
      </c>
      <c r="U199">
        <v>139</v>
      </c>
      <c r="V199">
        <v>146.4</v>
      </c>
      <c r="W199">
        <v>147.69999999999999</v>
      </c>
      <c r="X199">
        <v>139.5</v>
      </c>
      <c r="Y199">
        <v>143.6</v>
      </c>
      <c r="Z199">
        <v>145.1</v>
      </c>
      <c r="AA199">
        <v>123.3</v>
      </c>
      <c r="AB199">
        <v>136.69999999999999</v>
      </c>
      <c r="AC199">
        <v>150.19999999999999</v>
      </c>
      <c r="AD199">
        <v>132.80000000000001</v>
      </c>
      <c r="AE199">
        <v>136.9</v>
      </c>
      <c r="AF199">
        <v>139.6</v>
      </c>
      <c r="AG199">
        <v>1753.3999999999999</v>
      </c>
      <c r="AH199">
        <v>300.10000000000002</v>
      </c>
      <c r="AI199">
        <v>433</v>
      </c>
      <c r="AJ199">
        <v>430.79999999999995</v>
      </c>
      <c r="AK199">
        <v>295.29999999999995</v>
      </c>
      <c r="AL199">
        <v>123.3</v>
      </c>
      <c r="AM199">
        <v>269.5</v>
      </c>
    </row>
    <row r="200" spans="1:39" x14ac:dyDescent="0.3">
      <c r="A200" t="s">
        <v>35</v>
      </c>
      <c r="B200">
        <v>2019</v>
      </c>
      <c r="C200" t="s">
        <v>36</v>
      </c>
      <c r="D200" s="62" t="s">
        <v>321</v>
      </c>
      <c r="E200" s="63">
        <v>43497</v>
      </c>
      <c r="F200">
        <v>137.6</v>
      </c>
      <c r="G200">
        <v>152</v>
      </c>
      <c r="H200">
        <v>141.5</v>
      </c>
      <c r="I200">
        <v>142.19999999999999</v>
      </c>
      <c r="J200">
        <v>122</v>
      </c>
      <c r="K200">
        <v>136.4</v>
      </c>
      <c r="L200">
        <v>129.69999999999999</v>
      </c>
      <c r="M200">
        <v>121</v>
      </c>
      <c r="N200">
        <v>109</v>
      </c>
      <c r="O200">
        <v>139.69999999999999</v>
      </c>
      <c r="P200">
        <v>133.6</v>
      </c>
      <c r="Q200">
        <v>154.9</v>
      </c>
      <c r="R200">
        <v>137.5</v>
      </c>
      <c r="S200">
        <v>163.4</v>
      </c>
      <c r="T200">
        <v>147.69999999999999</v>
      </c>
      <c r="U200">
        <v>139.69999999999999</v>
      </c>
      <c r="V200">
        <v>146.5</v>
      </c>
      <c r="W200">
        <v>148.5</v>
      </c>
      <c r="X200">
        <v>138.4</v>
      </c>
      <c r="Y200">
        <v>143.69999999999999</v>
      </c>
      <c r="Z200">
        <v>145.6</v>
      </c>
      <c r="AA200">
        <v>123.9</v>
      </c>
      <c r="AB200">
        <v>137.1</v>
      </c>
      <c r="AC200">
        <v>150.30000000000001</v>
      </c>
      <c r="AD200">
        <v>134.1</v>
      </c>
      <c r="AE200">
        <v>137.4</v>
      </c>
      <c r="AF200">
        <v>139.9</v>
      </c>
      <c r="AG200">
        <v>1757.1</v>
      </c>
      <c r="AH200">
        <v>300.8</v>
      </c>
      <c r="AI200">
        <v>433.9</v>
      </c>
      <c r="AJ200">
        <v>430.59999999999997</v>
      </c>
      <c r="AK200">
        <v>295.89999999999998</v>
      </c>
      <c r="AL200">
        <v>123.9</v>
      </c>
      <c r="AM200">
        <v>271.2</v>
      </c>
    </row>
    <row r="201" spans="1:39" x14ac:dyDescent="0.3">
      <c r="A201" t="s">
        <v>35</v>
      </c>
      <c r="B201">
        <v>2019</v>
      </c>
      <c r="C201" t="s">
        <v>38</v>
      </c>
      <c r="D201" s="62" t="s">
        <v>322</v>
      </c>
      <c r="E201" s="63">
        <v>43525</v>
      </c>
      <c r="F201">
        <v>137.80000000000001</v>
      </c>
      <c r="G201">
        <v>153</v>
      </c>
      <c r="H201">
        <v>140.30000000000001</v>
      </c>
      <c r="I201">
        <v>142.30000000000001</v>
      </c>
      <c r="J201">
        <v>122</v>
      </c>
      <c r="K201">
        <v>137.6</v>
      </c>
      <c r="L201">
        <v>132.6</v>
      </c>
      <c r="M201">
        <v>121.8</v>
      </c>
      <c r="N201">
        <v>109</v>
      </c>
      <c r="O201">
        <v>139.5</v>
      </c>
      <c r="P201">
        <v>133.69999999999999</v>
      </c>
      <c r="Q201">
        <v>155.19999999999999</v>
      </c>
      <c r="R201">
        <v>138.1</v>
      </c>
      <c r="S201">
        <v>163.5</v>
      </c>
      <c r="T201">
        <v>147.9</v>
      </c>
      <c r="U201">
        <v>139.9</v>
      </c>
      <c r="V201">
        <v>146.69999999999999</v>
      </c>
      <c r="W201">
        <v>149</v>
      </c>
      <c r="X201">
        <v>139.69999999999999</v>
      </c>
      <c r="Y201">
        <v>143.80000000000001</v>
      </c>
      <c r="Z201">
        <v>146.19999999999999</v>
      </c>
      <c r="AA201">
        <v>124.6</v>
      </c>
      <c r="AB201">
        <v>137.69999999999999</v>
      </c>
      <c r="AC201">
        <v>150.30000000000001</v>
      </c>
      <c r="AD201">
        <v>133.4</v>
      </c>
      <c r="AE201">
        <v>137.69999999999999</v>
      </c>
      <c r="AF201">
        <v>140.4</v>
      </c>
      <c r="AG201">
        <v>1762.9</v>
      </c>
      <c r="AH201">
        <v>301.2</v>
      </c>
      <c r="AI201">
        <v>434.5</v>
      </c>
      <c r="AJ201">
        <v>432.5</v>
      </c>
      <c r="AK201">
        <v>296.5</v>
      </c>
      <c r="AL201">
        <v>124.6</v>
      </c>
      <c r="AM201">
        <v>271.10000000000002</v>
      </c>
    </row>
    <row r="202" spans="1:39" x14ac:dyDescent="0.3">
      <c r="A202" s="16" t="s">
        <v>35</v>
      </c>
      <c r="B202" s="16">
        <v>2019</v>
      </c>
      <c r="C202" s="16" t="s">
        <v>39</v>
      </c>
      <c r="D202" s="74">
        <v>43556</v>
      </c>
      <c r="E202" s="64">
        <v>43556</v>
      </c>
      <c r="F202" s="44">
        <v>138.13333333333333</v>
      </c>
      <c r="G202" s="44">
        <v>156.61666666666667</v>
      </c>
      <c r="H202" s="44">
        <v>139.29999999999998</v>
      </c>
      <c r="I202" s="44">
        <v>142.73333333333332</v>
      </c>
      <c r="J202" s="44">
        <v>122.08333333333333</v>
      </c>
      <c r="K202" s="44">
        <v>142.16666666666666</v>
      </c>
      <c r="L202" s="44">
        <v>141.23333333333335</v>
      </c>
      <c r="M202" s="44">
        <v>124.38333333333334</v>
      </c>
      <c r="N202" s="44">
        <v>109.85000000000001</v>
      </c>
      <c r="O202" s="44">
        <v>140.13333333333333</v>
      </c>
      <c r="P202" s="44">
        <v>133.91666666666666</v>
      </c>
      <c r="Q202" s="44">
        <v>155.38333333333333</v>
      </c>
      <c r="R202" s="44">
        <v>140.21666666666667</v>
      </c>
      <c r="S202" s="44">
        <v>164.04999999999998</v>
      </c>
      <c r="T202" s="44">
        <v>148.18333333333331</v>
      </c>
      <c r="U202" s="44">
        <v>139.98333333333335</v>
      </c>
      <c r="V202" s="44">
        <v>146.98333333333335</v>
      </c>
      <c r="W202" s="44">
        <v>149.21666666666667</v>
      </c>
      <c r="X202" s="44">
        <v>139.73333333333332</v>
      </c>
      <c r="Y202" s="44">
        <v>143.79999999999998</v>
      </c>
      <c r="Z202" s="44">
        <v>146.51666666666668</v>
      </c>
      <c r="AA202" s="44">
        <v>124.48333333333333</v>
      </c>
      <c r="AB202" s="44">
        <v>138.46666666666667</v>
      </c>
      <c r="AC202" s="44">
        <v>151.48333333333335</v>
      </c>
      <c r="AD202" s="44">
        <v>133.95000000000002</v>
      </c>
      <c r="AE202" s="44">
        <v>138.04999999999998</v>
      </c>
      <c r="AF202" s="44">
        <v>141.5</v>
      </c>
      <c r="AG202" s="44">
        <v>1786.15</v>
      </c>
      <c r="AH202" s="44">
        <v>302.09999999999997</v>
      </c>
      <c r="AI202" s="44">
        <v>435.15</v>
      </c>
      <c r="AJ202" s="44">
        <v>432.75</v>
      </c>
      <c r="AK202" s="44">
        <v>298</v>
      </c>
      <c r="AL202" s="44">
        <v>124.48333333333333</v>
      </c>
      <c r="AM202" s="44">
        <v>272.41666666666669</v>
      </c>
    </row>
    <row r="203" spans="1:39" x14ac:dyDescent="0.3">
      <c r="A203" t="s">
        <v>35</v>
      </c>
      <c r="B203">
        <v>2019</v>
      </c>
      <c r="C203" t="s">
        <v>41</v>
      </c>
      <c r="D203" s="62" t="s">
        <v>323</v>
      </c>
      <c r="E203" s="63">
        <v>43586</v>
      </c>
      <c r="F203">
        <v>138.30000000000001</v>
      </c>
      <c r="G203">
        <v>158.5</v>
      </c>
      <c r="H203">
        <v>136</v>
      </c>
      <c r="I203">
        <v>142.5</v>
      </c>
      <c r="J203">
        <v>122</v>
      </c>
      <c r="K203">
        <v>146.5</v>
      </c>
      <c r="L203">
        <v>143</v>
      </c>
      <c r="M203">
        <v>124.9</v>
      </c>
      <c r="N203">
        <v>109.9</v>
      </c>
      <c r="O203">
        <v>139.9</v>
      </c>
      <c r="P203">
        <v>134</v>
      </c>
      <c r="Q203">
        <v>155.5</v>
      </c>
      <c r="R203">
        <v>140.9</v>
      </c>
      <c r="S203">
        <v>164.1</v>
      </c>
      <c r="T203">
        <v>148.4</v>
      </c>
      <c r="U203">
        <v>140.4</v>
      </c>
      <c r="V203">
        <v>147.30000000000001</v>
      </c>
      <c r="W203">
        <v>150.1</v>
      </c>
      <c r="X203">
        <v>140.30000000000001</v>
      </c>
      <c r="Y203">
        <v>143.69999999999999</v>
      </c>
      <c r="Z203">
        <v>146.9</v>
      </c>
      <c r="AA203">
        <v>124.9</v>
      </c>
      <c r="AB203">
        <v>139.19999999999999</v>
      </c>
      <c r="AC203">
        <v>151.6</v>
      </c>
      <c r="AD203">
        <v>133.4</v>
      </c>
      <c r="AE203">
        <v>138.19999999999999</v>
      </c>
      <c r="AF203">
        <v>142</v>
      </c>
      <c r="AG203">
        <v>1791.9000000000003</v>
      </c>
      <c r="AH203">
        <v>302.29999999999995</v>
      </c>
      <c r="AI203">
        <v>436.1</v>
      </c>
      <c r="AJ203">
        <v>434.09999999999997</v>
      </c>
      <c r="AK203">
        <v>298.5</v>
      </c>
      <c r="AL203">
        <v>124.9</v>
      </c>
      <c r="AM203">
        <v>272.60000000000002</v>
      </c>
    </row>
    <row r="204" spans="1:39" x14ac:dyDescent="0.3">
      <c r="A204" t="s">
        <v>35</v>
      </c>
      <c r="B204">
        <v>2019</v>
      </c>
      <c r="C204" t="s">
        <v>42</v>
      </c>
      <c r="D204" s="62" t="s">
        <v>324</v>
      </c>
      <c r="E204" s="63">
        <v>43617</v>
      </c>
      <c r="F204">
        <v>138.69999999999999</v>
      </c>
      <c r="G204">
        <v>162.1</v>
      </c>
      <c r="H204">
        <v>137.80000000000001</v>
      </c>
      <c r="I204">
        <v>143.30000000000001</v>
      </c>
      <c r="J204">
        <v>122.2</v>
      </c>
      <c r="K204">
        <v>146.80000000000001</v>
      </c>
      <c r="L204">
        <v>150.5</v>
      </c>
      <c r="M204">
        <v>128.30000000000001</v>
      </c>
      <c r="N204">
        <v>111</v>
      </c>
      <c r="O204">
        <v>140.6</v>
      </c>
      <c r="P204">
        <v>134.19999999999999</v>
      </c>
      <c r="Q204">
        <v>155.9</v>
      </c>
      <c r="R204">
        <v>142.69999999999999</v>
      </c>
      <c r="S204">
        <v>164.9</v>
      </c>
      <c r="T204">
        <v>148.6</v>
      </c>
      <c r="U204">
        <v>140.4</v>
      </c>
      <c r="V204">
        <v>147.4</v>
      </c>
      <c r="W204">
        <v>149.4</v>
      </c>
      <c r="X204">
        <v>141.19999999999999</v>
      </c>
      <c r="Y204">
        <v>143.80000000000001</v>
      </c>
      <c r="Z204">
        <v>147.4</v>
      </c>
      <c r="AA204">
        <v>124.6</v>
      </c>
      <c r="AB204">
        <v>139.6</v>
      </c>
      <c r="AC204">
        <v>152.5</v>
      </c>
      <c r="AD204">
        <v>134.30000000000001</v>
      </c>
      <c r="AE204">
        <v>138.6</v>
      </c>
      <c r="AF204">
        <v>142.9</v>
      </c>
      <c r="AG204">
        <v>1814.1000000000001</v>
      </c>
      <c r="AH204">
        <v>303.5</v>
      </c>
      <c r="AI204">
        <v>436.4</v>
      </c>
      <c r="AJ204">
        <v>434.40000000000003</v>
      </c>
      <c r="AK204">
        <v>299.89999999999998</v>
      </c>
      <c r="AL204">
        <v>124.6</v>
      </c>
      <c r="AM204">
        <v>273.89999999999998</v>
      </c>
    </row>
    <row r="205" spans="1:39" x14ac:dyDescent="0.3">
      <c r="A205" t="s">
        <v>35</v>
      </c>
      <c r="B205">
        <v>2019</v>
      </c>
      <c r="C205" t="s">
        <v>44</v>
      </c>
      <c r="D205" s="62" t="s">
        <v>325</v>
      </c>
      <c r="E205" s="63">
        <v>43647</v>
      </c>
      <c r="F205">
        <v>139.30000000000001</v>
      </c>
      <c r="G205">
        <v>162.69999999999999</v>
      </c>
      <c r="H205">
        <v>140</v>
      </c>
      <c r="I205">
        <v>144</v>
      </c>
      <c r="J205">
        <v>122.5</v>
      </c>
      <c r="K205">
        <v>150.30000000000001</v>
      </c>
      <c r="L205">
        <v>160.30000000000001</v>
      </c>
      <c r="M205">
        <v>130</v>
      </c>
      <c r="N205">
        <v>111.1</v>
      </c>
      <c r="O205">
        <v>141.69999999999999</v>
      </c>
      <c r="P205">
        <v>134.69999999999999</v>
      </c>
      <c r="Q205">
        <v>156.19999999999999</v>
      </c>
      <c r="R205">
        <v>144.69999999999999</v>
      </c>
      <c r="S205">
        <v>165.2</v>
      </c>
      <c r="T205">
        <v>148.9</v>
      </c>
      <c r="U205">
        <v>140.5</v>
      </c>
      <c r="V205">
        <v>147.6</v>
      </c>
      <c r="W205">
        <v>150.6</v>
      </c>
      <c r="X205">
        <v>139.30000000000001</v>
      </c>
      <c r="Y205">
        <v>144.19999999999999</v>
      </c>
      <c r="Z205">
        <v>147.9</v>
      </c>
      <c r="AA205">
        <v>125.6</v>
      </c>
      <c r="AB205">
        <v>140.5</v>
      </c>
      <c r="AC205">
        <v>154</v>
      </c>
      <c r="AD205">
        <v>135.69999999999999</v>
      </c>
      <c r="AE205">
        <v>139.5</v>
      </c>
      <c r="AF205">
        <v>144.19999999999999</v>
      </c>
      <c r="AG205">
        <v>1837.5</v>
      </c>
      <c r="AH205">
        <v>304.7</v>
      </c>
      <c r="AI205">
        <v>437</v>
      </c>
      <c r="AJ205">
        <v>434.09999999999997</v>
      </c>
      <c r="AK205">
        <v>301.89999999999998</v>
      </c>
      <c r="AL205">
        <v>125.6</v>
      </c>
      <c r="AM205">
        <v>276.2</v>
      </c>
    </row>
    <row r="206" spans="1:39" x14ac:dyDescent="0.3">
      <c r="A206" t="s">
        <v>35</v>
      </c>
      <c r="B206">
        <v>2019</v>
      </c>
      <c r="C206" t="s">
        <v>46</v>
      </c>
      <c r="D206" s="62" t="s">
        <v>326</v>
      </c>
      <c r="E206" s="63">
        <v>43678</v>
      </c>
      <c r="F206">
        <v>140.1</v>
      </c>
      <c r="G206">
        <v>160.6</v>
      </c>
      <c r="H206">
        <v>138.5</v>
      </c>
      <c r="I206">
        <v>144.69999999999999</v>
      </c>
      <c r="J206">
        <v>122.9</v>
      </c>
      <c r="K206">
        <v>149.4</v>
      </c>
      <c r="L206">
        <v>167.4</v>
      </c>
      <c r="M206">
        <v>130.9</v>
      </c>
      <c r="N206">
        <v>112</v>
      </c>
      <c r="O206">
        <v>142.6</v>
      </c>
      <c r="P206">
        <v>134.9</v>
      </c>
      <c r="Q206">
        <v>156.6</v>
      </c>
      <c r="R206">
        <v>145.9</v>
      </c>
      <c r="S206">
        <v>165.8</v>
      </c>
      <c r="T206">
        <v>149.1</v>
      </c>
      <c r="U206">
        <v>140.6</v>
      </c>
      <c r="V206">
        <v>147.9</v>
      </c>
      <c r="W206">
        <v>151.6</v>
      </c>
      <c r="X206">
        <v>138.5</v>
      </c>
      <c r="Y206">
        <v>144.5</v>
      </c>
      <c r="Z206">
        <v>148.5</v>
      </c>
      <c r="AA206">
        <v>125.8</v>
      </c>
      <c r="AB206">
        <v>140.9</v>
      </c>
      <c r="AC206">
        <v>154.9</v>
      </c>
      <c r="AD206">
        <v>138.4</v>
      </c>
      <c r="AE206">
        <v>140.19999999999999</v>
      </c>
      <c r="AF206">
        <v>145</v>
      </c>
      <c r="AG206">
        <v>1846.5</v>
      </c>
      <c r="AH206">
        <v>306</v>
      </c>
      <c r="AI206">
        <v>437.6</v>
      </c>
      <c r="AJ206">
        <v>434.6</v>
      </c>
      <c r="AK206">
        <v>303.39999999999998</v>
      </c>
      <c r="AL206">
        <v>125.8</v>
      </c>
      <c r="AM206">
        <v>279.3</v>
      </c>
    </row>
    <row r="207" spans="1:39" x14ac:dyDescent="0.3">
      <c r="A207" t="s">
        <v>35</v>
      </c>
      <c r="B207">
        <v>2019</v>
      </c>
      <c r="C207" t="s">
        <v>48</v>
      </c>
      <c r="D207" s="62" t="s">
        <v>327</v>
      </c>
      <c r="E207" s="63">
        <v>43709</v>
      </c>
      <c r="F207">
        <v>140.9</v>
      </c>
      <c r="G207">
        <v>160.80000000000001</v>
      </c>
      <c r="H207">
        <v>139.6</v>
      </c>
      <c r="I207">
        <v>145.4</v>
      </c>
      <c r="J207">
        <v>123.5</v>
      </c>
      <c r="K207">
        <v>146.6</v>
      </c>
      <c r="L207">
        <v>173.2</v>
      </c>
      <c r="M207">
        <v>131.6</v>
      </c>
      <c r="N207">
        <v>113.2</v>
      </c>
      <c r="O207">
        <v>144.1</v>
      </c>
      <c r="P207">
        <v>135</v>
      </c>
      <c r="Q207">
        <v>156.80000000000001</v>
      </c>
      <c r="R207">
        <v>147</v>
      </c>
      <c r="S207">
        <v>166.5</v>
      </c>
      <c r="T207">
        <v>149.19999999999999</v>
      </c>
      <c r="U207">
        <v>140.6</v>
      </c>
      <c r="V207">
        <v>147.9</v>
      </c>
      <c r="W207">
        <v>152.19999999999999</v>
      </c>
      <c r="X207">
        <v>139.19999999999999</v>
      </c>
      <c r="Y207">
        <v>144.6</v>
      </c>
      <c r="Z207">
        <v>149</v>
      </c>
      <c r="AA207">
        <v>126.1</v>
      </c>
      <c r="AB207">
        <v>141.30000000000001</v>
      </c>
      <c r="AC207">
        <v>155.19999999999999</v>
      </c>
      <c r="AD207">
        <v>139.69999999999999</v>
      </c>
      <c r="AE207">
        <v>140.69999999999999</v>
      </c>
      <c r="AF207">
        <v>145.80000000000001</v>
      </c>
      <c r="AG207">
        <v>1857.6999999999998</v>
      </c>
      <c r="AH207">
        <v>307.2</v>
      </c>
      <c r="AI207">
        <v>437.69999999999993</v>
      </c>
      <c r="AJ207">
        <v>436</v>
      </c>
      <c r="AK207">
        <v>304.2</v>
      </c>
      <c r="AL207">
        <v>126.1</v>
      </c>
      <c r="AM207">
        <v>281</v>
      </c>
    </row>
    <row r="208" spans="1:39" x14ac:dyDescent="0.3">
      <c r="A208" t="s">
        <v>35</v>
      </c>
      <c r="B208">
        <v>2019</v>
      </c>
      <c r="C208" t="s">
        <v>50</v>
      </c>
      <c r="D208" s="62" t="s">
        <v>328</v>
      </c>
      <c r="E208" s="63">
        <v>43739</v>
      </c>
      <c r="F208">
        <v>141.80000000000001</v>
      </c>
      <c r="G208">
        <v>161</v>
      </c>
      <c r="H208">
        <v>142.6</v>
      </c>
      <c r="I208">
        <v>146.19999999999999</v>
      </c>
      <c r="J208">
        <v>123.9</v>
      </c>
      <c r="K208">
        <v>148</v>
      </c>
      <c r="L208">
        <v>188.4</v>
      </c>
      <c r="M208">
        <v>132.5</v>
      </c>
      <c r="N208">
        <v>114</v>
      </c>
      <c r="O208">
        <v>145.4</v>
      </c>
      <c r="P208">
        <v>135.1</v>
      </c>
      <c r="Q208">
        <v>157.1</v>
      </c>
      <c r="R208">
        <v>149.6</v>
      </c>
      <c r="S208">
        <v>167.1</v>
      </c>
      <c r="T208">
        <v>149.4</v>
      </c>
      <c r="U208">
        <v>140.80000000000001</v>
      </c>
      <c r="V208">
        <v>148.19999999999999</v>
      </c>
      <c r="W208">
        <v>153</v>
      </c>
      <c r="X208">
        <v>140.6</v>
      </c>
      <c r="Y208">
        <v>145</v>
      </c>
      <c r="Z208">
        <v>149.4</v>
      </c>
      <c r="AA208">
        <v>126.3</v>
      </c>
      <c r="AB208">
        <v>141.69999999999999</v>
      </c>
      <c r="AC208">
        <v>155.4</v>
      </c>
      <c r="AD208">
        <v>140</v>
      </c>
      <c r="AE208">
        <v>141</v>
      </c>
      <c r="AF208">
        <v>147.19999999999999</v>
      </c>
      <c r="AG208">
        <v>1885.5999999999997</v>
      </c>
      <c r="AH208">
        <v>308.10000000000002</v>
      </c>
      <c r="AI208">
        <v>438.40000000000003</v>
      </c>
      <c r="AJ208">
        <v>438.6</v>
      </c>
      <c r="AK208">
        <v>304.8</v>
      </c>
      <c r="AL208">
        <v>126.3</v>
      </c>
      <c r="AM208">
        <v>281.7</v>
      </c>
    </row>
    <row r="209" spans="1:39" x14ac:dyDescent="0.3">
      <c r="A209" t="s">
        <v>35</v>
      </c>
      <c r="B209">
        <v>2019</v>
      </c>
      <c r="C209" t="s">
        <v>53</v>
      </c>
      <c r="D209" s="62" t="s">
        <v>329</v>
      </c>
      <c r="E209" s="63">
        <v>43770</v>
      </c>
      <c r="F209">
        <v>142.5</v>
      </c>
      <c r="G209">
        <v>163.19999999999999</v>
      </c>
      <c r="H209">
        <v>145.6</v>
      </c>
      <c r="I209">
        <v>146.69999999999999</v>
      </c>
      <c r="J209">
        <v>124.3</v>
      </c>
      <c r="K209">
        <v>147.4</v>
      </c>
      <c r="L209">
        <v>199.6</v>
      </c>
      <c r="M209">
        <v>135.69999999999999</v>
      </c>
      <c r="N209">
        <v>114.2</v>
      </c>
      <c r="O209">
        <v>147</v>
      </c>
      <c r="P209">
        <v>135.30000000000001</v>
      </c>
      <c r="Q209">
        <v>157.5</v>
      </c>
      <c r="R209">
        <v>151.9</v>
      </c>
      <c r="S209">
        <v>167.9</v>
      </c>
      <c r="T209">
        <v>149.9</v>
      </c>
      <c r="U209">
        <v>141</v>
      </c>
      <c r="V209">
        <v>148.6</v>
      </c>
      <c r="W209">
        <v>153.5</v>
      </c>
      <c r="X209">
        <v>142.30000000000001</v>
      </c>
      <c r="Y209">
        <v>145.30000000000001</v>
      </c>
      <c r="Z209">
        <v>149.9</v>
      </c>
      <c r="AA209">
        <v>126.6</v>
      </c>
      <c r="AB209">
        <v>142.1</v>
      </c>
      <c r="AC209">
        <v>155.5</v>
      </c>
      <c r="AD209">
        <v>140.30000000000001</v>
      </c>
      <c r="AE209">
        <v>141.30000000000001</v>
      </c>
      <c r="AF209">
        <v>148.6</v>
      </c>
      <c r="AG209">
        <v>1910.9</v>
      </c>
      <c r="AH209">
        <v>309.20000000000005</v>
      </c>
      <c r="AI209">
        <v>439.5</v>
      </c>
      <c r="AJ209">
        <v>441.1</v>
      </c>
      <c r="AK209">
        <v>305.39999999999998</v>
      </c>
      <c r="AL209">
        <v>126.6</v>
      </c>
      <c r="AM209">
        <v>282.39999999999998</v>
      </c>
    </row>
    <row r="210" spans="1:39" x14ac:dyDescent="0.3">
      <c r="A210" t="s">
        <v>35</v>
      </c>
      <c r="B210">
        <v>2019</v>
      </c>
      <c r="C210" t="s">
        <v>55</v>
      </c>
      <c r="D210" s="62" t="s">
        <v>330</v>
      </c>
      <c r="E210" s="63">
        <v>43800</v>
      </c>
      <c r="F210">
        <v>143.5</v>
      </c>
      <c r="G210">
        <v>165</v>
      </c>
      <c r="H210">
        <v>151.1</v>
      </c>
      <c r="I210">
        <v>148.30000000000001</v>
      </c>
      <c r="J210">
        <v>125.7</v>
      </c>
      <c r="K210">
        <v>145.69999999999999</v>
      </c>
      <c r="L210">
        <v>217</v>
      </c>
      <c r="M210">
        <v>138.30000000000001</v>
      </c>
      <c r="N210">
        <v>114</v>
      </c>
      <c r="O210">
        <v>148.69999999999999</v>
      </c>
      <c r="P210">
        <v>135.80000000000001</v>
      </c>
      <c r="Q210">
        <v>158</v>
      </c>
      <c r="R210">
        <v>155</v>
      </c>
      <c r="S210">
        <v>168.5</v>
      </c>
      <c r="T210">
        <v>150.30000000000001</v>
      </c>
      <c r="U210">
        <v>141.30000000000001</v>
      </c>
      <c r="V210">
        <v>149</v>
      </c>
      <c r="W210">
        <v>152.80000000000001</v>
      </c>
      <c r="X210">
        <v>143.69999999999999</v>
      </c>
      <c r="Y210">
        <v>145.80000000000001</v>
      </c>
      <c r="Z210">
        <v>150.4</v>
      </c>
      <c r="AA210">
        <v>129.80000000000001</v>
      </c>
      <c r="AB210">
        <v>142.30000000000001</v>
      </c>
      <c r="AC210">
        <v>155.69999999999999</v>
      </c>
      <c r="AD210">
        <v>140.4</v>
      </c>
      <c r="AE210">
        <v>142.5</v>
      </c>
      <c r="AF210">
        <v>150.4</v>
      </c>
      <c r="AG210">
        <v>1946.1000000000001</v>
      </c>
      <c r="AH210">
        <v>311</v>
      </c>
      <c r="AI210">
        <v>440.6</v>
      </c>
      <c r="AJ210">
        <v>442.3</v>
      </c>
      <c r="AK210">
        <v>306.10000000000002</v>
      </c>
      <c r="AL210">
        <v>129.80000000000001</v>
      </c>
      <c r="AM210">
        <v>282.70000000000005</v>
      </c>
    </row>
    <row r="211" spans="1:39" x14ac:dyDescent="0.3">
      <c r="A211" t="s">
        <v>35</v>
      </c>
      <c r="B211">
        <v>2020</v>
      </c>
      <c r="C211" t="s">
        <v>31</v>
      </c>
      <c r="D211" s="62" t="s">
        <v>331</v>
      </c>
      <c r="E211" s="63">
        <v>43831</v>
      </c>
      <c r="F211">
        <v>144.30000000000001</v>
      </c>
      <c r="G211">
        <v>167.4</v>
      </c>
      <c r="H211">
        <v>154.9</v>
      </c>
      <c r="I211">
        <v>150.1</v>
      </c>
      <c r="J211">
        <v>129.9</v>
      </c>
      <c r="K211">
        <v>143.19999999999999</v>
      </c>
      <c r="L211">
        <v>197</v>
      </c>
      <c r="M211">
        <v>140.4</v>
      </c>
      <c r="N211">
        <v>114.1</v>
      </c>
      <c r="O211">
        <v>150.9</v>
      </c>
      <c r="P211">
        <v>136.1</v>
      </c>
      <c r="Q211">
        <v>158.6</v>
      </c>
      <c r="R211">
        <v>153.5</v>
      </c>
      <c r="S211">
        <v>169.2</v>
      </c>
      <c r="T211">
        <v>150.5</v>
      </c>
      <c r="U211">
        <v>141.5</v>
      </c>
      <c r="V211">
        <v>149.19999999999999</v>
      </c>
      <c r="W211">
        <v>153.9</v>
      </c>
      <c r="X211">
        <v>144.6</v>
      </c>
      <c r="Y211">
        <v>146.19999999999999</v>
      </c>
      <c r="Z211">
        <v>151.19999999999999</v>
      </c>
      <c r="AA211">
        <v>130.9</v>
      </c>
      <c r="AB211">
        <v>142.80000000000001</v>
      </c>
      <c r="AC211">
        <v>156.1</v>
      </c>
      <c r="AD211">
        <v>142.30000000000001</v>
      </c>
      <c r="AE211">
        <v>143.4</v>
      </c>
      <c r="AF211">
        <v>150.19999999999999</v>
      </c>
      <c r="AG211">
        <v>1940.3999999999999</v>
      </c>
      <c r="AH211">
        <v>312.60000000000002</v>
      </c>
      <c r="AI211">
        <v>441.2</v>
      </c>
      <c r="AJ211">
        <v>444.7</v>
      </c>
      <c r="AK211">
        <v>307.29999999999995</v>
      </c>
      <c r="AL211">
        <v>130.9</v>
      </c>
      <c r="AM211">
        <v>285.10000000000002</v>
      </c>
    </row>
    <row r="212" spans="1:39" x14ac:dyDescent="0.3">
      <c r="A212" t="s">
        <v>35</v>
      </c>
      <c r="B212">
        <v>2020</v>
      </c>
      <c r="C212" t="s">
        <v>36</v>
      </c>
      <c r="D212" s="62" t="s">
        <v>332</v>
      </c>
      <c r="E212" s="63">
        <v>43862</v>
      </c>
      <c r="F212">
        <v>144.80000000000001</v>
      </c>
      <c r="G212">
        <v>167.5</v>
      </c>
      <c r="H212">
        <v>151.80000000000001</v>
      </c>
      <c r="I212">
        <v>150.80000000000001</v>
      </c>
      <c r="J212">
        <v>131.4</v>
      </c>
      <c r="K212">
        <v>141.80000000000001</v>
      </c>
      <c r="L212">
        <v>170.7</v>
      </c>
      <c r="M212">
        <v>141.1</v>
      </c>
      <c r="N212">
        <v>113.6</v>
      </c>
      <c r="O212">
        <v>152</v>
      </c>
      <c r="P212">
        <v>136.5</v>
      </c>
      <c r="Q212">
        <v>159.1</v>
      </c>
      <c r="R212">
        <v>150.5</v>
      </c>
      <c r="S212">
        <v>170.1</v>
      </c>
      <c r="T212">
        <v>150.80000000000001</v>
      </c>
      <c r="U212">
        <v>141.69999999999999</v>
      </c>
      <c r="V212">
        <v>149.5</v>
      </c>
      <c r="W212">
        <v>154.80000000000001</v>
      </c>
      <c r="X212">
        <v>147.19999999999999</v>
      </c>
      <c r="Y212">
        <v>146.4</v>
      </c>
      <c r="Z212">
        <v>151.69999999999999</v>
      </c>
      <c r="AA212">
        <v>130.30000000000001</v>
      </c>
      <c r="AB212">
        <v>143.19999999999999</v>
      </c>
      <c r="AC212">
        <v>156.19999999999999</v>
      </c>
      <c r="AD212">
        <v>143.4</v>
      </c>
      <c r="AE212">
        <v>143.6</v>
      </c>
      <c r="AF212">
        <v>149.1</v>
      </c>
      <c r="AG212">
        <v>1911.6</v>
      </c>
      <c r="AH212">
        <v>313.7</v>
      </c>
      <c r="AI212">
        <v>442</v>
      </c>
      <c r="AJ212">
        <v>448.4</v>
      </c>
      <c r="AK212">
        <v>307.89999999999998</v>
      </c>
      <c r="AL212">
        <v>130.30000000000001</v>
      </c>
      <c r="AM212">
        <v>286.60000000000002</v>
      </c>
    </row>
    <row r="213" spans="1:39" x14ac:dyDescent="0.3">
      <c r="A213" t="s">
        <v>35</v>
      </c>
      <c r="B213">
        <v>2020</v>
      </c>
      <c r="C213" t="s">
        <v>38</v>
      </c>
      <c r="D213" s="62" t="s">
        <v>333</v>
      </c>
      <c r="E213" s="63">
        <v>43891</v>
      </c>
      <c r="F213">
        <v>145.1</v>
      </c>
      <c r="G213">
        <v>167</v>
      </c>
      <c r="H213">
        <v>148.1</v>
      </c>
      <c r="I213">
        <v>151.5</v>
      </c>
      <c r="J213">
        <v>131.19999999999999</v>
      </c>
      <c r="K213">
        <v>142.5</v>
      </c>
      <c r="L213">
        <v>157.30000000000001</v>
      </c>
      <c r="M213">
        <v>141.1</v>
      </c>
      <c r="N213">
        <v>113.2</v>
      </c>
      <c r="O213">
        <v>153.19999999999999</v>
      </c>
      <c r="P213">
        <v>136.69999999999999</v>
      </c>
      <c r="Q213">
        <v>159.6</v>
      </c>
      <c r="R213">
        <v>148.9</v>
      </c>
      <c r="S213">
        <v>171.2</v>
      </c>
      <c r="T213">
        <v>151.19999999999999</v>
      </c>
      <c r="U213">
        <v>141.9</v>
      </c>
      <c r="V213">
        <v>149.80000000000001</v>
      </c>
      <c r="W213">
        <v>154.5</v>
      </c>
      <c r="X213">
        <v>148.9</v>
      </c>
      <c r="Y213">
        <v>146.4</v>
      </c>
      <c r="Z213">
        <v>152.30000000000001</v>
      </c>
      <c r="AA213">
        <v>129.9</v>
      </c>
      <c r="AB213">
        <v>143.69999999999999</v>
      </c>
      <c r="AC213">
        <v>156.1</v>
      </c>
      <c r="AD213">
        <v>145.19999999999999</v>
      </c>
      <c r="AE213">
        <v>143.80000000000001</v>
      </c>
      <c r="AF213">
        <v>148.6</v>
      </c>
      <c r="AG213">
        <v>1895.4</v>
      </c>
      <c r="AH213">
        <v>315</v>
      </c>
      <c r="AI213">
        <v>442.90000000000003</v>
      </c>
      <c r="AJ213">
        <v>449.79999999999995</v>
      </c>
      <c r="AK213">
        <v>308.39999999999998</v>
      </c>
      <c r="AL213">
        <v>129.9</v>
      </c>
      <c r="AM213">
        <v>288.89999999999998</v>
      </c>
    </row>
    <row r="214" spans="1:39" x14ac:dyDescent="0.3">
      <c r="A214" t="s">
        <v>35</v>
      </c>
      <c r="B214">
        <v>2020</v>
      </c>
      <c r="C214" t="s">
        <v>39</v>
      </c>
      <c r="D214" s="62" t="s">
        <v>334</v>
      </c>
      <c r="E214" s="63">
        <v>43922</v>
      </c>
      <c r="F214">
        <v>148.69999999999999</v>
      </c>
      <c r="G214" s="16">
        <v>147.88333333333333</v>
      </c>
      <c r="H214">
        <v>148.80000000000001</v>
      </c>
      <c r="I214">
        <v>155.6</v>
      </c>
      <c r="J214">
        <v>135.1</v>
      </c>
      <c r="K214">
        <v>149.9</v>
      </c>
      <c r="L214">
        <v>168.6</v>
      </c>
      <c r="M214">
        <v>150.4</v>
      </c>
      <c r="N214">
        <v>120.3</v>
      </c>
      <c r="O214">
        <v>157.1</v>
      </c>
      <c r="P214">
        <v>136.80000000000001</v>
      </c>
      <c r="Q214">
        <v>134.1</v>
      </c>
      <c r="R214">
        <v>151.4</v>
      </c>
      <c r="S214" s="16">
        <v>170.99722222222223</v>
      </c>
      <c r="T214" s="16">
        <v>147.36388888888891</v>
      </c>
      <c r="U214" s="16">
        <v>138.86666666666667</v>
      </c>
      <c r="V214" s="16">
        <v>146.15555555555554</v>
      </c>
      <c r="W214">
        <v>155.6</v>
      </c>
      <c r="X214">
        <v>144.1</v>
      </c>
      <c r="Y214" s="16">
        <v>142.35555555555555</v>
      </c>
      <c r="Z214">
        <v>150.69999999999999</v>
      </c>
      <c r="AA214" s="16">
        <v>128.75833333333333</v>
      </c>
      <c r="AB214" s="16">
        <v>141.3138888888889</v>
      </c>
      <c r="AC214" s="16">
        <v>151.96666666666667</v>
      </c>
      <c r="AD214" s="16">
        <v>143.07500000000002</v>
      </c>
      <c r="AE214" s="16">
        <v>141.08888888888887</v>
      </c>
      <c r="AF214" s="16">
        <v>150.9</v>
      </c>
      <c r="AG214">
        <v>1904.6833333333332</v>
      </c>
      <c r="AH214">
        <v>312.08611111111111</v>
      </c>
      <c r="AI214">
        <v>432.38611111111118</v>
      </c>
      <c r="AJ214">
        <v>442.05555555555554</v>
      </c>
      <c r="AK214">
        <v>302.66666666666663</v>
      </c>
      <c r="AL214">
        <v>128.75833333333333</v>
      </c>
      <c r="AM214">
        <v>284.38888888888891</v>
      </c>
    </row>
    <row r="215" spans="1:39" x14ac:dyDescent="0.3">
      <c r="A215" t="s">
        <v>35</v>
      </c>
      <c r="B215">
        <v>2020</v>
      </c>
      <c r="C215" t="s">
        <v>41</v>
      </c>
      <c r="D215" s="62" t="s">
        <v>335</v>
      </c>
      <c r="E215" s="63">
        <v>43952</v>
      </c>
      <c r="F215" s="16">
        <v>147.78333333333333</v>
      </c>
      <c r="G215" s="16">
        <v>176.44722222222222</v>
      </c>
      <c r="H215" s="16">
        <v>150.38333333333333</v>
      </c>
      <c r="I215" s="16">
        <v>152.96666666666667</v>
      </c>
      <c r="J215" s="16">
        <v>134.61666666666667</v>
      </c>
      <c r="K215" s="16">
        <v>146.5</v>
      </c>
      <c r="L215" s="16">
        <v>164.61666666666667</v>
      </c>
      <c r="M215" s="16">
        <v>147.46666666666667</v>
      </c>
      <c r="N215" s="16">
        <v>115.10000000000001</v>
      </c>
      <c r="O215" s="16">
        <v>156.88333333333333</v>
      </c>
      <c r="P215" s="16">
        <v>138.23333333333332</v>
      </c>
      <c r="Q215" s="16">
        <v>156.45000000000002</v>
      </c>
      <c r="R215" s="16">
        <v>152.63333333333333</v>
      </c>
      <c r="S215" s="16">
        <v>148.48333333333332</v>
      </c>
      <c r="T215" s="16">
        <v>126.68333333333334</v>
      </c>
      <c r="U215" s="16">
        <v>119.30000000000001</v>
      </c>
      <c r="V215" s="16">
        <v>125.63333333333333</v>
      </c>
      <c r="W215" t="s">
        <v>32</v>
      </c>
      <c r="X215" s="16">
        <v>144.5</v>
      </c>
      <c r="Y215" s="16">
        <v>122.33333333333333</v>
      </c>
      <c r="Z215" s="16">
        <v>153.08333333333334</v>
      </c>
      <c r="AA215" s="16">
        <v>111.45</v>
      </c>
      <c r="AB215" s="16">
        <v>121.58333333333333</v>
      </c>
      <c r="AC215" s="16">
        <v>130.6</v>
      </c>
      <c r="AD215" s="16">
        <v>124.35000000000001</v>
      </c>
      <c r="AE215" s="16">
        <v>121.73333333333333</v>
      </c>
      <c r="AF215" s="16">
        <v>151.5</v>
      </c>
      <c r="AG215">
        <v>1940.0805555555553</v>
      </c>
      <c r="AH215">
        <v>270.21666666666664</v>
      </c>
      <c r="AI215">
        <v>371.61666666666667</v>
      </c>
      <c r="AJ215">
        <v>266.83333333333331</v>
      </c>
      <c r="AK215">
        <v>283.68333333333334</v>
      </c>
      <c r="AL215">
        <v>111.45</v>
      </c>
      <c r="AM215">
        <v>245.93333333333334</v>
      </c>
    </row>
    <row r="216" spans="1:39" x14ac:dyDescent="0.3">
      <c r="A216" t="s">
        <v>35</v>
      </c>
      <c r="B216">
        <v>2020</v>
      </c>
      <c r="C216" t="s">
        <v>42</v>
      </c>
      <c r="D216" s="62" t="s">
        <v>336</v>
      </c>
      <c r="E216" s="63">
        <v>43983</v>
      </c>
      <c r="F216">
        <v>149.6</v>
      </c>
      <c r="G216">
        <v>192.7</v>
      </c>
      <c r="H216">
        <v>151.4</v>
      </c>
      <c r="I216">
        <v>153.30000000000001</v>
      </c>
      <c r="J216">
        <v>136.30000000000001</v>
      </c>
      <c r="K216">
        <v>147.19999999999999</v>
      </c>
      <c r="L216">
        <v>156.5</v>
      </c>
      <c r="M216">
        <v>150.9</v>
      </c>
      <c r="N216">
        <v>114.2</v>
      </c>
      <c r="O216">
        <v>159.5</v>
      </c>
      <c r="P216">
        <v>139.4</v>
      </c>
      <c r="Q216">
        <v>161.80000000000001</v>
      </c>
      <c r="R216">
        <v>154</v>
      </c>
      <c r="S216">
        <v>183.5</v>
      </c>
      <c r="T216">
        <v>152.5</v>
      </c>
      <c r="U216">
        <v>144.4</v>
      </c>
      <c r="V216">
        <v>151.4</v>
      </c>
      <c r="W216">
        <v>154.69999999999999</v>
      </c>
      <c r="X216">
        <v>141.9</v>
      </c>
      <c r="Y216">
        <v>146.4</v>
      </c>
      <c r="Z216">
        <v>154.4</v>
      </c>
      <c r="AA216">
        <v>135</v>
      </c>
      <c r="AB216">
        <v>148.30000000000001</v>
      </c>
      <c r="AC216">
        <v>156.4</v>
      </c>
      <c r="AD216">
        <v>151.6</v>
      </c>
      <c r="AE216">
        <v>147</v>
      </c>
      <c r="AF216">
        <v>151.80000000000001</v>
      </c>
      <c r="AG216">
        <v>1966.8000000000002</v>
      </c>
      <c r="AH216">
        <v>330.5</v>
      </c>
      <c r="AI216">
        <v>448.29999999999995</v>
      </c>
      <c r="AJ216">
        <v>443</v>
      </c>
      <c r="AK216">
        <v>310.8</v>
      </c>
      <c r="AL216">
        <v>135</v>
      </c>
      <c r="AM216">
        <v>299.89999999999998</v>
      </c>
    </row>
    <row r="217" spans="1:39" x14ac:dyDescent="0.3">
      <c r="A217" t="s">
        <v>35</v>
      </c>
      <c r="B217">
        <v>2020</v>
      </c>
      <c r="C217" t="s">
        <v>44</v>
      </c>
      <c r="D217" s="62" t="s">
        <v>337</v>
      </c>
      <c r="E217" s="63">
        <v>44013</v>
      </c>
      <c r="F217">
        <v>149.6</v>
      </c>
      <c r="G217">
        <v>192.7</v>
      </c>
      <c r="H217">
        <v>151.4</v>
      </c>
      <c r="I217">
        <v>153.30000000000001</v>
      </c>
      <c r="J217">
        <v>136.30000000000001</v>
      </c>
      <c r="K217">
        <v>147.19999999999999</v>
      </c>
      <c r="L217">
        <v>156.5</v>
      </c>
      <c r="M217">
        <v>150.9</v>
      </c>
      <c r="N217">
        <v>114.2</v>
      </c>
      <c r="O217">
        <v>159.5</v>
      </c>
      <c r="P217">
        <v>139.4</v>
      </c>
      <c r="Q217">
        <v>161.80000000000001</v>
      </c>
      <c r="R217">
        <v>154</v>
      </c>
      <c r="S217">
        <v>183.5</v>
      </c>
      <c r="T217">
        <v>152.5</v>
      </c>
      <c r="U217">
        <v>144.4</v>
      </c>
      <c r="V217">
        <v>151.4</v>
      </c>
      <c r="W217">
        <v>154.69999999999999</v>
      </c>
      <c r="X217">
        <v>141.9</v>
      </c>
      <c r="Y217">
        <v>146.4</v>
      </c>
      <c r="Z217">
        <v>154.4</v>
      </c>
      <c r="AA217">
        <v>135</v>
      </c>
      <c r="AB217">
        <v>148.30000000000001</v>
      </c>
      <c r="AC217">
        <v>156.4</v>
      </c>
      <c r="AD217">
        <v>151.6</v>
      </c>
      <c r="AE217">
        <v>147</v>
      </c>
      <c r="AF217">
        <v>151.80000000000001</v>
      </c>
      <c r="AG217">
        <v>1966.8000000000002</v>
      </c>
      <c r="AH217">
        <v>330.5</v>
      </c>
      <c r="AI217">
        <v>448.29999999999995</v>
      </c>
      <c r="AJ217">
        <v>443</v>
      </c>
      <c r="AK217">
        <v>310.8</v>
      </c>
      <c r="AL217">
        <v>135</v>
      </c>
      <c r="AM217">
        <v>299.89999999999998</v>
      </c>
    </row>
    <row r="218" spans="1:39" x14ac:dyDescent="0.3">
      <c r="A218" t="s">
        <v>35</v>
      </c>
      <c r="B218">
        <v>2020</v>
      </c>
      <c r="C218" t="s">
        <v>46</v>
      </c>
      <c r="D218" s="62" t="s">
        <v>338</v>
      </c>
      <c r="E218" s="63">
        <v>44044</v>
      </c>
      <c r="F218">
        <v>148.9</v>
      </c>
      <c r="G218">
        <v>190.9</v>
      </c>
      <c r="H218">
        <v>150.80000000000001</v>
      </c>
      <c r="I218">
        <v>153.30000000000001</v>
      </c>
      <c r="J218">
        <v>137.4</v>
      </c>
      <c r="K218">
        <v>150.4</v>
      </c>
      <c r="L218">
        <v>178.1</v>
      </c>
      <c r="M218">
        <v>150.4</v>
      </c>
      <c r="N218">
        <v>115.1</v>
      </c>
      <c r="O218">
        <v>160</v>
      </c>
      <c r="P218">
        <v>140.6</v>
      </c>
      <c r="Q218">
        <v>162.30000000000001</v>
      </c>
      <c r="R218">
        <v>157</v>
      </c>
      <c r="S218">
        <v>182.6</v>
      </c>
      <c r="T218">
        <v>153.1</v>
      </c>
      <c r="U218">
        <v>143.4</v>
      </c>
      <c r="V218">
        <v>151.69999999999999</v>
      </c>
      <c r="W218">
        <v>155.5</v>
      </c>
      <c r="X218">
        <v>143</v>
      </c>
      <c r="Y218">
        <v>148.4</v>
      </c>
      <c r="Z218">
        <v>155</v>
      </c>
      <c r="AA218">
        <v>138.5</v>
      </c>
      <c r="AB218">
        <v>146</v>
      </c>
      <c r="AC218">
        <v>158.5</v>
      </c>
      <c r="AD218">
        <v>154.30000000000001</v>
      </c>
      <c r="AE218">
        <v>149</v>
      </c>
      <c r="AF218">
        <v>153.9</v>
      </c>
      <c r="AG218">
        <v>1995.1999999999998</v>
      </c>
      <c r="AH218">
        <v>331.6</v>
      </c>
      <c r="AI218">
        <v>448.2</v>
      </c>
      <c r="AJ218">
        <v>446.9</v>
      </c>
      <c r="AK218">
        <v>313.5</v>
      </c>
      <c r="AL218">
        <v>138.5</v>
      </c>
      <c r="AM218">
        <v>300.3</v>
      </c>
    </row>
    <row r="219" spans="1:39" x14ac:dyDescent="0.3">
      <c r="A219" t="s">
        <v>35</v>
      </c>
      <c r="B219">
        <v>2020</v>
      </c>
      <c r="C219" t="s">
        <v>48</v>
      </c>
      <c r="D219" s="62" t="s">
        <v>339</v>
      </c>
      <c r="E219" s="63">
        <v>44075</v>
      </c>
      <c r="F219">
        <v>148.4</v>
      </c>
      <c r="G219">
        <v>187.1</v>
      </c>
      <c r="H219">
        <v>152.5</v>
      </c>
      <c r="I219">
        <v>153.6</v>
      </c>
      <c r="J219">
        <v>138.19999999999999</v>
      </c>
      <c r="K219">
        <v>150.9</v>
      </c>
      <c r="L219">
        <v>186.7</v>
      </c>
      <c r="M219">
        <v>149.80000000000001</v>
      </c>
      <c r="N219">
        <v>116.4</v>
      </c>
      <c r="O219">
        <v>160.30000000000001</v>
      </c>
      <c r="P219">
        <v>142.19999999999999</v>
      </c>
      <c r="Q219">
        <v>162.9</v>
      </c>
      <c r="R219">
        <v>158</v>
      </c>
      <c r="S219">
        <v>184.4</v>
      </c>
      <c r="T219">
        <v>153.4</v>
      </c>
      <c r="U219">
        <v>144.30000000000001</v>
      </c>
      <c r="V219">
        <v>152</v>
      </c>
      <c r="W219">
        <v>156.30000000000001</v>
      </c>
      <c r="X219">
        <v>142.9</v>
      </c>
      <c r="Y219">
        <v>148.69999999999999</v>
      </c>
      <c r="Z219">
        <v>155.6</v>
      </c>
      <c r="AA219">
        <v>139.6</v>
      </c>
      <c r="AB219">
        <v>146.6</v>
      </c>
      <c r="AC219">
        <v>157.5</v>
      </c>
      <c r="AD219">
        <v>158.4</v>
      </c>
      <c r="AE219">
        <v>150</v>
      </c>
      <c r="AF219">
        <v>154.69999999999999</v>
      </c>
      <c r="AG219">
        <v>2007</v>
      </c>
      <c r="AH219">
        <v>334.4</v>
      </c>
      <c r="AI219">
        <v>449.70000000000005</v>
      </c>
      <c r="AJ219">
        <v>447.90000000000003</v>
      </c>
      <c r="AK219">
        <v>313.10000000000002</v>
      </c>
      <c r="AL219">
        <v>139.6</v>
      </c>
      <c r="AM219">
        <v>305</v>
      </c>
    </row>
    <row r="220" spans="1:39" x14ac:dyDescent="0.3">
      <c r="A220" t="s">
        <v>35</v>
      </c>
      <c r="B220">
        <v>2020</v>
      </c>
      <c r="C220" t="s">
        <v>50</v>
      </c>
      <c r="D220" s="62" t="s">
        <v>340</v>
      </c>
      <c r="E220" s="63">
        <v>44105</v>
      </c>
      <c r="F220">
        <v>147.5</v>
      </c>
      <c r="G220">
        <v>188.9</v>
      </c>
      <c r="H220">
        <v>161.4</v>
      </c>
      <c r="I220">
        <v>153.6</v>
      </c>
      <c r="J220">
        <v>140.1</v>
      </c>
      <c r="K220">
        <v>151.19999999999999</v>
      </c>
      <c r="L220">
        <v>209.2</v>
      </c>
      <c r="M220">
        <v>150.9</v>
      </c>
      <c r="N220">
        <v>116.2</v>
      </c>
      <c r="O220">
        <v>161</v>
      </c>
      <c r="P220">
        <v>144</v>
      </c>
      <c r="Q220">
        <v>163.19999999999999</v>
      </c>
      <c r="R220">
        <v>161.4</v>
      </c>
      <c r="S220">
        <v>184.3</v>
      </c>
      <c r="T220">
        <v>153.69999999999999</v>
      </c>
      <c r="U220">
        <v>144.6</v>
      </c>
      <c r="V220">
        <v>152.30000000000001</v>
      </c>
      <c r="W220">
        <v>156.5</v>
      </c>
      <c r="X220">
        <v>143.1</v>
      </c>
      <c r="Y220">
        <v>148.69999999999999</v>
      </c>
      <c r="Z220">
        <v>156.30000000000001</v>
      </c>
      <c r="AA220">
        <v>140.6</v>
      </c>
      <c r="AB220">
        <v>146.5</v>
      </c>
      <c r="AC220">
        <v>158.5</v>
      </c>
      <c r="AD220">
        <v>157</v>
      </c>
      <c r="AE220">
        <v>150.4</v>
      </c>
      <c r="AF220">
        <v>156.4</v>
      </c>
      <c r="AG220">
        <v>2048.6000000000004</v>
      </c>
      <c r="AH220">
        <v>334.70000000000005</v>
      </c>
      <c r="AI220">
        <v>450.59999999999997</v>
      </c>
      <c r="AJ220">
        <v>448.3</v>
      </c>
      <c r="AK220">
        <v>314.8</v>
      </c>
      <c r="AL220">
        <v>140.6</v>
      </c>
      <c r="AM220">
        <v>303.5</v>
      </c>
    </row>
    <row r="221" spans="1:39" x14ac:dyDescent="0.3">
      <c r="A221" t="s">
        <v>35</v>
      </c>
      <c r="B221">
        <v>2020</v>
      </c>
      <c r="C221" t="s">
        <v>53</v>
      </c>
      <c r="D221" s="62" t="s">
        <v>341</v>
      </c>
      <c r="E221" s="63">
        <v>44136</v>
      </c>
      <c r="F221">
        <v>146.80000000000001</v>
      </c>
      <c r="G221">
        <v>191</v>
      </c>
      <c r="H221">
        <v>173.6</v>
      </c>
      <c r="I221">
        <v>153.80000000000001</v>
      </c>
      <c r="J221">
        <v>142.69999999999999</v>
      </c>
      <c r="K221">
        <v>148.4</v>
      </c>
      <c r="L221">
        <v>230</v>
      </c>
      <c r="M221">
        <v>156.80000000000001</v>
      </c>
      <c r="N221">
        <v>115.7</v>
      </c>
      <c r="O221">
        <v>161.80000000000001</v>
      </c>
      <c r="P221">
        <v>146.5</v>
      </c>
      <c r="Q221">
        <v>163.80000000000001</v>
      </c>
      <c r="R221">
        <v>164.7</v>
      </c>
      <c r="S221">
        <v>184.8</v>
      </c>
      <c r="T221">
        <v>154.30000000000001</v>
      </c>
      <c r="U221">
        <v>144.9</v>
      </c>
      <c r="V221">
        <v>152.80000000000001</v>
      </c>
      <c r="W221">
        <v>158</v>
      </c>
      <c r="X221">
        <v>143.6</v>
      </c>
      <c r="Y221">
        <v>149.19999999999999</v>
      </c>
      <c r="Z221">
        <v>157.19999999999999</v>
      </c>
      <c r="AA221">
        <v>140.4</v>
      </c>
      <c r="AB221">
        <v>148.4</v>
      </c>
      <c r="AC221">
        <v>158.6</v>
      </c>
      <c r="AD221">
        <v>156.9</v>
      </c>
      <c r="AE221">
        <v>150.69999999999999</v>
      </c>
      <c r="AF221">
        <v>158.4</v>
      </c>
      <c r="AG221">
        <v>2095.6</v>
      </c>
      <c r="AH221">
        <v>335.5</v>
      </c>
      <c r="AI221">
        <v>452.00000000000006</v>
      </c>
      <c r="AJ221">
        <v>450.8</v>
      </c>
      <c r="AK221">
        <v>315.79999999999995</v>
      </c>
      <c r="AL221">
        <v>140.4</v>
      </c>
      <c r="AM221">
        <v>305.3</v>
      </c>
    </row>
    <row r="222" spans="1:39" x14ac:dyDescent="0.3">
      <c r="A222" t="s">
        <v>35</v>
      </c>
      <c r="B222">
        <v>2020</v>
      </c>
      <c r="C222" t="s">
        <v>55</v>
      </c>
      <c r="D222" s="62" t="s">
        <v>342</v>
      </c>
      <c r="E222" s="63">
        <v>44166</v>
      </c>
      <c r="F222">
        <v>146</v>
      </c>
      <c r="G222">
        <v>191</v>
      </c>
      <c r="H222">
        <v>175.3</v>
      </c>
      <c r="I222">
        <v>154.1</v>
      </c>
      <c r="J222">
        <v>146.6</v>
      </c>
      <c r="K222">
        <v>147.69999999999999</v>
      </c>
      <c r="L222">
        <v>230.5</v>
      </c>
      <c r="M222">
        <v>160.19999999999999</v>
      </c>
      <c r="N222">
        <v>115.3</v>
      </c>
      <c r="O222">
        <v>163</v>
      </c>
      <c r="P222">
        <v>149.19999999999999</v>
      </c>
      <c r="Q222">
        <v>164.8</v>
      </c>
      <c r="R222">
        <v>165.4</v>
      </c>
      <c r="S222">
        <v>185.4</v>
      </c>
      <c r="T222">
        <v>155</v>
      </c>
      <c r="U222">
        <v>145.4</v>
      </c>
      <c r="V222">
        <v>153.6</v>
      </c>
      <c r="W222">
        <v>158.4</v>
      </c>
      <c r="X222">
        <v>144.6</v>
      </c>
      <c r="Y222">
        <v>149.69999999999999</v>
      </c>
      <c r="Z222">
        <v>158.30000000000001</v>
      </c>
      <c r="AA222">
        <v>140.69999999999999</v>
      </c>
      <c r="AB222">
        <v>148.5</v>
      </c>
      <c r="AC222">
        <v>159.4</v>
      </c>
      <c r="AD222">
        <v>157.1</v>
      </c>
      <c r="AE222">
        <v>151.19999999999999</v>
      </c>
      <c r="AF222">
        <v>158.9</v>
      </c>
      <c r="AG222">
        <v>2109.1</v>
      </c>
      <c r="AH222">
        <v>336.6</v>
      </c>
      <c r="AI222">
        <v>454</v>
      </c>
      <c r="AJ222">
        <v>452.7</v>
      </c>
      <c r="AK222">
        <v>317.70000000000005</v>
      </c>
      <c r="AL222">
        <v>140.69999999999999</v>
      </c>
      <c r="AM222">
        <v>305.60000000000002</v>
      </c>
    </row>
    <row r="223" spans="1:39" x14ac:dyDescent="0.3">
      <c r="A223" t="s">
        <v>35</v>
      </c>
      <c r="B223">
        <v>2021</v>
      </c>
      <c r="C223" t="s">
        <v>31</v>
      </c>
      <c r="D223" s="62" t="s">
        <v>343</v>
      </c>
      <c r="E223" s="63">
        <v>44197</v>
      </c>
      <c r="F223">
        <v>144.9</v>
      </c>
      <c r="G223">
        <v>190.1</v>
      </c>
      <c r="H223">
        <v>175.3</v>
      </c>
      <c r="I223">
        <v>154.1</v>
      </c>
      <c r="J223">
        <v>150.9</v>
      </c>
      <c r="K223">
        <v>149.6</v>
      </c>
      <c r="L223">
        <v>194.2</v>
      </c>
      <c r="M223">
        <v>160.4</v>
      </c>
      <c r="N223">
        <v>114.6</v>
      </c>
      <c r="O223">
        <v>164</v>
      </c>
      <c r="P223">
        <v>151.80000000000001</v>
      </c>
      <c r="Q223">
        <v>165.6</v>
      </c>
      <c r="R223">
        <v>161</v>
      </c>
      <c r="S223">
        <v>186.5</v>
      </c>
      <c r="T223">
        <v>155.5</v>
      </c>
      <c r="U223">
        <v>146.1</v>
      </c>
      <c r="V223">
        <v>154.19999999999999</v>
      </c>
      <c r="W223">
        <v>157.69999999999999</v>
      </c>
      <c r="X223">
        <v>147.9</v>
      </c>
      <c r="Y223">
        <v>150</v>
      </c>
      <c r="Z223">
        <v>159.30000000000001</v>
      </c>
      <c r="AA223">
        <v>141.9</v>
      </c>
      <c r="AB223">
        <v>149.6</v>
      </c>
      <c r="AC223">
        <v>159.19999999999999</v>
      </c>
      <c r="AD223">
        <v>156.80000000000001</v>
      </c>
      <c r="AE223">
        <v>151.9</v>
      </c>
      <c r="AF223">
        <v>157.30000000000001</v>
      </c>
      <c r="AG223">
        <v>2076.5</v>
      </c>
      <c r="AH223">
        <v>338.4</v>
      </c>
      <c r="AI223">
        <v>455.8</v>
      </c>
      <c r="AJ223">
        <v>455.6</v>
      </c>
      <c r="AK223">
        <v>318.5</v>
      </c>
      <c r="AL223">
        <v>141.9</v>
      </c>
      <c r="AM223">
        <v>306.39999999999998</v>
      </c>
    </row>
    <row r="224" spans="1:39" x14ac:dyDescent="0.3">
      <c r="A224" t="s">
        <v>35</v>
      </c>
      <c r="B224">
        <v>2021</v>
      </c>
      <c r="C224" t="s">
        <v>36</v>
      </c>
      <c r="D224" s="62" t="s">
        <v>344</v>
      </c>
      <c r="E224" s="63">
        <v>44228</v>
      </c>
      <c r="F224">
        <v>144.30000000000001</v>
      </c>
      <c r="G224">
        <v>186.5</v>
      </c>
      <c r="H224">
        <v>168.7</v>
      </c>
      <c r="I224">
        <v>154.69999999999999</v>
      </c>
      <c r="J224">
        <v>158.69999999999999</v>
      </c>
      <c r="K224">
        <v>150.69999999999999</v>
      </c>
      <c r="L224">
        <v>160</v>
      </c>
      <c r="M224">
        <v>158.80000000000001</v>
      </c>
      <c r="N224">
        <v>112.8</v>
      </c>
      <c r="O224">
        <v>164.2</v>
      </c>
      <c r="P224">
        <v>155.5</v>
      </c>
      <c r="Q224">
        <v>167.5</v>
      </c>
      <c r="R224">
        <v>156.9</v>
      </c>
      <c r="S224">
        <v>188.3</v>
      </c>
      <c r="T224">
        <v>157.19999999999999</v>
      </c>
      <c r="U224">
        <v>147.4</v>
      </c>
      <c r="V224">
        <v>155.80000000000001</v>
      </c>
      <c r="W224">
        <v>159.80000000000001</v>
      </c>
      <c r="X224">
        <v>152.4</v>
      </c>
      <c r="Y224">
        <v>150.9</v>
      </c>
      <c r="Z224">
        <v>161.30000000000001</v>
      </c>
      <c r="AA224">
        <v>145.1</v>
      </c>
      <c r="AB224">
        <v>151.5</v>
      </c>
      <c r="AC224">
        <v>159.5</v>
      </c>
      <c r="AD224">
        <v>155.80000000000001</v>
      </c>
      <c r="AE224">
        <v>153.4</v>
      </c>
      <c r="AF224">
        <v>156.6</v>
      </c>
      <c r="AG224">
        <v>2039.3000000000002</v>
      </c>
      <c r="AH224">
        <v>341.70000000000005</v>
      </c>
      <c r="AI224">
        <v>460.40000000000003</v>
      </c>
      <c r="AJ224">
        <v>463.1</v>
      </c>
      <c r="AK224">
        <v>320.8</v>
      </c>
      <c r="AL224">
        <v>145.1</v>
      </c>
      <c r="AM224">
        <v>307.3</v>
      </c>
    </row>
    <row r="225" spans="1:39" x14ac:dyDescent="0.3">
      <c r="A225" t="s">
        <v>35</v>
      </c>
      <c r="B225">
        <v>2021</v>
      </c>
      <c r="C225" t="s">
        <v>38</v>
      </c>
      <c r="D225" s="62" t="s">
        <v>345</v>
      </c>
      <c r="E225" s="63">
        <v>44256</v>
      </c>
      <c r="F225">
        <v>144.1</v>
      </c>
      <c r="G225">
        <v>192.2</v>
      </c>
      <c r="H225">
        <v>163.80000000000001</v>
      </c>
      <c r="I225">
        <v>154.9</v>
      </c>
      <c r="J225">
        <v>163.9</v>
      </c>
      <c r="K225">
        <v>153.69999999999999</v>
      </c>
      <c r="L225">
        <v>149.5</v>
      </c>
      <c r="M225">
        <v>159.80000000000001</v>
      </c>
      <c r="N225">
        <v>112.6</v>
      </c>
      <c r="O225">
        <v>163.5</v>
      </c>
      <c r="P225">
        <v>156.5</v>
      </c>
      <c r="Q225">
        <v>168.2</v>
      </c>
      <c r="R225">
        <v>156.69999999999999</v>
      </c>
      <c r="S225">
        <v>188.1</v>
      </c>
      <c r="T225">
        <v>157.80000000000001</v>
      </c>
      <c r="U225">
        <v>147.9</v>
      </c>
      <c r="V225">
        <v>156.4</v>
      </c>
      <c r="W225">
        <v>159.9</v>
      </c>
      <c r="X225">
        <v>155.5</v>
      </c>
      <c r="Y225">
        <v>151.19999999999999</v>
      </c>
      <c r="Z225">
        <v>161.69999999999999</v>
      </c>
      <c r="AA225">
        <v>146.19999999999999</v>
      </c>
      <c r="AB225">
        <v>152.6</v>
      </c>
      <c r="AC225">
        <v>160.19999999999999</v>
      </c>
      <c r="AD225">
        <v>153.80000000000001</v>
      </c>
      <c r="AE225">
        <v>153.80000000000001</v>
      </c>
      <c r="AF225">
        <v>156.80000000000001</v>
      </c>
      <c r="AG225">
        <v>2039.3999999999999</v>
      </c>
      <c r="AH225">
        <v>341.9</v>
      </c>
      <c r="AI225">
        <v>462.1</v>
      </c>
      <c r="AJ225">
        <v>466.59999999999997</v>
      </c>
      <c r="AK225">
        <v>321.89999999999998</v>
      </c>
      <c r="AL225">
        <v>146.19999999999999</v>
      </c>
      <c r="AM225">
        <v>306.39999999999998</v>
      </c>
    </row>
    <row r="226" spans="1:39" x14ac:dyDescent="0.3">
      <c r="A226" t="s">
        <v>35</v>
      </c>
      <c r="B226">
        <v>2021</v>
      </c>
      <c r="C226" t="s">
        <v>39</v>
      </c>
      <c r="D226" s="62" t="s">
        <v>346</v>
      </c>
      <c r="E226" s="63">
        <v>44287</v>
      </c>
      <c r="F226">
        <v>144.30000000000001</v>
      </c>
      <c r="G226">
        <v>198</v>
      </c>
      <c r="H226">
        <v>164.6</v>
      </c>
      <c r="I226">
        <v>155.4</v>
      </c>
      <c r="J226">
        <v>170.1</v>
      </c>
      <c r="K226">
        <v>164.4</v>
      </c>
      <c r="L226">
        <v>144.1</v>
      </c>
      <c r="M226">
        <v>161.69999999999999</v>
      </c>
      <c r="N226">
        <v>113.1</v>
      </c>
      <c r="O226">
        <v>163.9</v>
      </c>
      <c r="P226">
        <v>157.6</v>
      </c>
      <c r="Q226">
        <v>168.9</v>
      </c>
      <c r="R226">
        <v>158</v>
      </c>
      <c r="S226">
        <v>188.8</v>
      </c>
      <c r="T226">
        <v>158.80000000000001</v>
      </c>
      <c r="U226">
        <v>148.5</v>
      </c>
      <c r="V226">
        <v>157.30000000000001</v>
      </c>
      <c r="W226">
        <v>161.4</v>
      </c>
      <c r="X226">
        <v>155.6</v>
      </c>
      <c r="Y226">
        <v>151.80000000000001</v>
      </c>
      <c r="Z226">
        <v>162.30000000000001</v>
      </c>
      <c r="AA226">
        <v>146.6</v>
      </c>
      <c r="AB226">
        <v>153.19999999999999</v>
      </c>
      <c r="AC226">
        <v>160.30000000000001</v>
      </c>
      <c r="AD226">
        <v>155.4</v>
      </c>
      <c r="AE226">
        <v>154.4</v>
      </c>
      <c r="AF226">
        <v>157.80000000000001</v>
      </c>
      <c r="AG226">
        <v>2064.1</v>
      </c>
      <c r="AH226">
        <v>343.20000000000005</v>
      </c>
      <c r="AI226">
        <v>464.6</v>
      </c>
      <c r="AJ226">
        <v>468.8</v>
      </c>
      <c r="AK226">
        <v>322.60000000000002</v>
      </c>
      <c r="AL226">
        <v>146.6</v>
      </c>
      <c r="AM226">
        <v>308.60000000000002</v>
      </c>
    </row>
    <row r="227" spans="1:39" x14ac:dyDescent="0.3">
      <c r="A227" t="s">
        <v>35</v>
      </c>
      <c r="B227">
        <v>2021</v>
      </c>
      <c r="C227" t="s">
        <v>41</v>
      </c>
      <c r="D227" s="62" t="s">
        <v>347</v>
      </c>
      <c r="E227" s="63">
        <v>44317</v>
      </c>
      <c r="F227">
        <v>146.30000000000001</v>
      </c>
      <c r="G227">
        <v>200.5</v>
      </c>
      <c r="H227">
        <v>170.3</v>
      </c>
      <c r="I227">
        <v>156.1</v>
      </c>
      <c r="J227">
        <v>178.7</v>
      </c>
      <c r="K227">
        <v>167.1</v>
      </c>
      <c r="L227">
        <v>147.9</v>
      </c>
      <c r="M227">
        <v>165.4</v>
      </c>
      <c r="N227">
        <v>114.8</v>
      </c>
      <c r="O227">
        <v>168.2</v>
      </c>
      <c r="P227">
        <v>159.30000000000001</v>
      </c>
      <c r="Q227">
        <v>170.4</v>
      </c>
      <c r="R227">
        <v>160.69999999999999</v>
      </c>
      <c r="S227">
        <v>191.9</v>
      </c>
      <c r="T227">
        <v>161.80000000000001</v>
      </c>
      <c r="U227">
        <v>152.1</v>
      </c>
      <c r="V227">
        <v>160.4</v>
      </c>
      <c r="W227">
        <v>161.6</v>
      </c>
      <c r="X227">
        <v>159.4</v>
      </c>
      <c r="Y227">
        <v>154.69999999999999</v>
      </c>
      <c r="Z227">
        <v>165.8</v>
      </c>
      <c r="AA227">
        <v>148.9</v>
      </c>
      <c r="AB227">
        <v>155.80000000000001</v>
      </c>
      <c r="AC227">
        <v>161.19999999999999</v>
      </c>
      <c r="AD227">
        <v>158.6</v>
      </c>
      <c r="AE227">
        <v>156.80000000000001</v>
      </c>
      <c r="AF227">
        <v>160.4</v>
      </c>
      <c r="AG227">
        <v>2105.7000000000003</v>
      </c>
      <c r="AH227">
        <v>348.70000000000005</v>
      </c>
      <c r="AI227">
        <v>474.29999999999995</v>
      </c>
      <c r="AJ227">
        <v>475.7</v>
      </c>
      <c r="AK227">
        <v>327</v>
      </c>
      <c r="AL227">
        <v>148.9</v>
      </c>
      <c r="AM227">
        <v>314.39999999999998</v>
      </c>
    </row>
    <row r="228" spans="1:39" x14ac:dyDescent="0.3">
      <c r="A228" t="s">
        <v>35</v>
      </c>
      <c r="B228">
        <v>2021</v>
      </c>
      <c r="C228" t="s">
        <v>42</v>
      </c>
      <c r="D228" s="62" t="s">
        <v>348</v>
      </c>
      <c r="E228" s="63">
        <v>44348</v>
      </c>
      <c r="F228">
        <v>146.69999999999999</v>
      </c>
      <c r="G228">
        <v>202</v>
      </c>
      <c r="H228">
        <v>180.7</v>
      </c>
      <c r="I228">
        <v>156.19999999999999</v>
      </c>
      <c r="J228">
        <v>183.7</v>
      </c>
      <c r="K228">
        <v>164.6</v>
      </c>
      <c r="L228">
        <v>155.4</v>
      </c>
      <c r="M228">
        <v>166</v>
      </c>
      <c r="N228">
        <v>115.1</v>
      </c>
      <c r="O228">
        <v>168.5</v>
      </c>
      <c r="P228">
        <v>160</v>
      </c>
      <c r="Q228">
        <v>172.4</v>
      </c>
      <c r="R228">
        <v>162.6</v>
      </c>
      <c r="S228">
        <v>190.8</v>
      </c>
      <c r="T228">
        <v>162.19999999999999</v>
      </c>
      <c r="U228">
        <v>151.80000000000001</v>
      </c>
      <c r="V228">
        <v>160.69999999999999</v>
      </c>
      <c r="W228">
        <v>160.5</v>
      </c>
      <c r="X228">
        <v>159.80000000000001</v>
      </c>
      <c r="Y228">
        <v>154.80000000000001</v>
      </c>
      <c r="Z228">
        <v>166.3</v>
      </c>
      <c r="AA228">
        <v>150.69999999999999</v>
      </c>
      <c r="AB228">
        <v>154.9</v>
      </c>
      <c r="AC228">
        <v>161.69999999999999</v>
      </c>
      <c r="AD228">
        <v>158.80000000000001</v>
      </c>
      <c r="AE228">
        <v>157.6</v>
      </c>
      <c r="AF228">
        <v>161.30000000000001</v>
      </c>
      <c r="AG228">
        <v>2133.9</v>
      </c>
      <c r="AH228">
        <v>348.4</v>
      </c>
      <c r="AI228">
        <v>474.7</v>
      </c>
      <c r="AJ228">
        <v>475.1</v>
      </c>
      <c r="AK228">
        <v>328</v>
      </c>
      <c r="AL228">
        <v>150.69999999999999</v>
      </c>
      <c r="AM228">
        <v>313.70000000000005</v>
      </c>
    </row>
    <row r="229" spans="1:39" x14ac:dyDescent="0.3">
      <c r="A229" t="s">
        <v>35</v>
      </c>
      <c r="B229">
        <v>2021</v>
      </c>
      <c r="C229" t="s">
        <v>44</v>
      </c>
      <c r="D229" s="62" t="s">
        <v>349</v>
      </c>
      <c r="E229" s="63">
        <v>44378</v>
      </c>
      <c r="F229">
        <v>146.4</v>
      </c>
      <c r="G229">
        <v>206.8</v>
      </c>
      <c r="H229">
        <v>182.2</v>
      </c>
      <c r="I229">
        <v>157.5</v>
      </c>
      <c r="J229">
        <v>182.1</v>
      </c>
      <c r="K229">
        <v>163.9</v>
      </c>
      <c r="L229">
        <v>164.2</v>
      </c>
      <c r="M229">
        <v>164</v>
      </c>
      <c r="N229">
        <v>114.5</v>
      </c>
      <c r="O229">
        <v>168.3</v>
      </c>
      <c r="P229">
        <v>160.9</v>
      </c>
      <c r="Q229">
        <v>172.2</v>
      </c>
      <c r="R229">
        <v>164</v>
      </c>
      <c r="S229">
        <v>191.2</v>
      </c>
      <c r="T229">
        <v>162.80000000000001</v>
      </c>
      <c r="U229">
        <v>153.1</v>
      </c>
      <c r="V229">
        <v>161.4</v>
      </c>
      <c r="W229">
        <v>161.5</v>
      </c>
      <c r="X229">
        <v>160.69999999999999</v>
      </c>
      <c r="Y229">
        <v>155.80000000000001</v>
      </c>
      <c r="Z229">
        <v>167</v>
      </c>
      <c r="AA229">
        <v>153.1</v>
      </c>
      <c r="AB229">
        <v>155.30000000000001</v>
      </c>
      <c r="AC229">
        <v>163.19999999999999</v>
      </c>
      <c r="AD229">
        <v>160.1</v>
      </c>
      <c r="AE229">
        <v>159</v>
      </c>
      <c r="AF229">
        <v>162.5</v>
      </c>
      <c r="AG229">
        <v>2147</v>
      </c>
      <c r="AH229">
        <v>350.2</v>
      </c>
      <c r="AI229">
        <v>477.29999999999995</v>
      </c>
      <c r="AJ229">
        <v>478</v>
      </c>
      <c r="AK229">
        <v>330.2</v>
      </c>
      <c r="AL229">
        <v>153.1</v>
      </c>
      <c r="AM229">
        <v>315.39999999999998</v>
      </c>
    </row>
    <row r="230" spans="1:39" x14ac:dyDescent="0.3">
      <c r="A230" t="s">
        <v>35</v>
      </c>
      <c r="B230">
        <v>2021</v>
      </c>
      <c r="C230" t="s">
        <v>46</v>
      </c>
      <c r="D230" s="62" t="s">
        <v>350</v>
      </c>
      <c r="E230" s="63">
        <v>44409</v>
      </c>
      <c r="F230">
        <v>146.6</v>
      </c>
      <c r="G230">
        <v>204</v>
      </c>
      <c r="H230">
        <v>172.8</v>
      </c>
      <c r="I230">
        <v>158.4</v>
      </c>
      <c r="J230">
        <v>188</v>
      </c>
      <c r="K230">
        <v>156.80000000000001</v>
      </c>
      <c r="L230">
        <v>162.19999999999999</v>
      </c>
      <c r="M230">
        <v>164.1</v>
      </c>
      <c r="N230">
        <v>119.7</v>
      </c>
      <c r="O230">
        <v>168.8</v>
      </c>
      <c r="P230">
        <v>162.69999999999999</v>
      </c>
      <c r="Q230">
        <v>173.9</v>
      </c>
      <c r="R230">
        <v>164</v>
      </c>
      <c r="S230">
        <v>192.1</v>
      </c>
      <c r="T230">
        <v>164.5</v>
      </c>
      <c r="U230">
        <v>155.30000000000001</v>
      </c>
      <c r="V230">
        <v>163.19999999999999</v>
      </c>
      <c r="W230">
        <v>162.1</v>
      </c>
      <c r="X230">
        <v>162.6</v>
      </c>
      <c r="Y230">
        <v>157.5</v>
      </c>
      <c r="Z230">
        <v>168.4</v>
      </c>
      <c r="AA230">
        <v>154</v>
      </c>
      <c r="AB230">
        <v>157.6</v>
      </c>
      <c r="AC230">
        <v>163.80000000000001</v>
      </c>
      <c r="AD230">
        <v>160</v>
      </c>
      <c r="AE230">
        <v>160</v>
      </c>
      <c r="AF230">
        <v>163.19999999999999</v>
      </c>
      <c r="AG230">
        <v>2142</v>
      </c>
      <c r="AH230">
        <v>352.1</v>
      </c>
      <c r="AI230">
        <v>483</v>
      </c>
      <c r="AJ230">
        <v>482.2</v>
      </c>
      <c r="AK230">
        <v>332.20000000000005</v>
      </c>
      <c r="AL230">
        <v>154</v>
      </c>
      <c r="AM230">
        <v>317.60000000000002</v>
      </c>
    </row>
    <row r="231" spans="1:39" x14ac:dyDescent="0.3">
      <c r="A231" t="s">
        <v>35</v>
      </c>
      <c r="B231">
        <v>2021</v>
      </c>
      <c r="C231" t="s">
        <v>48</v>
      </c>
      <c r="D231" s="62" t="s">
        <v>351</v>
      </c>
      <c r="E231" s="63">
        <v>44440</v>
      </c>
      <c r="F231">
        <v>146.6</v>
      </c>
      <c r="G231">
        <v>204</v>
      </c>
      <c r="H231">
        <v>172.8</v>
      </c>
      <c r="I231">
        <v>158.4</v>
      </c>
      <c r="J231">
        <v>188</v>
      </c>
      <c r="K231">
        <v>156.69999999999999</v>
      </c>
      <c r="L231">
        <v>162.30000000000001</v>
      </c>
      <c r="M231">
        <v>164.1</v>
      </c>
      <c r="N231">
        <v>119.7</v>
      </c>
      <c r="O231">
        <v>168.8</v>
      </c>
      <c r="P231">
        <v>162.69999999999999</v>
      </c>
      <c r="Q231">
        <v>173.9</v>
      </c>
      <c r="R231">
        <v>164</v>
      </c>
      <c r="S231">
        <v>192.1</v>
      </c>
      <c r="T231">
        <v>164.6</v>
      </c>
      <c r="U231">
        <v>155.30000000000001</v>
      </c>
      <c r="V231">
        <v>163.30000000000001</v>
      </c>
      <c r="W231">
        <v>162.1</v>
      </c>
      <c r="X231">
        <v>162.6</v>
      </c>
      <c r="Y231">
        <v>157.5</v>
      </c>
      <c r="Z231">
        <v>168.4</v>
      </c>
      <c r="AA231">
        <v>154</v>
      </c>
      <c r="AB231">
        <v>157.69999999999999</v>
      </c>
      <c r="AC231">
        <v>163.69999999999999</v>
      </c>
      <c r="AD231">
        <v>160</v>
      </c>
      <c r="AE231">
        <v>160</v>
      </c>
      <c r="AF231">
        <v>163.19999999999999</v>
      </c>
      <c r="AG231">
        <v>2142</v>
      </c>
      <c r="AH231">
        <v>352.1</v>
      </c>
      <c r="AI231">
        <v>483.2</v>
      </c>
      <c r="AJ231">
        <v>482.2</v>
      </c>
      <c r="AK231">
        <v>332.1</v>
      </c>
      <c r="AL231">
        <v>154</v>
      </c>
      <c r="AM231">
        <v>317.7</v>
      </c>
    </row>
    <row r="232" spans="1:39" x14ac:dyDescent="0.3">
      <c r="A232" t="s">
        <v>35</v>
      </c>
      <c r="B232">
        <v>2021</v>
      </c>
      <c r="C232" t="s">
        <v>50</v>
      </c>
      <c r="D232" s="62" t="s">
        <v>352</v>
      </c>
      <c r="E232" s="63">
        <v>44470</v>
      </c>
      <c r="F232">
        <v>147.4</v>
      </c>
      <c r="G232">
        <v>204.6</v>
      </c>
      <c r="H232">
        <v>171.2</v>
      </c>
      <c r="I232">
        <v>158.69999999999999</v>
      </c>
      <c r="J232">
        <v>190.6</v>
      </c>
      <c r="K232">
        <v>155.69999999999999</v>
      </c>
      <c r="L232">
        <v>185.3</v>
      </c>
      <c r="M232">
        <v>165.2</v>
      </c>
      <c r="N232">
        <v>121.9</v>
      </c>
      <c r="O232">
        <v>169.3</v>
      </c>
      <c r="P232">
        <v>163.19999999999999</v>
      </c>
      <c r="Q232">
        <v>174.7</v>
      </c>
      <c r="R232">
        <v>167.7</v>
      </c>
      <c r="S232">
        <v>192.7</v>
      </c>
      <c r="T232">
        <v>165.7</v>
      </c>
      <c r="U232">
        <v>156.30000000000001</v>
      </c>
      <c r="V232">
        <v>164.3</v>
      </c>
      <c r="W232">
        <v>163.6</v>
      </c>
      <c r="X232">
        <v>164.2</v>
      </c>
      <c r="Y232">
        <v>158.4</v>
      </c>
      <c r="Z232">
        <v>169.1</v>
      </c>
      <c r="AA232">
        <v>155.69999999999999</v>
      </c>
      <c r="AB232">
        <v>158.6</v>
      </c>
      <c r="AC232">
        <v>163.9</v>
      </c>
      <c r="AD232">
        <v>160.80000000000001</v>
      </c>
      <c r="AE232">
        <v>161</v>
      </c>
      <c r="AF232">
        <v>165.5</v>
      </c>
      <c r="AG232">
        <v>2175.5</v>
      </c>
      <c r="AH232">
        <v>353.7</v>
      </c>
      <c r="AI232">
        <v>486.3</v>
      </c>
      <c r="AJ232">
        <v>486.19999999999993</v>
      </c>
      <c r="AK232">
        <v>333</v>
      </c>
      <c r="AL232">
        <v>155.69999999999999</v>
      </c>
      <c r="AM232">
        <v>319.39999999999998</v>
      </c>
    </row>
    <row r="233" spans="1:39" x14ac:dyDescent="0.3">
      <c r="A233" t="s">
        <v>35</v>
      </c>
      <c r="B233">
        <v>2021</v>
      </c>
      <c r="C233" t="s">
        <v>53</v>
      </c>
      <c r="D233" s="62" t="s">
        <v>353</v>
      </c>
      <c r="E233" s="63">
        <v>44501</v>
      </c>
      <c r="F233">
        <v>148.19999999999999</v>
      </c>
      <c r="G233">
        <v>201.6</v>
      </c>
      <c r="H233">
        <v>173</v>
      </c>
      <c r="I233">
        <v>159.30000000000001</v>
      </c>
      <c r="J233">
        <v>190.1</v>
      </c>
      <c r="K233">
        <v>156.5</v>
      </c>
      <c r="L233">
        <v>199.2</v>
      </c>
      <c r="M233">
        <v>165.3</v>
      </c>
      <c r="N233">
        <v>122.4</v>
      </c>
      <c r="O233">
        <v>169.6</v>
      </c>
      <c r="P233">
        <v>163.69999999999999</v>
      </c>
      <c r="Q233">
        <v>175.5</v>
      </c>
      <c r="R233">
        <v>169.7</v>
      </c>
      <c r="S233">
        <v>192.9</v>
      </c>
      <c r="T233">
        <v>167.2</v>
      </c>
      <c r="U233">
        <v>157.4</v>
      </c>
      <c r="V233">
        <v>165.8</v>
      </c>
      <c r="W233">
        <v>164.2</v>
      </c>
      <c r="X233">
        <v>163.9</v>
      </c>
      <c r="Y233">
        <v>159.30000000000001</v>
      </c>
      <c r="Z233">
        <v>169.9</v>
      </c>
      <c r="AA233">
        <v>154.80000000000001</v>
      </c>
      <c r="AB233">
        <v>159.80000000000001</v>
      </c>
      <c r="AC233">
        <v>164.3</v>
      </c>
      <c r="AD233">
        <v>162.19999999999999</v>
      </c>
      <c r="AE233">
        <v>161.4</v>
      </c>
      <c r="AF233">
        <v>166.7</v>
      </c>
      <c r="AG233">
        <v>2194.1</v>
      </c>
      <c r="AH233">
        <v>354.3</v>
      </c>
      <c r="AI233">
        <v>490.40000000000003</v>
      </c>
      <c r="AJ233">
        <v>487.40000000000003</v>
      </c>
      <c r="AK233">
        <v>334.20000000000005</v>
      </c>
      <c r="AL233">
        <v>154.80000000000001</v>
      </c>
      <c r="AM233">
        <v>322</v>
      </c>
    </row>
    <row r="234" spans="1:39" x14ac:dyDescent="0.3">
      <c r="A234" t="s">
        <v>35</v>
      </c>
      <c r="B234">
        <v>2021</v>
      </c>
      <c r="C234" t="s">
        <v>55</v>
      </c>
      <c r="D234" s="62" t="s">
        <v>354</v>
      </c>
      <c r="E234" s="63">
        <v>44531</v>
      </c>
      <c r="F234">
        <v>148.69999999999999</v>
      </c>
      <c r="G234">
        <v>198.8</v>
      </c>
      <c r="H234">
        <v>177.9</v>
      </c>
      <c r="I234">
        <v>159.9</v>
      </c>
      <c r="J234">
        <v>187.6</v>
      </c>
      <c r="K234">
        <v>154.9</v>
      </c>
      <c r="L234">
        <v>188.3</v>
      </c>
      <c r="M234">
        <v>164.4</v>
      </c>
      <c r="N234">
        <v>121</v>
      </c>
      <c r="O234">
        <v>170.5</v>
      </c>
      <c r="P234">
        <v>164.2</v>
      </c>
      <c r="Q234">
        <v>176.5</v>
      </c>
      <c r="R234">
        <v>168.2</v>
      </c>
      <c r="S234">
        <v>192.4</v>
      </c>
      <c r="T234">
        <v>168.5</v>
      </c>
      <c r="U234">
        <v>158.69999999999999</v>
      </c>
      <c r="V234">
        <v>167</v>
      </c>
      <c r="W234">
        <v>163.4</v>
      </c>
      <c r="X234">
        <v>164.1</v>
      </c>
      <c r="Y234">
        <v>160.19999999999999</v>
      </c>
      <c r="Z234">
        <v>170.6</v>
      </c>
      <c r="AA234">
        <v>155.69999999999999</v>
      </c>
      <c r="AB234">
        <v>160.6</v>
      </c>
      <c r="AC234">
        <v>164.4</v>
      </c>
      <c r="AD234">
        <v>162.6</v>
      </c>
      <c r="AE234">
        <v>162</v>
      </c>
      <c r="AF234">
        <v>166.2</v>
      </c>
      <c r="AG234">
        <v>2180.9</v>
      </c>
      <c r="AH234">
        <v>354.4</v>
      </c>
      <c r="AI234">
        <v>494.2</v>
      </c>
      <c r="AJ234">
        <v>487.7</v>
      </c>
      <c r="AK234">
        <v>335</v>
      </c>
      <c r="AL234">
        <v>155.69999999999999</v>
      </c>
      <c r="AM234">
        <v>323.2</v>
      </c>
    </row>
    <row r="235" spans="1:39" x14ac:dyDescent="0.3">
      <c r="A235" t="s">
        <v>35</v>
      </c>
      <c r="B235">
        <v>2022</v>
      </c>
      <c r="C235" t="s">
        <v>31</v>
      </c>
      <c r="D235" s="62" t="s">
        <v>355</v>
      </c>
      <c r="E235" s="63">
        <v>44562</v>
      </c>
      <c r="F235">
        <v>149.5</v>
      </c>
      <c r="G235">
        <v>198.7</v>
      </c>
      <c r="H235">
        <v>178.8</v>
      </c>
      <c r="I235">
        <v>160.5</v>
      </c>
      <c r="J235">
        <v>184.7</v>
      </c>
      <c r="K235">
        <v>153.69999999999999</v>
      </c>
      <c r="L235">
        <v>174.3</v>
      </c>
      <c r="M235">
        <v>163.9</v>
      </c>
      <c r="N235">
        <v>120</v>
      </c>
      <c r="O235">
        <v>172.1</v>
      </c>
      <c r="P235">
        <v>164.3</v>
      </c>
      <c r="Q235">
        <v>177.3</v>
      </c>
      <c r="R235">
        <v>166.4</v>
      </c>
      <c r="S235">
        <v>192.2</v>
      </c>
      <c r="T235">
        <v>169.9</v>
      </c>
      <c r="U235">
        <v>160.69999999999999</v>
      </c>
      <c r="V235">
        <v>168.5</v>
      </c>
      <c r="W235">
        <v>164.5</v>
      </c>
      <c r="X235">
        <v>164.2</v>
      </c>
      <c r="Y235">
        <v>161.1</v>
      </c>
      <c r="Z235">
        <v>171.4</v>
      </c>
      <c r="AA235">
        <v>156.5</v>
      </c>
      <c r="AB235">
        <v>161.19999999999999</v>
      </c>
      <c r="AC235">
        <v>164.7</v>
      </c>
      <c r="AD235">
        <v>163</v>
      </c>
      <c r="AE235">
        <v>162.69999999999999</v>
      </c>
      <c r="AF235">
        <v>165.7</v>
      </c>
      <c r="AG235">
        <v>2164.1999999999998</v>
      </c>
      <c r="AH235">
        <v>354.9</v>
      </c>
      <c r="AI235">
        <v>499.1</v>
      </c>
      <c r="AJ235">
        <v>489.79999999999995</v>
      </c>
      <c r="AK235">
        <v>336.1</v>
      </c>
      <c r="AL235">
        <v>156.5</v>
      </c>
      <c r="AM235">
        <v>324.2</v>
      </c>
    </row>
    <row r="236" spans="1:39" x14ac:dyDescent="0.3">
      <c r="A236" t="s">
        <v>35</v>
      </c>
      <c r="B236">
        <v>2022</v>
      </c>
      <c r="C236" t="s">
        <v>36</v>
      </c>
      <c r="D236" s="62" t="s">
        <v>356</v>
      </c>
      <c r="E236" s="63">
        <v>44593</v>
      </c>
      <c r="F236">
        <v>150</v>
      </c>
      <c r="G236">
        <v>200.6</v>
      </c>
      <c r="H236">
        <v>175.8</v>
      </c>
      <c r="I236">
        <v>160.69999999999999</v>
      </c>
      <c r="J236">
        <v>184.9</v>
      </c>
      <c r="K236">
        <v>153.69999999999999</v>
      </c>
      <c r="L236">
        <v>169.7</v>
      </c>
      <c r="M236">
        <v>163.69999999999999</v>
      </c>
      <c r="N236">
        <v>118.9</v>
      </c>
      <c r="O236">
        <v>174.3</v>
      </c>
      <c r="P236">
        <v>164.7</v>
      </c>
      <c r="Q236">
        <v>178</v>
      </c>
      <c r="R236">
        <v>166.2</v>
      </c>
      <c r="S236">
        <v>192.8</v>
      </c>
      <c r="T236">
        <v>170.8</v>
      </c>
      <c r="U236">
        <v>162.4</v>
      </c>
      <c r="V236">
        <v>169.6</v>
      </c>
      <c r="W236">
        <v>165.5</v>
      </c>
      <c r="X236">
        <v>165.7</v>
      </c>
      <c r="Y236">
        <v>161.80000000000001</v>
      </c>
      <c r="Z236">
        <v>172.2</v>
      </c>
      <c r="AA236">
        <v>156.9</v>
      </c>
      <c r="AB236">
        <v>162.1</v>
      </c>
      <c r="AC236">
        <v>165.4</v>
      </c>
      <c r="AD236">
        <v>164.4</v>
      </c>
      <c r="AE236">
        <v>163.5</v>
      </c>
      <c r="AF236">
        <v>166.1</v>
      </c>
      <c r="AG236">
        <v>2161.2000000000003</v>
      </c>
      <c r="AH236">
        <v>356.3</v>
      </c>
      <c r="AI236">
        <v>502.80000000000007</v>
      </c>
      <c r="AJ236">
        <v>493</v>
      </c>
      <c r="AK236">
        <v>337.6</v>
      </c>
      <c r="AL236">
        <v>156.9</v>
      </c>
      <c r="AM236">
        <v>326.5</v>
      </c>
    </row>
    <row r="237" spans="1:39" x14ac:dyDescent="0.3">
      <c r="A237" t="s">
        <v>35</v>
      </c>
      <c r="B237">
        <v>2022</v>
      </c>
      <c r="C237" t="s">
        <v>38</v>
      </c>
      <c r="D237" s="62" t="s">
        <v>357</v>
      </c>
      <c r="E237" s="63">
        <v>44621</v>
      </c>
      <c r="F237">
        <v>151.30000000000001</v>
      </c>
      <c r="G237">
        <v>210.7</v>
      </c>
      <c r="H237">
        <v>167.8</v>
      </c>
      <c r="I237">
        <v>162.19999999999999</v>
      </c>
      <c r="J237">
        <v>194.6</v>
      </c>
      <c r="K237">
        <v>157.6</v>
      </c>
      <c r="L237">
        <v>166.9</v>
      </c>
      <c r="M237">
        <v>163.9</v>
      </c>
      <c r="N237">
        <v>118.8</v>
      </c>
      <c r="O237">
        <v>177.4</v>
      </c>
      <c r="P237">
        <v>165.3</v>
      </c>
      <c r="Q237">
        <v>179.3</v>
      </c>
      <c r="R237">
        <v>168.4</v>
      </c>
      <c r="S237">
        <v>193.7</v>
      </c>
      <c r="T237">
        <v>172.1</v>
      </c>
      <c r="U237">
        <v>164.6</v>
      </c>
      <c r="V237">
        <v>171.1</v>
      </c>
      <c r="W237">
        <v>165.3</v>
      </c>
      <c r="X237">
        <v>167.2</v>
      </c>
      <c r="Y237">
        <v>162.80000000000001</v>
      </c>
      <c r="Z237">
        <v>173</v>
      </c>
      <c r="AA237">
        <v>157.9</v>
      </c>
      <c r="AB237">
        <v>163.30000000000001</v>
      </c>
      <c r="AC237">
        <v>166</v>
      </c>
      <c r="AD237">
        <v>167.2</v>
      </c>
      <c r="AE237">
        <v>164.6</v>
      </c>
      <c r="AF237">
        <v>167.7</v>
      </c>
      <c r="AG237">
        <v>2184.2000000000003</v>
      </c>
      <c r="AH237">
        <v>358.29999999999995</v>
      </c>
      <c r="AI237">
        <v>507.79999999999995</v>
      </c>
      <c r="AJ237">
        <v>495.3</v>
      </c>
      <c r="AK237">
        <v>339</v>
      </c>
      <c r="AL237">
        <v>157.9</v>
      </c>
      <c r="AM237">
        <v>330.5</v>
      </c>
    </row>
    <row r="238" spans="1:39" x14ac:dyDescent="0.3">
      <c r="A238" t="s">
        <v>35</v>
      </c>
      <c r="B238">
        <v>2022</v>
      </c>
      <c r="C238" t="s">
        <v>39</v>
      </c>
      <c r="D238" s="62" t="s">
        <v>358</v>
      </c>
      <c r="E238" s="63">
        <v>44652</v>
      </c>
      <c r="F238">
        <v>152.9</v>
      </c>
      <c r="G238">
        <v>211.8</v>
      </c>
      <c r="H238">
        <v>164.5</v>
      </c>
      <c r="I238">
        <v>163.9</v>
      </c>
      <c r="J238">
        <v>199.5</v>
      </c>
      <c r="K238">
        <v>172.6</v>
      </c>
      <c r="L238">
        <v>166.2</v>
      </c>
      <c r="M238">
        <v>164.7</v>
      </c>
      <c r="N238">
        <v>119</v>
      </c>
      <c r="O238">
        <v>181.3</v>
      </c>
      <c r="P238">
        <v>166.2</v>
      </c>
      <c r="Q238">
        <v>180.9</v>
      </c>
      <c r="R238">
        <v>170.8</v>
      </c>
      <c r="S238">
        <v>193.9</v>
      </c>
      <c r="T238">
        <v>173.9</v>
      </c>
      <c r="U238">
        <v>166.5</v>
      </c>
      <c r="V238">
        <v>172.8</v>
      </c>
      <c r="W238">
        <v>167</v>
      </c>
      <c r="X238">
        <v>172.2</v>
      </c>
      <c r="Y238">
        <v>164</v>
      </c>
      <c r="Z238">
        <v>174</v>
      </c>
      <c r="AA238">
        <v>162.6</v>
      </c>
      <c r="AB238">
        <v>164.4</v>
      </c>
      <c r="AC238">
        <v>166.9</v>
      </c>
      <c r="AD238">
        <v>168.8</v>
      </c>
      <c r="AE238">
        <v>166.8</v>
      </c>
      <c r="AF238">
        <v>170.1</v>
      </c>
      <c r="AG238">
        <v>2214.3000000000002</v>
      </c>
      <c r="AH238">
        <v>360.70000000000005</v>
      </c>
      <c r="AI238">
        <v>513.20000000000005</v>
      </c>
      <c r="AJ238">
        <v>503.2</v>
      </c>
      <c r="AK238">
        <v>340.9</v>
      </c>
      <c r="AL238">
        <v>162.6</v>
      </c>
      <c r="AM238">
        <v>333.20000000000005</v>
      </c>
    </row>
    <row r="239" spans="1:39" x14ac:dyDescent="0.3">
      <c r="A239" t="s">
        <v>35</v>
      </c>
      <c r="B239">
        <v>2022</v>
      </c>
      <c r="C239" t="s">
        <v>41</v>
      </c>
      <c r="D239" s="62" t="s">
        <v>359</v>
      </c>
      <c r="E239" s="63">
        <v>44682</v>
      </c>
      <c r="F239">
        <v>154.1</v>
      </c>
      <c r="G239">
        <v>217</v>
      </c>
      <c r="H239">
        <v>162.4</v>
      </c>
      <c r="I239">
        <v>164.9</v>
      </c>
      <c r="J239">
        <v>202.4</v>
      </c>
      <c r="K239">
        <v>171</v>
      </c>
      <c r="L239">
        <v>174.9</v>
      </c>
      <c r="M239">
        <v>164.7</v>
      </c>
      <c r="N239">
        <v>119.7</v>
      </c>
      <c r="O239">
        <v>184.9</v>
      </c>
      <c r="P239">
        <v>167.1</v>
      </c>
      <c r="Q239">
        <v>182.5</v>
      </c>
      <c r="R239">
        <v>173.3</v>
      </c>
      <c r="S239">
        <v>194.1</v>
      </c>
      <c r="T239">
        <v>175.6</v>
      </c>
      <c r="U239">
        <v>168.4</v>
      </c>
      <c r="V239">
        <v>174.6</v>
      </c>
      <c r="W239">
        <v>167.5</v>
      </c>
      <c r="X239">
        <v>174.6</v>
      </c>
      <c r="Y239">
        <v>165.2</v>
      </c>
      <c r="Z239">
        <v>174.8</v>
      </c>
      <c r="AA239">
        <v>163</v>
      </c>
      <c r="AB239">
        <v>165.1</v>
      </c>
      <c r="AC239">
        <v>167.9</v>
      </c>
      <c r="AD239">
        <v>168.4</v>
      </c>
      <c r="AE239">
        <v>167.5</v>
      </c>
      <c r="AF239">
        <v>171.7</v>
      </c>
      <c r="AG239">
        <v>2238.9000000000005</v>
      </c>
      <c r="AH239">
        <v>361.6</v>
      </c>
      <c r="AI239">
        <v>518.6</v>
      </c>
      <c r="AJ239">
        <v>507.3</v>
      </c>
      <c r="AK239">
        <v>342.70000000000005</v>
      </c>
      <c r="AL239">
        <v>163</v>
      </c>
      <c r="AM239">
        <v>333.5</v>
      </c>
    </row>
    <row r="240" spans="1:39" x14ac:dyDescent="0.3">
      <c r="A240" t="s">
        <v>35</v>
      </c>
      <c r="B240">
        <v>2022</v>
      </c>
      <c r="C240" t="s">
        <v>42</v>
      </c>
      <c r="D240" s="62" t="s">
        <v>360</v>
      </c>
      <c r="E240" s="63">
        <v>44713</v>
      </c>
      <c r="F240">
        <v>155</v>
      </c>
      <c r="G240">
        <v>219.4</v>
      </c>
      <c r="H240">
        <v>170.8</v>
      </c>
      <c r="I240">
        <v>165.8</v>
      </c>
      <c r="J240">
        <v>200.9</v>
      </c>
      <c r="K240">
        <v>169.7</v>
      </c>
      <c r="L240">
        <v>182.3</v>
      </c>
      <c r="M240">
        <v>164.3</v>
      </c>
      <c r="N240">
        <v>119.9</v>
      </c>
      <c r="O240">
        <v>187.1</v>
      </c>
      <c r="P240">
        <v>167.9</v>
      </c>
      <c r="Q240">
        <v>183.9</v>
      </c>
      <c r="R240">
        <v>174.9</v>
      </c>
      <c r="S240">
        <v>194.3</v>
      </c>
      <c r="T240">
        <v>177.1</v>
      </c>
      <c r="U240">
        <v>169.9</v>
      </c>
      <c r="V240">
        <v>176</v>
      </c>
      <c r="W240">
        <v>166.8</v>
      </c>
      <c r="X240">
        <v>176</v>
      </c>
      <c r="Y240">
        <v>166.4</v>
      </c>
      <c r="Z240">
        <v>175.4</v>
      </c>
      <c r="AA240">
        <v>161.1</v>
      </c>
      <c r="AB240">
        <v>165.8</v>
      </c>
      <c r="AC240">
        <v>169</v>
      </c>
      <c r="AD240">
        <v>169.4</v>
      </c>
      <c r="AE240">
        <v>167.5</v>
      </c>
      <c r="AF240">
        <v>172.6</v>
      </c>
      <c r="AG240">
        <v>2261.9</v>
      </c>
      <c r="AH240">
        <v>361.8</v>
      </c>
      <c r="AI240">
        <v>523</v>
      </c>
      <c r="AJ240">
        <v>509.20000000000005</v>
      </c>
      <c r="AK240">
        <v>344.4</v>
      </c>
      <c r="AL240">
        <v>161.1</v>
      </c>
      <c r="AM240">
        <v>335.20000000000005</v>
      </c>
    </row>
    <row r="241" spans="1:39" x14ac:dyDescent="0.3">
      <c r="A241" t="s">
        <v>35</v>
      </c>
      <c r="B241">
        <v>2022</v>
      </c>
      <c r="C241" t="s">
        <v>44</v>
      </c>
      <c r="D241" s="62" t="s">
        <v>361</v>
      </c>
      <c r="E241" s="63">
        <v>44743</v>
      </c>
      <c r="F241">
        <v>156.5</v>
      </c>
      <c r="G241">
        <v>213</v>
      </c>
      <c r="H241">
        <v>175.2</v>
      </c>
      <c r="I241">
        <v>166.6</v>
      </c>
      <c r="J241">
        <v>195.8</v>
      </c>
      <c r="K241">
        <v>174.2</v>
      </c>
      <c r="L241">
        <v>182.1</v>
      </c>
      <c r="M241">
        <v>164.3</v>
      </c>
      <c r="N241">
        <v>120</v>
      </c>
      <c r="O241">
        <v>190</v>
      </c>
      <c r="P241">
        <v>168.4</v>
      </c>
      <c r="Q241">
        <v>185.2</v>
      </c>
      <c r="R241">
        <v>175</v>
      </c>
      <c r="S241">
        <v>194.6</v>
      </c>
      <c r="T241">
        <v>178.3</v>
      </c>
      <c r="U241">
        <v>171.3</v>
      </c>
      <c r="V241">
        <v>177.3</v>
      </c>
      <c r="W241">
        <v>167.8</v>
      </c>
      <c r="X241">
        <v>179.6</v>
      </c>
      <c r="Y241">
        <v>167.4</v>
      </c>
      <c r="Z241">
        <v>176.1</v>
      </c>
      <c r="AA241">
        <v>161.6</v>
      </c>
      <c r="AB241">
        <v>166.3</v>
      </c>
      <c r="AC241">
        <v>171.4</v>
      </c>
      <c r="AD241">
        <v>169.7</v>
      </c>
      <c r="AE241">
        <v>168.4</v>
      </c>
      <c r="AF241">
        <v>173.4</v>
      </c>
      <c r="AG241">
        <v>2266.3000000000002</v>
      </c>
      <c r="AH241">
        <v>363</v>
      </c>
      <c r="AI241">
        <v>526.90000000000009</v>
      </c>
      <c r="AJ241">
        <v>514.79999999999995</v>
      </c>
      <c r="AK241">
        <v>347.5</v>
      </c>
      <c r="AL241">
        <v>161.6</v>
      </c>
      <c r="AM241">
        <v>336</v>
      </c>
    </row>
    <row r="242" spans="1:39" x14ac:dyDescent="0.3">
      <c r="A242" t="s">
        <v>35</v>
      </c>
      <c r="B242">
        <v>2022</v>
      </c>
      <c r="C242" t="s">
        <v>46</v>
      </c>
      <c r="D242" s="62" t="s">
        <v>362</v>
      </c>
      <c r="E242" s="63">
        <v>44774</v>
      </c>
      <c r="F242">
        <v>160.30000000000001</v>
      </c>
      <c r="G242">
        <v>206.5</v>
      </c>
      <c r="H242">
        <v>169.2</v>
      </c>
      <c r="I242">
        <v>168.1</v>
      </c>
      <c r="J242">
        <v>192.4</v>
      </c>
      <c r="K242">
        <v>172.9</v>
      </c>
      <c r="L242">
        <v>186.7</v>
      </c>
      <c r="M242">
        <v>167.2</v>
      </c>
      <c r="N242">
        <v>120.9</v>
      </c>
      <c r="O242">
        <v>193.6</v>
      </c>
      <c r="P242">
        <v>168.8</v>
      </c>
      <c r="Q242">
        <v>186.3</v>
      </c>
      <c r="R242">
        <v>176.3</v>
      </c>
      <c r="S242">
        <v>195</v>
      </c>
      <c r="T242">
        <v>179.5</v>
      </c>
      <c r="U242">
        <v>172.7</v>
      </c>
      <c r="V242">
        <v>178.5</v>
      </c>
      <c r="W242">
        <v>169</v>
      </c>
      <c r="X242">
        <v>178.8</v>
      </c>
      <c r="Y242">
        <v>168.5</v>
      </c>
      <c r="Z242">
        <v>176.8</v>
      </c>
      <c r="AA242">
        <v>161.9</v>
      </c>
      <c r="AB242">
        <v>166.9</v>
      </c>
      <c r="AC242">
        <v>172.3</v>
      </c>
      <c r="AD242">
        <v>171.2</v>
      </c>
      <c r="AE242">
        <v>169.1</v>
      </c>
      <c r="AF242">
        <v>174.3</v>
      </c>
      <c r="AG242">
        <v>2269.2000000000003</v>
      </c>
      <c r="AH242">
        <v>364.1</v>
      </c>
      <c r="AI242">
        <v>530.70000000000005</v>
      </c>
      <c r="AJ242">
        <v>516.29999999999995</v>
      </c>
      <c r="AK242">
        <v>349.1</v>
      </c>
      <c r="AL242">
        <v>161.9</v>
      </c>
      <c r="AM242">
        <v>338.1</v>
      </c>
    </row>
    <row r="243" spans="1:39" x14ac:dyDescent="0.3">
      <c r="A243" t="s">
        <v>35</v>
      </c>
      <c r="B243">
        <v>2022</v>
      </c>
      <c r="C243" t="s">
        <v>48</v>
      </c>
      <c r="D243" s="62" t="s">
        <v>363</v>
      </c>
      <c r="E243" s="63">
        <v>44805</v>
      </c>
      <c r="F243">
        <v>163.5</v>
      </c>
      <c r="G243">
        <v>209.2</v>
      </c>
      <c r="H243">
        <v>169.7</v>
      </c>
      <c r="I243">
        <v>169.7</v>
      </c>
      <c r="J243">
        <v>188.7</v>
      </c>
      <c r="K243">
        <v>165.7</v>
      </c>
      <c r="L243">
        <v>191.8</v>
      </c>
      <c r="M243">
        <v>169.1</v>
      </c>
      <c r="N243">
        <v>121.6</v>
      </c>
      <c r="O243">
        <v>197.3</v>
      </c>
      <c r="P243">
        <v>169.4</v>
      </c>
      <c r="Q243">
        <v>187.4</v>
      </c>
      <c r="R243">
        <v>177.8</v>
      </c>
      <c r="S243">
        <v>195.9</v>
      </c>
      <c r="T243">
        <v>180.9</v>
      </c>
      <c r="U243">
        <v>174.3</v>
      </c>
      <c r="V243">
        <v>179.9</v>
      </c>
      <c r="W243">
        <v>169.5</v>
      </c>
      <c r="X243">
        <v>179.5</v>
      </c>
      <c r="Y243">
        <v>169.5</v>
      </c>
      <c r="Z243">
        <v>177.8</v>
      </c>
      <c r="AA243">
        <v>162.30000000000001</v>
      </c>
      <c r="AB243">
        <v>167.6</v>
      </c>
      <c r="AC243">
        <v>173.1</v>
      </c>
      <c r="AD243">
        <v>170.9</v>
      </c>
      <c r="AE243">
        <v>169.7</v>
      </c>
      <c r="AF243">
        <v>175.3</v>
      </c>
      <c r="AG243">
        <v>2280.9</v>
      </c>
      <c r="AH243">
        <v>365.6</v>
      </c>
      <c r="AI243">
        <v>535.1</v>
      </c>
      <c r="AJ243">
        <v>518.5</v>
      </c>
      <c r="AK243">
        <v>350.9</v>
      </c>
      <c r="AL243">
        <v>162.30000000000001</v>
      </c>
      <c r="AM243">
        <v>338.5</v>
      </c>
    </row>
    <row r="244" spans="1:39" x14ac:dyDescent="0.3">
      <c r="A244" t="s">
        <v>35</v>
      </c>
      <c r="B244">
        <v>2022</v>
      </c>
      <c r="C244" t="s">
        <v>50</v>
      </c>
      <c r="D244" s="62" t="s">
        <v>364</v>
      </c>
      <c r="E244" s="63">
        <v>44835</v>
      </c>
      <c r="F244">
        <v>165.2</v>
      </c>
      <c r="G244">
        <v>210.9</v>
      </c>
      <c r="H244">
        <v>170.9</v>
      </c>
      <c r="I244">
        <v>170.9</v>
      </c>
      <c r="J244">
        <v>186.5</v>
      </c>
      <c r="K244">
        <v>163.80000000000001</v>
      </c>
      <c r="L244">
        <v>199.7</v>
      </c>
      <c r="M244">
        <v>169.8</v>
      </c>
      <c r="N244">
        <v>121.9</v>
      </c>
      <c r="O244">
        <v>199.9</v>
      </c>
      <c r="P244">
        <v>169.9</v>
      </c>
      <c r="Q244">
        <v>188.3</v>
      </c>
      <c r="R244">
        <v>179.6</v>
      </c>
      <c r="S244">
        <v>196.3</v>
      </c>
      <c r="T244">
        <v>181.9</v>
      </c>
      <c r="U244">
        <v>175.3</v>
      </c>
      <c r="V244">
        <v>181</v>
      </c>
      <c r="W244">
        <v>171.2</v>
      </c>
      <c r="X244">
        <v>180.5</v>
      </c>
      <c r="Y244">
        <v>170.4</v>
      </c>
      <c r="Z244">
        <v>178.7</v>
      </c>
      <c r="AA244">
        <v>162.9</v>
      </c>
      <c r="AB244">
        <v>168.2</v>
      </c>
      <c r="AC244">
        <v>173.4</v>
      </c>
      <c r="AD244">
        <v>172.1</v>
      </c>
      <c r="AE244">
        <v>170.5</v>
      </c>
      <c r="AF244">
        <v>176.7</v>
      </c>
      <c r="AG244">
        <v>2297.3000000000002</v>
      </c>
      <c r="AH244">
        <v>366.8</v>
      </c>
      <c r="AI244">
        <v>538.20000000000005</v>
      </c>
      <c r="AJ244">
        <v>522.1</v>
      </c>
      <c r="AK244">
        <v>352.1</v>
      </c>
      <c r="AL244">
        <v>162.9</v>
      </c>
      <c r="AM244">
        <v>340.29999999999995</v>
      </c>
    </row>
    <row r="245" spans="1:39" x14ac:dyDescent="0.3">
      <c r="A245" t="s">
        <v>35</v>
      </c>
      <c r="B245">
        <v>2022</v>
      </c>
      <c r="C245" t="s">
        <v>53</v>
      </c>
      <c r="D245" s="62" t="s">
        <v>365</v>
      </c>
      <c r="E245" s="63">
        <v>44866</v>
      </c>
      <c r="F245">
        <v>167.4</v>
      </c>
      <c r="G245">
        <v>209.4</v>
      </c>
      <c r="H245">
        <v>181.4</v>
      </c>
      <c r="I245">
        <v>172.3</v>
      </c>
      <c r="J245">
        <v>188.9</v>
      </c>
      <c r="K245">
        <v>160.69999999999999</v>
      </c>
      <c r="L245">
        <v>183.1</v>
      </c>
      <c r="M245">
        <v>170.5</v>
      </c>
      <c r="N245">
        <v>122.1</v>
      </c>
      <c r="O245">
        <v>202.8</v>
      </c>
      <c r="P245">
        <v>170.4</v>
      </c>
      <c r="Q245">
        <v>189.5</v>
      </c>
      <c r="R245">
        <v>178.3</v>
      </c>
      <c r="S245">
        <v>196.9</v>
      </c>
      <c r="T245">
        <v>183.1</v>
      </c>
      <c r="U245">
        <v>176.2</v>
      </c>
      <c r="V245">
        <v>182.1</v>
      </c>
      <c r="W245">
        <v>171.8</v>
      </c>
      <c r="X245">
        <v>181.3</v>
      </c>
      <c r="Y245">
        <v>171.4</v>
      </c>
      <c r="Z245">
        <v>179.8</v>
      </c>
      <c r="AA245">
        <v>163</v>
      </c>
      <c r="AB245">
        <v>168.5</v>
      </c>
      <c r="AC245">
        <v>173.7</v>
      </c>
      <c r="AD245">
        <v>173.6</v>
      </c>
      <c r="AE245">
        <v>171.1</v>
      </c>
      <c r="AF245">
        <v>176.5</v>
      </c>
      <c r="AG245">
        <v>2296.8000000000002</v>
      </c>
      <c r="AH245">
        <v>368</v>
      </c>
      <c r="AI245">
        <v>541.4</v>
      </c>
      <c r="AJ245">
        <v>524.5</v>
      </c>
      <c r="AK245">
        <v>353.5</v>
      </c>
      <c r="AL245">
        <v>163</v>
      </c>
      <c r="AM245">
        <v>342.1</v>
      </c>
    </row>
    <row r="246" spans="1:39" x14ac:dyDescent="0.3">
      <c r="A246" t="s">
        <v>35</v>
      </c>
      <c r="B246">
        <v>2022</v>
      </c>
      <c r="C246" t="s">
        <v>55</v>
      </c>
      <c r="D246" s="62" t="s">
        <v>366</v>
      </c>
      <c r="E246" s="63">
        <v>44896</v>
      </c>
      <c r="F246">
        <v>169.2</v>
      </c>
      <c r="G246">
        <v>209</v>
      </c>
      <c r="H246">
        <v>190.2</v>
      </c>
      <c r="I246">
        <v>173.6</v>
      </c>
      <c r="J246">
        <v>188.5</v>
      </c>
      <c r="K246">
        <v>158</v>
      </c>
      <c r="L246">
        <v>159.9</v>
      </c>
      <c r="M246">
        <v>170.8</v>
      </c>
      <c r="N246">
        <v>121.8</v>
      </c>
      <c r="O246">
        <v>205.2</v>
      </c>
      <c r="P246">
        <v>171</v>
      </c>
      <c r="Q246">
        <v>190.3</v>
      </c>
      <c r="R246">
        <v>175.9</v>
      </c>
      <c r="S246">
        <v>197.3</v>
      </c>
      <c r="T246">
        <v>184</v>
      </c>
      <c r="U246">
        <v>177</v>
      </c>
      <c r="V246">
        <v>183</v>
      </c>
      <c r="W246">
        <v>170.7</v>
      </c>
      <c r="X246">
        <v>182</v>
      </c>
      <c r="Y246">
        <v>172.1</v>
      </c>
      <c r="Z246">
        <v>181.1</v>
      </c>
      <c r="AA246">
        <v>163.4</v>
      </c>
      <c r="AB246">
        <v>168.9</v>
      </c>
      <c r="AC246">
        <v>174.1</v>
      </c>
      <c r="AD246">
        <v>175.8</v>
      </c>
      <c r="AE246">
        <v>172</v>
      </c>
      <c r="AF246">
        <v>175.7</v>
      </c>
      <c r="AG246">
        <v>2283.4</v>
      </c>
      <c r="AH246">
        <v>369.3</v>
      </c>
      <c r="AI246">
        <v>544</v>
      </c>
      <c r="AJ246">
        <v>524.79999999999995</v>
      </c>
      <c r="AK246">
        <v>355.2</v>
      </c>
      <c r="AL246">
        <v>163.4</v>
      </c>
      <c r="AM246">
        <v>344.70000000000005</v>
      </c>
    </row>
    <row r="247" spans="1:39" x14ac:dyDescent="0.3">
      <c r="A247" t="s">
        <v>35</v>
      </c>
      <c r="B247">
        <v>2023</v>
      </c>
      <c r="C247" t="s">
        <v>31</v>
      </c>
      <c r="D247" s="62" t="s">
        <v>367</v>
      </c>
      <c r="E247" s="63">
        <v>44927</v>
      </c>
      <c r="F247">
        <v>173.8</v>
      </c>
      <c r="G247">
        <v>210.7</v>
      </c>
      <c r="H247">
        <v>194.5</v>
      </c>
      <c r="I247">
        <v>174.6</v>
      </c>
      <c r="J247">
        <v>187.2</v>
      </c>
      <c r="K247">
        <v>158.30000000000001</v>
      </c>
      <c r="L247">
        <v>153.9</v>
      </c>
      <c r="M247">
        <v>170.9</v>
      </c>
      <c r="N247">
        <v>121.1</v>
      </c>
      <c r="O247">
        <v>208.4</v>
      </c>
      <c r="P247">
        <v>171.4</v>
      </c>
      <c r="Q247">
        <v>191.2</v>
      </c>
      <c r="R247">
        <v>176.7</v>
      </c>
      <c r="S247">
        <v>198.2</v>
      </c>
      <c r="T247">
        <v>184.9</v>
      </c>
      <c r="U247">
        <v>177.6</v>
      </c>
      <c r="V247">
        <v>183.8</v>
      </c>
      <c r="W247">
        <v>172.1</v>
      </c>
      <c r="X247">
        <v>182</v>
      </c>
      <c r="Y247">
        <v>172.9</v>
      </c>
      <c r="Z247">
        <v>182.3</v>
      </c>
      <c r="AA247">
        <v>163.6</v>
      </c>
      <c r="AB247">
        <v>169.5</v>
      </c>
      <c r="AC247">
        <v>174.3</v>
      </c>
      <c r="AD247">
        <v>178.6</v>
      </c>
      <c r="AE247">
        <v>172.8</v>
      </c>
      <c r="AF247">
        <v>176.5</v>
      </c>
      <c r="AG247">
        <v>2292.6999999999998</v>
      </c>
      <c r="AH247">
        <v>371</v>
      </c>
      <c r="AI247">
        <v>546.29999999999995</v>
      </c>
      <c r="AJ247">
        <v>527</v>
      </c>
      <c r="AK247">
        <v>356.6</v>
      </c>
      <c r="AL247">
        <v>163.6</v>
      </c>
      <c r="AM247">
        <v>348.1</v>
      </c>
    </row>
    <row r="248" spans="1:39" x14ac:dyDescent="0.3">
      <c r="A248" t="s">
        <v>35</v>
      </c>
      <c r="B248">
        <v>2023</v>
      </c>
      <c r="C248" t="s">
        <v>36</v>
      </c>
      <c r="D248" s="62" t="s">
        <v>368</v>
      </c>
      <c r="E248" s="63">
        <v>44958</v>
      </c>
      <c r="F248">
        <v>174.4</v>
      </c>
      <c r="G248">
        <v>207.7</v>
      </c>
      <c r="H248">
        <v>175.2</v>
      </c>
      <c r="I248">
        <v>177.3</v>
      </c>
      <c r="J248">
        <v>179.3</v>
      </c>
      <c r="K248">
        <v>169.5</v>
      </c>
      <c r="L248">
        <v>152.69999999999999</v>
      </c>
      <c r="M248">
        <v>171</v>
      </c>
      <c r="N248">
        <v>120</v>
      </c>
      <c r="O248">
        <v>209.7</v>
      </c>
      <c r="P248">
        <v>172.3</v>
      </c>
      <c r="Q248">
        <v>193</v>
      </c>
      <c r="R248">
        <v>177</v>
      </c>
      <c r="S248">
        <v>199.5</v>
      </c>
      <c r="T248">
        <v>186.2</v>
      </c>
      <c r="U248">
        <v>178.7</v>
      </c>
      <c r="V248">
        <v>185.1</v>
      </c>
      <c r="W248">
        <v>173.5</v>
      </c>
      <c r="X248">
        <v>182.1</v>
      </c>
      <c r="Y248">
        <v>174.2</v>
      </c>
      <c r="Z248">
        <v>184.4</v>
      </c>
      <c r="AA248">
        <v>164.2</v>
      </c>
      <c r="AB248">
        <v>170.3</v>
      </c>
      <c r="AC248">
        <v>175</v>
      </c>
      <c r="AD248">
        <v>181</v>
      </c>
      <c r="AE248">
        <v>174.1</v>
      </c>
      <c r="AF248">
        <v>177.2</v>
      </c>
      <c r="AG248">
        <v>2279.1</v>
      </c>
      <c r="AH248">
        <v>373.6</v>
      </c>
      <c r="AI248">
        <v>550</v>
      </c>
      <c r="AJ248">
        <v>529.79999999999995</v>
      </c>
      <c r="AK248">
        <v>359.4</v>
      </c>
      <c r="AL248">
        <v>164.2</v>
      </c>
      <c r="AM248">
        <v>351.3</v>
      </c>
    </row>
    <row r="249" spans="1:39" x14ac:dyDescent="0.3">
      <c r="A249" t="s">
        <v>35</v>
      </c>
      <c r="B249">
        <v>2023</v>
      </c>
      <c r="C249" t="s">
        <v>38</v>
      </c>
      <c r="D249" s="62" t="s">
        <v>369</v>
      </c>
      <c r="E249" s="63">
        <v>44986</v>
      </c>
      <c r="F249">
        <v>174.4</v>
      </c>
      <c r="G249">
        <v>207.7</v>
      </c>
      <c r="H249">
        <v>175.2</v>
      </c>
      <c r="I249">
        <v>177.3</v>
      </c>
      <c r="J249">
        <v>179.2</v>
      </c>
      <c r="K249">
        <v>169.5</v>
      </c>
      <c r="L249">
        <v>152.80000000000001</v>
      </c>
      <c r="M249">
        <v>171.1</v>
      </c>
      <c r="N249">
        <v>120</v>
      </c>
      <c r="O249">
        <v>209.7</v>
      </c>
      <c r="P249">
        <v>172.3</v>
      </c>
      <c r="Q249">
        <v>193</v>
      </c>
      <c r="R249">
        <v>177</v>
      </c>
      <c r="S249">
        <v>199.5</v>
      </c>
      <c r="T249">
        <v>186.1</v>
      </c>
      <c r="U249">
        <v>178.7</v>
      </c>
      <c r="V249">
        <v>185.1</v>
      </c>
      <c r="W249">
        <v>173.5</v>
      </c>
      <c r="X249">
        <v>181.9</v>
      </c>
      <c r="Y249">
        <v>174.2</v>
      </c>
      <c r="Z249">
        <v>184.4</v>
      </c>
      <c r="AA249">
        <v>164.2</v>
      </c>
      <c r="AB249">
        <v>170.3</v>
      </c>
      <c r="AC249">
        <v>175</v>
      </c>
      <c r="AD249">
        <v>181</v>
      </c>
      <c r="AE249">
        <v>174.1</v>
      </c>
      <c r="AF249">
        <v>177.2</v>
      </c>
      <c r="AG249">
        <v>2279.1999999999998</v>
      </c>
      <c r="AH249">
        <v>373.6</v>
      </c>
      <c r="AI249">
        <v>549.9</v>
      </c>
      <c r="AJ249">
        <v>529.59999999999991</v>
      </c>
      <c r="AK249">
        <v>359.4</v>
      </c>
      <c r="AL249">
        <v>164.2</v>
      </c>
      <c r="AM249">
        <v>351.3</v>
      </c>
    </row>
    <row r="250" spans="1:39" x14ac:dyDescent="0.3">
      <c r="A250" t="s">
        <v>35</v>
      </c>
      <c r="B250">
        <v>2023</v>
      </c>
      <c r="C250" t="s">
        <v>39</v>
      </c>
      <c r="D250" s="62" t="s">
        <v>370</v>
      </c>
      <c r="E250" s="63">
        <v>45017</v>
      </c>
      <c r="F250">
        <v>173.8</v>
      </c>
      <c r="G250">
        <v>209.3</v>
      </c>
      <c r="H250">
        <v>169.6</v>
      </c>
      <c r="I250">
        <v>178.4</v>
      </c>
      <c r="J250">
        <v>174.9</v>
      </c>
      <c r="K250">
        <v>176.3</v>
      </c>
      <c r="L250">
        <v>155.4</v>
      </c>
      <c r="M250">
        <v>173.4</v>
      </c>
      <c r="N250">
        <v>121.3</v>
      </c>
      <c r="O250">
        <v>212.9</v>
      </c>
      <c r="P250">
        <v>172.9</v>
      </c>
      <c r="Q250">
        <v>193.5</v>
      </c>
      <c r="R250">
        <v>177.9</v>
      </c>
      <c r="S250">
        <v>200.6</v>
      </c>
      <c r="T250">
        <v>186.9</v>
      </c>
      <c r="U250">
        <v>179.2</v>
      </c>
      <c r="V250">
        <v>185.7</v>
      </c>
      <c r="W250">
        <v>175.2</v>
      </c>
      <c r="X250">
        <v>181.7</v>
      </c>
      <c r="Y250">
        <v>174.6</v>
      </c>
      <c r="Z250">
        <v>185</v>
      </c>
      <c r="AA250">
        <v>164.5</v>
      </c>
      <c r="AB250">
        <v>170.7</v>
      </c>
      <c r="AC250">
        <v>176.4</v>
      </c>
      <c r="AD250">
        <v>184</v>
      </c>
      <c r="AE250">
        <v>175</v>
      </c>
      <c r="AF250">
        <v>178.1</v>
      </c>
      <c r="AG250">
        <v>2289.6000000000004</v>
      </c>
      <c r="AH250">
        <v>375.6</v>
      </c>
      <c r="AI250">
        <v>551.79999999999995</v>
      </c>
      <c r="AJ250">
        <v>531.5</v>
      </c>
      <c r="AK250">
        <v>361.4</v>
      </c>
      <c r="AL250">
        <v>164.5</v>
      </c>
      <c r="AM250">
        <v>354.7</v>
      </c>
    </row>
    <row r="251" spans="1:39" x14ac:dyDescent="0.3">
      <c r="A251" t="s">
        <v>35</v>
      </c>
      <c r="B251">
        <v>2023</v>
      </c>
      <c r="C251" t="s">
        <v>41</v>
      </c>
      <c r="D251" s="62" t="s">
        <v>371</v>
      </c>
      <c r="E251" s="63">
        <v>45047</v>
      </c>
      <c r="F251">
        <v>173.7</v>
      </c>
      <c r="G251">
        <v>214.3</v>
      </c>
      <c r="H251">
        <v>173.2</v>
      </c>
      <c r="I251">
        <v>179.5</v>
      </c>
      <c r="J251">
        <v>170</v>
      </c>
      <c r="K251">
        <v>172.2</v>
      </c>
      <c r="L251">
        <v>161</v>
      </c>
      <c r="M251">
        <v>175.6</v>
      </c>
      <c r="N251">
        <v>122.7</v>
      </c>
      <c r="O251">
        <v>218</v>
      </c>
      <c r="P251">
        <v>173.4</v>
      </c>
      <c r="Q251">
        <v>194.2</v>
      </c>
      <c r="R251">
        <v>179.1</v>
      </c>
      <c r="S251">
        <v>201</v>
      </c>
      <c r="T251">
        <v>187.3</v>
      </c>
      <c r="U251">
        <v>179.7</v>
      </c>
      <c r="V251">
        <v>186.2</v>
      </c>
      <c r="W251">
        <v>175.6</v>
      </c>
      <c r="X251">
        <v>182.8</v>
      </c>
      <c r="Y251">
        <v>175.2</v>
      </c>
      <c r="Z251">
        <v>185.7</v>
      </c>
      <c r="AA251">
        <v>164.8</v>
      </c>
      <c r="AB251">
        <v>171.2</v>
      </c>
      <c r="AC251">
        <v>177.1</v>
      </c>
      <c r="AD251">
        <v>185.2</v>
      </c>
      <c r="AE251">
        <v>175.7</v>
      </c>
      <c r="AF251">
        <v>179.1</v>
      </c>
      <c r="AG251">
        <v>2306.9</v>
      </c>
      <c r="AH251">
        <v>376.7</v>
      </c>
      <c r="AI251">
        <v>553.20000000000005</v>
      </c>
      <c r="AJ251">
        <v>533.59999999999991</v>
      </c>
      <c r="AK251">
        <v>362.79999999999995</v>
      </c>
      <c r="AL251">
        <v>164.8</v>
      </c>
      <c r="AM251">
        <v>356.4</v>
      </c>
    </row>
    <row r="252" spans="1:39" hidden="1" x14ac:dyDescent="0.3">
      <c r="A252" t="s">
        <v>33</v>
      </c>
      <c r="B252">
        <v>2013</v>
      </c>
      <c r="C252" t="s">
        <v>31</v>
      </c>
      <c r="D252" s="62" t="s">
        <v>372</v>
      </c>
      <c r="E252" s="63">
        <v>41275</v>
      </c>
      <c r="F252">
        <v>110.5</v>
      </c>
      <c r="G252">
        <v>109.1</v>
      </c>
      <c r="H252">
        <v>113</v>
      </c>
      <c r="I252">
        <v>103.6</v>
      </c>
      <c r="J252">
        <v>103.4</v>
      </c>
      <c r="K252">
        <v>102.3</v>
      </c>
      <c r="L252">
        <v>102.9</v>
      </c>
      <c r="M252">
        <v>105.8</v>
      </c>
      <c r="N252">
        <v>105.1</v>
      </c>
      <c r="O252">
        <v>101.8</v>
      </c>
      <c r="P252">
        <v>105.1</v>
      </c>
      <c r="Q252">
        <v>107.9</v>
      </c>
      <c r="R252">
        <v>105.9</v>
      </c>
      <c r="S252">
        <v>105.2</v>
      </c>
      <c r="T252">
        <v>105.9</v>
      </c>
      <c r="U252">
        <v>105</v>
      </c>
      <c r="V252">
        <v>105.8</v>
      </c>
      <c r="W252">
        <v>100.3</v>
      </c>
      <c r="X252">
        <v>105.4</v>
      </c>
      <c r="Y252">
        <v>104.8</v>
      </c>
      <c r="Z252">
        <v>104.1</v>
      </c>
      <c r="AA252">
        <v>103.2</v>
      </c>
      <c r="AB252">
        <v>102.9</v>
      </c>
      <c r="AC252">
        <v>103.5</v>
      </c>
      <c r="AD252">
        <v>104.3</v>
      </c>
      <c r="AE252">
        <v>103.7</v>
      </c>
      <c r="AF252">
        <v>104</v>
      </c>
      <c r="AG252">
        <v>1376.4</v>
      </c>
      <c r="AH252">
        <v>208.9</v>
      </c>
      <c r="AI252">
        <v>316.7</v>
      </c>
      <c r="AJ252">
        <v>310.5</v>
      </c>
      <c r="AK252">
        <v>207.6</v>
      </c>
      <c r="AL252">
        <v>103.2</v>
      </c>
      <c r="AM252">
        <v>207.2</v>
      </c>
    </row>
    <row r="253" spans="1:39" hidden="1" x14ac:dyDescent="0.3">
      <c r="A253" t="s">
        <v>33</v>
      </c>
      <c r="B253">
        <v>2013</v>
      </c>
      <c r="C253" t="s">
        <v>36</v>
      </c>
      <c r="D253" s="62" t="s">
        <v>249</v>
      </c>
      <c r="E253" s="63">
        <v>41306</v>
      </c>
      <c r="F253">
        <v>112.9</v>
      </c>
      <c r="G253">
        <v>112.9</v>
      </c>
      <c r="H253">
        <v>116.9</v>
      </c>
      <c r="I253">
        <v>104</v>
      </c>
      <c r="J253">
        <v>103.5</v>
      </c>
      <c r="K253">
        <v>103.1</v>
      </c>
      <c r="L253">
        <v>104.9</v>
      </c>
      <c r="M253">
        <v>104.1</v>
      </c>
      <c r="N253">
        <v>103.8</v>
      </c>
      <c r="O253">
        <v>102.3</v>
      </c>
      <c r="P253">
        <v>106</v>
      </c>
      <c r="Q253">
        <v>109</v>
      </c>
      <c r="R253">
        <v>107.2</v>
      </c>
      <c r="S253">
        <v>106</v>
      </c>
      <c r="T253">
        <v>106.6</v>
      </c>
      <c r="U253">
        <v>105.5</v>
      </c>
      <c r="V253">
        <v>106.4</v>
      </c>
      <c r="W253">
        <v>100.4</v>
      </c>
      <c r="X253">
        <v>105.7</v>
      </c>
      <c r="Y253">
        <v>105.2</v>
      </c>
      <c r="Z253">
        <v>104.7</v>
      </c>
      <c r="AA253">
        <v>104.4</v>
      </c>
      <c r="AB253">
        <v>103.3</v>
      </c>
      <c r="AC253">
        <v>103.7</v>
      </c>
      <c r="AD253">
        <v>104.3</v>
      </c>
      <c r="AE253">
        <v>104.3</v>
      </c>
      <c r="AF253">
        <v>104.7</v>
      </c>
      <c r="AG253">
        <v>1390.6000000000001</v>
      </c>
      <c r="AH253">
        <v>210.3</v>
      </c>
      <c r="AI253">
        <v>318.5</v>
      </c>
      <c r="AJ253">
        <v>311.3</v>
      </c>
      <c r="AK253">
        <v>208.4</v>
      </c>
      <c r="AL253">
        <v>104.4</v>
      </c>
      <c r="AM253">
        <v>207.6</v>
      </c>
    </row>
    <row r="254" spans="1:39" hidden="1" x14ac:dyDescent="0.3">
      <c r="A254" t="s">
        <v>33</v>
      </c>
      <c r="B254">
        <v>2013</v>
      </c>
      <c r="C254" t="s">
        <v>38</v>
      </c>
      <c r="D254" s="62" t="s">
        <v>250</v>
      </c>
      <c r="E254" s="63">
        <v>41334</v>
      </c>
      <c r="F254">
        <v>113.9</v>
      </c>
      <c r="G254">
        <v>111.4</v>
      </c>
      <c r="H254">
        <v>113.2</v>
      </c>
      <c r="I254">
        <v>104.3</v>
      </c>
      <c r="J254">
        <v>102.7</v>
      </c>
      <c r="K254">
        <v>104.9</v>
      </c>
      <c r="L254">
        <v>103.8</v>
      </c>
      <c r="M254">
        <v>103.5</v>
      </c>
      <c r="N254">
        <v>102.6</v>
      </c>
      <c r="O254">
        <v>102.4</v>
      </c>
      <c r="P254">
        <v>107</v>
      </c>
      <c r="Q254">
        <v>109.8</v>
      </c>
      <c r="R254">
        <v>107.3</v>
      </c>
      <c r="S254">
        <v>106.8</v>
      </c>
      <c r="T254">
        <v>107.2</v>
      </c>
      <c r="U254">
        <v>106</v>
      </c>
      <c r="V254">
        <v>107</v>
      </c>
      <c r="W254">
        <v>100.4</v>
      </c>
      <c r="X254">
        <v>106</v>
      </c>
      <c r="Y254">
        <v>105.7</v>
      </c>
      <c r="Z254">
        <v>105.2</v>
      </c>
      <c r="AA254">
        <v>105.5</v>
      </c>
      <c r="AB254">
        <v>103.5</v>
      </c>
      <c r="AC254">
        <v>103.8</v>
      </c>
      <c r="AD254">
        <v>104.2</v>
      </c>
      <c r="AE254">
        <v>104.9</v>
      </c>
      <c r="AF254">
        <v>105</v>
      </c>
      <c r="AG254">
        <v>1386.8</v>
      </c>
      <c r="AH254">
        <v>211.7</v>
      </c>
      <c r="AI254">
        <v>320.2</v>
      </c>
      <c r="AJ254">
        <v>312.10000000000002</v>
      </c>
      <c r="AK254">
        <v>209</v>
      </c>
      <c r="AL254">
        <v>105.5</v>
      </c>
      <c r="AM254">
        <v>207.7</v>
      </c>
    </row>
    <row r="255" spans="1:39" hidden="1" x14ac:dyDescent="0.3">
      <c r="A255" t="s">
        <v>33</v>
      </c>
      <c r="B255">
        <v>2013</v>
      </c>
      <c r="C255" t="s">
        <v>39</v>
      </c>
      <c r="D255" s="62" t="s">
        <v>251</v>
      </c>
      <c r="E255" s="63">
        <v>41365</v>
      </c>
      <c r="F255">
        <v>114.6</v>
      </c>
      <c r="G255">
        <v>113.4</v>
      </c>
      <c r="H255">
        <v>106</v>
      </c>
      <c r="I255">
        <v>104.7</v>
      </c>
      <c r="J255">
        <v>102.1</v>
      </c>
      <c r="K255">
        <v>109.5</v>
      </c>
      <c r="L255">
        <v>109.7</v>
      </c>
      <c r="M255">
        <v>104.6</v>
      </c>
      <c r="N255">
        <v>102</v>
      </c>
      <c r="O255">
        <v>103.5</v>
      </c>
      <c r="P255">
        <v>108.2</v>
      </c>
      <c r="Q255">
        <v>110.6</v>
      </c>
      <c r="R255">
        <v>108.8</v>
      </c>
      <c r="S255">
        <v>108.5</v>
      </c>
      <c r="T255">
        <v>107.9</v>
      </c>
      <c r="U255">
        <v>106.4</v>
      </c>
      <c r="V255">
        <v>107.7</v>
      </c>
      <c r="W255">
        <v>100.5</v>
      </c>
      <c r="X255">
        <v>106.4</v>
      </c>
      <c r="Y255">
        <v>106.5</v>
      </c>
      <c r="Z255">
        <v>105.7</v>
      </c>
      <c r="AA255">
        <v>105</v>
      </c>
      <c r="AB255">
        <v>104</v>
      </c>
      <c r="AC255">
        <v>105.2</v>
      </c>
      <c r="AD255">
        <v>103.2</v>
      </c>
      <c r="AE255">
        <v>105.1</v>
      </c>
      <c r="AF255">
        <v>105.7</v>
      </c>
      <c r="AG255">
        <v>1397.6999999999998</v>
      </c>
      <c r="AH255">
        <v>213.6</v>
      </c>
      <c r="AI255">
        <v>322</v>
      </c>
      <c r="AJ255">
        <v>313.39999999999998</v>
      </c>
      <c r="AK255">
        <v>210.9</v>
      </c>
      <c r="AL255">
        <v>105</v>
      </c>
      <c r="AM255">
        <v>207.2</v>
      </c>
    </row>
    <row r="256" spans="1:39" hidden="1" x14ac:dyDescent="0.3">
      <c r="A256" t="s">
        <v>33</v>
      </c>
      <c r="B256">
        <v>2013</v>
      </c>
      <c r="C256" t="s">
        <v>41</v>
      </c>
      <c r="D256" s="62" t="s">
        <v>252</v>
      </c>
      <c r="E256" s="63">
        <v>41395</v>
      </c>
      <c r="F256">
        <v>115.4</v>
      </c>
      <c r="G256">
        <v>114.2</v>
      </c>
      <c r="H256">
        <v>102.7</v>
      </c>
      <c r="I256">
        <v>105.5</v>
      </c>
      <c r="J256">
        <v>101.5</v>
      </c>
      <c r="K256">
        <v>110.6</v>
      </c>
      <c r="L256">
        <v>123.7</v>
      </c>
      <c r="M256">
        <v>105.2</v>
      </c>
      <c r="N256">
        <v>101.9</v>
      </c>
      <c r="O256">
        <v>105</v>
      </c>
      <c r="P256">
        <v>109.1</v>
      </c>
      <c r="Q256">
        <v>111.3</v>
      </c>
      <c r="R256">
        <v>111.1</v>
      </c>
      <c r="S256">
        <v>109.8</v>
      </c>
      <c r="T256">
        <v>108.5</v>
      </c>
      <c r="U256">
        <v>106.7</v>
      </c>
      <c r="V256">
        <v>108.3</v>
      </c>
      <c r="W256">
        <v>100.5</v>
      </c>
      <c r="X256">
        <v>107.2</v>
      </c>
      <c r="Y256">
        <v>107.1</v>
      </c>
      <c r="Z256">
        <v>106.2</v>
      </c>
      <c r="AA256">
        <v>103.9</v>
      </c>
      <c r="AB256">
        <v>104.6</v>
      </c>
      <c r="AC256">
        <v>105.7</v>
      </c>
      <c r="AD256">
        <v>102.6</v>
      </c>
      <c r="AE256">
        <v>104.9</v>
      </c>
      <c r="AF256">
        <v>106.6</v>
      </c>
      <c r="AG256">
        <v>1417.1999999999998</v>
      </c>
      <c r="AH256">
        <v>214.7</v>
      </c>
      <c r="AI256">
        <v>323.5</v>
      </c>
      <c r="AJ256">
        <v>314.79999999999995</v>
      </c>
      <c r="AK256">
        <v>211.9</v>
      </c>
      <c r="AL256">
        <v>103.9</v>
      </c>
      <c r="AM256">
        <v>207.2</v>
      </c>
    </row>
    <row r="257" spans="1:39" hidden="1" x14ac:dyDescent="0.3">
      <c r="A257" t="s">
        <v>33</v>
      </c>
      <c r="B257">
        <v>2013</v>
      </c>
      <c r="C257" t="s">
        <v>42</v>
      </c>
      <c r="D257" s="62" t="s">
        <v>253</v>
      </c>
      <c r="E257" s="63">
        <v>41426</v>
      </c>
      <c r="F257">
        <v>117</v>
      </c>
      <c r="G257">
        <v>120.1</v>
      </c>
      <c r="H257">
        <v>112.5</v>
      </c>
      <c r="I257">
        <v>107.3</v>
      </c>
      <c r="J257">
        <v>101.3</v>
      </c>
      <c r="K257">
        <v>112.4</v>
      </c>
      <c r="L257">
        <v>143.6</v>
      </c>
      <c r="M257">
        <v>105.4</v>
      </c>
      <c r="N257">
        <v>101.4</v>
      </c>
      <c r="O257">
        <v>106.4</v>
      </c>
      <c r="P257">
        <v>110</v>
      </c>
      <c r="Q257">
        <v>112.2</v>
      </c>
      <c r="R257">
        <v>115</v>
      </c>
      <c r="S257">
        <v>110.9</v>
      </c>
      <c r="T257">
        <v>109.2</v>
      </c>
      <c r="U257">
        <v>107.2</v>
      </c>
      <c r="V257">
        <v>108.9</v>
      </c>
      <c r="W257">
        <v>106.6</v>
      </c>
      <c r="X257">
        <v>108</v>
      </c>
      <c r="Y257">
        <v>107.7</v>
      </c>
      <c r="Z257">
        <v>106.5</v>
      </c>
      <c r="AA257">
        <v>105.2</v>
      </c>
      <c r="AB257">
        <v>105.2</v>
      </c>
      <c r="AC257">
        <v>108.1</v>
      </c>
      <c r="AD257">
        <v>103.3</v>
      </c>
      <c r="AE257">
        <v>106.1</v>
      </c>
      <c r="AF257">
        <v>109.7</v>
      </c>
      <c r="AG257">
        <v>1464.6000000000001</v>
      </c>
      <c r="AH257">
        <v>217</v>
      </c>
      <c r="AI257">
        <v>325.3</v>
      </c>
      <c r="AJ257">
        <v>322.3</v>
      </c>
      <c r="AK257">
        <v>214.6</v>
      </c>
      <c r="AL257">
        <v>105.2</v>
      </c>
      <c r="AM257">
        <v>208.5</v>
      </c>
    </row>
    <row r="258" spans="1:39" hidden="1" x14ac:dyDescent="0.3">
      <c r="A258" t="s">
        <v>33</v>
      </c>
      <c r="B258">
        <v>2013</v>
      </c>
      <c r="C258" t="s">
        <v>44</v>
      </c>
      <c r="D258" s="62" t="s">
        <v>254</v>
      </c>
      <c r="E258" s="63">
        <v>41456</v>
      </c>
      <c r="F258">
        <v>117.8</v>
      </c>
      <c r="G258">
        <v>119.2</v>
      </c>
      <c r="H258">
        <v>114</v>
      </c>
      <c r="I258">
        <v>108.3</v>
      </c>
      <c r="J258">
        <v>101.1</v>
      </c>
      <c r="K258">
        <v>113.2</v>
      </c>
      <c r="L258">
        <v>160.9</v>
      </c>
      <c r="M258">
        <v>105.1</v>
      </c>
      <c r="N258">
        <v>101.3</v>
      </c>
      <c r="O258">
        <v>107.5</v>
      </c>
      <c r="P258">
        <v>110.4</v>
      </c>
      <c r="Q258">
        <v>113.1</v>
      </c>
      <c r="R258">
        <v>117.5</v>
      </c>
      <c r="S258">
        <v>111.7</v>
      </c>
      <c r="T258">
        <v>109.8</v>
      </c>
      <c r="U258">
        <v>107.8</v>
      </c>
      <c r="V258">
        <v>109.5</v>
      </c>
      <c r="W258">
        <v>107.7</v>
      </c>
      <c r="X258">
        <v>108.6</v>
      </c>
      <c r="Y258">
        <v>108.1</v>
      </c>
      <c r="Z258">
        <v>107.1</v>
      </c>
      <c r="AA258">
        <v>107.3</v>
      </c>
      <c r="AB258">
        <v>105.9</v>
      </c>
      <c r="AC258">
        <v>110.1</v>
      </c>
      <c r="AD258">
        <v>103.2</v>
      </c>
      <c r="AE258">
        <v>107.3</v>
      </c>
      <c r="AF258">
        <v>111.4</v>
      </c>
      <c r="AG258">
        <v>1489.4</v>
      </c>
      <c r="AH258">
        <v>219</v>
      </c>
      <c r="AI258">
        <v>327.10000000000002</v>
      </c>
      <c r="AJ258">
        <v>324.39999999999998</v>
      </c>
      <c r="AK258">
        <v>217.2</v>
      </c>
      <c r="AL258">
        <v>107.3</v>
      </c>
      <c r="AM258">
        <v>209.10000000000002</v>
      </c>
    </row>
    <row r="259" spans="1:39" hidden="1" x14ac:dyDescent="0.3">
      <c r="A259" t="s">
        <v>33</v>
      </c>
      <c r="B259">
        <v>2013</v>
      </c>
      <c r="C259" t="s">
        <v>46</v>
      </c>
      <c r="D259" s="62" t="s">
        <v>255</v>
      </c>
      <c r="E259" s="63">
        <v>41487</v>
      </c>
      <c r="F259">
        <v>118.3</v>
      </c>
      <c r="G259">
        <v>120.4</v>
      </c>
      <c r="H259">
        <v>112.7</v>
      </c>
      <c r="I259">
        <v>108.9</v>
      </c>
      <c r="J259">
        <v>101.1</v>
      </c>
      <c r="K259">
        <v>108.7</v>
      </c>
      <c r="L259">
        <v>177</v>
      </c>
      <c r="M259">
        <v>104.7</v>
      </c>
      <c r="N259">
        <v>101</v>
      </c>
      <c r="O259">
        <v>108.5</v>
      </c>
      <c r="P259">
        <v>110.9</v>
      </c>
      <c r="Q259">
        <v>114.3</v>
      </c>
      <c r="R259">
        <v>119.6</v>
      </c>
      <c r="S259">
        <v>112.4</v>
      </c>
      <c r="T259">
        <v>110.6</v>
      </c>
      <c r="U259">
        <v>108.3</v>
      </c>
      <c r="V259">
        <v>110.2</v>
      </c>
      <c r="W259">
        <v>108.9</v>
      </c>
      <c r="X259">
        <v>109.3</v>
      </c>
      <c r="Y259">
        <v>108.7</v>
      </c>
      <c r="Z259">
        <v>107.6</v>
      </c>
      <c r="AA259">
        <v>108.1</v>
      </c>
      <c r="AB259">
        <v>106.5</v>
      </c>
      <c r="AC259">
        <v>110.8</v>
      </c>
      <c r="AD259">
        <v>106</v>
      </c>
      <c r="AE259">
        <v>108.3</v>
      </c>
      <c r="AF259">
        <v>112.7</v>
      </c>
      <c r="AG259">
        <v>1506.1000000000001</v>
      </c>
      <c r="AH259">
        <v>220.7</v>
      </c>
      <c r="AI259">
        <v>329.09999999999997</v>
      </c>
      <c r="AJ259">
        <v>326.89999999999998</v>
      </c>
      <c r="AK259">
        <v>218.39999999999998</v>
      </c>
      <c r="AL259">
        <v>108.1</v>
      </c>
      <c r="AM259">
        <v>212.5</v>
      </c>
    </row>
    <row r="260" spans="1:39" hidden="1" x14ac:dyDescent="0.3">
      <c r="A260" t="s">
        <v>33</v>
      </c>
      <c r="B260">
        <v>2013</v>
      </c>
      <c r="C260" t="s">
        <v>48</v>
      </c>
      <c r="D260" s="62" t="s">
        <v>256</v>
      </c>
      <c r="E260" s="63">
        <v>41518</v>
      </c>
      <c r="F260">
        <v>118.6</v>
      </c>
      <c r="G260">
        <v>119.1</v>
      </c>
      <c r="H260">
        <v>113.2</v>
      </c>
      <c r="I260">
        <v>109.6</v>
      </c>
      <c r="J260">
        <v>101.7</v>
      </c>
      <c r="K260">
        <v>103.2</v>
      </c>
      <c r="L260">
        <v>174.3</v>
      </c>
      <c r="M260">
        <v>105.1</v>
      </c>
      <c r="N260">
        <v>100.8</v>
      </c>
      <c r="O260">
        <v>109.1</v>
      </c>
      <c r="P260">
        <v>111.1</v>
      </c>
      <c r="Q260">
        <v>115.4</v>
      </c>
      <c r="R260">
        <v>119.2</v>
      </c>
      <c r="S260">
        <v>112.9</v>
      </c>
      <c r="T260">
        <v>111.4</v>
      </c>
      <c r="U260">
        <v>109</v>
      </c>
      <c r="V260">
        <v>111.1</v>
      </c>
      <c r="W260">
        <v>109.7</v>
      </c>
      <c r="X260">
        <v>109.5</v>
      </c>
      <c r="Y260">
        <v>109.6</v>
      </c>
      <c r="Z260">
        <v>107.9</v>
      </c>
      <c r="AA260">
        <v>110.4</v>
      </c>
      <c r="AB260">
        <v>107.4</v>
      </c>
      <c r="AC260">
        <v>111.2</v>
      </c>
      <c r="AD260">
        <v>106.9</v>
      </c>
      <c r="AE260">
        <v>109.4</v>
      </c>
      <c r="AF260">
        <v>113.2</v>
      </c>
      <c r="AG260">
        <v>1500.4</v>
      </c>
      <c r="AH260">
        <v>222.3</v>
      </c>
      <c r="AI260">
        <v>331.5</v>
      </c>
      <c r="AJ260">
        <v>328.79999999999995</v>
      </c>
      <c r="AK260">
        <v>219.10000000000002</v>
      </c>
      <c r="AL260">
        <v>110.4</v>
      </c>
      <c r="AM260">
        <v>214.3</v>
      </c>
    </row>
    <row r="261" spans="1:39" hidden="1" x14ac:dyDescent="0.3">
      <c r="A261" t="s">
        <v>33</v>
      </c>
      <c r="B261">
        <v>2013</v>
      </c>
      <c r="C261" t="s">
        <v>50</v>
      </c>
      <c r="D261" s="62" t="s">
        <v>257</v>
      </c>
      <c r="E261" s="63">
        <v>41548</v>
      </c>
      <c r="F261">
        <v>118.9</v>
      </c>
      <c r="G261">
        <v>118.1</v>
      </c>
      <c r="H261">
        <v>114.5</v>
      </c>
      <c r="I261">
        <v>110.4</v>
      </c>
      <c r="J261">
        <v>102.3</v>
      </c>
      <c r="K261">
        <v>106.2</v>
      </c>
      <c r="L261">
        <v>183.5</v>
      </c>
      <c r="M261">
        <v>105.3</v>
      </c>
      <c r="N261">
        <v>100.2</v>
      </c>
      <c r="O261">
        <v>109.6</v>
      </c>
      <c r="P261">
        <v>111.4</v>
      </c>
      <c r="Q261">
        <v>116</v>
      </c>
      <c r="R261">
        <v>120.8</v>
      </c>
      <c r="S261">
        <v>113.5</v>
      </c>
      <c r="T261">
        <v>112.5</v>
      </c>
      <c r="U261">
        <v>109.7</v>
      </c>
      <c r="V261">
        <v>112</v>
      </c>
      <c r="W261">
        <v>110.5</v>
      </c>
      <c r="X261">
        <v>109.7</v>
      </c>
      <c r="Y261">
        <v>110.2</v>
      </c>
      <c r="Z261">
        <v>108.2</v>
      </c>
      <c r="AA261">
        <v>109.7</v>
      </c>
      <c r="AB261">
        <v>108</v>
      </c>
      <c r="AC261">
        <v>111.3</v>
      </c>
      <c r="AD261">
        <v>107.3</v>
      </c>
      <c r="AE261">
        <v>109.4</v>
      </c>
      <c r="AF261">
        <v>114</v>
      </c>
      <c r="AG261">
        <v>1517.1999999999998</v>
      </c>
      <c r="AH261">
        <v>222.9</v>
      </c>
      <c r="AI261">
        <v>334.2</v>
      </c>
      <c r="AJ261">
        <v>330.4</v>
      </c>
      <c r="AK261">
        <v>219.5</v>
      </c>
      <c r="AL261">
        <v>109.7</v>
      </c>
      <c r="AM261">
        <v>215.3</v>
      </c>
    </row>
    <row r="262" spans="1:39" hidden="1" x14ac:dyDescent="0.3">
      <c r="A262" t="s">
        <v>33</v>
      </c>
      <c r="B262">
        <v>2013</v>
      </c>
      <c r="C262" t="s">
        <v>53</v>
      </c>
      <c r="D262" s="62" t="s">
        <v>258</v>
      </c>
      <c r="E262" s="63">
        <v>41579</v>
      </c>
      <c r="F262">
        <v>119.8</v>
      </c>
      <c r="G262">
        <v>116.3</v>
      </c>
      <c r="H262">
        <v>122.6</v>
      </c>
      <c r="I262">
        <v>112</v>
      </c>
      <c r="J262">
        <v>103.2</v>
      </c>
      <c r="K262">
        <v>110</v>
      </c>
      <c r="L262">
        <v>192.8</v>
      </c>
      <c r="M262">
        <v>106.3</v>
      </c>
      <c r="N262">
        <v>99.5</v>
      </c>
      <c r="O262">
        <v>110.3</v>
      </c>
      <c r="P262">
        <v>111.8</v>
      </c>
      <c r="Q262">
        <v>117.1</v>
      </c>
      <c r="R262">
        <v>122.9</v>
      </c>
      <c r="S262">
        <v>114.1</v>
      </c>
      <c r="T262">
        <v>113.5</v>
      </c>
      <c r="U262">
        <v>110.3</v>
      </c>
      <c r="V262">
        <v>113</v>
      </c>
      <c r="W262">
        <v>111.1</v>
      </c>
      <c r="X262">
        <v>110</v>
      </c>
      <c r="Y262">
        <v>110.9</v>
      </c>
      <c r="Z262">
        <v>108.6</v>
      </c>
      <c r="AA262">
        <v>109.5</v>
      </c>
      <c r="AB262">
        <v>108.5</v>
      </c>
      <c r="AC262">
        <v>111.3</v>
      </c>
      <c r="AD262">
        <v>107.9</v>
      </c>
      <c r="AE262">
        <v>109.6</v>
      </c>
      <c r="AF262">
        <v>115</v>
      </c>
      <c r="AG262">
        <v>1544.6</v>
      </c>
      <c r="AH262">
        <v>223.7</v>
      </c>
      <c r="AI262">
        <v>336.8</v>
      </c>
      <c r="AJ262">
        <v>332</v>
      </c>
      <c r="AK262">
        <v>219.89999999999998</v>
      </c>
      <c r="AL262">
        <v>109.5</v>
      </c>
      <c r="AM262">
        <v>216.4</v>
      </c>
    </row>
    <row r="263" spans="1:39" hidden="1" x14ac:dyDescent="0.3">
      <c r="A263" t="s">
        <v>33</v>
      </c>
      <c r="B263">
        <v>2013</v>
      </c>
      <c r="C263" t="s">
        <v>55</v>
      </c>
      <c r="D263" s="62" t="s">
        <v>259</v>
      </c>
      <c r="E263" s="63">
        <v>41609</v>
      </c>
      <c r="F263">
        <v>120.5</v>
      </c>
      <c r="G263">
        <v>118.1</v>
      </c>
      <c r="H263">
        <v>128.5</v>
      </c>
      <c r="I263">
        <v>112.8</v>
      </c>
      <c r="J263">
        <v>103.4</v>
      </c>
      <c r="K263">
        <v>110.7</v>
      </c>
      <c r="L263">
        <v>144.80000000000001</v>
      </c>
      <c r="M263">
        <v>107.1</v>
      </c>
      <c r="N263">
        <v>98.6</v>
      </c>
      <c r="O263">
        <v>111.9</v>
      </c>
      <c r="P263">
        <v>112.1</v>
      </c>
      <c r="Q263">
        <v>118.1</v>
      </c>
      <c r="R263">
        <v>117.8</v>
      </c>
      <c r="S263">
        <v>115</v>
      </c>
      <c r="T263">
        <v>114.2</v>
      </c>
      <c r="U263">
        <v>110.9</v>
      </c>
      <c r="V263">
        <v>113.7</v>
      </c>
      <c r="W263">
        <v>110.7</v>
      </c>
      <c r="X263">
        <v>110.4</v>
      </c>
      <c r="Y263">
        <v>111.3</v>
      </c>
      <c r="Z263">
        <v>109</v>
      </c>
      <c r="AA263">
        <v>109.7</v>
      </c>
      <c r="AB263">
        <v>108.9</v>
      </c>
      <c r="AC263">
        <v>111.4</v>
      </c>
      <c r="AD263">
        <v>107.7</v>
      </c>
      <c r="AE263">
        <v>109.8</v>
      </c>
      <c r="AF263">
        <v>113.3</v>
      </c>
      <c r="AG263">
        <v>1504.4</v>
      </c>
      <c r="AH263">
        <v>224.8</v>
      </c>
      <c r="AI263">
        <v>338.8</v>
      </c>
      <c r="AJ263">
        <v>332.40000000000003</v>
      </c>
      <c r="AK263">
        <v>220.4</v>
      </c>
      <c r="AL263">
        <v>109.7</v>
      </c>
      <c r="AM263">
        <v>216.60000000000002</v>
      </c>
    </row>
    <row r="264" spans="1:39" hidden="1" x14ac:dyDescent="0.3">
      <c r="A264" t="s">
        <v>33</v>
      </c>
      <c r="B264">
        <v>2014</v>
      </c>
      <c r="C264" t="s">
        <v>31</v>
      </c>
      <c r="D264" s="62" t="s">
        <v>260</v>
      </c>
      <c r="E264" s="63">
        <v>41640</v>
      </c>
      <c r="F264">
        <v>121.2</v>
      </c>
      <c r="G264">
        <v>122</v>
      </c>
      <c r="H264">
        <v>129.9</v>
      </c>
      <c r="I264">
        <v>113.6</v>
      </c>
      <c r="J264">
        <v>102.9</v>
      </c>
      <c r="K264">
        <v>112.1</v>
      </c>
      <c r="L264">
        <v>118.9</v>
      </c>
      <c r="M264">
        <v>107.5</v>
      </c>
      <c r="N264">
        <v>96.9</v>
      </c>
      <c r="O264">
        <v>112.7</v>
      </c>
      <c r="P264">
        <v>112.1</v>
      </c>
      <c r="Q264">
        <v>119</v>
      </c>
      <c r="R264">
        <v>115.5</v>
      </c>
      <c r="S264">
        <v>115.7</v>
      </c>
      <c r="T264">
        <v>114.8</v>
      </c>
      <c r="U264">
        <v>111.3</v>
      </c>
      <c r="V264">
        <v>114.3</v>
      </c>
      <c r="W264">
        <v>111.6</v>
      </c>
      <c r="X264">
        <v>111</v>
      </c>
      <c r="Y264">
        <v>111.9</v>
      </c>
      <c r="Z264">
        <v>109.7</v>
      </c>
      <c r="AA264">
        <v>110.8</v>
      </c>
      <c r="AB264">
        <v>109.8</v>
      </c>
      <c r="AC264">
        <v>111.5</v>
      </c>
      <c r="AD264">
        <v>108</v>
      </c>
      <c r="AE264">
        <v>110.5</v>
      </c>
      <c r="AF264">
        <v>112.9</v>
      </c>
      <c r="AG264">
        <v>1484.3</v>
      </c>
      <c r="AH264">
        <v>226.2</v>
      </c>
      <c r="AI264">
        <v>340.4</v>
      </c>
      <c r="AJ264">
        <v>334.5</v>
      </c>
      <c r="AK264">
        <v>221.2</v>
      </c>
      <c r="AL264">
        <v>110.8</v>
      </c>
      <c r="AM264">
        <v>217.8</v>
      </c>
    </row>
    <row r="265" spans="1:39" hidden="1" x14ac:dyDescent="0.3">
      <c r="A265" t="s">
        <v>33</v>
      </c>
      <c r="B265">
        <v>2014</v>
      </c>
      <c r="C265" t="s">
        <v>36</v>
      </c>
      <c r="D265" s="62" t="s">
        <v>261</v>
      </c>
      <c r="E265" s="63">
        <v>41671</v>
      </c>
      <c r="F265">
        <v>121.9</v>
      </c>
      <c r="G265">
        <v>122</v>
      </c>
      <c r="H265">
        <v>124.5</v>
      </c>
      <c r="I265">
        <v>115.2</v>
      </c>
      <c r="J265">
        <v>102.5</v>
      </c>
      <c r="K265">
        <v>114.1</v>
      </c>
      <c r="L265">
        <v>111.5</v>
      </c>
      <c r="M265">
        <v>108.2</v>
      </c>
      <c r="N265">
        <v>95.4</v>
      </c>
      <c r="O265">
        <v>113.5</v>
      </c>
      <c r="P265">
        <v>112.1</v>
      </c>
      <c r="Q265">
        <v>119.9</v>
      </c>
      <c r="R265">
        <v>115.2</v>
      </c>
      <c r="S265">
        <v>116.2</v>
      </c>
      <c r="T265">
        <v>115.3</v>
      </c>
      <c r="U265">
        <v>111.7</v>
      </c>
      <c r="V265">
        <v>114.7</v>
      </c>
      <c r="W265">
        <v>112.5</v>
      </c>
      <c r="X265">
        <v>111.1</v>
      </c>
      <c r="Y265">
        <v>112.6</v>
      </c>
      <c r="Z265">
        <v>110.4</v>
      </c>
      <c r="AA265">
        <v>111.3</v>
      </c>
      <c r="AB265">
        <v>110.3</v>
      </c>
      <c r="AC265">
        <v>111.6</v>
      </c>
      <c r="AD265">
        <v>108.7</v>
      </c>
      <c r="AE265">
        <v>111</v>
      </c>
      <c r="AF265">
        <v>113.1</v>
      </c>
      <c r="AG265">
        <v>1476</v>
      </c>
      <c r="AH265">
        <v>227.2</v>
      </c>
      <c r="AI265">
        <v>341.7</v>
      </c>
      <c r="AJ265">
        <v>336.2</v>
      </c>
      <c r="AK265">
        <v>222</v>
      </c>
      <c r="AL265">
        <v>111.3</v>
      </c>
      <c r="AM265">
        <v>219</v>
      </c>
    </row>
    <row r="266" spans="1:39" hidden="1" x14ac:dyDescent="0.3">
      <c r="A266" t="s">
        <v>33</v>
      </c>
      <c r="B266">
        <v>2014</v>
      </c>
      <c r="C266" t="s">
        <v>38</v>
      </c>
      <c r="D266" s="62" t="s">
        <v>262</v>
      </c>
      <c r="E266" s="63">
        <v>41699</v>
      </c>
      <c r="F266">
        <v>122.1</v>
      </c>
      <c r="G266">
        <v>121.4</v>
      </c>
      <c r="H266">
        <v>121.5</v>
      </c>
      <c r="I266">
        <v>116.2</v>
      </c>
      <c r="J266">
        <v>102.8</v>
      </c>
      <c r="K266">
        <v>117.7</v>
      </c>
      <c r="L266">
        <v>113.3</v>
      </c>
      <c r="M266">
        <v>108.9</v>
      </c>
      <c r="N266">
        <v>96.3</v>
      </c>
      <c r="O266">
        <v>114.1</v>
      </c>
      <c r="P266">
        <v>112.2</v>
      </c>
      <c r="Q266">
        <v>120.5</v>
      </c>
      <c r="R266">
        <v>116</v>
      </c>
      <c r="S266">
        <v>116.7</v>
      </c>
      <c r="T266">
        <v>115.8</v>
      </c>
      <c r="U266">
        <v>112.1</v>
      </c>
      <c r="V266">
        <v>115.2</v>
      </c>
      <c r="W266">
        <v>113.2</v>
      </c>
      <c r="X266">
        <v>110.9</v>
      </c>
      <c r="Y266">
        <v>113</v>
      </c>
      <c r="Z266">
        <v>110.8</v>
      </c>
      <c r="AA266">
        <v>111.6</v>
      </c>
      <c r="AB266">
        <v>110.9</v>
      </c>
      <c r="AC266">
        <v>111.8</v>
      </c>
      <c r="AD266">
        <v>109.2</v>
      </c>
      <c r="AE266">
        <v>111.4</v>
      </c>
      <c r="AF266">
        <v>113.7</v>
      </c>
      <c r="AG266">
        <v>1483</v>
      </c>
      <c r="AH266">
        <v>228.10000000000002</v>
      </c>
      <c r="AI266">
        <v>343.09999999999997</v>
      </c>
      <c r="AJ266">
        <v>337.1</v>
      </c>
      <c r="AK266">
        <v>222.6</v>
      </c>
      <c r="AL266">
        <v>111.6</v>
      </c>
      <c r="AM266">
        <v>220.10000000000002</v>
      </c>
    </row>
    <row r="267" spans="1:39" hidden="1" x14ac:dyDescent="0.3">
      <c r="A267" t="s">
        <v>33</v>
      </c>
      <c r="B267">
        <v>2014</v>
      </c>
      <c r="C267" t="s">
        <v>39</v>
      </c>
      <c r="D267" s="62" t="s">
        <v>263</v>
      </c>
      <c r="E267" s="63">
        <v>41730</v>
      </c>
      <c r="F267">
        <v>122.5</v>
      </c>
      <c r="G267">
        <v>121.7</v>
      </c>
      <c r="H267">
        <v>113.3</v>
      </c>
      <c r="I267">
        <v>117</v>
      </c>
      <c r="J267">
        <v>103.1</v>
      </c>
      <c r="K267">
        <v>126.7</v>
      </c>
      <c r="L267">
        <v>121.2</v>
      </c>
      <c r="M267">
        <v>111</v>
      </c>
      <c r="N267">
        <v>100.3</v>
      </c>
      <c r="O267">
        <v>115.3</v>
      </c>
      <c r="P267">
        <v>112.7</v>
      </c>
      <c r="Q267">
        <v>121</v>
      </c>
      <c r="R267">
        <v>118.2</v>
      </c>
      <c r="S267">
        <v>117.6</v>
      </c>
      <c r="T267">
        <v>116.3</v>
      </c>
      <c r="U267">
        <v>112.5</v>
      </c>
      <c r="V267">
        <v>115.7</v>
      </c>
      <c r="W267">
        <v>113.9</v>
      </c>
      <c r="X267">
        <v>110.9</v>
      </c>
      <c r="Y267">
        <v>113.4</v>
      </c>
      <c r="Z267">
        <v>111</v>
      </c>
      <c r="AA267">
        <v>111.2</v>
      </c>
      <c r="AB267">
        <v>111.2</v>
      </c>
      <c r="AC267">
        <v>112.5</v>
      </c>
      <c r="AD267">
        <v>109.1</v>
      </c>
      <c r="AE267">
        <v>111.4</v>
      </c>
      <c r="AF267">
        <v>114.7</v>
      </c>
      <c r="AG267">
        <v>1504.0000000000002</v>
      </c>
      <c r="AH267">
        <v>229</v>
      </c>
      <c r="AI267">
        <v>344.5</v>
      </c>
      <c r="AJ267">
        <v>338.20000000000005</v>
      </c>
      <c r="AK267">
        <v>223.5</v>
      </c>
      <c r="AL267">
        <v>111.2</v>
      </c>
      <c r="AM267">
        <v>220.3</v>
      </c>
    </row>
    <row r="268" spans="1:39" hidden="1" x14ac:dyDescent="0.3">
      <c r="A268" t="s">
        <v>33</v>
      </c>
      <c r="B268">
        <v>2014</v>
      </c>
      <c r="C268" t="s">
        <v>41</v>
      </c>
      <c r="D268" s="62" t="s">
        <v>264</v>
      </c>
      <c r="E268" s="63">
        <v>41760</v>
      </c>
      <c r="F268">
        <v>122.7</v>
      </c>
      <c r="G268">
        <v>124.1</v>
      </c>
      <c r="H268">
        <v>114.2</v>
      </c>
      <c r="I268">
        <v>119.1</v>
      </c>
      <c r="J268">
        <v>103.5</v>
      </c>
      <c r="K268">
        <v>129.19999999999999</v>
      </c>
      <c r="L268">
        <v>127</v>
      </c>
      <c r="M268">
        <v>112.6</v>
      </c>
      <c r="N268">
        <v>101.3</v>
      </c>
      <c r="O268">
        <v>117</v>
      </c>
      <c r="P268">
        <v>112.9</v>
      </c>
      <c r="Q268">
        <v>121.7</v>
      </c>
      <c r="R268">
        <v>120</v>
      </c>
      <c r="S268">
        <v>118.3</v>
      </c>
      <c r="T268">
        <v>116.8</v>
      </c>
      <c r="U268">
        <v>112.9</v>
      </c>
      <c r="V268">
        <v>116.2</v>
      </c>
      <c r="W268">
        <v>114.3</v>
      </c>
      <c r="X268">
        <v>111.1</v>
      </c>
      <c r="Y268">
        <v>114.1</v>
      </c>
      <c r="Z268">
        <v>111.2</v>
      </c>
      <c r="AA268">
        <v>111.3</v>
      </c>
      <c r="AB268">
        <v>111.5</v>
      </c>
      <c r="AC268">
        <v>112.9</v>
      </c>
      <c r="AD268">
        <v>109.3</v>
      </c>
      <c r="AE268">
        <v>111.7</v>
      </c>
      <c r="AF268">
        <v>115.6</v>
      </c>
      <c r="AG268">
        <v>1525.3000000000002</v>
      </c>
      <c r="AH268">
        <v>230</v>
      </c>
      <c r="AI268">
        <v>345.9</v>
      </c>
      <c r="AJ268">
        <v>339.5</v>
      </c>
      <c r="AK268">
        <v>224.10000000000002</v>
      </c>
      <c r="AL268">
        <v>111.3</v>
      </c>
      <c r="AM268">
        <v>220.8</v>
      </c>
    </row>
    <row r="269" spans="1:39" hidden="1" x14ac:dyDescent="0.3">
      <c r="A269" t="s">
        <v>33</v>
      </c>
      <c r="B269">
        <v>2014</v>
      </c>
      <c r="C269" t="s">
        <v>42</v>
      </c>
      <c r="D269" s="62" t="s">
        <v>265</v>
      </c>
      <c r="E269" s="63">
        <v>41791</v>
      </c>
      <c r="F269">
        <v>123.1</v>
      </c>
      <c r="G269">
        <v>125.9</v>
      </c>
      <c r="H269">
        <v>115.4</v>
      </c>
      <c r="I269">
        <v>120.4</v>
      </c>
      <c r="J269">
        <v>103.4</v>
      </c>
      <c r="K269">
        <v>131.19999999999999</v>
      </c>
      <c r="L269">
        <v>137.5</v>
      </c>
      <c r="M269">
        <v>112.8</v>
      </c>
      <c r="N269">
        <v>101.4</v>
      </c>
      <c r="O269">
        <v>118.3</v>
      </c>
      <c r="P269">
        <v>113.2</v>
      </c>
      <c r="Q269">
        <v>122.4</v>
      </c>
      <c r="R269">
        <v>122</v>
      </c>
      <c r="S269">
        <v>119</v>
      </c>
      <c r="T269">
        <v>117.4</v>
      </c>
      <c r="U269">
        <v>113.2</v>
      </c>
      <c r="V269">
        <v>116.7</v>
      </c>
      <c r="W269">
        <v>113.9</v>
      </c>
      <c r="X269">
        <v>111.2</v>
      </c>
      <c r="Y269">
        <v>114.3</v>
      </c>
      <c r="Z269">
        <v>111.4</v>
      </c>
      <c r="AA269">
        <v>111.5</v>
      </c>
      <c r="AB269">
        <v>111.8</v>
      </c>
      <c r="AC269">
        <v>115.1</v>
      </c>
      <c r="AD269">
        <v>108.7</v>
      </c>
      <c r="AE269">
        <v>112.2</v>
      </c>
      <c r="AF269">
        <v>116.4</v>
      </c>
      <c r="AG269">
        <v>1547</v>
      </c>
      <c r="AH269">
        <v>231.2</v>
      </c>
      <c r="AI269">
        <v>347.3</v>
      </c>
      <c r="AJ269">
        <v>339.40000000000003</v>
      </c>
      <c r="AK269">
        <v>226.5</v>
      </c>
      <c r="AL269">
        <v>111.5</v>
      </c>
      <c r="AM269">
        <v>220.5</v>
      </c>
    </row>
    <row r="270" spans="1:39" hidden="1" x14ac:dyDescent="0.3">
      <c r="A270" t="s">
        <v>33</v>
      </c>
      <c r="B270">
        <v>2014</v>
      </c>
      <c r="C270" t="s">
        <v>44</v>
      </c>
      <c r="D270" s="62" t="s">
        <v>266</v>
      </c>
      <c r="E270" s="63">
        <v>41821</v>
      </c>
      <c r="F270">
        <v>123.8</v>
      </c>
      <c r="G270">
        <v>126.4</v>
      </c>
      <c r="H270">
        <v>118</v>
      </c>
      <c r="I270">
        <v>121.6</v>
      </c>
      <c r="J270">
        <v>103.5</v>
      </c>
      <c r="K270">
        <v>133.69999999999999</v>
      </c>
      <c r="L270">
        <v>172.4</v>
      </c>
      <c r="M270">
        <v>113.1</v>
      </c>
      <c r="N270">
        <v>102.7</v>
      </c>
      <c r="O270">
        <v>120</v>
      </c>
      <c r="P270">
        <v>113.8</v>
      </c>
      <c r="Q270">
        <v>123.4</v>
      </c>
      <c r="R270">
        <v>127.1</v>
      </c>
      <c r="S270">
        <v>121</v>
      </c>
      <c r="T270">
        <v>118</v>
      </c>
      <c r="U270">
        <v>113.6</v>
      </c>
      <c r="V270">
        <v>117.4</v>
      </c>
      <c r="W270">
        <v>114.8</v>
      </c>
      <c r="X270">
        <v>111.6</v>
      </c>
      <c r="Y270">
        <v>114.9</v>
      </c>
      <c r="Z270">
        <v>111.5</v>
      </c>
      <c r="AA270">
        <v>113</v>
      </c>
      <c r="AB270">
        <v>112.4</v>
      </c>
      <c r="AC270">
        <v>117.8</v>
      </c>
      <c r="AD270">
        <v>109.7</v>
      </c>
      <c r="AE270">
        <v>113.5</v>
      </c>
      <c r="AF270">
        <v>118.9</v>
      </c>
      <c r="AG270">
        <v>1599.5</v>
      </c>
      <c r="AH270">
        <v>234.5</v>
      </c>
      <c r="AI270">
        <v>349</v>
      </c>
      <c r="AJ270">
        <v>341.29999999999995</v>
      </c>
      <c r="AK270">
        <v>229.3</v>
      </c>
      <c r="AL270">
        <v>113</v>
      </c>
      <c r="AM270">
        <v>222.10000000000002</v>
      </c>
    </row>
    <row r="271" spans="1:39" hidden="1" x14ac:dyDescent="0.3">
      <c r="A271" t="s">
        <v>33</v>
      </c>
      <c r="B271">
        <v>2014</v>
      </c>
      <c r="C271" t="s">
        <v>46</v>
      </c>
      <c r="D271" s="62" t="s">
        <v>267</v>
      </c>
      <c r="E271" s="63">
        <v>41852</v>
      </c>
      <c r="F271">
        <v>124.8</v>
      </c>
      <c r="G271">
        <v>127.3</v>
      </c>
      <c r="H271">
        <v>116.5</v>
      </c>
      <c r="I271">
        <v>122.2</v>
      </c>
      <c r="J271">
        <v>103.6</v>
      </c>
      <c r="K271">
        <v>132.69999999999999</v>
      </c>
      <c r="L271">
        <v>181.9</v>
      </c>
      <c r="M271">
        <v>115.2</v>
      </c>
      <c r="N271">
        <v>102.7</v>
      </c>
      <c r="O271">
        <v>122.1</v>
      </c>
      <c r="P271">
        <v>114.4</v>
      </c>
      <c r="Q271">
        <v>124.7</v>
      </c>
      <c r="R271">
        <v>128.9</v>
      </c>
      <c r="S271">
        <v>123</v>
      </c>
      <c r="T271">
        <v>118.6</v>
      </c>
      <c r="U271">
        <v>114.1</v>
      </c>
      <c r="V271">
        <v>117.9</v>
      </c>
      <c r="W271">
        <v>115.5</v>
      </c>
      <c r="X271">
        <v>111.8</v>
      </c>
      <c r="Y271">
        <v>115.3</v>
      </c>
      <c r="Z271">
        <v>112.2</v>
      </c>
      <c r="AA271">
        <v>112.5</v>
      </c>
      <c r="AB271">
        <v>112.9</v>
      </c>
      <c r="AC271">
        <v>119.2</v>
      </c>
      <c r="AD271">
        <v>110.5</v>
      </c>
      <c r="AE271">
        <v>113.9</v>
      </c>
      <c r="AF271">
        <v>119.9</v>
      </c>
      <c r="AG271">
        <v>1617</v>
      </c>
      <c r="AH271">
        <v>236.9</v>
      </c>
      <c r="AI271">
        <v>350.6</v>
      </c>
      <c r="AJ271">
        <v>342.6</v>
      </c>
      <c r="AK271">
        <v>231.4</v>
      </c>
      <c r="AL271">
        <v>112.5</v>
      </c>
      <c r="AM271">
        <v>223.4</v>
      </c>
    </row>
    <row r="272" spans="1:39" hidden="1" x14ac:dyDescent="0.3">
      <c r="A272" t="s">
        <v>33</v>
      </c>
      <c r="B272">
        <v>2014</v>
      </c>
      <c r="C272" t="s">
        <v>48</v>
      </c>
      <c r="D272" s="62" t="s">
        <v>268</v>
      </c>
      <c r="E272" s="63">
        <v>41883</v>
      </c>
      <c r="F272">
        <v>124.2</v>
      </c>
      <c r="G272">
        <v>125.4</v>
      </c>
      <c r="H272">
        <v>116.4</v>
      </c>
      <c r="I272">
        <v>122.7</v>
      </c>
      <c r="J272">
        <v>103.5</v>
      </c>
      <c r="K272">
        <v>124.5</v>
      </c>
      <c r="L272">
        <v>168.6</v>
      </c>
      <c r="M272">
        <v>116.9</v>
      </c>
      <c r="N272">
        <v>101.9</v>
      </c>
      <c r="O272">
        <v>122.9</v>
      </c>
      <c r="P272">
        <v>114.8</v>
      </c>
      <c r="Q272">
        <v>125.2</v>
      </c>
      <c r="R272">
        <v>126.7</v>
      </c>
      <c r="S272">
        <v>124.3</v>
      </c>
      <c r="T272">
        <v>119.2</v>
      </c>
      <c r="U272">
        <v>114.5</v>
      </c>
      <c r="V272">
        <v>118.4</v>
      </c>
      <c r="W272">
        <v>116.1</v>
      </c>
      <c r="X272">
        <v>111.8</v>
      </c>
      <c r="Y272">
        <v>115.5</v>
      </c>
      <c r="Z272">
        <v>112.3</v>
      </c>
      <c r="AA272">
        <v>111.2</v>
      </c>
      <c r="AB272">
        <v>113.4</v>
      </c>
      <c r="AC272">
        <v>120</v>
      </c>
      <c r="AD272">
        <v>110</v>
      </c>
      <c r="AE272">
        <v>113.6</v>
      </c>
      <c r="AF272">
        <v>119.2</v>
      </c>
      <c r="AG272">
        <v>1593.7000000000003</v>
      </c>
      <c r="AH272">
        <v>237.89999999999998</v>
      </c>
      <c r="AI272">
        <v>352.1</v>
      </c>
      <c r="AJ272">
        <v>343.4</v>
      </c>
      <c r="AK272">
        <v>232.3</v>
      </c>
      <c r="AL272">
        <v>111.2</v>
      </c>
      <c r="AM272">
        <v>223.4</v>
      </c>
    </row>
    <row r="273" spans="1:39" hidden="1" x14ac:dyDescent="0.3">
      <c r="A273" t="s">
        <v>33</v>
      </c>
      <c r="B273">
        <v>2014</v>
      </c>
      <c r="C273" t="s">
        <v>50</v>
      </c>
      <c r="D273" s="62" t="s">
        <v>269</v>
      </c>
      <c r="E273" s="63">
        <v>41913</v>
      </c>
      <c r="F273">
        <v>124.6</v>
      </c>
      <c r="G273">
        <v>126.1</v>
      </c>
      <c r="H273">
        <v>117.8</v>
      </c>
      <c r="I273">
        <v>123.1</v>
      </c>
      <c r="J273">
        <v>103.5</v>
      </c>
      <c r="K273">
        <v>123.5</v>
      </c>
      <c r="L273">
        <v>159.6</v>
      </c>
      <c r="M273">
        <v>117.4</v>
      </c>
      <c r="N273">
        <v>101.2</v>
      </c>
      <c r="O273">
        <v>123.8</v>
      </c>
      <c r="P273">
        <v>115.2</v>
      </c>
      <c r="Q273">
        <v>125.9</v>
      </c>
      <c r="R273">
        <v>125.8</v>
      </c>
      <c r="S273">
        <v>124.3</v>
      </c>
      <c r="T273">
        <v>119.6</v>
      </c>
      <c r="U273">
        <v>114.9</v>
      </c>
      <c r="V273">
        <v>118.9</v>
      </c>
      <c r="W273">
        <v>116.7</v>
      </c>
      <c r="X273">
        <v>112</v>
      </c>
      <c r="Y273">
        <v>115.8</v>
      </c>
      <c r="Z273">
        <v>112.6</v>
      </c>
      <c r="AA273">
        <v>111</v>
      </c>
      <c r="AB273">
        <v>113.6</v>
      </c>
      <c r="AC273">
        <v>120.2</v>
      </c>
      <c r="AD273">
        <v>110.1</v>
      </c>
      <c r="AE273">
        <v>113.7</v>
      </c>
      <c r="AF273">
        <v>119.1</v>
      </c>
      <c r="AG273">
        <v>1587.5</v>
      </c>
      <c r="AH273">
        <v>238</v>
      </c>
      <c r="AI273">
        <v>353.4</v>
      </c>
      <c r="AJ273">
        <v>344.5</v>
      </c>
      <c r="AK273">
        <v>232.8</v>
      </c>
      <c r="AL273">
        <v>111</v>
      </c>
      <c r="AM273">
        <v>223.7</v>
      </c>
    </row>
    <row r="274" spans="1:39" hidden="1" x14ac:dyDescent="0.3">
      <c r="A274" t="s">
        <v>33</v>
      </c>
      <c r="B274">
        <v>2014</v>
      </c>
      <c r="C274" t="s">
        <v>53</v>
      </c>
      <c r="D274" s="62" t="s">
        <v>270</v>
      </c>
      <c r="E274" s="63">
        <v>41944</v>
      </c>
      <c r="F274">
        <v>124.5</v>
      </c>
      <c r="G274">
        <v>125.6</v>
      </c>
      <c r="H274">
        <v>122.7</v>
      </c>
      <c r="I274">
        <v>124.6</v>
      </c>
      <c r="J274">
        <v>103.2</v>
      </c>
      <c r="K274">
        <v>122.2</v>
      </c>
      <c r="L274">
        <v>153.19999999999999</v>
      </c>
      <c r="M274">
        <v>119.3</v>
      </c>
      <c r="N274">
        <v>99.8</v>
      </c>
      <c r="O274">
        <v>124.6</v>
      </c>
      <c r="P274">
        <v>115.8</v>
      </c>
      <c r="Q274">
        <v>126.9</v>
      </c>
      <c r="R274">
        <v>125.4</v>
      </c>
      <c r="S274">
        <v>125.8</v>
      </c>
      <c r="T274">
        <v>120.3</v>
      </c>
      <c r="U274">
        <v>115.4</v>
      </c>
      <c r="V274">
        <v>119.5</v>
      </c>
      <c r="W274">
        <v>117.1</v>
      </c>
      <c r="X274">
        <v>112.6</v>
      </c>
      <c r="Y274">
        <v>116.4</v>
      </c>
      <c r="Z274">
        <v>113</v>
      </c>
      <c r="AA274">
        <v>109.7</v>
      </c>
      <c r="AB274">
        <v>114</v>
      </c>
      <c r="AC274">
        <v>120.3</v>
      </c>
      <c r="AD274">
        <v>109.6</v>
      </c>
      <c r="AE274">
        <v>113.4</v>
      </c>
      <c r="AF274">
        <v>119</v>
      </c>
      <c r="AG274">
        <v>1587.8</v>
      </c>
      <c r="AH274">
        <v>239.2</v>
      </c>
      <c r="AI274">
        <v>355.2</v>
      </c>
      <c r="AJ274">
        <v>346.1</v>
      </c>
      <c r="AK274">
        <v>233.3</v>
      </c>
      <c r="AL274">
        <v>109.7</v>
      </c>
      <c r="AM274">
        <v>223.6</v>
      </c>
    </row>
    <row r="275" spans="1:39" hidden="1" x14ac:dyDescent="0.3">
      <c r="A275" t="s">
        <v>33</v>
      </c>
      <c r="B275">
        <v>2014</v>
      </c>
      <c r="C275" t="s">
        <v>55</v>
      </c>
      <c r="D275" s="62" t="s">
        <v>271</v>
      </c>
      <c r="E275" s="63">
        <v>41974</v>
      </c>
      <c r="F275">
        <v>124</v>
      </c>
      <c r="G275">
        <v>124.7</v>
      </c>
      <c r="H275">
        <v>126.3</v>
      </c>
      <c r="I275">
        <v>124.9</v>
      </c>
      <c r="J275">
        <v>103</v>
      </c>
      <c r="K275">
        <v>122.3</v>
      </c>
      <c r="L275">
        <v>141</v>
      </c>
      <c r="M275">
        <v>120.1</v>
      </c>
      <c r="N275">
        <v>97.8</v>
      </c>
      <c r="O275">
        <v>125.4</v>
      </c>
      <c r="P275">
        <v>116.1</v>
      </c>
      <c r="Q275">
        <v>127.6</v>
      </c>
      <c r="R275">
        <v>124</v>
      </c>
      <c r="S275">
        <v>126.4</v>
      </c>
      <c r="T275">
        <v>120.7</v>
      </c>
      <c r="U275">
        <v>115.8</v>
      </c>
      <c r="V275">
        <v>120</v>
      </c>
      <c r="W275">
        <v>116.5</v>
      </c>
      <c r="X275">
        <v>113</v>
      </c>
      <c r="Y275">
        <v>116.8</v>
      </c>
      <c r="Z275">
        <v>113.2</v>
      </c>
      <c r="AA275">
        <v>108.8</v>
      </c>
      <c r="AB275">
        <v>114.3</v>
      </c>
      <c r="AC275">
        <v>120.7</v>
      </c>
      <c r="AD275">
        <v>110.4</v>
      </c>
      <c r="AE275">
        <v>113.4</v>
      </c>
      <c r="AF275">
        <v>118.4</v>
      </c>
      <c r="AG275">
        <v>1577.1999999999998</v>
      </c>
      <c r="AH275">
        <v>239.8</v>
      </c>
      <c r="AI275">
        <v>356.5</v>
      </c>
      <c r="AJ275">
        <v>346.3</v>
      </c>
      <c r="AK275">
        <v>233.9</v>
      </c>
      <c r="AL275">
        <v>108.8</v>
      </c>
      <c r="AM275">
        <v>224.7</v>
      </c>
    </row>
    <row r="276" spans="1:39" hidden="1" x14ac:dyDescent="0.3">
      <c r="A276" t="s">
        <v>33</v>
      </c>
      <c r="B276">
        <v>2015</v>
      </c>
      <c r="C276" t="s">
        <v>31</v>
      </c>
      <c r="D276" s="62" t="s">
        <v>272</v>
      </c>
      <c r="E276" s="63">
        <v>42005</v>
      </c>
      <c r="F276">
        <v>124</v>
      </c>
      <c r="G276">
        <v>125.5</v>
      </c>
      <c r="H276">
        <v>126.6</v>
      </c>
      <c r="I276">
        <v>125.2</v>
      </c>
      <c r="J276">
        <v>104.3</v>
      </c>
      <c r="K276">
        <v>121.3</v>
      </c>
      <c r="L276">
        <v>134.4</v>
      </c>
      <c r="M276">
        <v>122.9</v>
      </c>
      <c r="N276">
        <v>96.1</v>
      </c>
      <c r="O276">
        <v>126.6</v>
      </c>
      <c r="P276">
        <v>116.5</v>
      </c>
      <c r="Q276">
        <v>128</v>
      </c>
      <c r="R276">
        <v>123.5</v>
      </c>
      <c r="S276">
        <v>127.4</v>
      </c>
      <c r="T276">
        <v>121</v>
      </c>
      <c r="U276">
        <v>116.1</v>
      </c>
      <c r="V276">
        <v>120.2</v>
      </c>
      <c r="W276">
        <v>117.3</v>
      </c>
      <c r="X276">
        <v>113.4</v>
      </c>
      <c r="Y276">
        <v>117.2</v>
      </c>
      <c r="Z276">
        <v>113.7</v>
      </c>
      <c r="AA276">
        <v>107.9</v>
      </c>
      <c r="AB276">
        <v>114.6</v>
      </c>
      <c r="AC276">
        <v>120.8</v>
      </c>
      <c r="AD276">
        <v>111.4</v>
      </c>
      <c r="AE276">
        <v>113.4</v>
      </c>
      <c r="AF276">
        <v>118.5</v>
      </c>
      <c r="AG276">
        <v>1574.8999999999999</v>
      </c>
      <c r="AH276">
        <v>240.8</v>
      </c>
      <c r="AI276">
        <v>357.3</v>
      </c>
      <c r="AJ276">
        <v>347.9</v>
      </c>
      <c r="AK276">
        <v>234.5</v>
      </c>
      <c r="AL276">
        <v>107.9</v>
      </c>
      <c r="AM276">
        <v>226</v>
      </c>
    </row>
    <row r="277" spans="1:39" hidden="1" x14ac:dyDescent="0.3">
      <c r="A277" t="s">
        <v>33</v>
      </c>
      <c r="B277">
        <v>2015</v>
      </c>
      <c r="C277" t="s">
        <v>36</v>
      </c>
      <c r="D277" s="62" t="s">
        <v>273</v>
      </c>
      <c r="E277" s="63">
        <v>42036</v>
      </c>
      <c r="F277">
        <v>124.3</v>
      </c>
      <c r="G277">
        <v>126.5</v>
      </c>
      <c r="H277">
        <v>119.5</v>
      </c>
      <c r="I277">
        <v>125.6</v>
      </c>
      <c r="J277">
        <v>104.9</v>
      </c>
      <c r="K277">
        <v>121.6</v>
      </c>
      <c r="L277">
        <v>131.80000000000001</v>
      </c>
      <c r="M277">
        <v>125.1</v>
      </c>
      <c r="N277">
        <v>95</v>
      </c>
      <c r="O277">
        <v>127.7</v>
      </c>
      <c r="P277">
        <v>116.8</v>
      </c>
      <c r="Q277">
        <v>128.6</v>
      </c>
      <c r="R277">
        <v>123.7</v>
      </c>
      <c r="S277">
        <v>128.1</v>
      </c>
      <c r="T277">
        <v>121.3</v>
      </c>
      <c r="U277">
        <v>116.5</v>
      </c>
      <c r="V277">
        <v>120.6</v>
      </c>
      <c r="W277">
        <v>118.1</v>
      </c>
      <c r="X277">
        <v>114</v>
      </c>
      <c r="Y277">
        <v>117.7</v>
      </c>
      <c r="Z277">
        <v>114.1</v>
      </c>
      <c r="AA277">
        <v>106.8</v>
      </c>
      <c r="AB277">
        <v>114.9</v>
      </c>
      <c r="AC277">
        <v>120.4</v>
      </c>
      <c r="AD277">
        <v>111.7</v>
      </c>
      <c r="AE277">
        <v>113.2</v>
      </c>
      <c r="AF277">
        <v>118.7</v>
      </c>
      <c r="AG277">
        <v>1571.1000000000001</v>
      </c>
      <c r="AH277">
        <v>241.3</v>
      </c>
      <c r="AI277">
        <v>358.4</v>
      </c>
      <c r="AJ277">
        <v>349.8</v>
      </c>
      <c r="AK277">
        <v>234.5</v>
      </c>
      <c r="AL277">
        <v>106.8</v>
      </c>
      <c r="AM277">
        <v>226.60000000000002</v>
      </c>
    </row>
    <row r="278" spans="1:39" hidden="1" x14ac:dyDescent="0.3">
      <c r="A278" t="s">
        <v>33</v>
      </c>
      <c r="B278">
        <v>2015</v>
      </c>
      <c r="C278" t="s">
        <v>38</v>
      </c>
      <c r="D278" s="62" t="s">
        <v>274</v>
      </c>
      <c r="E278" s="63">
        <v>42064</v>
      </c>
      <c r="F278">
        <v>124</v>
      </c>
      <c r="G278">
        <v>126.7</v>
      </c>
      <c r="H278">
        <v>113.5</v>
      </c>
      <c r="I278">
        <v>125.9</v>
      </c>
      <c r="J278">
        <v>104.8</v>
      </c>
      <c r="K278">
        <v>123.8</v>
      </c>
      <c r="L278">
        <v>131.4</v>
      </c>
      <c r="M278">
        <v>127.2</v>
      </c>
      <c r="N278">
        <v>93.2</v>
      </c>
      <c r="O278">
        <v>127.4</v>
      </c>
      <c r="P278">
        <v>117</v>
      </c>
      <c r="Q278">
        <v>129.19999999999999</v>
      </c>
      <c r="R278">
        <v>123.9</v>
      </c>
      <c r="S278">
        <v>128.80000000000001</v>
      </c>
      <c r="T278">
        <v>121.7</v>
      </c>
      <c r="U278">
        <v>116.9</v>
      </c>
      <c r="V278">
        <v>120.9</v>
      </c>
      <c r="W278">
        <v>118.6</v>
      </c>
      <c r="X278">
        <v>114.4</v>
      </c>
      <c r="Y278">
        <v>118</v>
      </c>
      <c r="Z278">
        <v>114.3</v>
      </c>
      <c r="AA278">
        <v>108.4</v>
      </c>
      <c r="AB278">
        <v>115.4</v>
      </c>
      <c r="AC278">
        <v>120.6</v>
      </c>
      <c r="AD278">
        <v>111.3</v>
      </c>
      <c r="AE278">
        <v>113.8</v>
      </c>
      <c r="AF278">
        <v>119.1</v>
      </c>
      <c r="AG278">
        <v>1568.0000000000002</v>
      </c>
      <c r="AH278">
        <v>242.60000000000002</v>
      </c>
      <c r="AI278">
        <v>359.5</v>
      </c>
      <c r="AJ278">
        <v>351</v>
      </c>
      <c r="AK278">
        <v>234.89999999999998</v>
      </c>
      <c r="AL278">
        <v>108.4</v>
      </c>
      <c r="AM278">
        <v>226.7</v>
      </c>
    </row>
    <row r="279" spans="1:39" hidden="1" x14ac:dyDescent="0.3">
      <c r="A279" t="s">
        <v>33</v>
      </c>
      <c r="B279">
        <v>2015</v>
      </c>
      <c r="C279" t="s">
        <v>39</v>
      </c>
      <c r="D279" s="62" t="s">
        <v>275</v>
      </c>
      <c r="E279" s="63">
        <v>42095</v>
      </c>
      <c r="F279">
        <v>123.8</v>
      </c>
      <c r="G279">
        <v>128.19999999999999</v>
      </c>
      <c r="H279">
        <v>110</v>
      </c>
      <c r="I279">
        <v>126.3</v>
      </c>
      <c r="J279">
        <v>104.5</v>
      </c>
      <c r="K279">
        <v>130.6</v>
      </c>
      <c r="L279">
        <v>130.80000000000001</v>
      </c>
      <c r="M279">
        <v>131.30000000000001</v>
      </c>
      <c r="N279">
        <v>91.6</v>
      </c>
      <c r="O279">
        <v>127.7</v>
      </c>
      <c r="P279">
        <v>117.2</v>
      </c>
      <c r="Q279">
        <v>129.5</v>
      </c>
      <c r="R279">
        <v>124.6</v>
      </c>
      <c r="S279">
        <v>130.1</v>
      </c>
      <c r="T279">
        <v>122.1</v>
      </c>
      <c r="U279">
        <v>117.2</v>
      </c>
      <c r="V279">
        <v>121.3</v>
      </c>
      <c r="W279">
        <v>119.2</v>
      </c>
      <c r="X279">
        <v>114.7</v>
      </c>
      <c r="Y279">
        <v>118.4</v>
      </c>
      <c r="Z279">
        <v>114.6</v>
      </c>
      <c r="AA279">
        <v>108.4</v>
      </c>
      <c r="AB279">
        <v>115.6</v>
      </c>
      <c r="AC279">
        <v>121.7</v>
      </c>
      <c r="AD279">
        <v>111.8</v>
      </c>
      <c r="AE279">
        <v>114.2</v>
      </c>
      <c r="AF279">
        <v>119.7</v>
      </c>
      <c r="AG279">
        <v>1576.1</v>
      </c>
      <c r="AH279">
        <v>244.3</v>
      </c>
      <c r="AI279">
        <v>360.6</v>
      </c>
      <c r="AJ279">
        <v>352.3</v>
      </c>
      <c r="AK279">
        <v>236.3</v>
      </c>
      <c r="AL279">
        <v>108.4</v>
      </c>
      <c r="AM279">
        <v>227.39999999999998</v>
      </c>
    </row>
    <row r="280" spans="1:39" hidden="1" x14ac:dyDescent="0.3">
      <c r="A280" t="s">
        <v>33</v>
      </c>
      <c r="B280">
        <v>2015</v>
      </c>
      <c r="C280" t="s">
        <v>41</v>
      </c>
      <c r="D280" s="62" t="s">
        <v>276</v>
      </c>
      <c r="E280" s="63">
        <v>42125</v>
      </c>
      <c r="F280">
        <v>123.8</v>
      </c>
      <c r="G280">
        <v>129.69999999999999</v>
      </c>
      <c r="H280">
        <v>111.3</v>
      </c>
      <c r="I280">
        <v>126.6</v>
      </c>
      <c r="J280">
        <v>105.2</v>
      </c>
      <c r="K280">
        <v>130.80000000000001</v>
      </c>
      <c r="L280">
        <v>135.6</v>
      </c>
      <c r="M280">
        <v>142.6</v>
      </c>
      <c r="N280">
        <v>90.8</v>
      </c>
      <c r="O280">
        <v>128.80000000000001</v>
      </c>
      <c r="P280">
        <v>117.7</v>
      </c>
      <c r="Q280">
        <v>129.9</v>
      </c>
      <c r="R280">
        <v>126.1</v>
      </c>
      <c r="S280">
        <v>131.30000000000001</v>
      </c>
      <c r="T280">
        <v>122.4</v>
      </c>
      <c r="U280">
        <v>117.4</v>
      </c>
      <c r="V280">
        <v>121.6</v>
      </c>
      <c r="W280">
        <v>119.6</v>
      </c>
      <c r="X280">
        <v>114.9</v>
      </c>
      <c r="Y280">
        <v>118.7</v>
      </c>
      <c r="Z280">
        <v>114.9</v>
      </c>
      <c r="AA280">
        <v>110.8</v>
      </c>
      <c r="AB280">
        <v>116</v>
      </c>
      <c r="AC280">
        <v>122</v>
      </c>
      <c r="AD280">
        <v>112.4</v>
      </c>
      <c r="AE280">
        <v>115.2</v>
      </c>
      <c r="AF280">
        <v>120.7</v>
      </c>
      <c r="AG280">
        <v>1598.9</v>
      </c>
      <c r="AH280">
        <v>246.5</v>
      </c>
      <c r="AI280">
        <v>361.4</v>
      </c>
      <c r="AJ280">
        <v>353.2</v>
      </c>
      <c r="AK280">
        <v>236.9</v>
      </c>
      <c r="AL280">
        <v>110.8</v>
      </c>
      <c r="AM280">
        <v>228.4</v>
      </c>
    </row>
    <row r="281" spans="1:39" hidden="1" x14ac:dyDescent="0.3">
      <c r="A281" t="s">
        <v>33</v>
      </c>
      <c r="B281">
        <v>2015</v>
      </c>
      <c r="C281" t="s">
        <v>42</v>
      </c>
      <c r="D281" s="62" t="s">
        <v>277</v>
      </c>
      <c r="E281" s="63">
        <v>42156</v>
      </c>
      <c r="F281">
        <v>123.6</v>
      </c>
      <c r="G281">
        <v>134.4</v>
      </c>
      <c r="H281">
        <v>120.9</v>
      </c>
      <c r="I281">
        <v>127.3</v>
      </c>
      <c r="J281">
        <v>106</v>
      </c>
      <c r="K281">
        <v>132.30000000000001</v>
      </c>
      <c r="L281">
        <v>146.69999999999999</v>
      </c>
      <c r="M281">
        <v>148.1</v>
      </c>
      <c r="N281">
        <v>89.8</v>
      </c>
      <c r="O281">
        <v>130.5</v>
      </c>
      <c r="P281">
        <v>118</v>
      </c>
      <c r="Q281">
        <v>130.5</v>
      </c>
      <c r="R281">
        <v>128.5</v>
      </c>
      <c r="S281">
        <v>132.1</v>
      </c>
      <c r="T281">
        <v>123.2</v>
      </c>
      <c r="U281">
        <v>117.6</v>
      </c>
      <c r="V281">
        <v>122.3</v>
      </c>
      <c r="W281">
        <v>119</v>
      </c>
      <c r="X281">
        <v>115.1</v>
      </c>
      <c r="Y281">
        <v>119.2</v>
      </c>
      <c r="Z281">
        <v>115.4</v>
      </c>
      <c r="AA281">
        <v>111.7</v>
      </c>
      <c r="AB281">
        <v>116.2</v>
      </c>
      <c r="AC281">
        <v>123.8</v>
      </c>
      <c r="AD281">
        <v>112.5</v>
      </c>
      <c r="AE281">
        <v>116</v>
      </c>
      <c r="AF281">
        <v>121.7</v>
      </c>
      <c r="AG281">
        <v>1636.6</v>
      </c>
      <c r="AH281">
        <v>248.1</v>
      </c>
      <c r="AI281">
        <v>363.1</v>
      </c>
      <c r="AJ281">
        <v>353.3</v>
      </c>
      <c r="AK281">
        <v>239.2</v>
      </c>
      <c r="AL281">
        <v>111.7</v>
      </c>
      <c r="AM281">
        <v>228.7</v>
      </c>
    </row>
    <row r="282" spans="1:39" hidden="1" x14ac:dyDescent="0.3">
      <c r="A282" t="s">
        <v>33</v>
      </c>
      <c r="B282">
        <v>2015</v>
      </c>
      <c r="C282" t="s">
        <v>44</v>
      </c>
      <c r="D282" s="62" t="s">
        <v>278</v>
      </c>
      <c r="E282" s="63">
        <v>42186</v>
      </c>
      <c r="F282">
        <v>123.2</v>
      </c>
      <c r="G282">
        <v>134.30000000000001</v>
      </c>
      <c r="H282">
        <v>119.5</v>
      </c>
      <c r="I282">
        <v>127.7</v>
      </c>
      <c r="J282">
        <v>106.3</v>
      </c>
      <c r="K282">
        <v>132.80000000000001</v>
      </c>
      <c r="L282">
        <v>153.5</v>
      </c>
      <c r="M282">
        <v>149.5</v>
      </c>
      <c r="N282">
        <v>85.7</v>
      </c>
      <c r="O282">
        <v>131.5</v>
      </c>
      <c r="P282">
        <v>118.3</v>
      </c>
      <c r="Q282">
        <v>131.1</v>
      </c>
      <c r="R282">
        <v>129.5</v>
      </c>
      <c r="S282">
        <v>133.1</v>
      </c>
      <c r="T282">
        <v>123.5</v>
      </c>
      <c r="U282">
        <v>117.9</v>
      </c>
      <c r="V282">
        <v>122.7</v>
      </c>
      <c r="W282">
        <v>119.9</v>
      </c>
      <c r="X282">
        <v>115.3</v>
      </c>
      <c r="Y282">
        <v>119.5</v>
      </c>
      <c r="Z282">
        <v>116</v>
      </c>
      <c r="AA282">
        <v>111.5</v>
      </c>
      <c r="AB282">
        <v>116.6</v>
      </c>
      <c r="AC282">
        <v>125.4</v>
      </c>
      <c r="AD282">
        <v>111.7</v>
      </c>
      <c r="AE282">
        <v>116.3</v>
      </c>
      <c r="AF282">
        <v>122.4</v>
      </c>
      <c r="AG282">
        <v>1642.8999999999999</v>
      </c>
      <c r="AH282">
        <v>249.39999999999998</v>
      </c>
      <c r="AI282">
        <v>364.1</v>
      </c>
      <c r="AJ282">
        <v>354.7</v>
      </c>
      <c r="AK282">
        <v>241.4</v>
      </c>
      <c r="AL282">
        <v>111.5</v>
      </c>
      <c r="AM282">
        <v>228.3</v>
      </c>
    </row>
    <row r="283" spans="1:39" hidden="1" x14ac:dyDescent="0.3">
      <c r="A283" t="s">
        <v>33</v>
      </c>
      <c r="B283">
        <v>2015</v>
      </c>
      <c r="C283" t="s">
        <v>46</v>
      </c>
      <c r="D283" s="62" t="s">
        <v>279</v>
      </c>
      <c r="E283" s="63">
        <v>42217</v>
      </c>
      <c r="F283">
        <v>123.1</v>
      </c>
      <c r="G283">
        <v>131.69999999999999</v>
      </c>
      <c r="H283">
        <v>118.1</v>
      </c>
      <c r="I283">
        <v>128</v>
      </c>
      <c r="J283">
        <v>106.8</v>
      </c>
      <c r="K283">
        <v>130.1</v>
      </c>
      <c r="L283">
        <v>165.5</v>
      </c>
      <c r="M283">
        <v>156</v>
      </c>
      <c r="N283">
        <v>85.3</v>
      </c>
      <c r="O283">
        <v>132.69999999999999</v>
      </c>
      <c r="P283">
        <v>118.8</v>
      </c>
      <c r="Q283">
        <v>131.69999999999999</v>
      </c>
      <c r="R283">
        <v>131.1</v>
      </c>
      <c r="S283">
        <v>134.19999999999999</v>
      </c>
      <c r="T283">
        <v>123.7</v>
      </c>
      <c r="U283">
        <v>118.2</v>
      </c>
      <c r="V283">
        <v>122.9</v>
      </c>
      <c r="W283">
        <v>120.9</v>
      </c>
      <c r="X283">
        <v>115.3</v>
      </c>
      <c r="Y283">
        <v>120</v>
      </c>
      <c r="Z283">
        <v>116.6</v>
      </c>
      <c r="AA283">
        <v>109.9</v>
      </c>
      <c r="AB283">
        <v>117.2</v>
      </c>
      <c r="AC283">
        <v>126.2</v>
      </c>
      <c r="AD283">
        <v>112</v>
      </c>
      <c r="AE283">
        <v>116.2</v>
      </c>
      <c r="AF283">
        <v>123.2</v>
      </c>
      <c r="AG283">
        <v>1658.8999999999999</v>
      </c>
      <c r="AH283">
        <v>250.39999999999998</v>
      </c>
      <c r="AI283">
        <v>364.8</v>
      </c>
      <c r="AJ283">
        <v>356.2</v>
      </c>
      <c r="AK283">
        <v>242.8</v>
      </c>
      <c r="AL283">
        <v>109.9</v>
      </c>
      <c r="AM283">
        <v>229.2</v>
      </c>
    </row>
    <row r="284" spans="1:39" hidden="1" x14ac:dyDescent="0.3">
      <c r="A284" t="s">
        <v>33</v>
      </c>
      <c r="B284">
        <v>2015</v>
      </c>
      <c r="C284" t="s">
        <v>48</v>
      </c>
      <c r="D284" s="62" t="s">
        <v>280</v>
      </c>
      <c r="E284" s="63">
        <v>42248</v>
      </c>
      <c r="F284">
        <v>123.4</v>
      </c>
      <c r="G284">
        <v>129</v>
      </c>
      <c r="H284">
        <v>115.6</v>
      </c>
      <c r="I284">
        <v>128.30000000000001</v>
      </c>
      <c r="J284">
        <v>107</v>
      </c>
      <c r="K284">
        <v>124</v>
      </c>
      <c r="L284">
        <v>168.5</v>
      </c>
      <c r="M284">
        <v>165.4</v>
      </c>
      <c r="N284">
        <v>86.3</v>
      </c>
      <c r="O284">
        <v>134.4</v>
      </c>
      <c r="P284">
        <v>119.1</v>
      </c>
      <c r="Q284">
        <v>132.30000000000001</v>
      </c>
      <c r="R284">
        <v>131.5</v>
      </c>
      <c r="S284">
        <v>134.69999999999999</v>
      </c>
      <c r="T284">
        <v>124</v>
      </c>
      <c r="U284">
        <v>118.6</v>
      </c>
      <c r="V284">
        <v>123.2</v>
      </c>
      <c r="W284">
        <v>121.6</v>
      </c>
      <c r="X284">
        <v>115.1</v>
      </c>
      <c r="Y284">
        <v>120.4</v>
      </c>
      <c r="Z284">
        <v>117.1</v>
      </c>
      <c r="AA284">
        <v>109.1</v>
      </c>
      <c r="AB284">
        <v>117.3</v>
      </c>
      <c r="AC284">
        <v>126.5</v>
      </c>
      <c r="AD284">
        <v>112.9</v>
      </c>
      <c r="AE284">
        <v>116.2</v>
      </c>
      <c r="AF284">
        <v>123.5</v>
      </c>
      <c r="AG284">
        <v>1664.8</v>
      </c>
      <c r="AH284">
        <v>250.89999999999998</v>
      </c>
      <c r="AI284">
        <v>365.8</v>
      </c>
      <c r="AJ284">
        <v>357.1</v>
      </c>
      <c r="AK284">
        <v>243.6</v>
      </c>
      <c r="AL284">
        <v>109.1</v>
      </c>
      <c r="AM284">
        <v>230.2</v>
      </c>
    </row>
    <row r="285" spans="1:39" hidden="1" x14ac:dyDescent="0.3">
      <c r="A285" t="s">
        <v>33</v>
      </c>
      <c r="B285">
        <v>2015</v>
      </c>
      <c r="C285" t="s">
        <v>50</v>
      </c>
      <c r="D285" s="62" t="s">
        <v>281</v>
      </c>
      <c r="E285" s="63">
        <v>42278</v>
      </c>
      <c r="F285">
        <v>123.6</v>
      </c>
      <c r="G285">
        <v>128.6</v>
      </c>
      <c r="H285">
        <v>115.9</v>
      </c>
      <c r="I285">
        <v>128.5</v>
      </c>
      <c r="J285">
        <v>109</v>
      </c>
      <c r="K285">
        <v>124.1</v>
      </c>
      <c r="L285">
        <v>165.8</v>
      </c>
      <c r="M285">
        <v>187.2</v>
      </c>
      <c r="N285">
        <v>89.4</v>
      </c>
      <c r="O285">
        <v>135.80000000000001</v>
      </c>
      <c r="P285">
        <v>119.4</v>
      </c>
      <c r="Q285">
        <v>132.9</v>
      </c>
      <c r="R285">
        <v>132.6</v>
      </c>
      <c r="S285">
        <v>135.30000000000001</v>
      </c>
      <c r="T285">
        <v>124.4</v>
      </c>
      <c r="U285">
        <v>118.8</v>
      </c>
      <c r="V285">
        <v>123.6</v>
      </c>
      <c r="W285">
        <v>122.4</v>
      </c>
      <c r="X285">
        <v>114.9</v>
      </c>
      <c r="Y285">
        <v>120.7</v>
      </c>
      <c r="Z285">
        <v>117.7</v>
      </c>
      <c r="AA285">
        <v>109.3</v>
      </c>
      <c r="AB285">
        <v>117.7</v>
      </c>
      <c r="AC285">
        <v>126.5</v>
      </c>
      <c r="AD285">
        <v>113.5</v>
      </c>
      <c r="AE285">
        <v>116.5</v>
      </c>
      <c r="AF285">
        <v>124.2</v>
      </c>
      <c r="AG285">
        <v>1692.8000000000002</v>
      </c>
      <c r="AH285">
        <v>251.8</v>
      </c>
      <c r="AI285">
        <v>366.79999999999995</v>
      </c>
      <c r="AJ285">
        <v>358</v>
      </c>
      <c r="AK285">
        <v>244.2</v>
      </c>
      <c r="AL285">
        <v>109.3</v>
      </c>
      <c r="AM285">
        <v>231.2</v>
      </c>
    </row>
    <row r="286" spans="1:39" hidden="1" x14ac:dyDescent="0.3">
      <c r="A286" t="s">
        <v>33</v>
      </c>
      <c r="B286">
        <v>2015</v>
      </c>
      <c r="C286" t="s">
        <v>53</v>
      </c>
      <c r="D286" s="62" t="s">
        <v>282</v>
      </c>
      <c r="E286" s="63">
        <v>42309</v>
      </c>
      <c r="F286">
        <v>124</v>
      </c>
      <c r="G286">
        <v>129.80000000000001</v>
      </c>
      <c r="H286">
        <v>121.5</v>
      </c>
      <c r="I286">
        <v>128.6</v>
      </c>
      <c r="J286">
        <v>110</v>
      </c>
      <c r="K286">
        <v>123.7</v>
      </c>
      <c r="L286">
        <v>164.6</v>
      </c>
      <c r="M286">
        <v>191.6</v>
      </c>
      <c r="N286">
        <v>90.8</v>
      </c>
      <c r="O286">
        <v>137.1</v>
      </c>
      <c r="P286">
        <v>119.8</v>
      </c>
      <c r="Q286">
        <v>133.69999999999999</v>
      </c>
      <c r="R286">
        <v>133.30000000000001</v>
      </c>
      <c r="S286">
        <v>137.6</v>
      </c>
      <c r="T286">
        <v>125</v>
      </c>
      <c r="U286">
        <v>119.3</v>
      </c>
      <c r="V286">
        <v>124.2</v>
      </c>
      <c r="W286">
        <v>122.9</v>
      </c>
      <c r="X286">
        <v>115.1</v>
      </c>
      <c r="Y286">
        <v>121</v>
      </c>
      <c r="Z286">
        <v>118.1</v>
      </c>
      <c r="AA286">
        <v>109.3</v>
      </c>
      <c r="AB286">
        <v>117.9</v>
      </c>
      <c r="AC286">
        <v>126.6</v>
      </c>
      <c r="AD286">
        <v>113.3</v>
      </c>
      <c r="AE286">
        <v>116.6</v>
      </c>
      <c r="AF286">
        <v>124.6</v>
      </c>
      <c r="AG286">
        <v>1708.4999999999998</v>
      </c>
      <c r="AH286">
        <v>254.2</v>
      </c>
      <c r="AI286">
        <v>368.5</v>
      </c>
      <c r="AJ286">
        <v>359</v>
      </c>
      <c r="AK286">
        <v>244.7</v>
      </c>
      <c r="AL286">
        <v>109.3</v>
      </c>
      <c r="AM286">
        <v>231.2</v>
      </c>
    </row>
    <row r="287" spans="1:39" hidden="1" x14ac:dyDescent="0.3">
      <c r="A287" t="s">
        <v>33</v>
      </c>
      <c r="B287">
        <v>2015</v>
      </c>
      <c r="C287" t="s">
        <v>55</v>
      </c>
      <c r="D287" s="62" t="s">
        <v>283</v>
      </c>
      <c r="E287" s="63">
        <v>42339</v>
      </c>
      <c r="F287">
        <v>124.3</v>
      </c>
      <c r="G287">
        <v>131.69999999999999</v>
      </c>
      <c r="H287">
        <v>127.1</v>
      </c>
      <c r="I287">
        <v>128.6</v>
      </c>
      <c r="J287">
        <v>110</v>
      </c>
      <c r="K287">
        <v>120.8</v>
      </c>
      <c r="L287">
        <v>149</v>
      </c>
      <c r="M287">
        <v>190.1</v>
      </c>
      <c r="N287">
        <v>92.7</v>
      </c>
      <c r="O287">
        <v>138.6</v>
      </c>
      <c r="P287">
        <v>120.2</v>
      </c>
      <c r="Q287">
        <v>134.19999999999999</v>
      </c>
      <c r="R287">
        <v>131.5</v>
      </c>
      <c r="S287">
        <v>138.19999999999999</v>
      </c>
      <c r="T287">
        <v>125.4</v>
      </c>
      <c r="U287">
        <v>119.5</v>
      </c>
      <c r="V287">
        <v>124.5</v>
      </c>
      <c r="W287">
        <v>122.4</v>
      </c>
      <c r="X287">
        <v>116</v>
      </c>
      <c r="Y287">
        <v>121</v>
      </c>
      <c r="Z287">
        <v>118.6</v>
      </c>
      <c r="AA287">
        <v>109.3</v>
      </c>
      <c r="AB287">
        <v>118.1</v>
      </c>
      <c r="AC287">
        <v>126.6</v>
      </c>
      <c r="AD287">
        <v>113.2</v>
      </c>
      <c r="AE287">
        <v>116.7</v>
      </c>
      <c r="AF287">
        <v>124</v>
      </c>
      <c r="AG287">
        <v>1698.8</v>
      </c>
      <c r="AH287">
        <v>254.89999999999998</v>
      </c>
      <c r="AI287">
        <v>369.4</v>
      </c>
      <c r="AJ287">
        <v>359.4</v>
      </c>
      <c r="AK287">
        <v>245.2</v>
      </c>
      <c r="AL287">
        <v>109.3</v>
      </c>
      <c r="AM287">
        <v>231.3</v>
      </c>
    </row>
    <row r="288" spans="1:39" hidden="1" x14ac:dyDescent="0.3">
      <c r="A288" t="s">
        <v>33</v>
      </c>
      <c r="B288">
        <v>2016</v>
      </c>
      <c r="C288" t="s">
        <v>31</v>
      </c>
      <c r="D288" s="62" t="s">
        <v>284</v>
      </c>
      <c r="E288" s="63">
        <v>42370</v>
      </c>
      <c r="F288">
        <v>124.7</v>
      </c>
      <c r="G288">
        <v>135.9</v>
      </c>
      <c r="H288">
        <v>132</v>
      </c>
      <c r="I288">
        <v>129.19999999999999</v>
      </c>
      <c r="J288">
        <v>109.7</v>
      </c>
      <c r="K288">
        <v>119</v>
      </c>
      <c r="L288">
        <v>144.1</v>
      </c>
      <c r="M288">
        <v>184.2</v>
      </c>
      <c r="N288">
        <v>96.7</v>
      </c>
      <c r="O288">
        <v>139.5</v>
      </c>
      <c r="P288">
        <v>120.5</v>
      </c>
      <c r="Q288">
        <v>134.69999999999999</v>
      </c>
      <c r="R288">
        <v>131.19999999999999</v>
      </c>
      <c r="S288">
        <v>139.5</v>
      </c>
      <c r="T288">
        <v>125.8</v>
      </c>
      <c r="U288">
        <v>119.8</v>
      </c>
      <c r="V288">
        <v>124.9</v>
      </c>
      <c r="W288">
        <v>123.4</v>
      </c>
      <c r="X288">
        <v>116.9</v>
      </c>
      <c r="Y288">
        <v>121.6</v>
      </c>
      <c r="Z288">
        <v>119.1</v>
      </c>
      <c r="AA288">
        <v>108.9</v>
      </c>
      <c r="AB288">
        <v>118.5</v>
      </c>
      <c r="AC288">
        <v>126.4</v>
      </c>
      <c r="AD288">
        <v>114</v>
      </c>
      <c r="AE288">
        <v>116.8</v>
      </c>
      <c r="AF288">
        <v>124.2</v>
      </c>
      <c r="AG288">
        <v>1701.4</v>
      </c>
      <c r="AH288">
        <v>256.3</v>
      </c>
      <c r="AI288">
        <v>370.5</v>
      </c>
      <c r="AJ288">
        <v>361.9</v>
      </c>
      <c r="AK288">
        <v>245.5</v>
      </c>
      <c r="AL288">
        <v>108.9</v>
      </c>
      <c r="AM288">
        <v>232.5</v>
      </c>
    </row>
    <row r="289" spans="1:39" hidden="1" x14ac:dyDescent="0.3">
      <c r="A289" t="s">
        <v>33</v>
      </c>
      <c r="B289">
        <v>2016</v>
      </c>
      <c r="C289" t="s">
        <v>36</v>
      </c>
      <c r="D289" s="62" t="s">
        <v>285</v>
      </c>
      <c r="E289" s="63">
        <v>42401</v>
      </c>
      <c r="F289">
        <v>124.8</v>
      </c>
      <c r="G289">
        <v>135.1</v>
      </c>
      <c r="H289">
        <v>130.30000000000001</v>
      </c>
      <c r="I289">
        <v>129.6</v>
      </c>
      <c r="J289">
        <v>108.4</v>
      </c>
      <c r="K289">
        <v>118.6</v>
      </c>
      <c r="L289">
        <v>129.19999999999999</v>
      </c>
      <c r="M289">
        <v>176.4</v>
      </c>
      <c r="N289">
        <v>99.1</v>
      </c>
      <c r="O289">
        <v>139.69999999999999</v>
      </c>
      <c r="P289">
        <v>120.6</v>
      </c>
      <c r="Q289">
        <v>135.19999999999999</v>
      </c>
      <c r="R289">
        <v>129.1</v>
      </c>
      <c r="S289">
        <v>140</v>
      </c>
      <c r="T289">
        <v>126.2</v>
      </c>
      <c r="U289">
        <v>120.1</v>
      </c>
      <c r="V289">
        <v>125.3</v>
      </c>
      <c r="W289">
        <v>124.4</v>
      </c>
      <c r="X289">
        <v>116</v>
      </c>
      <c r="Y289">
        <v>121.8</v>
      </c>
      <c r="Z289">
        <v>119.5</v>
      </c>
      <c r="AA289">
        <v>109.1</v>
      </c>
      <c r="AB289">
        <v>118.8</v>
      </c>
      <c r="AC289">
        <v>126.3</v>
      </c>
      <c r="AD289">
        <v>116.2</v>
      </c>
      <c r="AE289">
        <v>117.2</v>
      </c>
      <c r="AF289">
        <v>123.8</v>
      </c>
      <c r="AG289">
        <v>1676.1</v>
      </c>
      <c r="AH289">
        <v>257.2</v>
      </c>
      <c r="AI289">
        <v>371.6</v>
      </c>
      <c r="AJ289">
        <v>362.2</v>
      </c>
      <c r="AK289">
        <v>245.8</v>
      </c>
      <c r="AL289">
        <v>109.1</v>
      </c>
      <c r="AM289">
        <v>235</v>
      </c>
    </row>
    <row r="290" spans="1:39" hidden="1" x14ac:dyDescent="0.3">
      <c r="A290" t="s">
        <v>33</v>
      </c>
      <c r="B290">
        <v>2016</v>
      </c>
      <c r="C290" t="s">
        <v>38</v>
      </c>
      <c r="D290" s="62" t="s">
        <v>286</v>
      </c>
      <c r="E290" s="63">
        <v>42430</v>
      </c>
      <c r="F290">
        <v>124.8</v>
      </c>
      <c r="G290">
        <v>136.30000000000001</v>
      </c>
      <c r="H290">
        <v>123.7</v>
      </c>
      <c r="I290">
        <v>129.69999999999999</v>
      </c>
      <c r="J290">
        <v>107.9</v>
      </c>
      <c r="K290">
        <v>119.9</v>
      </c>
      <c r="L290">
        <v>128.1</v>
      </c>
      <c r="M290">
        <v>170.3</v>
      </c>
      <c r="N290">
        <v>101.8</v>
      </c>
      <c r="O290">
        <v>140.1</v>
      </c>
      <c r="P290">
        <v>120.7</v>
      </c>
      <c r="Q290">
        <v>135.4</v>
      </c>
      <c r="R290">
        <v>128.9</v>
      </c>
      <c r="S290">
        <v>140.6</v>
      </c>
      <c r="T290">
        <v>126.4</v>
      </c>
      <c r="U290">
        <v>120.3</v>
      </c>
      <c r="V290">
        <v>125.5</v>
      </c>
      <c r="W290">
        <v>124.9</v>
      </c>
      <c r="X290">
        <v>114.8</v>
      </c>
      <c r="Y290">
        <v>122.3</v>
      </c>
      <c r="Z290">
        <v>119.7</v>
      </c>
      <c r="AA290">
        <v>108.5</v>
      </c>
      <c r="AB290">
        <v>119.1</v>
      </c>
      <c r="AC290">
        <v>126.4</v>
      </c>
      <c r="AD290">
        <v>117.1</v>
      </c>
      <c r="AE290">
        <v>117.3</v>
      </c>
      <c r="AF290">
        <v>123.8</v>
      </c>
      <c r="AG290">
        <v>1667.6000000000001</v>
      </c>
      <c r="AH290">
        <v>257.89999999999998</v>
      </c>
      <c r="AI290">
        <v>372.2</v>
      </c>
      <c r="AJ290">
        <v>362</v>
      </c>
      <c r="AK290">
        <v>246.10000000000002</v>
      </c>
      <c r="AL290">
        <v>108.5</v>
      </c>
      <c r="AM290">
        <v>236.2</v>
      </c>
    </row>
    <row r="291" spans="1:39" hidden="1" x14ac:dyDescent="0.3">
      <c r="A291" t="s">
        <v>33</v>
      </c>
      <c r="B291">
        <v>2016</v>
      </c>
      <c r="C291" t="s">
        <v>39</v>
      </c>
      <c r="D291" s="62" t="s">
        <v>287</v>
      </c>
      <c r="E291" s="63">
        <v>42461</v>
      </c>
      <c r="F291">
        <v>124.9</v>
      </c>
      <c r="G291">
        <v>139.30000000000001</v>
      </c>
      <c r="H291">
        <v>119.9</v>
      </c>
      <c r="I291">
        <v>130.19999999999999</v>
      </c>
      <c r="J291">
        <v>108.9</v>
      </c>
      <c r="K291">
        <v>131.1</v>
      </c>
      <c r="L291">
        <v>136.80000000000001</v>
      </c>
      <c r="M291">
        <v>176.9</v>
      </c>
      <c r="N291">
        <v>109.1</v>
      </c>
      <c r="O291">
        <v>140.4</v>
      </c>
      <c r="P291">
        <v>121.1</v>
      </c>
      <c r="Q291">
        <v>135.9</v>
      </c>
      <c r="R291">
        <v>131.80000000000001</v>
      </c>
      <c r="S291">
        <v>141.5</v>
      </c>
      <c r="T291">
        <v>126.8</v>
      </c>
      <c r="U291">
        <v>120.5</v>
      </c>
      <c r="V291">
        <v>125.8</v>
      </c>
      <c r="W291">
        <v>125.6</v>
      </c>
      <c r="X291">
        <v>114.6</v>
      </c>
      <c r="Y291">
        <v>122.8</v>
      </c>
      <c r="Z291">
        <v>120</v>
      </c>
      <c r="AA291">
        <v>110</v>
      </c>
      <c r="AB291">
        <v>119.5</v>
      </c>
      <c r="AC291">
        <v>127.6</v>
      </c>
      <c r="AD291">
        <v>117.6</v>
      </c>
      <c r="AE291">
        <v>118.2</v>
      </c>
      <c r="AF291">
        <v>125.3</v>
      </c>
      <c r="AG291">
        <v>1706.3</v>
      </c>
      <c r="AH291">
        <v>259.7</v>
      </c>
      <c r="AI291">
        <v>373.1</v>
      </c>
      <c r="AJ291">
        <v>363</v>
      </c>
      <c r="AK291">
        <v>247.6</v>
      </c>
      <c r="AL291">
        <v>110</v>
      </c>
      <c r="AM291">
        <v>237.1</v>
      </c>
    </row>
    <row r="292" spans="1:39" hidden="1" x14ac:dyDescent="0.3">
      <c r="A292" t="s">
        <v>33</v>
      </c>
      <c r="B292">
        <v>2016</v>
      </c>
      <c r="C292" t="s">
        <v>41</v>
      </c>
      <c r="D292" s="62" t="s">
        <v>288</v>
      </c>
      <c r="E292" s="63">
        <v>42491</v>
      </c>
      <c r="F292">
        <v>125</v>
      </c>
      <c r="G292">
        <v>142.1</v>
      </c>
      <c r="H292">
        <v>127</v>
      </c>
      <c r="I292">
        <v>130.4</v>
      </c>
      <c r="J292">
        <v>109.6</v>
      </c>
      <c r="K292">
        <v>133.5</v>
      </c>
      <c r="L292">
        <v>151.4</v>
      </c>
      <c r="M292">
        <v>182.8</v>
      </c>
      <c r="N292">
        <v>111.1</v>
      </c>
      <c r="O292">
        <v>141.5</v>
      </c>
      <c r="P292">
        <v>121.5</v>
      </c>
      <c r="Q292">
        <v>136.30000000000001</v>
      </c>
      <c r="R292">
        <v>134.6</v>
      </c>
      <c r="S292">
        <v>142.19999999999999</v>
      </c>
      <c r="T292">
        <v>127.2</v>
      </c>
      <c r="U292">
        <v>120.7</v>
      </c>
      <c r="V292">
        <v>126.2</v>
      </c>
      <c r="W292">
        <v>126</v>
      </c>
      <c r="X292">
        <v>115</v>
      </c>
      <c r="Y292">
        <v>123.2</v>
      </c>
      <c r="Z292">
        <v>120.3</v>
      </c>
      <c r="AA292">
        <v>110.7</v>
      </c>
      <c r="AB292">
        <v>119.8</v>
      </c>
      <c r="AC292">
        <v>128</v>
      </c>
      <c r="AD292">
        <v>118.5</v>
      </c>
      <c r="AE292">
        <v>118.7</v>
      </c>
      <c r="AF292">
        <v>126.6</v>
      </c>
      <c r="AG292">
        <v>1746.7999999999997</v>
      </c>
      <c r="AH292">
        <v>260.89999999999998</v>
      </c>
      <c r="AI292">
        <v>374.1</v>
      </c>
      <c r="AJ292">
        <v>364.2</v>
      </c>
      <c r="AK292">
        <v>248.3</v>
      </c>
      <c r="AL292">
        <v>110.7</v>
      </c>
      <c r="AM292">
        <v>238.3</v>
      </c>
    </row>
    <row r="293" spans="1:39" hidden="1" x14ac:dyDescent="0.3">
      <c r="A293" t="s">
        <v>33</v>
      </c>
      <c r="B293">
        <v>2016</v>
      </c>
      <c r="C293" t="s">
        <v>42</v>
      </c>
      <c r="D293" s="62" t="s">
        <v>289</v>
      </c>
      <c r="E293" s="63">
        <v>42522</v>
      </c>
      <c r="F293">
        <v>125.9</v>
      </c>
      <c r="G293">
        <v>143.9</v>
      </c>
      <c r="H293">
        <v>130.9</v>
      </c>
      <c r="I293">
        <v>131</v>
      </c>
      <c r="J293">
        <v>110.2</v>
      </c>
      <c r="K293">
        <v>135.5</v>
      </c>
      <c r="L293">
        <v>173.7</v>
      </c>
      <c r="M293">
        <v>184.4</v>
      </c>
      <c r="N293">
        <v>112</v>
      </c>
      <c r="O293">
        <v>142.80000000000001</v>
      </c>
      <c r="P293">
        <v>121.6</v>
      </c>
      <c r="Q293">
        <v>136.9</v>
      </c>
      <c r="R293">
        <v>138.19999999999999</v>
      </c>
      <c r="S293">
        <v>142.69999999999999</v>
      </c>
      <c r="T293">
        <v>127.6</v>
      </c>
      <c r="U293">
        <v>121.1</v>
      </c>
      <c r="V293">
        <v>126.6</v>
      </c>
      <c r="W293">
        <v>125.5</v>
      </c>
      <c r="X293">
        <v>115.5</v>
      </c>
      <c r="Y293">
        <v>123.2</v>
      </c>
      <c r="Z293">
        <v>120.6</v>
      </c>
      <c r="AA293">
        <v>112.3</v>
      </c>
      <c r="AB293">
        <v>119.9</v>
      </c>
      <c r="AC293">
        <v>129.30000000000001</v>
      </c>
      <c r="AD293">
        <v>118.8</v>
      </c>
      <c r="AE293">
        <v>119.6</v>
      </c>
      <c r="AF293">
        <v>128.1</v>
      </c>
      <c r="AG293">
        <v>1787.0000000000002</v>
      </c>
      <c r="AH293">
        <v>262.29999999999995</v>
      </c>
      <c r="AI293">
        <v>375.29999999999995</v>
      </c>
      <c r="AJ293">
        <v>364.2</v>
      </c>
      <c r="AK293">
        <v>249.9</v>
      </c>
      <c r="AL293">
        <v>112.3</v>
      </c>
      <c r="AM293">
        <v>238.7</v>
      </c>
    </row>
    <row r="294" spans="1:39" hidden="1" x14ac:dyDescent="0.3">
      <c r="A294" t="s">
        <v>33</v>
      </c>
      <c r="B294">
        <v>2016</v>
      </c>
      <c r="C294" t="s">
        <v>44</v>
      </c>
      <c r="D294" s="62" t="s">
        <v>290</v>
      </c>
      <c r="E294" s="63">
        <v>42552</v>
      </c>
      <c r="F294">
        <v>126.8</v>
      </c>
      <c r="G294">
        <v>144.19999999999999</v>
      </c>
      <c r="H294">
        <v>136.6</v>
      </c>
      <c r="I294">
        <v>131.80000000000001</v>
      </c>
      <c r="J294">
        <v>111</v>
      </c>
      <c r="K294">
        <v>137</v>
      </c>
      <c r="L294">
        <v>179.5</v>
      </c>
      <c r="M294">
        <v>188.4</v>
      </c>
      <c r="N294">
        <v>113.3</v>
      </c>
      <c r="O294">
        <v>143.9</v>
      </c>
      <c r="P294">
        <v>121.7</v>
      </c>
      <c r="Q294">
        <v>137.5</v>
      </c>
      <c r="R294">
        <v>139.80000000000001</v>
      </c>
      <c r="S294">
        <v>142.9</v>
      </c>
      <c r="T294">
        <v>127.9</v>
      </c>
      <c r="U294">
        <v>121.1</v>
      </c>
      <c r="V294">
        <v>126.9</v>
      </c>
      <c r="W294">
        <v>126.4</v>
      </c>
      <c r="X294">
        <v>115.5</v>
      </c>
      <c r="Y294">
        <v>123.5</v>
      </c>
      <c r="Z294">
        <v>120.9</v>
      </c>
      <c r="AA294">
        <v>111.7</v>
      </c>
      <c r="AB294">
        <v>120.3</v>
      </c>
      <c r="AC294">
        <v>130.80000000000001</v>
      </c>
      <c r="AD294">
        <v>120</v>
      </c>
      <c r="AE294">
        <v>119.9</v>
      </c>
      <c r="AF294">
        <v>129</v>
      </c>
      <c r="AG294">
        <v>1811.5000000000002</v>
      </c>
      <c r="AH294">
        <v>262.8</v>
      </c>
      <c r="AI294">
        <v>375.9</v>
      </c>
      <c r="AJ294">
        <v>365.4</v>
      </c>
      <c r="AK294">
        <v>251.70000000000002</v>
      </c>
      <c r="AL294">
        <v>111.7</v>
      </c>
      <c r="AM294">
        <v>240.3</v>
      </c>
    </row>
    <row r="295" spans="1:39" hidden="1" x14ac:dyDescent="0.3">
      <c r="A295" t="s">
        <v>33</v>
      </c>
      <c r="B295">
        <v>2016</v>
      </c>
      <c r="C295" t="s">
        <v>46</v>
      </c>
      <c r="D295" s="62" t="s">
        <v>291</v>
      </c>
      <c r="E295" s="63">
        <v>42583</v>
      </c>
      <c r="F295">
        <v>127.6</v>
      </c>
      <c r="G295">
        <v>140.30000000000001</v>
      </c>
      <c r="H295">
        <v>133.69999999999999</v>
      </c>
      <c r="I295">
        <v>132.19999999999999</v>
      </c>
      <c r="J295">
        <v>111.8</v>
      </c>
      <c r="K295">
        <v>135.80000000000001</v>
      </c>
      <c r="L295">
        <v>163.5</v>
      </c>
      <c r="M295">
        <v>182.3</v>
      </c>
      <c r="N295">
        <v>114.6</v>
      </c>
      <c r="O295">
        <v>144.6</v>
      </c>
      <c r="P295">
        <v>121.9</v>
      </c>
      <c r="Q295">
        <v>138.1</v>
      </c>
      <c r="R295">
        <v>137.6</v>
      </c>
      <c r="S295">
        <v>143.6</v>
      </c>
      <c r="T295">
        <v>128.30000000000001</v>
      </c>
      <c r="U295">
        <v>121.4</v>
      </c>
      <c r="V295">
        <v>127.3</v>
      </c>
      <c r="W295">
        <v>127.3</v>
      </c>
      <c r="X295">
        <v>114.7</v>
      </c>
      <c r="Y295">
        <v>123.9</v>
      </c>
      <c r="Z295">
        <v>121.2</v>
      </c>
      <c r="AA295">
        <v>110.4</v>
      </c>
      <c r="AB295">
        <v>120.6</v>
      </c>
      <c r="AC295">
        <v>131.5</v>
      </c>
      <c r="AD295">
        <v>120.9</v>
      </c>
      <c r="AE295">
        <v>119.9</v>
      </c>
      <c r="AF295">
        <v>128.4</v>
      </c>
      <c r="AG295">
        <v>1783.9999999999995</v>
      </c>
      <c r="AH295">
        <v>263.5</v>
      </c>
      <c r="AI295">
        <v>377</v>
      </c>
      <c r="AJ295">
        <v>365.9</v>
      </c>
      <c r="AK295">
        <v>252.7</v>
      </c>
      <c r="AL295">
        <v>110.4</v>
      </c>
      <c r="AM295">
        <v>241.5</v>
      </c>
    </row>
    <row r="296" spans="1:39" hidden="1" x14ac:dyDescent="0.3">
      <c r="A296" t="s">
        <v>33</v>
      </c>
      <c r="B296">
        <v>2016</v>
      </c>
      <c r="C296" t="s">
        <v>48</v>
      </c>
      <c r="D296" s="62" t="s">
        <v>292</v>
      </c>
      <c r="E296" s="63">
        <v>42614</v>
      </c>
      <c r="F296">
        <v>128.1</v>
      </c>
      <c r="G296">
        <v>137.69999999999999</v>
      </c>
      <c r="H296">
        <v>130.6</v>
      </c>
      <c r="I296">
        <v>132.6</v>
      </c>
      <c r="J296">
        <v>111.9</v>
      </c>
      <c r="K296">
        <v>132.5</v>
      </c>
      <c r="L296">
        <v>152.9</v>
      </c>
      <c r="M296">
        <v>173.6</v>
      </c>
      <c r="N296">
        <v>115.1</v>
      </c>
      <c r="O296">
        <v>144.80000000000001</v>
      </c>
      <c r="P296">
        <v>122.1</v>
      </c>
      <c r="Q296">
        <v>138.80000000000001</v>
      </c>
      <c r="R296">
        <v>135.69999999999999</v>
      </c>
      <c r="S296">
        <v>143.9</v>
      </c>
      <c r="T296">
        <v>128.69999999999999</v>
      </c>
      <c r="U296">
        <v>121.6</v>
      </c>
      <c r="V296">
        <v>127.7</v>
      </c>
      <c r="W296">
        <v>127.9</v>
      </c>
      <c r="X296">
        <v>114.8</v>
      </c>
      <c r="Y296">
        <v>124.3</v>
      </c>
      <c r="Z296">
        <v>121.4</v>
      </c>
      <c r="AA296">
        <v>111.8</v>
      </c>
      <c r="AB296">
        <v>120.8</v>
      </c>
      <c r="AC296">
        <v>131.6</v>
      </c>
      <c r="AD296">
        <v>121.2</v>
      </c>
      <c r="AE296">
        <v>120.5</v>
      </c>
      <c r="AF296">
        <v>128</v>
      </c>
      <c r="AG296">
        <v>1756.3999999999996</v>
      </c>
      <c r="AH296">
        <v>264.39999999999998</v>
      </c>
      <c r="AI296">
        <v>378</v>
      </c>
      <c r="AJ296">
        <v>367</v>
      </c>
      <c r="AK296">
        <v>253</v>
      </c>
      <c r="AL296">
        <v>111.8</v>
      </c>
      <c r="AM296">
        <v>242</v>
      </c>
    </row>
    <row r="297" spans="1:39" hidden="1" x14ac:dyDescent="0.3">
      <c r="A297" t="s">
        <v>33</v>
      </c>
      <c r="B297">
        <v>2016</v>
      </c>
      <c r="C297" t="s">
        <v>50</v>
      </c>
      <c r="D297" s="62" t="s">
        <v>293</v>
      </c>
      <c r="E297" s="63">
        <v>42644</v>
      </c>
      <c r="F297">
        <v>128.69999999999999</v>
      </c>
      <c r="G297">
        <v>138.4</v>
      </c>
      <c r="H297">
        <v>130.30000000000001</v>
      </c>
      <c r="I297">
        <v>132.69999999999999</v>
      </c>
      <c r="J297">
        <v>112.5</v>
      </c>
      <c r="K297">
        <v>130.4</v>
      </c>
      <c r="L297">
        <v>155.1</v>
      </c>
      <c r="M297">
        <v>175.7</v>
      </c>
      <c r="N297">
        <v>115.4</v>
      </c>
      <c r="O297">
        <v>145.30000000000001</v>
      </c>
      <c r="P297">
        <v>122.5</v>
      </c>
      <c r="Q297">
        <v>139.6</v>
      </c>
      <c r="R297">
        <v>136.30000000000001</v>
      </c>
      <c r="S297">
        <v>144.30000000000001</v>
      </c>
      <c r="T297">
        <v>129.1</v>
      </c>
      <c r="U297">
        <v>121.9</v>
      </c>
      <c r="V297">
        <v>128</v>
      </c>
      <c r="W297">
        <v>128.69999999999999</v>
      </c>
      <c r="X297">
        <v>115.2</v>
      </c>
      <c r="Y297">
        <v>124.5</v>
      </c>
      <c r="Z297">
        <v>121.8</v>
      </c>
      <c r="AA297">
        <v>112.8</v>
      </c>
      <c r="AB297">
        <v>121.2</v>
      </c>
      <c r="AC297">
        <v>131.9</v>
      </c>
      <c r="AD297">
        <v>120.8</v>
      </c>
      <c r="AE297">
        <v>120.9</v>
      </c>
      <c r="AF297">
        <v>128.6</v>
      </c>
      <c r="AG297">
        <v>1762.8999999999999</v>
      </c>
      <c r="AH297">
        <v>265.20000000000005</v>
      </c>
      <c r="AI297">
        <v>379</v>
      </c>
      <c r="AJ297">
        <v>368.4</v>
      </c>
      <c r="AK297">
        <v>253.7</v>
      </c>
      <c r="AL297">
        <v>112.8</v>
      </c>
      <c r="AM297">
        <v>242</v>
      </c>
    </row>
    <row r="298" spans="1:39" hidden="1" x14ac:dyDescent="0.3">
      <c r="A298" t="s">
        <v>33</v>
      </c>
      <c r="B298">
        <v>2016</v>
      </c>
      <c r="C298" t="s">
        <v>53</v>
      </c>
      <c r="D298" s="62" t="s">
        <v>294</v>
      </c>
      <c r="E298" s="63">
        <v>42675</v>
      </c>
      <c r="F298">
        <v>130.19999999999999</v>
      </c>
      <c r="G298">
        <v>138.5</v>
      </c>
      <c r="H298">
        <v>134.1</v>
      </c>
      <c r="I298">
        <v>132.9</v>
      </c>
      <c r="J298">
        <v>112.6</v>
      </c>
      <c r="K298">
        <v>130.80000000000001</v>
      </c>
      <c r="L298">
        <v>142</v>
      </c>
      <c r="M298">
        <v>174.9</v>
      </c>
      <c r="N298">
        <v>115.6</v>
      </c>
      <c r="O298">
        <v>145.4</v>
      </c>
      <c r="P298">
        <v>122.7</v>
      </c>
      <c r="Q298">
        <v>140.30000000000001</v>
      </c>
      <c r="R298">
        <v>135.19999999999999</v>
      </c>
      <c r="S298">
        <v>144.30000000000001</v>
      </c>
      <c r="T298">
        <v>129.6</v>
      </c>
      <c r="U298">
        <v>122.1</v>
      </c>
      <c r="V298">
        <v>128.5</v>
      </c>
      <c r="W298">
        <v>129.1</v>
      </c>
      <c r="X298">
        <v>116.2</v>
      </c>
      <c r="Y298">
        <v>124.7</v>
      </c>
      <c r="Z298">
        <v>122.1</v>
      </c>
      <c r="AA298">
        <v>113.4</v>
      </c>
      <c r="AB298">
        <v>121.7</v>
      </c>
      <c r="AC298">
        <v>132.1</v>
      </c>
      <c r="AD298">
        <v>121.3</v>
      </c>
      <c r="AE298">
        <v>121.3</v>
      </c>
      <c r="AF298">
        <v>128.5</v>
      </c>
      <c r="AG298">
        <v>1755.2</v>
      </c>
      <c r="AH298">
        <v>265.60000000000002</v>
      </c>
      <c r="AI298">
        <v>380.2</v>
      </c>
      <c r="AJ298">
        <v>370</v>
      </c>
      <c r="AK298">
        <v>254.2</v>
      </c>
      <c r="AL298">
        <v>113.4</v>
      </c>
      <c r="AM298">
        <v>243</v>
      </c>
    </row>
    <row r="299" spans="1:39" hidden="1" x14ac:dyDescent="0.3">
      <c r="A299" t="s">
        <v>33</v>
      </c>
      <c r="B299">
        <v>2016</v>
      </c>
      <c r="C299" t="s">
        <v>55</v>
      </c>
      <c r="D299" s="62" t="s">
        <v>295</v>
      </c>
      <c r="E299" s="63">
        <v>42705</v>
      </c>
      <c r="F299">
        <v>131.6</v>
      </c>
      <c r="G299">
        <v>138.19999999999999</v>
      </c>
      <c r="H299">
        <v>134.9</v>
      </c>
      <c r="I299">
        <v>133.1</v>
      </c>
      <c r="J299">
        <v>113.5</v>
      </c>
      <c r="K299">
        <v>129.30000000000001</v>
      </c>
      <c r="L299">
        <v>121.1</v>
      </c>
      <c r="M299">
        <v>170.3</v>
      </c>
      <c r="N299">
        <v>115.5</v>
      </c>
      <c r="O299">
        <v>145.5</v>
      </c>
      <c r="P299">
        <v>123.1</v>
      </c>
      <c r="Q299">
        <v>140.9</v>
      </c>
      <c r="R299">
        <v>132.80000000000001</v>
      </c>
      <c r="S299">
        <v>145</v>
      </c>
      <c r="T299">
        <v>130</v>
      </c>
      <c r="U299">
        <v>122.2</v>
      </c>
      <c r="V299">
        <v>128.80000000000001</v>
      </c>
      <c r="W299">
        <v>128.5</v>
      </c>
      <c r="X299">
        <v>117.8</v>
      </c>
      <c r="Y299">
        <v>125</v>
      </c>
      <c r="Z299">
        <v>122.3</v>
      </c>
      <c r="AA299">
        <v>113.7</v>
      </c>
      <c r="AB299">
        <v>121.8</v>
      </c>
      <c r="AC299">
        <v>132.30000000000001</v>
      </c>
      <c r="AD299">
        <v>119.9</v>
      </c>
      <c r="AE299">
        <v>121.4</v>
      </c>
      <c r="AF299">
        <v>127.6</v>
      </c>
      <c r="AG299">
        <v>1729.8</v>
      </c>
      <c r="AH299">
        <v>266.39999999999998</v>
      </c>
      <c r="AI299">
        <v>381</v>
      </c>
      <c r="AJ299">
        <v>371.3</v>
      </c>
      <c r="AK299">
        <v>254.60000000000002</v>
      </c>
      <c r="AL299">
        <v>113.7</v>
      </c>
      <c r="AM299">
        <v>241.7</v>
      </c>
    </row>
    <row r="300" spans="1:39" hidden="1" x14ac:dyDescent="0.3">
      <c r="A300" t="s">
        <v>33</v>
      </c>
      <c r="B300">
        <v>2017</v>
      </c>
      <c r="C300" t="s">
        <v>31</v>
      </c>
      <c r="D300" s="62" t="s">
        <v>296</v>
      </c>
      <c r="E300" s="63">
        <v>42736</v>
      </c>
      <c r="F300">
        <v>132.19999999999999</v>
      </c>
      <c r="G300">
        <v>138.9</v>
      </c>
      <c r="H300">
        <v>132.6</v>
      </c>
      <c r="I300">
        <v>133.1</v>
      </c>
      <c r="J300">
        <v>114</v>
      </c>
      <c r="K300">
        <v>129.6</v>
      </c>
      <c r="L300">
        <v>118.7</v>
      </c>
      <c r="M300">
        <v>155.1</v>
      </c>
      <c r="N300">
        <v>117.3</v>
      </c>
      <c r="O300">
        <v>144.9</v>
      </c>
      <c r="P300">
        <v>123.2</v>
      </c>
      <c r="Q300">
        <v>141.6</v>
      </c>
      <c r="R300">
        <v>132</v>
      </c>
      <c r="S300">
        <v>145.6</v>
      </c>
      <c r="T300">
        <v>130.19999999999999</v>
      </c>
      <c r="U300">
        <v>122.3</v>
      </c>
      <c r="V300">
        <v>129</v>
      </c>
      <c r="W300">
        <v>129.6</v>
      </c>
      <c r="X300">
        <v>118</v>
      </c>
      <c r="Y300">
        <v>125.1</v>
      </c>
      <c r="Z300">
        <v>122.6</v>
      </c>
      <c r="AA300">
        <v>115.2</v>
      </c>
      <c r="AB300">
        <v>122</v>
      </c>
      <c r="AC300">
        <v>132.4</v>
      </c>
      <c r="AD300">
        <v>120.9</v>
      </c>
      <c r="AE300">
        <v>122.1</v>
      </c>
      <c r="AF300">
        <v>127.8</v>
      </c>
      <c r="AG300">
        <v>1713.2</v>
      </c>
      <c r="AH300">
        <v>267.7</v>
      </c>
      <c r="AI300">
        <v>381.5</v>
      </c>
      <c r="AJ300">
        <v>372.7</v>
      </c>
      <c r="AK300">
        <v>255</v>
      </c>
      <c r="AL300">
        <v>115.2</v>
      </c>
      <c r="AM300">
        <v>242.9</v>
      </c>
    </row>
    <row r="301" spans="1:39" hidden="1" x14ac:dyDescent="0.3">
      <c r="A301" t="s">
        <v>33</v>
      </c>
      <c r="B301">
        <v>2017</v>
      </c>
      <c r="C301" t="s">
        <v>36</v>
      </c>
      <c r="D301" s="62" t="s">
        <v>297</v>
      </c>
      <c r="E301" s="63">
        <v>42767</v>
      </c>
      <c r="F301">
        <v>132.80000000000001</v>
      </c>
      <c r="G301">
        <v>139.80000000000001</v>
      </c>
      <c r="H301">
        <v>129.30000000000001</v>
      </c>
      <c r="I301">
        <v>133.5</v>
      </c>
      <c r="J301">
        <v>114.3</v>
      </c>
      <c r="K301">
        <v>131.4</v>
      </c>
      <c r="L301">
        <v>120.2</v>
      </c>
      <c r="M301">
        <v>143.1</v>
      </c>
      <c r="N301">
        <v>119.5</v>
      </c>
      <c r="O301">
        <v>144</v>
      </c>
      <c r="P301">
        <v>123.4</v>
      </c>
      <c r="Q301">
        <v>141.9</v>
      </c>
      <c r="R301">
        <v>132.1</v>
      </c>
      <c r="S301">
        <v>146.30000000000001</v>
      </c>
      <c r="T301">
        <v>130.5</v>
      </c>
      <c r="U301">
        <v>122.5</v>
      </c>
      <c r="V301">
        <v>129.30000000000001</v>
      </c>
      <c r="W301">
        <v>130.5</v>
      </c>
      <c r="X301">
        <v>119.2</v>
      </c>
      <c r="Y301">
        <v>125.3</v>
      </c>
      <c r="Z301">
        <v>122.9</v>
      </c>
      <c r="AA301">
        <v>115.5</v>
      </c>
      <c r="AB301">
        <v>122.2</v>
      </c>
      <c r="AC301">
        <v>132.4</v>
      </c>
      <c r="AD301">
        <v>121.7</v>
      </c>
      <c r="AE301">
        <v>122.4</v>
      </c>
      <c r="AF301">
        <v>128.19999999999999</v>
      </c>
      <c r="AG301">
        <v>1705.3000000000002</v>
      </c>
      <c r="AH301">
        <v>268.70000000000005</v>
      </c>
      <c r="AI301">
        <v>382.3</v>
      </c>
      <c r="AJ301">
        <v>375</v>
      </c>
      <c r="AK301">
        <v>255.3</v>
      </c>
      <c r="AL301">
        <v>115.5</v>
      </c>
      <c r="AM301">
        <v>243.9</v>
      </c>
    </row>
    <row r="302" spans="1:39" hidden="1" x14ac:dyDescent="0.3">
      <c r="A302" t="s">
        <v>33</v>
      </c>
      <c r="B302">
        <v>2017</v>
      </c>
      <c r="C302" t="s">
        <v>38</v>
      </c>
      <c r="D302" s="62" t="s">
        <v>298</v>
      </c>
      <c r="E302" s="63">
        <v>42795</v>
      </c>
      <c r="F302">
        <v>132.69999999999999</v>
      </c>
      <c r="G302">
        <v>139.4</v>
      </c>
      <c r="H302">
        <v>128.4</v>
      </c>
      <c r="I302">
        <v>134.9</v>
      </c>
      <c r="J302">
        <v>114</v>
      </c>
      <c r="K302">
        <v>136.80000000000001</v>
      </c>
      <c r="L302">
        <v>122.2</v>
      </c>
      <c r="M302">
        <v>135.80000000000001</v>
      </c>
      <c r="N302">
        <v>120.3</v>
      </c>
      <c r="O302">
        <v>142.6</v>
      </c>
      <c r="P302">
        <v>123.6</v>
      </c>
      <c r="Q302">
        <v>142.4</v>
      </c>
      <c r="R302">
        <v>132.6</v>
      </c>
      <c r="S302">
        <v>147.5</v>
      </c>
      <c r="T302">
        <v>130.80000000000001</v>
      </c>
      <c r="U302">
        <v>122.8</v>
      </c>
      <c r="V302">
        <v>129.6</v>
      </c>
      <c r="W302">
        <v>131.1</v>
      </c>
      <c r="X302">
        <v>120.8</v>
      </c>
      <c r="Y302">
        <v>125.6</v>
      </c>
      <c r="Z302">
        <v>123.1</v>
      </c>
      <c r="AA302">
        <v>115.6</v>
      </c>
      <c r="AB302">
        <v>122.4</v>
      </c>
      <c r="AC302">
        <v>132.80000000000001</v>
      </c>
      <c r="AD302">
        <v>121.7</v>
      </c>
      <c r="AE302">
        <v>122.6</v>
      </c>
      <c r="AF302">
        <v>128.69999999999999</v>
      </c>
      <c r="AG302">
        <v>1705.6999999999998</v>
      </c>
      <c r="AH302">
        <v>270.10000000000002</v>
      </c>
      <c r="AI302">
        <v>383.20000000000005</v>
      </c>
      <c r="AJ302">
        <v>377.5</v>
      </c>
      <c r="AK302">
        <v>255.9</v>
      </c>
      <c r="AL302">
        <v>115.6</v>
      </c>
      <c r="AM302">
        <v>244.10000000000002</v>
      </c>
    </row>
    <row r="303" spans="1:39" hidden="1" x14ac:dyDescent="0.3">
      <c r="A303" t="s">
        <v>33</v>
      </c>
      <c r="B303">
        <v>2017</v>
      </c>
      <c r="C303" t="s">
        <v>39</v>
      </c>
      <c r="D303" s="62" t="s">
        <v>299</v>
      </c>
      <c r="E303" s="63">
        <v>42826</v>
      </c>
      <c r="F303">
        <v>132.69999999999999</v>
      </c>
      <c r="G303">
        <v>140.6</v>
      </c>
      <c r="H303">
        <v>124.5</v>
      </c>
      <c r="I303">
        <v>136.30000000000001</v>
      </c>
      <c r="J303">
        <v>113.5</v>
      </c>
      <c r="K303">
        <v>137.69999999999999</v>
      </c>
      <c r="L303">
        <v>127.1</v>
      </c>
      <c r="M303">
        <v>133.80000000000001</v>
      </c>
      <c r="N303">
        <v>120.8</v>
      </c>
      <c r="O303">
        <v>141.30000000000001</v>
      </c>
      <c r="P303">
        <v>123.8</v>
      </c>
      <c r="Q303">
        <v>142.6</v>
      </c>
      <c r="R303">
        <v>133.4</v>
      </c>
      <c r="S303">
        <v>148</v>
      </c>
      <c r="T303">
        <v>131.19999999999999</v>
      </c>
      <c r="U303">
        <v>123</v>
      </c>
      <c r="V303">
        <v>130</v>
      </c>
      <c r="W303">
        <v>131.69999999999999</v>
      </c>
      <c r="X303">
        <v>121.4</v>
      </c>
      <c r="Y303">
        <v>126</v>
      </c>
      <c r="Z303">
        <v>123.4</v>
      </c>
      <c r="AA303">
        <v>114.3</v>
      </c>
      <c r="AB303">
        <v>122.6</v>
      </c>
      <c r="AC303">
        <v>133.6</v>
      </c>
      <c r="AD303">
        <v>122.2</v>
      </c>
      <c r="AE303">
        <v>122.5</v>
      </c>
      <c r="AF303">
        <v>129.1</v>
      </c>
      <c r="AG303">
        <v>1708.1</v>
      </c>
      <c r="AH303">
        <v>270.5</v>
      </c>
      <c r="AI303">
        <v>384.2</v>
      </c>
      <c r="AJ303">
        <v>379.1</v>
      </c>
      <c r="AK303">
        <v>257</v>
      </c>
      <c r="AL303">
        <v>114.3</v>
      </c>
      <c r="AM303">
        <v>244.8</v>
      </c>
    </row>
    <row r="304" spans="1:39" hidden="1" x14ac:dyDescent="0.3">
      <c r="A304" t="s">
        <v>33</v>
      </c>
      <c r="B304">
        <v>2017</v>
      </c>
      <c r="C304" t="s">
        <v>41</v>
      </c>
      <c r="D304" s="62" t="s">
        <v>300</v>
      </c>
      <c r="E304" s="63">
        <v>42856</v>
      </c>
      <c r="F304">
        <v>132.6</v>
      </c>
      <c r="G304">
        <v>144.1</v>
      </c>
      <c r="H304">
        <v>125.6</v>
      </c>
      <c r="I304">
        <v>136.80000000000001</v>
      </c>
      <c r="J304">
        <v>113.4</v>
      </c>
      <c r="K304">
        <v>135.19999999999999</v>
      </c>
      <c r="L304">
        <v>129.19999999999999</v>
      </c>
      <c r="M304">
        <v>131.5</v>
      </c>
      <c r="N304">
        <v>121</v>
      </c>
      <c r="O304">
        <v>139.9</v>
      </c>
      <c r="P304">
        <v>123.8</v>
      </c>
      <c r="Q304">
        <v>142.9</v>
      </c>
      <c r="R304">
        <v>133.6</v>
      </c>
      <c r="S304">
        <v>148.30000000000001</v>
      </c>
      <c r="T304">
        <v>131.5</v>
      </c>
      <c r="U304">
        <v>123.2</v>
      </c>
      <c r="V304">
        <v>130.19999999999999</v>
      </c>
      <c r="W304">
        <v>132.1</v>
      </c>
      <c r="X304">
        <v>120.1</v>
      </c>
      <c r="Y304">
        <v>126.5</v>
      </c>
      <c r="Z304">
        <v>123.6</v>
      </c>
      <c r="AA304">
        <v>114.3</v>
      </c>
      <c r="AB304">
        <v>122.8</v>
      </c>
      <c r="AC304">
        <v>133.80000000000001</v>
      </c>
      <c r="AD304">
        <v>122</v>
      </c>
      <c r="AE304">
        <v>122.6</v>
      </c>
      <c r="AF304">
        <v>129.30000000000001</v>
      </c>
      <c r="AG304">
        <v>1709.6</v>
      </c>
      <c r="AH304">
        <v>270.89999999999998</v>
      </c>
      <c r="AI304">
        <v>384.9</v>
      </c>
      <c r="AJ304">
        <v>378.7</v>
      </c>
      <c r="AK304">
        <v>257.39999999999998</v>
      </c>
      <c r="AL304">
        <v>114.3</v>
      </c>
      <c r="AM304">
        <v>244.8</v>
      </c>
    </row>
    <row r="305" spans="1:39" hidden="1" x14ac:dyDescent="0.3">
      <c r="A305" t="s">
        <v>33</v>
      </c>
      <c r="B305">
        <v>2017</v>
      </c>
      <c r="C305" t="s">
        <v>42</v>
      </c>
      <c r="D305" s="62" t="s">
        <v>301</v>
      </c>
      <c r="E305" s="63">
        <v>42887</v>
      </c>
      <c r="F305">
        <v>132.9</v>
      </c>
      <c r="G305">
        <v>148.69999999999999</v>
      </c>
      <c r="H305">
        <v>128.30000000000001</v>
      </c>
      <c r="I305">
        <v>137.30000000000001</v>
      </c>
      <c r="J305">
        <v>113.5</v>
      </c>
      <c r="K305">
        <v>137.19999999999999</v>
      </c>
      <c r="L305">
        <v>142.19999999999999</v>
      </c>
      <c r="M305">
        <v>128.19999999999999</v>
      </c>
      <c r="N305">
        <v>120.9</v>
      </c>
      <c r="O305">
        <v>138.80000000000001</v>
      </c>
      <c r="P305">
        <v>124.2</v>
      </c>
      <c r="Q305">
        <v>143.1</v>
      </c>
      <c r="R305">
        <v>135.69999999999999</v>
      </c>
      <c r="S305">
        <v>148.6</v>
      </c>
      <c r="T305">
        <v>131.5</v>
      </c>
      <c r="U305">
        <v>123.2</v>
      </c>
      <c r="V305">
        <v>130.19999999999999</v>
      </c>
      <c r="W305">
        <v>131.4</v>
      </c>
      <c r="X305">
        <v>119</v>
      </c>
      <c r="Y305">
        <v>126.8</v>
      </c>
      <c r="Z305">
        <v>123.8</v>
      </c>
      <c r="AA305">
        <v>113.9</v>
      </c>
      <c r="AB305">
        <v>122.9</v>
      </c>
      <c r="AC305">
        <v>134.30000000000001</v>
      </c>
      <c r="AD305">
        <v>122.5</v>
      </c>
      <c r="AE305">
        <v>122.7</v>
      </c>
      <c r="AF305">
        <v>129.9</v>
      </c>
      <c r="AG305">
        <v>1731.0000000000002</v>
      </c>
      <c r="AH305">
        <v>271.3</v>
      </c>
      <c r="AI305">
        <v>384.9</v>
      </c>
      <c r="AJ305">
        <v>377.2</v>
      </c>
      <c r="AK305">
        <v>258.10000000000002</v>
      </c>
      <c r="AL305">
        <v>113.9</v>
      </c>
      <c r="AM305">
        <v>245.4</v>
      </c>
    </row>
    <row r="306" spans="1:39" hidden="1" x14ac:dyDescent="0.3">
      <c r="A306" t="s">
        <v>33</v>
      </c>
      <c r="B306">
        <v>2017</v>
      </c>
      <c r="C306" t="s">
        <v>44</v>
      </c>
      <c r="D306" s="62" t="s">
        <v>302</v>
      </c>
      <c r="E306" s="63">
        <v>42917</v>
      </c>
      <c r="F306">
        <v>132.80000000000001</v>
      </c>
      <c r="G306">
        <v>148.4</v>
      </c>
      <c r="H306">
        <v>129.4</v>
      </c>
      <c r="I306">
        <v>137.69999999999999</v>
      </c>
      <c r="J306">
        <v>113.4</v>
      </c>
      <c r="K306">
        <v>139.4</v>
      </c>
      <c r="L306">
        <v>175.1</v>
      </c>
      <c r="M306">
        <v>124.7</v>
      </c>
      <c r="N306">
        <v>121.5</v>
      </c>
      <c r="O306">
        <v>137.80000000000001</v>
      </c>
      <c r="P306">
        <v>124.4</v>
      </c>
      <c r="Q306">
        <v>143.69999999999999</v>
      </c>
      <c r="R306">
        <v>139.80000000000001</v>
      </c>
      <c r="S306">
        <v>150.5</v>
      </c>
      <c r="T306">
        <v>131.6</v>
      </c>
      <c r="U306">
        <v>123.7</v>
      </c>
      <c r="V306">
        <v>130.4</v>
      </c>
      <c r="W306">
        <v>132.6</v>
      </c>
      <c r="X306">
        <v>119.7</v>
      </c>
      <c r="Y306">
        <v>127.2</v>
      </c>
      <c r="Z306">
        <v>125</v>
      </c>
      <c r="AA306">
        <v>113.2</v>
      </c>
      <c r="AB306">
        <v>123.5</v>
      </c>
      <c r="AC306">
        <v>135.5</v>
      </c>
      <c r="AD306">
        <v>122.4</v>
      </c>
      <c r="AE306">
        <v>123</v>
      </c>
      <c r="AF306">
        <v>131.80000000000001</v>
      </c>
      <c r="AG306">
        <v>1768.1</v>
      </c>
      <c r="AH306">
        <v>273.5</v>
      </c>
      <c r="AI306">
        <v>385.70000000000005</v>
      </c>
      <c r="AJ306">
        <v>379.5</v>
      </c>
      <c r="AK306">
        <v>260.5</v>
      </c>
      <c r="AL306">
        <v>113.2</v>
      </c>
      <c r="AM306">
        <v>245.9</v>
      </c>
    </row>
    <row r="307" spans="1:39" hidden="1" x14ac:dyDescent="0.3">
      <c r="A307" t="s">
        <v>33</v>
      </c>
      <c r="B307">
        <v>2017</v>
      </c>
      <c r="C307" t="s">
        <v>46</v>
      </c>
      <c r="D307" s="62" t="s">
        <v>303</v>
      </c>
      <c r="E307" s="63">
        <v>42948</v>
      </c>
      <c r="F307">
        <v>133.19999999999999</v>
      </c>
      <c r="G307">
        <v>143.9</v>
      </c>
      <c r="H307">
        <v>128.30000000000001</v>
      </c>
      <c r="I307">
        <v>138.30000000000001</v>
      </c>
      <c r="J307">
        <v>114.1</v>
      </c>
      <c r="K307">
        <v>142.69999999999999</v>
      </c>
      <c r="L307">
        <v>179.8</v>
      </c>
      <c r="M307">
        <v>123.5</v>
      </c>
      <c r="N307">
        <v>122.1</v>
      </c>
      <c r="O307">
        <v>137.5</v>
      </c>
      <c r="P307">
        <v>124.6</v>
      </c>
      <c r="Q307">
        <v>144.5</v>
      </c>
      <c r="R307">
        <v>140.5</v>
      </c>
      <c r="S307">
        <v>152.1</v>
      </c>
      <c r="T307">
        <v>132.69999999999999</v>
      </c>
      <c r="U307">
        <v>124.3</v>
      </c>
      <c r="V307">
        <v>131.4</v>
      </c>
      <c r="W307">
        <v>134.4</v>
      </c>
      <c r="X307">
        <v>118.9</v>
      </c>
      <c r="Y307">
        <v>127.7</v>
      </c>
      <c r="Z307">
        <v>125.7</v>
      </c>
      <c r="AA307">
        <v>114.6</v>
      </c>
      <c r="AB307">
        <v>124.1</v>
      </c>
      <c r="AC307">
        <v>135.69999999999999</v>
      </c>
      <c r="AD307">
        <v>123.3</v>
      </c>
      <c r="AE307">
        <v>123.8</v>
      </c>
      <c r="AF307">
        <v>132.69999999999999</v>
      </c>
      <c r="AG307">
        <v>1772.9999999999998</v>
      </c>
      <c r="AH307">
        <v>275.89999999999998</v>
      </c>
      <c r="AI307">
        <v>388.4</v>
      </c>
      <c r="AJ307">
        <v>381</v>
      </c>
      <c r="AK307">
        <v>261.39999999999998</v>
      </c>
      <c r="AL307">
        <v>114.6</v>
      </c>
      <c r="AM307">
        <v>247.39999999999998</v>
      </c>
    </row>
    <row r="308" spans="1:39" hidden="1" x14ac:dyDescent="0.3">
      <c r="A308" t="s">
        <v>33</v>
      </c>
      <c r="B308">
        <v>2017</v>
      </c>
      <c r="C308" t="s">
        <v>48</v>
      </c>
      <c r="D308" s="62" t="s">
        <v>304</v>
      </c>
      <c r="E308" s="63">
        <v>42979</v>
      </c>
      <c r="F308">
        <v>133.6</v>
      </c>
      <c r="G308">
        <v>143</v>
      </c>
      <c r="H308">
        <v>129.69999999999999</v>
      </c>
      <c r="I308">
        <v>138.69999999999999</v>
      </c>
      <c r="J308">
        <v>114.5</v>
      </c>
      <c r="K308">
        <v>137.5</v>
      </c>
      <c r="L308">
        <v>160.69999999999999</v>
      </c>
      <c r="M308">
        <v>124.5</v>
      </c>
      <c r="N308">
        <v>122.4</v>
      </c>
      <c r="O308">
        <v>137.30000000000001</v>
      </c>
      <c r="P308">
        <v>124.8</v>
      </c>
      <c r="Q308">
        <v>145</v>
      </c>
      <c r="R308">
        <v>138</v>
      </c>
      <c r="S308">
        <v>153.6</v>
      </c>
      <c r="T308">
        <v>133.30000000000001</v>
      </c>
      <c r="U308">
        <v>124.6</v>
      </c>
      <c r="V308">
        <v>132</v>
      </c>
      <c r="W308">
        <v>135.69999999999999</v>
      </c>
      <c r="X308">
        <v>120.6</v>
      </c>
      <c r="Y308">
        <v>128.1</v>
      </c>
      <c r="Z308">
        <v>126.1</v>
      </c>
      <c r="AA308">
        <v>115.7</v>
      </c>
      <c r="AB308">
        <v>124.5</v>
      </c>
      <c r="AC308">
        <v>135.9</v>
      </c>
      <c r="AD308">
        <v>124.4</v>
      </c>
      <c r="AE308">
        <v>124.5</v>
      </c>
      <c r="AF308">
        <v>132.4</v>
      </c>
      <c r="AG308">
        <v>1749.7</v>
      </c>
      <c r="AH308">
        <v>278.10000000000002</v>
      </c>
      <c r="AI308">
        <v>389.9</v>
      </c>
      <c r="AJ308">
        <v>384.4</v>
      </c>
      <c r="AK308">
        <v>262</v>
      </c>
      <c r="AL308">
        <v>115.7</v>
      </c>
      <c r="AM308">
        <v>248.9</v>
      </c>
    </row>
    <row r="309" spans="1:39" hidden="1" x14ac:dyDescent="0.3">
      <c r="A309" t="s">
        <v>33</v>
      </c>
      <c r="B309">
        <v>2017</v>
      </c>
      <c r="C309" t="s">
        <v>50</v>
      </c>
      <c r="D309" s="62" t="s">
        <v>305</v>
      </c>
      <c r="E309" s="63">
        <v>43009</v>
      </c>
      <c r="F309">
        <v>133.9</v>
      </c>
      <c r="G309">
        <v>142.80000000000001</v>
      </c>
      <c r="H309">
        <v>131.4</v>
      </c>
      <c r="I309">
        <v>139.1</v>
      </c>
      <c r="J309">
        <v>114.9</v>
      </c>
      <c r="K309">
        <v>135.6</v>
      </c>
      <c r="L309">
        <v>173.2</v>
      </c>
      <c r="M309">
        <v>124.1</v>
      </c>
      <c r="N309">
        <v>122.6</v>
      </c>
      <c r="O309">
        <v>137.80000000000001</v>
      </c>
      <c r="P309">
        <v>125.1</v>
      </c>
      <c r="Q309">
        <v>145.5</v>
      </c>
      <c r="R309">
        <v>139.69999999999999</v>
      </c>
      <c r="S309">
        <v>154.6</v>
      </c>
      <c r="T309">
        <v>134</v>
      </c>
      <c r="U309">
        <v>124.9</v>
      </c>
      <c r="V309">
        <v>132.6</v>
      </c>
      <c r="W309">
        <v>137.30000000000001</v>
      </c>
      <c r="X309">
        <v>122.6</v>
      </c>
      <c r="Y309">
        <v>128.30000000000001</v>
      </c>
      <c r="Z309">
        <v>126.6</v>
      </c>
      <c r="AA309">
        <v>115</v>
      </c>
      <c r="AB309">
        <v>124.8</v>
      </c>
      <c r="AC309">
        <v>136.30000000000001</v>
      </c>
      <c r="AD309">
        <v>124.6</v>
      </c>
      <c r="AE309">
        <v>124.5</v>
      </c>
      <c r="AF309">
        <v>133.5</v>
      </c>
      <c r="AG309">
        <v>1765.6999999999998</v>
      </c>
      <c r="AH309">
        <v>279.10000000000002</v>
      </c>
      <c r="AI309">
        <v>391.5</v>
      </c>
      <c r="AJ309">
        <v>388.2</v>
      </c>
      <c r="AK309">
        <v>262.89999999999998</v>
      </c>
      <c r="AL309">
        <v>115</v>
      </c>
      <c r="AM309">
        <v>249.39999999999998</v>
      </c>
    </row>
    <row r="310" spans="1:39" hidden="1" x14ac:dyDescent="0.3">
      <c r="A310" t="s">
        <v>33</v>
      </c>
      <c r="B310">
        <v>2017</v>
      </c>
      <c r="C310" t="s">
        <v>53</v>
      </c>
      <c r="D310" s="62" t="s">
        <v>306</v>
      </c>
      <c r="E310" s="63">
        <v>43040</v>
      </c>
      <c r="F310">
        <v>134.30000000000001</v>
      </c>
      <c r="G310">
        <v>142.1</v>
      </c>
      <c r="H310">
        <v>146.69999999999999</v>
      </c>
      <c r="I310">
        <v>139.5</v>
      </c>
      <c r="J310">
        <v>115.2</v>
      </c>
      <c r="K310">
        <v>136.4</v>
      </c>
      <c r="L310">
        <v>185.2</v>
      </c>
      <c r="M310">
        <v>122.2</v>
      </c>
      <c r="N310">
        <v>123.9</v>
      </c>
      <c r="O310">
        <v>138.30000000000001</v>
      </c>
      <c r="P310">
        <v>125.4</v>
      </c>
      <c r="Q310">
        <v>146</v>
      </c>
      <c r="R310">
        <v>141.5</v>
      </c>
      <c r="S310">
        <v>156.19999999999999</v>
      </c>
      <c r="T310">
        <v>135</v>
      </c>
      <c r="U310">
        <v>125.4</v>
      </c>
      <c r="V310">
        <v>133.5</v>
      </c>
      <c r="W310">
        <v>138.6</v>
      </c>
      <c r="X310">
        <v>125.7</v>
      </c>
      <c r="Y310">
        <v>128.80000000000001</v>
      </c>
      <c r="Z310">
        <v>127.4</v>
      </c>
      <c r="AA310">
        <v>115.3</v>
      </c>
      <c r="AB310">
        <v>125.1</v>
      </c>
      <c r="AC310">
        <v>136.6</v>
      </c>
      <c r="AD310">
        <v>124.9</v>
      </c>
      <c r="AE310">
        <v>124.9</v>
      </c>
      <c r="AF310">
        <v>134.80000000000001</v>
      </c>
      <c r="AG310">
        <v>1796.7</v>
      </c>
      <c r="AH310">
        <v>281.10000000000002</v>
      </c>
      <c r="AI310">
        <v>393.9</v>
      </c>
      <c r="AJ310">
        <v>393.1</v>
      </c>
      <c r="AK310">
        <v>264</v>
      </c>
      <c r="AL310">
        <v>115.3</v>
      </c>
      <c r="AM310">
        <v>250</v>
      </c>
    </row>
    <row r="311" spans="1:39" hidden="1" x14ac:dyDescent="0.3">
      <c r="A311" t="s">
        <v>33</v>
      </c>
      <c r="B311">
        <v>2017</v>
      </c>
      <c r="C311" t="s">
        <v>55</v>
      </c>
      <c r="D311" s="62" t="s">
        <v>307</v>
      </c>
      <c r="E311" s="63">
        <v>43070</v>
      </c>
      <c r="F311">
        <v>134.4</v>
      </c>
      <c r="G311">
        <v>142.6</v>
      </c>
      <c r="H311">
        <v>145.9</v>
      </c>
      <c r="I311">
        <v>139.5</v>
      </c>
      <c r="J311">
        <v>115.9</v>
      </c>
      <c r="K311">
        <v>135</v>
      </c>
      <c r="L311">
        <v>163.19999999999999</v>
      </c>
      <c r="M311">
        <v>119.8</v>
      </c>
      <c r="N311">
        <v>120.7</v>
      </c>
      <c r="O311">
        <v>139.69999999999999</v>
      </c>
      <c r="P311">
        <v>125.7</v>
      </c>
      <c r="Q311">
        <v>146.30000000000001</v>
      </c>
      <c r="R311">
        <v>138.80000000000001</v>
      </c>
      <c r="S311">
        <v>157</v>
      </c>
      <c r="T311">
        <v>135.6</v>
      </c>
      <c r="U311">
        <v>125.6</v>
      </c>
      <c r="V311">
        <v>134</v>
      </c>
      <c r="W311">
        <v>139.1</v>
      </c>
      <c r="X311">
        <v>126.8</v>
      </c>
      <c r="Y311">
        <v>129.30000000000001</v>
      </c>
      <c r="Z311">
        <v>128.19999999999999</v>
      </c>
      <c r="AA311">
        <v>115.3</v>
      </c>
      <c r="AB311">
        <v>125.6</v>
      </c>
      <c r="AC311">
        <v>136.69999999999999</v>
      </c>
      <c r="AD311">
        <v>124.6</v>
      </c>
      <c r="AE311">
        <v>125.1</v>
      </c>
      <c r="AF311">
        <v>134.1</v>
      </c>
      <c r="AG311">
        <v>1767.5</v>
      </c>
      <c r="AH311">
        <v>282.10000000000002</v>
      </c>
      <c r="AI311">
        <v>395.2</v>
      </c>
      <c r="AJ311">
        <v>395.2</v>
      </c>
      <c r="AK311">
        <v>264.89999999999998</v>
      </c>
      <c r="AL311">
        <v>115.3</v>
      </c>
      <c r="AM311">
        <v>250.2</v>
      </c>
    </row>
    <row r="312" spans="1:39" hidden="1" x14ac:dyDescent="0.3">
      <c r="A312" t="s">
        <v>33</v>
      </c>
      <c r="B312">
        <v>2018</v>
      </c>
      <c r="C312" t="s">
        <v>31</v>
      </c>
      <c r="D312" s="62" t="s">
        <v>308</v>
      </c>
      <c r="E312" s="63">
        <v>43101</v>
      </c>
      <c r="F312">
        <v>134.6</v>
      </c>
      <c r="G312">
        <v>143.69999999999999</v>
      </c>
      <c r="H312">
        <v>143.6</v>
      </c>
      <c r="I312">
        <v>139.6</v>
      </c>
      <c r="J312">
        <v>116.4</v>
      </c>
      <c r="K312">
        <v>133.80000000000001</v>
      </c>
      <c r="L312">
        <v>150.5</v>
      </c>
      <c r="M312">
        <v>118.4</v>
      </c>
      <c r="N312">
        <v>117.3</v>
      </c>
      <c r="O312">
        <v>140.5</v>
      </c>
      <c r="P312">
        <v>125.9</v>
      </c>
      <c r="Q312">
        <v>146.80000000000001</v>
      </c>
      <c r="R312">
        <v>137.19999999999999</v>
      </c>
      <c r="S312">
        <v>157.69999999999999</v>
      </c>
      <c r="T312">
        <v>136</v>
      </c>
      <c r="U312">
        <v>125.9</v>
      </c>
      <c r="V312">
        <v>134.4</v>
      </c>
      <c r="W312">
        <v>140.4</v>
      </c>
      <c r="X312">
        <v>127.3</v>
      </c>
      <c r="Y312">
        <v>129.5</v>
      </c>
      <c r="Z312">
        <v>129</v>
      </c>
      <c r="AA312">
        <v>116.3</v>
      </c>
      <c r="AB312">
        <v>126.2</v>
      </c>
      <c r="AC312">
        <v>137.1</v>
      </c>
      <c r="AD312">
        <v>125.5</v>
      </c>
      <c r="AE312">
        <v>125.8</v>
      </c>
      <c r="AF312">
        <v>134.1</v>
      </c>
      <c r="AG312">
        <v>1748.3000000000002</v>
      </c>
      <c r="AH312">
        <v>283.5</v>
      </c>
      <c r="AI312">
        <v>396.29999999999995</v>
      </c>
      <c r="AJ312">
        <v>397.2</v>
      </c>
      <c r="AK312">
        <v>266.10000000000002</v>
      </c>
      <c r="AL312">
        <v>116.3</v>
      </c>
      <c r="AM312">
        <v>251.7</v>
      </c>
    </row>
    <row r="313" spans="1:39" hidden="1" x14ac:dyDescent="0.3">
      <c r="A313" t="s">
        <v>33</v>
      </c>
      <c r="B313">
        <v>2018</v>
      </c>
      <c r="C313" t="s">
        <v>36</v>
      </c>
      <c r="D313" s="62" t="s">
        <v>309</v>
      </c>
      <c r="E313" s="63">
        <v>43132</v>
      </c>
      <c r="F313">
        <v>134.80000000000001</v>
      </c>
      <c r="G313">
        <v>143</v>
      </c>
      <c r="H313">
        <v>139.9</v>
      </c>
      <c r="I313">
        <v>139.9</v>
      </c>
      <c r="J313">
        <v>116.2</v>
      </c>
      <c r="K313">
        <v>135.5</v>
      </c>
      <c r="L313">
        <v>136.9</v>
      </c>
      <c r="M313">
        <v>117</v>
      </c>
      <c r="N313">
        <v>115.4</v>
      </c>
      <c r="O313">
        <v>140.69999999999999</v>
      </c>
      <c r="P313">
        <v>125.9</v>
      </c>
      <c r="Q313">
        <v>147.1</v>
      </c>
      <c r="R313">
        <v>135.6</v>
      </c>
      <c r="S313">
        <v>159.30000000000001</v>
      </c>
      <c r="T313">
        <v>136.30000000000001</v>
      </c>
      <c r="U313">
        <v>126.1</v>
      </c>
      <c r="V313">
        <v>134.69999999999999</v>
      </c>
      <c r="W313">
        <v>141.30000000000001</v>
      </c>
      <c r="X313">
        <v>127.3</v>
      </c>
      <c r="Y313">
        <v>129.9</v>
      </c>
      <c r="Z313">
        <v>129.80000000000001</v>
      </c>
      <c r="AA313">
        <v>117.4</v>
      </c>
      <c r="AB313">
        <v>126.5</v>
      </c>
      <c r="AC313">
        <v>137.19999999999999</v>
      </c>
      <c r="AD313">
        <v>126.2</v>
      </c>
      <c r="AE313">
        <v>126.5</v>
      </c>
      <c r="AF313">
        <v>134</v>
      </c>
      <c r="AG313">
        <v>1727.9</v>
      </c>
      <c r="AH313">
        <v>285.8</v>
      </c>
      <c r="AI313">
        <v>397.09999999999997</v>
      </c>
      <c r="AJ313">
        <v>398.5</v>
      </c>
      <c r="AK313">
        <v>267</v>
      </c>
      <c r="AL313">
        <v>117.4</v>
      </c>
      <c r="AM313">
        <v>252.7</v>
      </c>
    </row>
    <row r="314" spans="1:39" hidden="1" x14ac:dyDescent="0.3">
      <c r="A314" t="s">
        <v>33</v>
      </c>
      <c r="B314">
        <v>2018</v>
      </c>
      <c r="C314" t="s">
        <v>38</v>
      </c>
      <c r="D314" s="62" t="s">
        <v>310</v>
      </c>
      <c r="E314" s="63">
        <v>43160</v>
      </c>
      <c r="F314">
        <v>135</v>
      </c>
      <c r="G314">
        <v>143.1</v>
      </c>
      <c r="H314">
        <v>135.5</v>
      </c>
      <c r="I314">
        <v>139.9</v>
      </c>
      <c r="J314">
        <v>116.5</v>
      </c>
      <c r="K314">
        <v>138.5</v>
      </c>
      <c r="L314">
        <v>128</v>
      </c>
      <c r="M314">
        <v>115.5</v>
      </c>
      <c r="N314">
        <v>114.2</v>
      </c>
      <c r="O314">
        <v>140.69999999999999</v>
      </c>
      <c r="P314">
        <v>126.2</v>
      </c>
      <c r="Q314">
        <v>147.6</v>
      </c>
      <c r="R314">
        <v>134.80000000000001</v>
      </c>
      <c r="S314">
        <v>159.69999999999999</v>
      </c>
      <c r="T314">
        <v>136.69999999999999</v>
      </c>
      <c r="U314">
        <v>126.7</v>
      </c>
      <c r="V314">
        <v>135.19999999999999</v>
      </c>
      <c r="W314">
        <v>142</v>
      </c>
      <c r="X314">
        <v>126.4</v>
      </c>
      <c r="Y314">
        <v>130.80000000000001</v>
      </c>
      <c r="Z314">
        <v>130.5</v>
      </c>
      <c r="AA314">
        <v>117.8</v>
      </c>
      <c r="AB314">
        <v>126.8</v>
      </c>
      <c r="AC314">
        <v>137.80000000000001</v>
      </c>
      <c r="AD314">
        <v>126.7</v>
      </c>
      <c r="AE314">
        <v>127.1</v>
      </c>
      <c r="AF314">
        <v>134</v>
      </c>
      <c r="AG314">
        <v>1715.5</v>
      </c>
      <c r="AH314">
        <v>286.79999999999995</v>
      </c>
      <c r="AI314">
        <v>398.59999999999997</v>
      </c>
      <c r="AJ314">
        <v>399.2</v>
      </c>
      <c r="AK314">
        <v>268.3</v>
      </c>
      <c r="AL314">
        <v>117.8</v>
      </c>
      <c r="AM314">
        <v>253.5</v>
      </c>
    </row>
    <row r="315" spans="1:39" hidden="1" x14ac:dyDescent="0.3">
      <c r="A315" t="s">
        <v>33</v>
      </c>
      <c r="B315">
        <v>2018</v>
      </c>
      <c r="C315" t="s">
        <v>39</v>
      </c>
      <c r="D315" s="62" t="s">
        <v>311</v>
      </c>
      <c r="E315" s="63">
        <v>43191</v>
      </c>
      <c r="F315">
        <v>135</v>
      </c>
      <c r="G315">
        <v>144.30000000000001</v>
      </c>
      <c r="H315">
        <v>130.80000000000001</v>
      </c>
      <c r="I315">
        <v>140.30000000000001</v>
      </c>
      <c r="J315">
        <v>116.6</v>
      </c>
      <c r="K315">
        <v>150.1</v>
      </c>
      <c r="L315">
        <v>127.6</v>
      </c>
      <c r="M315">
        <v>114</v>
      </c>
      <c r="N315">
        <v>110.6</v>
      </c>
      <c r="O315">
        <v>140.19999999999999</v>
      </c>
      <c r="P315">
        <v>126.5</v>
      </c>
      <c r="Q315">
        <v>148.30000000000001</v>
      </c>
      <c r="R315">
        <v>135.69999999999999</v>
      </c>
      <c r="S315">
        <v>159.19999999999999</v>
      </c>
      <c r="T315">
        <v>137.80000000000001</v>
      </c>
      <c r="U315">
        <v>127.4</v>
      </c>
      <c r="V315">
        <v>136.19999999999999</v>
      </c>
      <c r="W315">
        <v>142.9</v>
      </c>
      <c r="X315">
        <v>124.6</v>
      </c>
      <c r="Y315">
        <v>131.80000000000001</v>
      </c>
      <c r="Z315">
        <v>131.30000000000001</v>
      </c>
      <c r="AA315">
        <v>118.9</v>
      </c>
      <c r="AB315">
        <v>127.6</v>
      </c>
      <c r="AC315">
        <v>139.69999999999999</v>
      </c>
      <c r="AD315">
        <v>127.6</v>
      </c>
      <c r="AE315">
        <v>128.19999999999999</v>
      </c>
      <c r="AF315">
        <v>134.80000000000001</v>
      </c>
      <c r="AG315">
        <v>1720.0000000000002</v>
      </c>
      <c r="AH315">
        <v>287.39999999999998</v>
      </c>
      <c r="AI315">
        <v>401.40000000000003</v>
      </c>
      <c r="AJ315">
        <v>399.3</v>
      </c>
      <c r="AK315">
        <v>271</v>
      </c>
      <c r="AL315">
        <v>118.9</v>
      </c>
      <c r="AM315">
        <v>255.2</v>
      </c>
    </row>
    <row r="316" spans="1:39" hidden="1" x14ac:dyDescent="0.3">
      <c r="A316" t="s">
        <v>33</v>
      </c>
      <c r="B316">
        <v>2018</v>
      </c>
      <c r="C316" t="s">
        <v>41</v>
      </c>
      <c r="D316" s="62" t="s">
        <v>312</v>
      </c>
      <c r="E316" s="63">
        <v>43221</v>
      </c>
      <c r="F316">
        <v>135</v>
      </c>
      <c r="G316">
        <v>148.19999999999999</v>
      </c>
      <c r="H316">
        <v>130.5</v>
      </c>
      <c r="I316">
        <v>140.69999999999999</v>
      </c>
      <c r="J316">
        <v>116.4</v>
      </c>
      <c r="K316">
        <v>151.30000000000001</v>
      </c>
      <c r="L316">
        <v>131.4</v>
      </c>
      <c r="M316">
        <v>112.8</v>
      </c>
      <c r="N316">
        <v>105.3</v>
      </c>
      <c r="O316">
        <v>139.6</v>
      </c>
      <c r="P316">
        <v>126.6</v>
      </c>
      <c r="Q316">
        <v>148.69999999999999</v>
      </c>
      <c r="R316">
        <v>136.4</v>
      </c>
      <c r="S316">
        <v>160.30000000000001</v>
      </c>
      <c r="T316">
        <v>138.6</v>
      </c>
      <c r="U316">
        <v>127.9</v>
      </c>
      <c r="V316">
        <v>137</v>
      </c>
      <c r="W316">
        <v>143.19999999999999</v>
      </c>
      <c r="X316">
        <v>124.7</v>
      </c>
      <c r="Y316">
        <v>132.5</v>
      </c>
      <c r="Z316">
        <v>132</v>
      </c>
      <c r="AA316">
        <v>119.8</v>
      </c>
      <c r="AB316">
        <v>128</v>
      </c>
      <c r="AC316">
        <v>140.4</v>
      </c>
      <c r="AD316">
        <v>128.1</v>
      </c>
      <c r="AE316">
        <v>128.9</v>
      </c>
      <c r="AF316">
        <v>135.4</v>
      </c>
      <c r="AG316">
        <v>1722.8999999999999</v>
      </c>
      <c r="AH316">
        <v>289.20000000000005</v>
      </c>
      <c r="AI316">
        <v>403.5</v>
      </c>
      <c r="AJ316">
        <v>400.4</v>
      </c>
      <c r="AK316">
        <v>272.39999999999998</v>
      </c>
      <c r="AL316">
        <v>119.8</v>
      </c>
      <c r="AM316">
        <v>256.10000000000002</v>
      </c>
    </row>
    <row r="317" spans="1:39" hidden="1" x14ac:dyDescent="0.3">
      <c r="A317" t="s">
        <v>33</v>
      </c>
      <c r="B317">
        <v>2018</v>
      </c>
      <c r="C317" t="s">
        <v>42</v>
      </c>
      <c r="D317" s="62" t="s">
        <v>313</v>
      </c>
      <c r="E317" s="63">
        <v>43252</v>
      </c>
      <c r="F317">
        <v>135.30000000000001</v>
      </c>
      <c r="G317">
        <v>149.69999999999999</v>
      </c>
      <c r="H317">
        <v>133.9</v>
      </c>
      <c r="I317">
        <v>140.80000000000001</v>
      </c>
      <c r="J317">
        <v>116.6</v>
      </c>
      <c r="K317">
        <v>152.19999999999999</v>
      </c>
      <c r="L317">
        <v>144</v>
      </c>
      <c r="M317">
        <v>112.3</v>
      </c>
      <c r="N317">
        <v>108.4</v>
      </c>
      <c r="O317">
        <v>140</v>
      </c>
      <c r="P317">
        <v>126.7</v>
      </c>
      <c r="Q317">
        <v>149</v>
      </c>
      <c r="R317">
        <v>138.4</v>
      </c>
      <c r="S317">
        <v>161</v>
      </c>
      <c r="T317">
        <v>138.9</v>
      </c>
      <c r="U317">
        <v>128.69999999999999</v>
      </c>
      <c r="V317">
        <v>137.4</v>
      </c>
      <c r="W317">
        <v>142.5</v>
      </c>
      <c r="X317">
        <v>126.5</v>
      </c>
      <c r="Y317">
        <v>133.1</v>
      </c>
      <c r="Z317">
        <v>132.6</v>
      </c>
      <c r="AA317">
        <v>120.4</v>
      </c>
      <c r="AB317">
        <v>128.5</v>
      </c>
      <c r="AC317">
        <v>141.19999999999999</v>
      </c>
      <c r="AD317">
        <v>128.19999999999999</v>
      </c>
      <c r="AE317">
        <v>129.5</v>
      </c>
      <c r="AF317">
        <v>136.19999999999999</v>
      </c>
      <c r="AG317">
        <v>1747.3000000000002</v>
      </c>
      <c r="AH317">
        <v>290.5</v>
      </c>
      <c r="AI317">
        <v>405</v>
      </c>
      <c r="AJ317">
        <v>402.1</v>
      </c>
      <c r="AK317">
        <v>273.79999999999995</v>
      </c>
      <c r="AL317">
        <v>120.4</v>
      </c>
      <c r="AM317">
        <v>256.7</v>
      </c>
    </row>
    <row r="318" spans="1:39" hidden="1" x14ac:dyDescent="0.3">
      <c r="A318" t="s">
        <v>33</v>
      </c>
      <c r="B318">
        <v>2018</v>
      </c>
      <c r="C318" t="s">
        <v>44</v>
      </c>
      <c r="D318" s="62" t="s">
        <v>314</v>
      </c>
      <c r="E318" s="63">
        <v>43282</v>
      </c>
      <c r="F318">
        <v>135.6</v>
      </c>
      <c r="G318">
        <v>148.6</v>
      </c>
      <c r="H318">
        <v>139.1</v>
      </c>
      <c r="I318">
        <v>141</v>
      </c>
      <c r="J318">
        <v>116.7</v>
      </c>
      <c r="K318">
        <v>149.69999999999999</v>
      </c>
      <c r="L318">
        <v>159.19999999999999</v>
      </c>
      <c r="M318">
        <v>112.6</v>
      </c>
      <c r="N318">
        <v>111.8</v>
      </c>
      <c r="O318">
        <v>140.30000000000001</v>
      </c>
      <c r="P318">
        <v>126.8</v>
      </c>
      <c r="Q318">
        <v>149.4</v>
      </c>
      <c r="R318">
        <v>140.30000000000001</v>
      </c>
      <c r="S318">
        <v>161.4</v>
      </c>
      <c r="T318">
        <v>139.6</v>
      </c>
      <c r="U318">
        <v>128.9</v>
      </c>
      <c r="V318">
        <v>137.9</v>
      </c>
      <c r="W318">
        <v>143.6</v>
      </c>
      <c r="X318">
        <v>128.1</v>
      </c>
      <c r="Y318">
        <v>133.6</v>
      </c>
      <c r="Z318">
        <v>133.6</v>
      </c>
      <c r="AA318">
        <v>120.1</v>
      </c>
      <c r="AB318">
        <v>129</v>
      </c>
      <c r="AC318">
        <v>144</v>
      </c>
      <c r="AD318">
        <v>128.19999999999999</v>
      </c>
      <c r="AE318">
        <v>130.19999999999999</v>
      </c>
      <c r="AF318">
        <v>137.5</v>
      </c>
      <c r="AG318">
        <v>1771.1</v>
      </c>
      <c r="AH318">
        <v>291.60000000000002</v>
      </c>
      <c r="AI318">
        <v>406.4</v>
      </c>
      <c r="AJ318">
        <v>405.29999999999995</v>
      </c>
      <c r="AK318">
        <v>277.60000000000002</v>
      </c>
      <c r="AL318">
        <v>120.1</v>
      </c>
      <c r="AM318">
        <v>257.2</v>
      </c>
    </row>
    <row r="319" spans="1:39" hidden="1" x14ac:dyDescent="0.3">
      <c r="A319" t="s">
        <v>33</v>
      </c>
      <c r="B319">
        <v>2018</v>
      </c>
      <c r="C319" t="s">
        <v>46</v>
      </c>
      <c r="D319" s="62" t="s">
        <v>315</v>
      </c>
      <c r="E319" s="63">
        <v>43313</v>
      </c>
      <c r="F319">
        <v>136.5</v>
      </c>
      <c r="G319">
        <v>146.4</v>
      </c>
      <c r="H319">
        <v>136.6</v>
      </c>
      <c r="I319">
        <v>141.19999999999999</v>
      </c>
      <c r="J319">
        <v>117.4</v>
      </c>
      <c r="K319">
        <v>146.30000000000001</v>
      </c>
      <c r="L319">
        <v>157.30000000000001</v>
      </c>
      <c r="M319">
        <v>113.6</v>
      </c>
      <c r="N319">
        <v>113.3</v>
      </c>
      <c r="O319">
        <v>141.1</v>
      </c>
      <c r="P319">
        <v>127.4</v>
      </c>
      <c r="Q319">
        <v>150.4</v>
      </c>
      <c r="R319">
        <v>140.1</v>
      </c>
      <c r="S319">
        <v>162.1</v>
      </c>
      <c r="T319">
        <v>140</v>
      </c>
      <c r="U319">
        <v>129</v>
      </c>
      <c r="V319">
        <v>138.30000000000001</v>
      </c>
      <c r="W319">
        <v>144.6</v>
      </c>
      <c r="X319">
        <v>129.80000000000001</v>
      </c>
      <c r="Y319">
        <v>134.4</v>
      </c>
      <c r="Z319">
        <v>134.9</v>
      </c>
      <c r="AA319">
        <v>120.7</v>
      </c>
      <c r="AB319">
        <v>129.80000000000001</v>
      </c>
      <c r="AC319">
        <v>145.30000000000001</v>
      </c>
      <c r="AD319">
        <v>128.30000000000001</v>
      </c>
      <c r="AE319">
        <v>131</v>
      </c>
      <c r="AF319">
        <v>138</v>
      </c>
      <c r="AG319">
        <v>1767.6</v>
      </c>
      <c r="AH319">
        <v>293.10000000000002</v>
      </c>
      <c r="AI319">
        <v>407.3</v>
      </c>
      <c r="AJ319">
        <v>408.79999999999995</v>
      </c>
      <c r="AK319">
        <v>280.20000000000005</v>
      </c>
      <c r="AL319">
        <v>120.7</v>
      </c>
      <c r="AM319">
        <v>258.10000000000002</v>
      </c>
    </row>
    <row r="320" spans="1:39" hidden="1" x14ac:dyDescent="0.3">
      <c r="A320" t="s">
        <v>33</v>
      </c>
      <c r="B320">
        <v>2018</v>
      </c>
      <c r="C320" t="s">
        <v>48</v>
      </c>
      <c r="D320" s="62" t="s">
        <v>316</v>
      </c>
      <c r="E320" s="63">
        <v>43344</v>
      </c>
      <c r="F320">
        <v>137</v>
      </c>
      <c r="G320">
        <v>143.1</v>
      </c>
      <c r="H320">
        <v>132.80000000000001</v>
      </c>
      <c r="I320">
        <v>141.5</v>
      </c>
      <c r="J320">
        <v>117.8</v>
      </c>
      <c r="K320">
        <v>140</v>
      </c>
      <c r="L320">
        <v>151.30000000000001</v>
      </c>
      <c r="M320">
        <v>113.5</v>
      </c>
      <c r="N320">
        <v>112.3</v>
      </c>
      <c r="O320">
        <v>141.19999999999999</v>
      </c>
      <c r="P320">
        <v>127.7</v>
      </c>
      <c r="Q320">
        <v>151.30000000000001</v>
      </c>
      <c r="R320">
        <v>138.9</v>
      </c>
      <c r="S320">
        <v>163.30000000000001</v>
      </c>
      <c r="T320">
        <v>140.80000000000001</v>
      </c>
      <c r="U320">
        <v>129.30000000000001</v>
      </c>
      <c r="V320">
        <v>139.1</v>
      </c>
      <c r="W320">
        <v>145.30000000000001</v>
      </c>
      <c r="X320">
        <v>131.19999999999999</v>
      </c>
      <c r="Y320">
        <v>134.9</v>
      </c>
      <c r="Z320">
        <v>135.69999999999999</v>
      </c>
      <c r="AA320">
        <v>122.5</v>
      </c>
      <c r="AB320">
        <v>130.19999999999999</v>
      </c>
      <c r="AC320">
        <v>145.19999999999999</v>
      </c>
      <c r="AD320">
        <v>129.30000000000001</v>
      </c>
      <c r="AE320">
        <v>131.9</v>
      </c>
      <c r="AF320">
        <v>138.1</v>
      </c>
      <c r="AG320">
        <v>1748.4</v>
      </c>
      <c r="AH320">
        <v>295.20000000000005</v>
      </c>
      <c r="AI320">
        <v>409.20000000000005</v>
      </c>
      <c r="AJ320">
        <v>411.4</v>
      </c>
      <c r="AK320">
        <v>280.89999999999998</v>
      </c>
      <c r="AL320">
        <v>122.5</v>
      </c>
      <c r="AM320">
        <v>259.5</v>
      </c>
    </row>
    <row r="321" spans="1:39" hidden="1" x14ac:dyDescent="0.3">
      <c r="A321" t="s">
        <v>33</v>
      </c>
      <c r="B321">
        <v>2018</v>
      </c>
      <c r="C321" t="s">
        <v>50</v>
      </c>
      <c r="D321" s="62" t="s">
        <v>317</v>
      </c>
      <c r="E321" s="63">
        <v>43374</v>
      </c>
      <c r="F321">
        <v>137.6</v>
      </c>
      <c r="G321">
        <v>144.9</v>
      </c>
      <c r="H321">
        <v>133.5</v>
      </c>
      <c r="I321">
        <v>141.5</v>
      </c>
      <c r="J321">
        <v>118</v>
      </c>
      <c r="K321">
        <v>139.5</v>
      </c>
      <c r="L321">
        <v>153</v>
      </c>
      <c r="M321">
        <v>113.2</v>
      </c>
      <c r="N321">
        <v>112.8</v>
      </c>
      <c r="O321">
        <v>141.1</v>
      </c>
      <c r="P321">
        <v>127.6</v>
      </c>
      <c r="Q321">
        <v>152</v>
      </c>
      <c r="R321">
        <v>139.4</v>
      </c>
      <c r="S321">
        <v>164</v>
      </c>
      <c r="T321">
        <v>141.5</v>
      </c>
      <c r="U321">
        <v>129.80000000000001</v>
      </c>
      <c r="V321">
        <v>139.69999999999999</v>
      </c>
      <c r="W321">
        <v>146.30000000000001</v>
      </c>
      <c r="X321">
        <v>133.4</v>
      </c>
      <c r="Y321">
        <v>135.1</v>
      </c>
      <c r="Z321">
        <v>136.19999999999999</v>
      </c>
      <c r="AA321">
        <v>123.3</v>
      </c>
      <c r="AB321">
        <v>130.69999999999999</v>
      </c>
      <c r="AC321">
        <v>145.5</v>
      </c>
      <c r="AD321">
        <v>130.4</v>
      </c>
      <c r="AE321">
        <v>132.5</v>
      </c>
      <c r="AF321">
        <v>138.9</v>
      </c>
      <c r="AG321">
        <v>1754.1</v>
      </c>
      <c r="AH321">
        <v>296.5</v>
      </c>
      <c r="AI321">
        <v>411</v>
      </c>
      <c r="AJ321">
        <v>414.80000000000007</v>
      </c>
      <c r="AK321">
        <v>281.7</v>
      </c>
      <c r="AL321">
        <v>123.3</v>
      </c>
      <c r="AM321">
        <v>261.10000000000002</v>
      </c>
    </row>
    <row r="322" spans="1:39" hidden="1" x14ac:dyDescent="0.3">
      <c r="A322" t="s">
        <v>33</v>
      </c>
      <c r="B322">
        <v>2018</v>
      </c>
      <c r="C322" t="s">
        <v>53</v>
      </c>
      <c r="D322" s="62" t="s">
        <v>318</v>
      </c>
      <c r="E322" s="63">
        <v>43405</v>
      </c>
      <c r="F322">
        <v>138.1</v>
      </c>
      <c r="G322">
        <v>146.30000000000001</v>
      </c>
      <c r="H322">
        <v>137.80000000000001</v>
      </c>
      <c r="I322">
        <v>141.6</v>
      </c>
      <c r="J322">
        <v>118.1</v>
      </c>
      <c r="K322">
        <v>141.5</v>
      </c>
      <c r="L322">
        <v>145.19999999999999</v>
      </c>
      <c r="M322">
        <v>115.3</v>
      </c>
      <c r="N322">
        <v>112.5</v>
      </c>
      <c r="O322">
        <v>141.4</v>
      </c>
      <c r="P322">
        <v>128</v>
      </c>
      <c r="Q322">
        <v>152.6</v>
      </c>
      <c r="R322">
        <v>139.1</v>
      </c>
      <c r="S322">
        <v>164.4</v>
      </c>
      <c r="T322">
        <v>142.4</v>
      </c>
      <c r="U322">
        <v>130.19999999999999</v>
      </c>
      <c r="V322">
        <v>140.5</v>
      </c>
      <c r="W322">
        <v>146.9</v>
      </c>
      <c r="X322">
        <v>136.69999999999999</v>
      </c>
      <c r="Y322">
        <v>135.80000000000001</v>
      </c>
      <c r="Z322">
        <v>136.80000000000001</v>
      </c>
      <c r="AA322">
        <v>121.2</v>
      </c>
      <c r="AB322">
        <v>131.30000000000001</v>
      </c>
      <c r="AC322">
        <v>146.1</v>
      </c>
      <c r="AD322">
        <v>130.5</v>
      </c>
      <c r="AE322">
        <v>132.19999999999999</v>
      </c>
      <c r="AF322">
        <v>139</v>
      </c>
      <c r="AG322">
        <v>1757.4999999999998</v>
      </c>
      <c r="AH322">
        <v>296.60000000000002</v>
      </c>
      <c r="AI322">
        <v>413.1</v>
      </c>
      <c r="AJ322">
        <v>419.40000000000003</v>
      </c>
      <c r="AK322">
        <v>282.89999999999998</v>
      </c>
      <c r="AL322">
        <v>121.2</v>
      </c>
      <c r="AM322">
        <v>261.8</v>
      </c>
    </row>
    <row r="323" spans="1:39" hidden="1" x14ac:dyDescent="0.3">
      <c r="A323" t="s">
        <v>33</v>
      </c>
      <c r="B323">
        <v>2018</v>
      </c>
      <c r="C323" t="s">
        <v>55</v>
      </c>
      <c r="D323" s="62" t="s">
        <v>319</v>
      </c>
      <c r="E323" s="63">
        <v>43435</v>
      </c>
      <c r="F323">
        <v>138.5</v>
      </c>
      <c r="G323">
        <v>147.80000000000001</v>
      </c>
      <c r="H323">
        <v>141.1</v>
      </c>
      <c r="I323">
        <v>141.6</v>
      </c>
      <c r="J323">
        <v>118.1</v>
      </c>
      <c r="K323">
        <v>138.5</v>
      </c>
      <c r="L323">
        <v>132.4</v>
      </c>
      <c r="M323">
        <v>117.5</v>
      </c>
      <c r="N323">
        <v>111</v>
      </c>
      <c r="O323">
        <v>141.5</v>
      </c>
      <c r="P323">
        <v>128.1</v>
      </c>
      <c r="Q323">
        <v>152.9</v>
      </c>
      <c r="R323">
        <v>137.6</v>
      </c>
      <c r="S323">
        <v>164.6</v>
      </c>
      <c r="T323">
        <v>142.69999999999999</v>
      </c>
      <c r="U323">
        <v>130.30000000000001</v>
      </c>
      <c r="V323">
        <v>140.80000000000001</v>
      </c>
      <c r="W323">
        <v>146.5</v>
      </c>
      <c r="X323">
        <v>132.4</v>
      </c>
      <c r="Y323">
        <v>136.19999999999999</v>
      </c>
      <c r="Z323">
        <v>137.30000000000001</v>
      </c>
      <c r="AA323">
        <v>118.8</v>
      </c>
      <c r="AB323">
        <v>131.69999999999999</v>
      </c>
      <c r="AC323">
        <v>146.5</v>
      </c>
      <c r="AD323">
        <v>130.80000000000001</v>
      </c>
      <c r="AE323">
        <v>131.69999999999999</v>
      </c>
      <c r="AF323">
        <v>138</v>
      </c>
      <c r="AG323">
        <v>1746.6</v>
      </c>
      <c r="AH323">
        <v>296.29999999999995</v>
      </c>
      <c r="AI323">
        <v>413.8</v>
      </c>
      <c r="AJ323">
        <v>415.09999999999997</v>
      </c>
      <c r="AK323">
        <v>283.8</v>
      </c>
      <c r="AL323">
        <v>118.8</v>
      </c>
      <c r="AM323">
        <v>262.5</v>
      </c>
    </row>
    <row r="324" spans="1:39" hidden="1" x14ac:dyDescent="0.3">
      <c r="A324" t="s">
        <v>33</v>
      </c>
      <c r="B324">
        <v>2019</v>
      </c>
      <c r="C324" t="s">
        <v>31</v>
      </c>
      <c r="D324" s="62" t="s">
        <v>320</v>
      </c>
      <c r="E324" s="63">
        <v>43466</v>
      </c>
      <c r="F324">
        <v>138.30000000000001</v>
      </c>
      <c r="G324">
        <v>149.4</v>
      </c>
      <c r="H324">
        <v>143.5</v>
      </c>
      <c r="I324">
        <v>141.69999999999999</v>
      </c>
      <c r="J324">
        <v>118.1</v>
      </c>
      <c r="K324">
        <v>135.19999999999999</v>
      </c>
      <c r="L324">
        <v>130.5</v>
      </c>
      <c r="M324">
        <v>118.2</v>
      </c>
      <c r="N324">
        <v>110.4</v>
      </c>
      <c r="O324">
        <v>140.4</v>
      </c>
      <c r="P324">
        <v>128.1</v>
      </c>
      <c r="Q324">
        <v>153.19999999999999</v>
      </c>
      <c r="R324">
        <v>137.30000000000001</v>
      </c>
      <c r="S324">
        <v>164.7</v>
      </c>
      <c r="T324">
        <v>143</v>
      </c>
      <c r="U324">
        <v>130.4</v>
      </c>
      <c r="V324">
        <v>141.1</v>
      </c>
      <c r="W324">
        <v>147.69999999999999</v>
      </c>
      <c r="X324">
        <v>128.6</v>
      </c>
      <c r="Y324">
        <v>136.30000000000001</v>
      </c>
      <c r="Z324">
        <v>137.80000000000001</v>
      </c>
      <c r="AA324">
        <v>118.6</v>
      </c>
      <c r="AB324">
        <v>131.9</v>
      </c>
      <c r="AC324">
        <v>146.6</v>
      </c>
      <c r="AD324">
        <v>131.69999999999999</v>
      </c>
      <c r="AE324">
        <v>131.80000000000001</v>
      </c>
      <c r="AF324">
        <v>138</v>
      </c>
      <c r="AG324">
        <v>1744.3000000000002</v>
      </c>
      <c r="AH324">
        <v>296.5</v>
      </c>
      <c r="AI324">
        <v>414.5</v>
      </c>
      <c r="AJ324">
        <v>412.59999999999997</v>
      </c>
      <c r="AK324">
        <v>284.39999999999998</v>
      </c>
      <c r="AL324">
        <v>118.6</v>
      </c>
      <c r="AM324">
        <v>263.60000000000002</v>
      </c>
    </row>
    <row r="325" spans="1:39" hidden="1" x14ac:dyDescent="0.3">
      <c r="A325" t="s">
        <v>33</v>
      </c>
      <c r="B325">
        <v>2019</v>
      </c>
      <c r="C325" t="s">
        <v>36</v>
      </c>
      <c r="D325" s="62" t="s">
        <v>321</v>
      </c>
      <c r="E325" s="63">
        <v>43497</v>
      </c>
      <c r="F325">
        <v>139.4</v>
      </c>
      <c r="G325">
        <v>150.1</v>
      </c>
      <c r="H325">
        <v>145.30000000000001</v>
      </c>
      <c r="I325">
        <v>141.69999999999999</v>
      </c>
      <c r="J325">
        <v>118.4</v>
      </c>
      <c r="K325">
        <v>137</v>
      </c>
      <c r="L325">
        <v>131.6</v>
      </c>
      <c r="M325">
        <v>119.9</v>
      </c>
      <c r="N325">
        <v>110.4</v>
      </c>
      <c r="O325">
        <v>140.80000000000001</v>
      </c>
      <c r="P325">
        <v>128.30000000000001</v>
      </c>
      <c r="Q325">
        <v>153.5</v>
      </c>
      <c r="R325">
        <v>138</v>
      </c>
      <c r="S325">
        <v>164.9</v>
      </c>
      <c r="T325">
        <v>143.30000000000001</v>
      </c>
      <c r="U325">
        <v>130.80000000000001</v>
      </c>
      <c r="V325">
        <v>141.4</v>
      </c>
      <c r="W325">
        <v>148.5</v>
      </c>
      <c r="X325">
        <v>127.1</v>
      </c>
      <c r="Y325">
        <v>136.6</v>
      </c>
      <c r="Z325">
        <v>138.5</v>
      </c>
      <c r="AA325">
        <v>119.2</v>
      </c>
      <c r="AB325">
        <v>132.19999999999999</v>
      </c>
      <c r="AC325">
        <v>146.6</v>
      </c>
      <c r="AD325">
        <v>133</v>
      </c>
      <c r="AE325">
        <v>132.4</v>
      </c>
      <c r="AF325">
        <v>138.6</v>
      </c>
      <c r="AG325">
        <v>1754.4</v>
      </c>
      <c r="AH325">
        <v>297.3</v>
      </c>
      <c r="AI325">
        <v>415.5</v>
      </c>
      <c r="AJ325">
        <v>412.20000000000005</v>
      </c>
      <c r="AK325">
        <v>285.10000000000002</v>
      </c>
      <c r="AL325">
        <v>119.2</v>
      </c>
      <c r="AM325">
        <v>265.2</v>
      </c>
    </row>
    <row r="326" spans="1:39" hidden="1" x14ac:dyDescent="0.3">
      <c r="A326" t="s">
        <v>33</v>
      </c>
      <c r="B326">
        <v>2019</v>
      </c>
      <c r="C326" t="s">
        <v>38</v>
      </c>
      <c r="D326" s="62" t="s">
        <v>322</v>
      </c>
      <c r="E326" s="63">
        <v>43525</v>
      </c>
      <c r="F326">
        <v>139.69999999999999</v>
      </c>
      <c r="G326">
        <v>151.1</v>
      </c>
      <c r="H326">
        <v>142.9</v>
      </c>
      <c r="I326">
        <v>141.9</v>
      </c>
      <c r="J326">
        <v>118.4</v>
      </c>
      <c r="K326">
        <v>139.4</v>
      </c>
      <c r="L326">
        <v>141.19999999999999</v>
      </c>
      <c r="M326">
        <v>120.7</v>
      </c>
      <c r="N326">
        <v>110.4</v>
      </c>
      <c r="O326">
        <v>140.69999999999999</v>
      </c>
      <c r="P326">
        <v>128.5</v>
      </c>
      <c r="Q326">
        <v>153.9</v>
      </c>
      <c r="R326">
        <v>139.6</v>
      </c>
      <c r="S326">
        <v>165.3</v>
      </c>
      <c r="T326">
        <v>143.5</v>
      </c>
      <c r="U326">
        <v>131.19999999999999</v>
      </c>
      <c r="V326">
        <v>141.6</v>
      </c>
      <c r="W326">
        <v>149</v>
      </c>
      <c r="X326">
        <v>128.80000000000001</v>
      </c>
      <c r="Y326">
        <v>136.80000000000001</v>
      </c>
      <c r="Z326">
        <v>139.19999999999999</v>
      </c>
      <c r="AA326">
        <v>119.9</v>
      </c>
      <c r="AB326">
        <v>133</v>
      </c>
      <c r="AC326">
        <v>146.69999999999999</v>
      </c>
      <c r="AD326">
        <v>132.5</v>
      </c>
      <c r="AE326">
        <v>132.80000000000001</v>
      </c>
      <c r="AF326">
        <v>139.5</v>
      </c>
      <c r="AG326">
        <v>1768.4</v>
      </c>
      <c r="AH326">
        <v>298.10000000000002</v>
      </c>
      <c r="AI326">
        <v>416.29999999999995</v>
      </c>
      <c r="AJ326">
        <v>414.6</v>
      </c>
      <c r="AK326">
        <v>285.89999999999998</v>
      </c>
      <c r="AL326">
        <v>119.9</v>
      </c>
      <c r="AM326">
        <v>265.5</v>
      </c>
    </row>
    <row r="327" spans="1:39" hidden="1" x14ac:dyDescent="0.3">
      <c r="A327" t="s">
        <v>33</v>
      </c>
      <c r="B327" s="16">
        <v>2019</v>
      </c>
      <c r="C327" s="16" t="s">
        <v>39</v>
      </c>
      <c r="D327" s="74">
        <v>43556</v>
      </c>
      <c r="E327" s="64">
        <v>43556</v>
      </c>
      <c r="F327" s="44">
        <v>139.98333333333335</v>
      </c>
      <c r="G327" s="44">
        <v>154.51666666666665</v>
      </c>
      <c r="H327" s="44">
        <v>142.15</v>
      </c>
      <c r="I327" s="44">
        <v>142.53333333333333</v>
      </c>
      <c r="J327" s="44">
        <v>118.56666666666666</v>
      </c>
      <c r="K327" s="44">
        <v>144.48333333333335</v>
      </c>
      <c r="L327" s="44">
        <v>152.46666666666667</v>
      </c>
      <c r="M327" s="44">
        <v>123.25</v>
      </c>
      <c r="N327" s="44">
        <v>111</v>
      </c>
      <c r="O327" s="44">
        <v>140.91666666666666</v>
      </c>
      <c r="P327" s="44">
        <v>128.71666666666667</v>
      </c>
      <c r="Q327" s="44">
        <v>154.30000000000001</v>
      </c>
      <c r="R327" s="44">
        <v>142</v>
      </c>
      <c r="S327" s="44">
        <v>165.83333333333334</v>
      </c>
      <c r="T327" s="44">
        <v>143.79999999999998</v>
      </c>
      <c r="U327" s="44">
        <v>131.28333333333333</v>
      </c>
      <c r="V327" s="44">
        <v>141.9</v>
      </c>
      <c r="W327" s="44">
        <v>149.21666666666667</v>
      </c>
      <c r="X327" s="44">
        <v>128.56666666666666</v>
      </c>
      <c r="Y327" s="44">
        <v>137</v>
      </c>
      <c r="Z327" s="44">
        <v>139.4</v>
      </c>
      <c r="AA327" s="44">
        <v>119.66666666666667</v>
      </c>
      <c r="AB327" s="44">
        <v>133.4</v>
      </c>
      <c r="AC327" s="44">
        <v>147.86666666666665</v>
      </c>
      <c r="AD327" s="44">
        <v>133.1</v>
      </c>
      <c r="AE327" s="44">
        <v>133.06666666666669</v>
      </c>
      <c r="AF327" s="44">
        <v>140.5</v>
      </c>
      <c r="AG327" s="44">
        <v>1794.8833333333334</v>
      </c>
      <c r="AH327" s="44">
        <v>298.90000000000003</v>
      </c>
      <c r="AI327" s="44">
        <v>416.98333333333335</v>
      </c>
      <c r="AJ327" s="44">
        <v>414.7833333333333</v>
      </c>
      <c r="AK327" s="44">
        <v>287.26666666666665</v>
      </c>
      <c r="AL327" s="44">
        <v>119.66666666666667</v>
      </c>
      <c r="AM327" s="44">
        <v>266.5</v>
      </c>
    </row>
    <row r="328" spans="1:39" hidden="1" x14ac:dyDescent="0.3">
      <c r="A328" t="s">
        <v>33</v>
      </c>
      <c r="B328">
        <v>2019</v>
      </c>
      <c r="C328" t="s">
        <v>41</v>
      </c>
      <c r="D328" s="62" t="s">
        <v>323</v>
      </c>
      <c r="E328" s="63">
        <v>43586</v>
      </c>
      <c r="F328">
        <v>140.4</v>
      </c>
      <c r="G328">
        <v>156.69999999999999</v>
      </c>
      <c r="H328">
        <v>138.30000000000001</v>
      </c>
      <c r="I328">
        <v>142.4</v>
      </c>
      <c r="J328">
        <v>118.6</v>
      </c>
      <c r="K328">
        <v>149.69999999999999</v>
      </c>
      <c r="L328">
        <v>161.6</v>
      </c>
      <c r="M328">
        <v>124.4</v>
      </c>
      <c r="N328">
        <v>111.2</v>
      </c>
      <c r="O328">
        <v>141</v>
      </c>
      <c r="P328">
        <v>128.9</v>
      </c>
      <c r="Q328">
        <v>154.5</v>
      </c>
      <c r="R328">
        <v>143.80000000000001</v>
      </c>
      <c r="S328">
        <v>166.2</v>
      </c>
      <c r="T328">
        <v>144</v>
      </c>
      <c r="U328">
        <v>131.69999999999999</v>
      </c>
      <c r="V328">
        <v>142.19999999999999</v>
      </c>
      <c r="W328">
        <v>150.1</v>
      </c>
      <c r="X328">
        <v>129.4</v>
      </c>
      <c r="Y328">
        <v>137.19999999999999</v>
      </c>
      <c r="Z328">
        <v>139.80000000000001</v>
      </c>
      <c r="AA328">
        <v>120.1</v>
      </c>
      <c r="AB328">
        <v>134</v>
      </c>
      <c r="AC328">
        <v>148</v>
      </c>
      <c r="AD328">
        <v>132.6</v>
      </c>
      <c r="AE328">
        <v>133.30000000000001</v>
      </c>
      <c r="AF328">
        <v>141.5</v>
      </c>
      <c r="AG328">
        <v>1811.5000000000002</v>
      </c>
      <c r="AH328">
        <v>299.5</v>
      </c>
      <c r="AI328">
        <v>417.9</v>
      </c>
      <c r="AJ328">
        <v>416.7</v>
      </c>
      <c r="AK328">
        <v>287.8</v>
      </c>
      <c r="AL328">
        <v>120.1</v>
      </c>
      <c r="AM328">
        <v>266.60000000000002</v>
      </c>
    </row>
    <row r="329" spans="1:39" hidden="1" x14ac:dyDescent="0.3">
      <c r="A329" t="s">
        <v>33</v>
      </c>
      <c r="B329">
        <v>2019</v>
      </c>
      <c r="C329" t="s">
        <v>42</v>
      </c>
      <c r="D329" s="62" t="s">
        <v>324</v>
      </c>
      <c r="E329" s="63">
        <v>43617</v>
      </c>
      <c r="F329">
        <v>140.69999999999999</v>
      </c>
      <c r="G329">
        <v>159.6</v>
      </c>
      <c r="H329">
        <v>140.4</v>
      </c>
      <c r="I329">
        <v>143.4</v>
      </c>
      <c r="J329">
        <v>118.6</v>
      </c>
      <c r="K329">
        <v>150.9</v>
      </c>
      <c r="L329">
        <v>169.8</v>
      </c>
      <c r="M329">
        <v>127.4</v>
      </c>
      <c r="N329">
        <v>111.8</v>
      </c>
      <c r="O329">
        <v>141</v>
      </c>
      <c r="P329">
        <v>129</v>
      </c>
      <c r="Q329">
        <v>155.1</v>
      </c>
      <c r="R329">
        <v>145.6</v>
      </c>
      <c r="S329">
        <v>166.7</v>
      </c>
      <c r="T329">
        <v>144.30000000000001</v>
      </c>
      <c r="U329">
        <v>131.69999999999999</v>
      </c>
      <c r="V329">
        <v>142.4</v>
      </c>
      <c r="W329">
        <v>149.4</v>
      </c>
      <c r="X329">
        <v>130.5</v>
      </c>
      <c r="Y329">
        <v>137.4</v>
      </c>
      <c r="Z329">
        <v>140.30000000000001</v>
      </c>
      <c r="AA329">
        <v>119.6</v>
      </c>
      <c r="AB329">
        <v>134.30000000000001</v>
      </c>
      <c r="AC329">
        <v>148.9</v>
      </c>
      <c r="AD329">
        <v>133.69999999999999</v>
      </c>
      <c r="AE329">
        <v>133.6</v>
      </c>
      <c r="AF329">
        <v>142.1</v>
      </c>
      <c r="AG329">
        <v>1833.2999999999997</v>
      </c>
      <c r="AH329">
        <v>300.29999999999995</v>
      </c>
      <c r="AI329">
        <v>418.4</v>
      </c>
      <c r="AJ329">
        <v>417.29999999999995</v>
      </c>
      <c r="AK329">
        <v>289.20000000000005</v>
      </c>
      <c r="AL329">
        <v>119.6</v>
      </c>
      <c r="AM329">
        <v>268</v>
      </c>
    </row>
    <row r="330" spans="1:39" hidden="1" x14ac:dyDescent="0.3">
      <c r="A330" t="s">
        <v>33</v>
      </c>
      <c r="B330">
        <v>2019</v>
      </c>
      <c r="C330" t="s">
        <v>44</v>
      </c>
      <c r="D330" s="62" t="s">
        <v>325</v>
      </c>
      <c r="E330" s="63">
        <v>43647</v>
      </c>
      <c r="F330">
        <v>141.4</v>
      </c>
      <c r="G330">
        <v>160.19999999999999</v>
      </c>
      <c r="H330">
        <v>142.5</v>
      </c>
      <c r="I330">
        <v>144.1</v>
      </c>
      <c r="J330">
        <v>119.3</v>
      </c>
      <c r="K330">
        <v>154.69999999999999</v>
      </c>
      <c r="L330">
        <v>180.1</v>
      </c>
      <c r="M330">
        <v>128.9</v>
      </c>
      <c r="N330">
        <v>111.8</v>
      </c>
      <c r="O330">
        <v>141.6</v>
      </c>
      <c r="P330">
        <v>129.5</v>
      </c>
      <c r="Q330">
        <v>155.6</v>
      </c>
      <c r="R330">
        <v>147.69999999999999</v>
      </c>
      <c r="S330">
        <v>167.2</v>
      </c>
      <c r="T330">
        <v>144.69999999999999</v>
      </c>
      <c r="U330">
        <v>131.9</v>
      </c>
      <c r="V330">
        <v>142.69999999999999</v>
      </c>
      <c r="W330">
        <v>150.6</v>
      </c>
      <c r="X330">
        <v>127</v>
      </c>
      <c r="Y330">
        <v>137.69999999999999</v>
      </c>
      <c r="Z330">
        <v>140.80000000000001</v>
      </c>
      <c r="AA330">
        <v>120.6</v>
      </c>
      <c r="AB330">
        <v>135</v>
      </c>
      <c r="AC330">
        <v>150.4</v>
      </c>
      <c r="AD330">
        <v>135.1</v>
      </c>
      <c r="AE330">
        <v>134.5</v>
      </c>
      <c r="AF330">
        <v>143.30000000000001</v>
      </c>
      <c r="AG330">
        <v>1857.3999999999999</v>
      </c>
      <c r="AH330">
        <v>301.7</v>
      </c>
      <c r="AI330">
        <v>419.3</v>
      </c>
      <c r="AJ330">
        <v>415.3</v>
      </c>
      <c r="AK330">
        <v>291.20000000000005</v>
      </c>
      <c r="AL330">
        <v>120.6</v>
      </c>
      <c r="AM330">
        <v>270.10000000000002</v>
      </c>
    </row>
    <row r="331" spans="1:39" hidden="1" x14ac:dyDescent="0.3">
      <c r="A331" t="s">
        <v>33</v>
      </c>
      <c r="B331">
        <v>2019</v>
      </c>
      <c r="C331" t="s">
        <v>46</v>
      </c>
      <c r="D331" s="62" t="s">
        <v>326</v>
      </c>
      <c r="E331" s="63">
        <v>43678</v>
      </c>
      <c r="F331">
        <v>142.1</v>
      </c>
      <c r="G331">
        <v>158.30000000000001</v>
      </c>
      <c r="H331">
        <v>140.80000000000001</v>
      </c>
      <c r="I331">
        <v>144.9</v>
      </c>
      <c r="J331">
        <v>119.9</v>
      </c>
      <c r="K331">
        <v>153.9</v>
      </c>
      <c r="L331">
        <v>189.1</v>
      </c>
      <c r="M331">
        <v>129.80000000000001</v>
      </c>
      <c r="N331">
        <v>112.7</v>
      </c>
      <c r="O331">
        <v>142.5</v>
      </c>
      <c r="P331">
        <v>129.80000000000001</v>
      </c>
      <c r="Q331">
        <v>156.19999999999999</v>
      </c>
      <c r="R331">
        <v>149.1</v>
      </c>
      <c r="S331">
        <v>167.9</v>
      </c>
      <c r="T331">
        <v>145</v>
      </c>
      <c r="U331">
        <v>132.19999999999999</v>
      </c>
      <c r="V331">
        <v>143</v>
      </c>
      <c r="W331">
        <v>151.6</v>
      </c>
      <c r="X331">
        <v>125.5</v>
      </c>
      <c r="Y331">
        <v>138.1</v>
      </c>
      <c r="Z331">
        <v>141.5</v>
      </c>
      <c r="AA331">
        <v>120.8</v>
      </c>
      <c r="AB331">
        <v>135.4</v>
      </c>
      <c r="AC331">
        <v>151.5</v>
      </c>
      <c r="AD331">
        <v>137.80000000000001</v>
      </c>
      <c r="AE331">
        <v>135.30000000000001</v>
      </c>
      <c r="AF331">
        <v>144.19999999999999</v>
      </c>
      <c r="AG331">
        <v>1869.1</v>
      </c>
      <c r="AH331">
        <v>303.20000000000005</v>
      </c>
      <c r="AI331">
        <v>420.2</v>
      </c>
      <c r="AJ331">
        <v>415.20000000000005</v>
      </c>
      <c r="AK331">
        <v>293</v>
      </c>
      <c r="AL331">
        <v>120.8</v>
      </c>
      <c r="AM331">
        <v>273.20000000000005</v>
      </c>
    </row>
    <row r="332" spans="1:39" hidden="1" x14ac:dyDescent="0.3">
      <c r="A332" t="s">
        <v>33</v>
      </c>
      <c r="B332">
        <v>2019</v>
      </c>
      <c r="C332" t="s">
        <v>48</v>
      </c>
      <c r="D332" s="62" t="s">
        <v>327</v>
      </c>
      <c r="E332" s="63">
        <v>43709</v>
      </c>
      <c r="F332">
        <v>142.69999999999999</v>
      </c>
      <c r="G332">
        <v>158.69999999999999</v>
      </c>
      <c r="H332">
        <v>141.6</v>
      </c>
      <c r="I332">
        <v>144.9</v>
      </c>
      <c r="J332">
        <v>120.8</v>
      </c>
      <c r="K332">
        <v>149.80000000000001</v>
      </c>
      <c r="L332">
        <v>192.4</v>
      </c>
      <c r="M332">
        <v>130.30000000000001</v>
      </c>
      <c r="N332">
        <v>114</v>
      </c>
      <c r="O332">
        <v>143.80000000000001</v>
      </c>
      <c r="P332">
        <v>130</v>
      </c>
      <c r="Q332">
        <v>156.4</v>
      </c>
      <c r="R332">
        <v>149.5</v>
      </c>
      <c r="S332">
        <v>168.6</v>
      </c>
      <c r="T332">
        <v>145.30000000000001</v>
      </c>
      <c r="U332">
        <v>132.19999999999999</v>
      </c>
      <c r="V332">
        <v>143.30000000000001</v>
      </c>
      <c r="W332">
        <v>152.19999999999999</v>
      </c>
      <c r="X332">
        <v>126.6</v>
      </c>
      <c r="Y332">
        <v>138.30000000000001</v>
      </c>
      <c r="Z332">
        <v>141.9</v>
      </c>
      <c r="AA332">
        <v>121.2</v>
      </c>
      <c r="AB332">
        <v>135.9</v>
      </c>
      <c r="AC332">
        <v>151.6</v>
      </c>
      <c r="AD332">
        <v>139</v>
      </c>
      <c r="AE332">
        <v>135.69999999999999</v>
      </c>
      <c r="AF332">
        <v>144.69999999999999</v>
      </c>
      <c r="AG332">
        <v>1874.9</v>
      </c>
      <c r="AH332">
        <v>304.29999999999995</v>
      </c>
      <c r="AI332">
        <v>420.8</v>
      </c>
      <c r="AJ332">
        <v>417.09999999999997</v>
      </c>
      <c r="AK332">
        <v>293.5</v>
      </c>
      <c r="AL332">
        <v>121.2</v>
      </c>
      <c r="AM332">
        <v>274.89999999999998</v>
      </c>
    </row>
    <row r="333" spans="1:39" hidden="1" x14ac:dyDescent="0.3">
      <c r="A333" t="s">
        <v>33</v>
      </c>
      <c r="B333">
        <v>2019</v>
      </c>
      <c r="C333" t="s">
        <v>50</v>
      </c>
      <c r="D333" s="62" t="s">
        <v>328</v>
      </c>
      <c r="E333" s="63">
        <v>43739</v>
      </c>
      <c r="F333">
        <v>143.5</v>
      </c>
      <c r="G333">
        <v>159.80000000000001</v>
      </c>
      <c r="H333">
        <v>144.69999999999999</v>
      </c>
      <c r="I333">
        <v>145.6</v>
      </c>
      <c r="J333">
        <v>121.1</v>
      </c>
      <c r="K333">
        <v>150.6</v>
      </c>
      <c r="L333">
        <v>207.2</v>
      </c>
      <c r="M333">
        <v>131.19999999999999</v>
      </c>
      <c r="N333">
        <v>114.8</v>
      </c>
      <c r="O333">
        <v>145.19999999999999</v>
      </c>
      <c r="P333">
        <v>130.19999999999999</v>
      </c>
      <c r="Q333">
        <v>156.80000000000001</v>
      </c>
      <c r="R333">
        <v>151.9</v>
      </c>
      <c r="S333">
        <v>169.3</v>
      </c>
      <c r="T333">
        <v>145.9</v>
      </c>
      <c r="U333">
        <v>132.4</v>
      </c>
      <c r="V333">
        <v>143.9</v>
      </c>
      <c r="W333">
        <v>153</v>
      </c>
      <c r="X333">
        <v>128.9</v>
      </c>
      <c r="Y333">
        <v>138.69999999999999</v>
      </c>
      <c r="Z333">
        <v>142.4</v>
      </c>
      <c r="AA333">
        <v>121.5</v>
      </c>
      <c r="AB333">
        <v>136.19999999999999</v>
      </c>
      <c r="AC333">
        <v>151.69999999999999</v>
      </c>
      <c r="AD333">
        <v>139.5</v>
      </c>
      <c r="AE333">
        <v>136</v>
      </c>
      <c r="AF333">
        <v>146</v>
      </c>
      <c r="AG333">
        <v>1902.6000000000001</v>
      </c>
      <c r="AH333">
        <v>305.3</v>
      </c>
      <c r="AI333">
        <v>422.20000000000005</v>
      </c>
      <c r="AJ333">
        <v>420.59999999999997</v>
      </c>
      <c r="AK333">
        <v>294.10000000000002</v>
      </c>
      <c r="AL333">
        <v>121.5</v>
      </c>
      <c r="AM333">
        <v>275.7</v>
      </c>
    </row>
    <row r="334" spans="1:39" hidden="1" x14ac:dyDescent="0.3">
      <c r="A334" t="s">
        <v>33</v>
      </c>
      <c r="B334">
        <v>2019</v>
      </c>
      <c r="C334" t="s">
        <v>53</v>
      </c>
      <c r="D334" s="62" t="s">
        <v>329</v>
      </c>
      <c r="E334" s="63">
        <v>43770</v>
      </c>
      <c r="F334">
        <v>144.1</v>
      </c>
      <c r="G334">
        <v>162.4</v>
      </c>
      <c r="H334">
        <v>148.4</v>
      </c>
      <c r="I334">
        <v>145.9</v>
      </c>
      <c r="J334">
        <v>121.5</v>
      </c>
      <c r="K334">
        <v>148.80000000000001</v>
      </c>
      <c r="L334">
        <v>215.7</v>
      </c>
      <c r="M334">
        <v>134.6</v>
      </c>
      <c r="N334">
        <v>115</v>
      </c>
      <c r="O334">
        <v>146.30000000000001</v>
      </c>
      <c r="P334">
        <v>130.5</v>
      </c>
      <c r="Q334">
        <v>157.19999999999999</v>
      </c>
      <c r="R334">
        <v>153.6</v>
      </c>
      <c r="S334">
        <v>169.9</v>
      </c>
      <c r="T334">
        <v>146.30000000000001</v>
      </c>
      <c r="U334">
        <v>132.6</v>
      </c>
      <c r="V334">
        <v>144.19999999999999</v>
      </c>
      <c r="W334">
        <v>153.5</v>
      </c>
      <c r="X334">
        <v>132.19999999999999</v>
      </c>
      <c r="Y334">
        <v>139.1</v>
      </c>
      <c r="Z334">
        <v>142.80000000000001</v>
      </c>
      <c r="AA334">
        <v>121.7</v>
      </c>
      <c r="AB334">
        <v>136.69999999999999</v>
      </c>
      <c r="AC334">
        <v>151.80000000000001</v>
      </c>
      <c r="AD334">
        <v>139.80000000000001</v>
      </c>
      <c r="AE334">
        <v>136.30000000000001</v>
      </c>
      <c r="AF334">
        <v>147</v>
      </c>
      <c r="AG334">
        <v>1923.9999999999998</v>
      </c>
      <c r="AH334">
        <v>306.20000000000005</v>
      </c>
      <c r="AI334">
        <v>423.09999999999997</v>
      </c>
      <c r="AJ334">
        <v>424.79999999999995</v>
      </c>
      <c r="AK334">
        <v>294.60000000000002</v>
      </c>
      <c r="AL334">
        <v>121.7</v>
      </c>
      <c r="AM334">
        <v>276.5</v>
      </c>
    </row>
    <row r="335" spans="1:39" hidden="1" x14ac:dyDescent="0.3">
      <c r="A335" t="s">
        <v>33</v>
      </c>
      <c r="B335">
        <v>2019</v>
      </c>
      <c r="C335" t="s">
        <v>55</v>
      </c>
      <c r="D335" s="62" t="s">
        <v>330</v>
      </c>
      <c r="E335" s="63">
        <v>43800</v>
      </c>
      <c r="F335">
        <v>144.9</v>
      </c>
      <c r="G335">
        <v>164.5</v>
      </c>
      <c r="H335">
        <v>153.69999999999999</v>
      </c>
      <c r="I335">
        <v>147.5</v>
      </c>
      <c r="J335">
        <v>122.7</v>
      </c>
      <c r="K335">
        <v>147.19999999999999</v>
      </c>
      <c r="L335">
        <v>231.5</v>
      </c>
      <c r="M335">
        <v>137.19999999999999</v>
      </c>
      <c r="N335">
        <v>114.7</v>
      </c>
      <c r="O335">
        <v>148</v>
      </c>
      <c r="P335">
        <v>130.80000000000001</v>
      </c>
      <c r="Q335">
        <v>157.69999999999999</v>
      </c>
      <c r="R335">
        <v>156.30000000000001</v>
      </c>
      <c r="S335">
        <v>170.4</v>
      </c>
      <c r="T335">
        <v>146.80000000000001</v>
      </c>
      <c r="U335">
        <v>132.80000000000001</v>
      </c>
      <c r="V335">
        <v>144.6</v>
      </c>
      <c r="W335">
        <v>152.80000000000001</v>
      </c>
      <c r="X335">
        <v>133.6</v>
      </c>
      <c r="Y335">
        <v>139.80000000000001</v>
      </c>
      <c r="Z335">
        <v>143.19999999999999</v>
      </c>
      <c r="AA335">
        <v>125.2</v>
      </c>
      <c r="AB335">
        <v>136.80000000000001</v>
      </c>
      <c r="AC335">
        <v>151.9</v>
      </c>
      <c r="AD335">
        <v>140.19999999999999</v>
      </c>
      <c r="AE335">
        <v>137.69999999999999</v>
      </c>
      <c r="AF335">
        <v>148.30000000000001</v>
      </c>
      <c r="AG335">
        <v>1956.7</v>
      </c>
      <c r="AH335">
        <v>308.10000000000002</v>
      </c>
      <c r="AI335">
        <v>424.20000000000005</v>
      </c>
      <c r="AJ335">
        <v>426.2</v>
      </c>
      <c r="AK335">
        <v>295.10000000000002</v>
      </c>
      <c r="AL335">
        <v>125.2</v>
      </c>
      <c r="AM335">
        <v>277</v>
      </c>
    </row>
    <row r="336" spans="1:39" hidden="1" x14ac:dyDescent="0.3">
      <c r="A336" t="s">
        <v>33</v>
      </c>
      <c r="B336">
        <v>2020</v>
      </c>
      <c r="C336" t="s">
        <v>31</v>
      </c>
      <c r="D336" s="62" t="s">
        <v>331</v>
      </c>
      <c r="E336" s="63">
        <v>43831</v>
      </c>
      <c r="F336">
        <v>145.6</v>
      </c>
      <c r="G336">
        <v>167.6</v>
      </c>
      <c r="H336">
        <v>157</v>
      </c>
      <c r="I336">
        <v>149.30000000000001</v>
      </c>
      <c r="J336">
        <v>126.3</v>
      </c>
      <c r="K336">
        <v>144.4</v>
      </c>
      <c r="L336">
        <v>207.8</v>
      </c>
      <c r="M336">
        <v>139.1</v>
      </c>
      <c r="N336">
        <v>114.8</v>
      </c>
      <c r="O336">
        <v>149.5</v>
      </c>
      <c r="P336">
        <v>131.1</v>
      </c>
      <c r="Q336">
        <v>158.5</v>
      </c>
      <c r="R336">
        <v>154.4</v>
      </c>
      <c r="S336">
        <v>170.8</v>
      </c>
      <c r="T336">
        <v>147</v>
      </c>
      <c r="U336">
        <v>133.19999999999999</v>
      </c>
      <c r="V336">
        <v>144.9</v>
      </c>
      <c r="W336">
        <v>153.9</v>
      </c>
      <c r="X336">
        <v>135.1</v>
      </c>
      <c r="Y336">
        <v>140.1</v>
      </c>
      <c r="Z336">
        <v>143.80000000000001</v>
      </c>
      <c r="AA336">
        <v>126.1</v>
      </c>
      <c r="AB336">
        <v>137.19999999999999</v>
      </c>
      <c r="AC336">
        <v>152.1</v>
      </c>
      <c r="AD336">
        <v>142.1</v>
      </c>
      <c r="AE336">
        <v>138.4</v>
      </c>
      <c r="AF336">
        <v>148.19999999999999</v>
      </c>
      <c r="AG336">
        <v>1945.3999999999999</v>
      </c>
      <c r="AH336">
        <v>309.20000000000005</v>
      </c>
      <c r="AI336">
        <v>425.1</v>
      </c>
      <c r="AJ336">
        <v>429.1</v>
      </c>
      <c r="AK336">
        <v>295.89999999999998</v>
      </c>
      <c r="AL336">
        <v>126.1</v>
      </c>
      <c r="AM336">
        <v>279.29999999999995</v>
      </c>
    </row>
    <row r="337" spans="1:39" hidden="1" x14ac:dyDescent="0.3">
      <c r="A337" t="s">
        <v>33</v>
      </c>
      <c r="B337">
        <v>2020</v>
      </c>
      <c r="C337" t="s">
        <v>36</v>
      </c>
      <c r="D337" s="62" t="s">
        <v>332</v>
      </c>
      <c r="E337" s="63">
        <v>43862</v>
      </c>
      <c r="F337">
        <v>146.19999999999999</v>
      </c>
      <c r="G337">
        <v>167.6</v>
      </c>
      <c r="H337">
        <v>153.1</v>
      </c>
      <c r="I337">
        <v>150.69999999999999</v>
      </c>
      <c r="J337">
        <v>127.4</v>
      </c>
      <c r="K337">
        <v>143.1</v>
      </c>
      <c r="L337">
        <v>181.7</v>
      </c>
      <c r="M337">
        <v>139.6</v>
      </c>
      <c r="N337">
        <v>114.6</v>
      </c>
      <c r="O337">
        <v>150.4</v>
      </c>
      <c r="P337">
        <v>131.5</v>
      </c>
      <c r="Q337">
        <v>159</v>
      </c>
      <c r="R337">
        <v>151.69999999999999</v>
      </c>
      <c r="S337">
        <v>172</v>
      </c>
      <c r="T337">
        <v>147.30000000000001</v>
      </c>
      <c r="U337">
        <v>133.5</v>
      </c>
      <c r="V337">
        <v>145.19999999999999</v>
      </c>
      <c r="W337">
        <v>154.80000000000001</v>
      </c>
      <c r="X337">
        <v>138.9</v>
      </c>
      <c r="Y337">
        <v>140.4</v>
      </c>
      <c r="Z337">
        <v>144.4</v>
      </c>
      <c r="AA337">
        <v>125.2</v>
      </c>
      <c r="AB337">
        <v>137.69999999999999</v>
      </c>
      <c r="AC337">
        <v>152.19999999999999</v>
      </c>
      <c r="AD337">
        <v>143.5</v>
      </c>
      <c r="AE337">
        <v>138.4</v>
      </c>
      <c r="AF337">
        <v>147.69999999999999</v>
      </c>
      <c r="AG337">
        <v>1916.6</v>
      </c>
      <c r="AH337">
        <v>310.39999999999998</v>
      </c>
      <c r="AI337">
        <v>426</v>
      </c>
      <c r="AJ337">
        <v>434.1</v>
      </c>
      <c r="AK337">
        <v>296.60000000000002</v>
      </c>
      <c r="AL337">
        <v>125.2</v>
      </c>
      <c r="AM337">
        <v>281.2</v>
      </c>
    </row>
    <row r="338" spans="1:39" hidden="1" x14ac:dyDescent="0.3">
      <c r="A338" t="s">
        <v>33</v>
      </c>
      <c r="B338">
        <v>2020</v>
      </c>
      <c r="C338" t="s">
        <v>38</v>
      </c>
      <c r="D338" s="62" t="s">
        <v>333</v>
      </c>
      <c r="E338" s="63">
        <v>43891</v>
      </c>
      <c r="F338">
        <v>146.5</v>
      </c>
      <c r="G338">
        <v>167.5</v>
      </c>
      <c r="H338">
        <v>148.9</v>
      </c>
      <c r="I338">
        <v>151.1</v>
      </c>
      <c r="J338">
        <v>127.5</v>
      </c>
      <c r="K338">
        <v>143.30000000000001</v>
      </c>
      <c r="L338">
        <v>167</v>
      </c>
      <c r="M338">
        <v>139.69999999999999</v>
      </c>
      <c r="N338">
        <v>114.4</v>
      </c>
      <c r="O338">
        <v>151.5</v>
      </c>
      <c r="P338">
        <v>131.9</v>
      </c>
      <c r="Q338">
        <v>159.1</v>
      </c>
      <c r="R338">
        <v>150.1</v>
      </c>
      <c r="S338">
        <v>173.3</v>
      </c>
      <c r="T338">
        <v>147.69999999999999</v>
      </c>
      <c r="U338">
        <v>133.80000000000001</v>
      </c>
      <c r="V338">
        <v>145.6</v>
      </c>
      <c r="W338">
        <v>154.5</v>
      </c>
      <c r="X338">
        <v>141.4</v>
      </c>
      <c r="Y338">
        <v>140.80000000000001</v>
      </c>
      <c r="Z338">
        <v>145</v>
      </c>
      <c r="AA338">
        <v>124.6</v>
      </c>
      <c r="AB338">
        <v>137.9</v>
      </c>
      <c r="AC338">
        <v>152.5</v>
      </c>
      <c r="AD338">
        <v>145.30000000000001</v>
      </c>
      <c r="AE338">
        <v>138.69999999999999</v>
      </c>
      <c r="AF338">
        <v>147.30000000000001</v>
      </c>
      <c r="AG338">
        <v>1898.5</v>
      </c>
      <c r="AH338">
        <v>312</v>
      </c>
      <c r="AI338">
        <v>427.1</v>
      </c>
      <c r="AJ338">
        <v>436.7</v>
      </c>
      <c r="AK338">
        <v>297.5</v>
      </c>
      <c r="AL338">
        <v>124.6</v>
      </c>
      <c r="AM338">
        <v>283.20000000000005</v>
      </c>
    </row>
    <row r="339" spans="1:39" hidden="1" x14ac:dyDescent="0.3">
      <c r="A339" t="s">
        <v>33</v>
      </c>
      <c r="B339">
        <v>2020</v>
      </c>
      <c r="C339" t="s">
        <v>39</v>
      </c>
      <c r="D339" s="62" t="s">
        <v>334</v>
      </c>
      <c r="E339" s="63">
        <v>43922</v>
      </c>
      <c r="F339">
        <v>151.80000000000001</v>
      </c>
      <c r="G339" s="16">
        <v>149.45000000000002</v>
      </c>
      <c r="H339">
        <v>151.9</v>
      </c>
      <c r="I339">
        <v>155.5</v>
      </c>
      <c r="J339">
        <v>131.6</v>
      </c>
      <c r="K339">
        <v>152.9</v>
      </c>
      <c r="L339">
        <v>180</v>
      </c>
      <c r="M339">
        <v>150.80000000000001</v>
      </c>
      <c r="N339">
        <v>121.2</v>
      </c>
      <c r="O339">
        <v>154</v>
      </c>
      <c r="P339">
        <v>133.5</v>
      </c>
      <c r="Q339" s="16">
        <v>155.6888888888889</v>
      </c>
      <c r="R339">
        <v>153.5</v>
      </c>
      <c r="S339" s="16">
        <v>173.41388888888886</v>
      </c>
      <c r="T339" s="16">
        <v>144.01111111111112</v>
      </c>
      <c r="U339" s="16">
        <v>131.05277777777778</v>
      </c>
      <c r="V339" s="16">
        <v>142.04444444444445</v>
      </c>
      <c r="W339">
        <v>155.6</v>
      </c>
      <c r="X339">
        <v>137.1</v>
      </c>
      <c r="Y339" s="16">
        <v>136.64166666666665</v>
      </c>
      <c r="Z339">
        <v>144.80000000000001</v>
      </c>
      <c r="AA339" s="16">
        <v>123.59166666666665</v>
      </c>
      <c r="AB339" s="16">
        <v>136.57222222222222</v>
      </c>
      <c r="AC339" s="16">
        <v>148.2222222222222</v>
      </c>
      <c r="AD339" s="16">
        <v>143.33888888888887</v>
      </c>
      <c r="AE339" s="16">
        <v>136.19166666666669</v>
      </c>
      <c r="AF339" s="44">
        <v>149.61666666666667</v>
      </c>
      <c r="AG339">
        <v>1941.838888888889</v>
      </c>
      <c r="AH339">
        <v>309.60555555555555</v>
      </c>
      <c r="AI339">
        <v>417.10833333333335</v>
      </c>
      <c r="AJ339">
        <v>429.34166666666664</v>
      </c>
      <c r="AK339">
        <v>293.02222222222224</v>
      </c>
      <c r="AL339">
        <v>123.59166666666665</v>
      </c>
      <c r="AM339">
        <v>279.9111111111111</v>
      </c>
    </row>
    <row r="340" spans="1:39" hidden="1" x14ac:dyDescent="0.3">
      <c r="A340" t="s">
        <v>33</v>
      </c>
      <c r="B340">
        <v>2020</v>
      </c>
      <c r="C340" t="s">
        <v>41</v>
      </c>
      <c r="D340" s="62" t="s">
        <v>335</v>
      </c>
      <c r="E340" s="63">
        <v>43952</v>
      </c>
      <c r="F340" s="16">
        <v>150.25</v>
      </c>
      <c r="G340" s="16">
        <v>179.39166666666665</v>
      </c>
      <c r="H340" s="16">
        <v>152.93333333333331</v>
      </c>
      <c r="I340" s="16">
        <v>152.91666666666666</v>
      </c>
      <c r="J340" s="16">
        <v>130.95000000000002</v>
      </c>
      <c r="K340" s="16">
        <v>149.56666666666666</v>
      </c>
      <c r="L340" s="16">
        <v>177.16666666666666</v>
      </c>
      <c r="M340" s="16">
        <v>147.56666666666666</v>
      </c>
      <c r="N340" s="16">
        <v>116.59999999999998</v>
      </c>
      <c r="O340" s="16">
        <v>155.58333333333334</v>
      </c>
      <c r="P340" s="16">
        <v>134.1</v>
      </c>
      <c r="Q340" s="16">
        <v>134.13333333333333</v>
      </c>
      <c r="R340" s="16">
        <v>154.86666666666665</v>
      </c>
      <c r="S340" s="16">
        <v>150.98333333333332</v>
      </c>
      <c r="T340" s="16">
        <v>123.86666666666667</v>
      </c>
      <c r="U340" s="16">
        <v>112.61666666666667</v>
      </c>
      <c r="V340" s="16">
        <v>122.16666666666667</v>
      </c>
      <c r="W340" t="s">
        <v>32</v>
      </c>
      <c r="X340" s="16">
        <v>138.31666666666666</v>
      </c>
      <c r="Y340" s="16">
        <v>117.75</v>
      </c>
      <c r="Z340" s="16">
        <v>146.51666666666665</v>
      </c>
      <c r="AA340" s="16">
        <v>107.05</v>
      </c>
      <c r="AB340" s="16">
        <v>117.63333333333333</v>
      </c>
      <c r="AC340" s="16">
        <v>127.53333333333335</v>
      </c>
      <c r="AD340" s="16">
        <v>124.73333333333333</v>
      </c>
      <c r="AE340" s="16">
        <v>117.65000000000002</v>
      </c>
      <c r="AF340" s="44">
        <v>150.38611111111112</v>
      </c>
      <c r="AG340">
        <v>1936.0249999999994</v>
      </c>
      <c r="AH340">
        <v>268.63333333333333</v>
      </c>
      <c r="AI340">
        <v>358.65000000000003</v>
      </c>
      <c r="AJ340">
        <v>256.06666666666666</v>
      </c>
      <c r="AK340">
        <v>274.05</v>
      </c>
      <c r="AL340">
        <v>107.05</v>
      </c>
      <c r="AM340">
        <v>242.36666666666667</v>
      </c>
    </row>
    <row r="341" spans="1:39" hidden="1" x14ac:dyDescent="0.3">
      <c r="A341" t="s">
        <v>33</v>
      </c>
      <c r="B341">
        <v>2020</v>
      </c>
      <c r="C341" t="s">
        <v>42</v>
      </c>
      <c r="D341" s="62" t="s">
        <v>336</v>
      </c>
      <c r="E341" s="63">
        <v>43983</v>
      </c>
      <c r="F341">
        <v>152.69999999999999</v>
      </c>
      <c r="G341">
        <v>197</v>
      </c>
      <c r="H341">
        <v>154.6</v>
      </c>
      <c r="I341">
        <v>153.4</v>
      </c>
      <c r="J341">
        <v>132.9</v>
      </c>
      <c r="K341">
        <v>151.80000000000001</v>
      </c>
      <c r="L341">
        <v>171.2</v>
      </c>
      <c r="M341">
        <v>152</v>
      </c>
      <c r="N341">
        <v>116.3</v>
      </c>
      <c r="O341">
        <v>158.80000000000001</v>
      </c>
      <c r="P341">
        <v>135.6</v>
      </c>
      <c r="Q341">
        <v>161.69999999999999</v>
      </c>
      <c r="R341">
        <v>157</v>
      </c>
      <c r="S341">
        <v>186.7</v>
      </c>
      <c r="T341">
        <v>149.1</v>
      </c>
      <c r="U341">
        <v>136.6</v>
      </c>
      <c r="V341">
        <v>147.19999999999999</v>
      </c>
      <c r="W341">
        <v>154.69999999999999</v>
      </c>
      <c r="X341">
        <v>137.1</v>
      </c>
      <c r="Y341">
        <v>140.4</v>
      </c>
      <c r="Z341">
        <v>148.1</v>
      </c>
      <c r="AA341">
        <v>129.30000000000001</v>
      </c>
      <c r="AB341">
        <v>144.5</v>
      </c>
      <c r="AC341">
        <v>152.5</v>
      </c>
      <c r="AD341">
        <v>152.19999999999999</v>
      </c>
      <c r="AE341">
        <v>142</v>
      </c>
      <c r="AF341">
        <v>150.80000000000001</v>
      </c>
      <c r="AG341">
        <v>1994.9999999999998</v>
      </c>
      <c r="AH341">
        <v>328.7</v>
      </c>
      <c r="AI341">
        <v>432.9</v>
      </c>
      <c r="AJ341">
        <v>432.19999999999993</v>
      </c>
      <c r="AK341">
        <v>300.60000000000002</v>
      </c>
      <c r="AL341">
        <v>129.30000000000001</v>
      </c>
      <c r="AM341">
        <v>296.7</v>
      </c>
    </row>
    <row r="342" spans="1:39" hidden="1" x14ac:dyDescent="0.3">
      <c r="A342" t="s">
        <v>33</v>
      </c>
      <c r="B342">
        <v>2020</v>
      </c>
      <c r="C342" t="s">
        <v>44</v>
      </c>
      <c r="D342" s="62" t="s">
        <v>337</v>
      </c>
      <c r="E342" s="63">
        <v>44013</v>
      </c>
      <c r="F342">
        <v>152.69999999999999</v>
      </c>
      <c r="G342">
        <v>197</v>
      </c>
      <c r="H342">
        <v>154.6</v>
      </c>
      <c r="I342">
        <v>153.4</v>
      </c>
      <c r="J342">
        <v>132.9</v>
      </c>
      <c r="K342">
        <v>151.80000000000001</v>
      </c>
      <c r="L342">
        <v>171.2</v>
      </c>
      <c r="M342">
        <v>152</v>
      </c>
      <c r="N342">
        <v>116.3</v>
      </c>
      <c r="O342">
        <v>158.80000000000001</v>
      </c>
      <c r="P342">
        <v>135.6</v>
      </c>
      <c r="Q342">
        <v>161.69999999999999</v>
      </c>
      <c r="R342">
        <v>157</v>
      </c>
      <c r="S342">
        <v>186.7</v>
      </c>
      <c r="T342">
        <v>149.1</v>
      </c>
      <c r="U342">
        <v>136.6</v>
      </c>
      <c r="V342">
        <v>147.19999999999999</v>
      </c>
      <c r="W342">
        <v>154.69999999999999</v>
      </c>
      <c r="X342">
        <v>137.1</v>
      </c>
      <c r="Y342">
        <v>140.4</v>
      </c>
      <c r="Z342">
        <v>148.1</v>
      </c>
      <c r="AA342">
        <v>129.30000000000001</v>
      </c>
      <c r="AB342">
        <v>144.5</v>
      </c>
      <c r="AC342">
        <v>152.5</v>
      </c>
      <c r="AD342">
        <v>152.19999999999999</v>
      </c>
      <c r="AE342">
        <v>142</v>
      </c>
      <c r="AF342">
        <v>150.80000000000001</v>
      </c>
      <c r="AG342">
        <v>1994.9999999999998</v>
      </c>
      <c r="AH342">
        <v>328.7</v>
      </c>
      <c r="AI342">
        <v>432.9</v>
      </c>
      <c r="AJ342">
        <v>432.19999999999993</v>
      </c>
      <c r="AK342">
        <v>300.60000000000002</v>
      </c>
      <c r="AL342">
        <v>129.30000000000001</v>
      </c>
      <c r="AM342">
        <v>296.7</v>
      </c>
    </row>
    <row r="343" spans="1:39" hidden="1" x14ac:dyDescent="0.3">
      <c r="A343" t="s">
        <v>33</v>
      </c>
      <c r="B343">
        <v>2020</v>
      </c>
      <c r="C343" t="s">
        <v>46</v>
      </c>
      <c r="D343" s="62" t="s">
        <v>338</v>
      </c>
      <c r="E343" s="63">
        <v>44044</v>
      </c>
      <c r="F343">
        <v>151.6</v>
      </c>
      <c r="G343">
        <v>197.8</v>
      </c>
      <c r="H343">
        <v>154.5</v>
      </c>
      <c r="I343">
        <v>153.4</v>
      </c>
      <c r="J343">
        <v>133.4</v>
      </c>
      <c r="K343">
        <v>154.5</v>
      </c>
      <c r="L343">
        <v>191.9</v>
      </c>
      <c r="M343">
        <v>151.30000000000001</v>
      </c>
      <c r="N343">
        <v>116.8</v>
      </c>
      <c r="O343">
        <v>160</v>
      </c>
      <c r="P343">
        <v>136.5</v>
      </c>
      <c r="Q343">
        <v>163.30000000000001</v>
      </c>
      <c r="R343">
        <v>159.9</v>
      </c>
      <c r="S343">
        <v>187.2</v>
      </c>
      <c r="T343">
        <v>150</v>
      </c>
      <c r="U343">
        <v>135.19999999999999</v>
      </c>
      <c r="V343">
        <v>147.80000000000001</v>
      </c>
      <c r="W343">
        <v>155.5</v>
      </c>
      <c r="X343">
        <v>138.30000000000001</v>
      </c>
      <c r="Y343">
        <v>144.5</v>
      </c>
      <c r="Z343">
        <v>148.69999999999999</v>
      </c>
      <c r="AA343">
        <v>133.9</v>
      </c>
      <c r="AB343">
        <v>141.19999999999999</v>
      </c>
      <c r="AC343">
        <v>155.5</v>
      </c>
      <c r="AD343">
        <v>155.19999999999999</v>
      </c>
      <c r="AE343">
        <v>144.80000000000001</v>
      </c>
      <c r="AF343">
        <v>152.9</v>
      </c>
      <c r="AG343">
        <v>2024.8999999999999</v>
      </c>
      <c r="AH343">
        <v>332</v>
      </c>
      <c r="AI343">
        <v>433</v>
      </c>
      <c r="AJ343">
        <v>438.3</v>
      </c>
      <c r="AK343">
        <v>304.2</v>
      </c>
      <c r="AL343">
        <v>133.9</v>
      </c>
      <c r="AM343">
        <v>296.39999999999998</v>
      </c>
    </row>
    <row r="344" spans="1:39" hidden="1" x14ac:dyDescent="0.3">
      <c r="A344" t="s">
        <v>33</v>
      </c>
      <c r="B344">
        <v>2020</v>
      </c>
      <c r="C344" t="s">
        <v>48</v>
      </c>
      <c r="D344" s="62" t="s">
        <v>339</v>
      </c>
      <c r="E344" s="63">
        <v>44075</v>
      </c>
      <c r="F344">
        <v>151.5</v>
      </c>
      <c r="G344">
        <v>193.1</v>
      </c>
      <c r="H344">
        <v>157.30000000000001</v>
      </c>
      <c r="I344">
        <v>153.9</v>
      </c>
      <c r="J344">
        <v>134.4</v>
      </c>
      <c r="K344">
        <v>155.4</v>
      </c>
      <c r="L344">
        <v>202</v>
      </c>
      <c r="M344">
        <v>150.80000000000001</v>
      </c>
      <c r="N344">
        <v>118.9</v>
      </c>
      <c r="O344">
        <v>160.9</v>
      </c>
      <c r="P344">
        <v>137.69999999999999</v>
      </c>
      <c r="Q344">
        <v>164.4</v>
      </c>
      <c r="R344">
        <v>161.30000000000001</v>
      </c>
      <c r="S344">
        <v>188.7</v>
      </c>
      <c r="T344">
        <v>150.19999999999999</v>
      </c>
      <c r="U344">
        <v>136.30000000000001</v>
      </c>
      <c r="V344">
        <v>148.1</v>
      </c>
      <c r="W344">
        <v>156.30000000000001</v>
      </c>
      <c r="X344">
        <v>137.19999999999999</v>
      </c>
      <c r="Y344">
        <v>145.4</v>
      </c>
      <c r="Z344">
        <v>150</v>
      </c>
      <c r="AA344">
        <v>135.1</v>
      </c>
      <c r="AB344">
        <v>141.80000000000001</v>
      </c>
      <c r="AC344">
        <v>154.9</v>
      </c>
      <c r="AD344">
        <v>159.80000000000001</v>
      </c>
      <c r="AE344">
        <v>146</v>
      </c>
      <c r="AF344">
        <v>154</v>
      </c>
      <c r="AG344">
        <v>2041.6000000000001</v>
      </c>
      <c r="AH344">
        <v>334.7</v>
      </c>
      <c r="AI344">
        <v>434.6</v>
      </c>
      <c r="AJ344">
        <v>438.9</v>
      </c>
      <c r="AK344">
        <v>304.89999999999998</v>
      </c>
      <c r="AL344">
        <v>135.1</v>
      </c>
      <c r="AM344">
        <v>301.60000000000002</v>
      </c>
    </row>
    <row r="345" spans="1:39" hidden="1" x14ac:dyDescent="0.3">
      <c r="A345" t="s">
        <v>33</v>
      </c>
      <c r="B345">
        <v>2020</v>
      </c>
      <c r="C345" t="s">
        <v>50</v>
      </c>
      <c r="D345" s="62" t="s">
        <v>340</v>
      </c>
      <c r="E345" s="63">
        <v>44105</v>
      </c>
      <c r="F345">
        <v>150.6</v>
      </c>
      <c r="G345">
        <v>193.7</v>
      </c>
      <c r="H345">
        <v>164.8</v>
      </c>
      <c r="I345">
        <v>153.69999999999999</v>
      </c>
      <c r="J345">
        <v>135.69999999999999</v>
      </c>
      <c r="K345">
        <v>155.69999999999999</v>
      </c>
      <c r="L345">
        <v>226</v>
      </c>
      <c r="M345">
        <v>152.19999999999999</v>
      </c>
      <c r="N345">
        <v>118.1</v>
      </c>
      <c r="O345">
        <v>161.30000000000001</v>
      </c>
      <c r="P345">
        <v>139.19999999999999</v>
      </c>
      <c r="Q345">
        <v>164.8</v>
      </c>
      <c r="R345">
        <v>164.4</v>
      </c>
      <c r="S345">
        <v>188.7</v>
      </c>
      <c r="T345">
        <v>150.5</v>
      </c>
      <c r="U345">
        <v>136.1</v>
      </c>
      <c r="V345">
        <v>148.30000000000001</v>
      </c>
      <c r="W345">
        <v>156.5</v>
      </c>
      <c r="X345">
        <v>137.1</v>
      </c>
      <c r="Y345">
        <v>145.1</v>
      </c>
      <c r="Z345">
        <v>151</v>
      </c>
      <c r="AA345">
        <v>135.4</v>
      </c>
      <c r="AB345">
        <v>142</v>
      </c>
      <c r="AC345">
        <v>155.69999999999999</v>
      </c>
      <c r="AD345">
        <v>158.1</v>
      </c>
      <c r="AE345">
        <v>146.19999999999999</v>
      </c>
      <c r="AF345">
        <v>155.19999999999999</v>
      </c>
      <c r="AG345">
        <v>2080.1999999999998</v>
      </c>
      <c r="AH345">
        <v>334.9</v>
      </c>
      <c r="AI345">
        <v>434.90000000000003</v>
      </c>
      <c r="AJ345">
        <v>438.70000000000005</v>
      </c>
      <c r="AK345">
        <v>306.7</v>
      </c>
      <c r="AL345">
        <v>135.4</v>
      </c>
      <c r="AM345">
        <v>300.10000000000002</v>
      </c>
    </row>
    <row r="346" spans="1:39" hidden="1" x14ac:dyDescent="0.3">
      <c r="A346" t="s">
        <v>33</v>
      </c>
      <c r="B346">
        <v>2020</v>
      </c>
      <c r="C346" t="s">
        <v>53</v>
      </c>
      <c r="D346" s="62" t="s">
        <v>341</v>
      </c>
      <c r="E346" s="63">
        <v>44136</v>
      </c>
      <c r="F346">
        <v>149.69999999999999</v>
      </c>
      <c r="G346">
        <v>195.5</v>
      </c>
      <c r="H346">
        <v>176.9</v>
      </c>
      <c r="I346">
        <v>153.9</v>
      </c>
      <c r="J346">
        <v>138</v>
      </c>
      <c r="K346">
        <v>150.5</v>
      </c>
      <c r="L346">
        <v>245.3</v>
      </c>
      <c r="M346">
        <v>158.69999999999999</v>
      </c>
      <c r="N346">
        <v>117.2</v>
      </c>
      <c r="O346">
        <v>161.4</v>
      </c>
      <c r="P346">
        <v>141.5</v>
      </c>
      <c r="Q346">
        <v>165.1</v>
      </c>
      <c r="R346">
        <v>167</v>
      </c>
      <c r="S346">
        <v>188.8</v>
      </c>
      <c r="T346">
        <v>151.1</v>
      </c>
      <c r="U346">
        <v>136.4</v>
      </c>
      <c r="V346">
        <v>148.80000000000001</v>
      </c>
      <c r="W346">
        <v>158</v>
      </c>
      <c r="X346">
        <v>137.30000000000001</v>
      </c>
      <c r="Y346">
        <v>145.1</v>
      </c>
      <c r="Z346">
        <v>152</v>
      </c>
      <c r="AA346">
        <v>135.19999999999999</v>
      </c>
      <c r="AB346">
        <v>144.4</v>
      </c>
      <c r="AC346">
        <v>156.4</v>
      </c>
      <c r="AD346">
        <v>157.9</v>
      </c>
      <c r="AE346">
        <v>146.6</v>
      </c>
      <c r="AF346">
        <v>156.69999999999999</v>
      </c>
      <c r="AG346">
        <v>2120.6999999999998</v>
      </c>
      <c r="AH346">
        <v>335.4</v>
      </c>
      <c r="AI346">
        <v>436.3</v>
      </c>
      <c r="AJ346">
        <v>440.4</v>
      </c>
      <c r="AK346">
        <v>308.39999999999998</v>
      </c>
      <c r="AL346">
        <v>135.19999999999999</v>
      </c>
      <c r="AM346">
        <v>302.3</v>
      </c>
    </row>
    <row r="347" spans="1:39" hidden="1" x14ac:dyDescent="0.3">
      <c r="A347" t="s">
        <v>33</v>
      </c>
      <c r="B347">
        <v>2020</v>
      </c>
      <c r="C347" t="s">
        <v>55</v>
      </c>
      <c r="D347" s="62" t="s">
        <v>342</v>
      </c>
      <c r="E347" s="63">
        <v>44166</v>
      </c>
      <c r="F347">
        <v>149</v>
      </c>
      <c r="G347">
        <v>195.7</v>
      </c>
      <c r="H347">
        <v>178.3</v>
      </c>
      <c r="I347">
        <v>154.19999999999999</v>
      </c>
      <c r="J347">
        <v>140.69999999999999</v>
      </c>
      <c r="K347">
        <v>149.69999999999999</v>
      </c>
      <c r="L347">
        <v>240.9</v>
      </c>
      <c r="M347">
        <v>161.5</v>
      </c>
      <c r="N347">
        <v>117.1</v>
      </c>
      <c r="O347">
        <v>161.9</v>
      </c>
      <c r="P347">
        <v>143.30000000000001</v>
      </c>
      <c r="Q347">
        <v>166.1</v>
      </c>
      <c r="R347">
        <v>167</v>
      </c>
      <c r="S347">
        <v>190.2</v>
      </c>
      <c r="T347">
        <v>151.9</v>
      </c>
      <c r="U347">
        <v>136.69999999999999</v>
      </c>
      <c r="V347">
        <v>149.6</v>
      </c>
      <c r="W347">
        <v>158.4</v>
      </c>
      <c r="X347">
        <v>137.9</v>
      </c>
      <c r="Y347">
        <v>145.5</v>
      </c>
      <c r="Z347">
        <v>152.9</v>
      </c>
      <c r="AA347">
        <v>135.5</v>
      </c>
      <c r="AB347">
        <v>144.30000000000001</v>
      </c>
      <c r="AC347">
        <v>156.9</v>
      </c>
      <c r="AD347">
        <v>157.9</v>
      </c>
      <c r="AE347">
        <v>146.9</v>
      </c>
      <c r="AF347">
        <v>156.9</v>
      </c>
      <c r="AG347">
        <v>2125.4</v>
      </c>
      <c r="AH347">
        <v>337.1</v>
      </c>
      <c r="AI347">
        <v>438.20000000000005</v>
      </c>
      <c r="AJ347">
        <v>441.8</v>
      </c>
      <c r="AK347">
        <v>309.8</v>
      </c>
      <c r="AL347">
        <v>135.5</v>
      </c>
      <c r="AM347">
        <v>302.20000000000005</v>
      </c>
    </row>
    <row r="348" spans="1:39" hidden="1" x14ac:dyDescent="0.3">
      <c r="A348" t="s">
        <v>33</v>
      </c>
      <c r="B348">
        <v>2021</v>
      </c>
      <c r="C348" t="s">
        <v>31</v>
      </c>
      <c r="D348" s="62" t="s">
        <v>343</v>
      </c>
      <c r="E348" s="63">
        <v>44197</v>
      </c>
      <c r="F348">
        <v>148</v>
      </c>
      <c r="G348">
        <v>194.8</v>
      </c>
      <c r="H348">
        <v>178.4</v>
      </c>
      <c r="I348">
        <v>154.4</v>
      </c>
      <c r="J348">
        <v>144.1</v>
      </c>
      <c r="K348">
        <v>152.6</v>
      </c>
      <c r="L348">
        <v>206.8</v>
      </c>
      <c r="M348">
        <v>162.1</v>
      </c>
      <c r="N348">
        <v>116.3</v>
      </c>
      <c r="O348">
        <v>163</v>
      </c>
      <c r="P348">
        <v>145.9</v>
      </c>
      <c r="Q348">
        <v>167.2</v>
      </c>
      <c r="R348">
        <v>163.4</v>
      </c>
      <c r="S348">
        <v>191.8</v>
      </c>
      <c r="T348">
        <v>152.5</v>
      </c>
      <c r="U348">
        <v>137.30000000000001</v>
      </c>
      <c r="V348">
        <v>150.19999999999999</v>
      </c>
      <c r="W348">
        <v>157.69999999999999</v>
      </c>
      <c r="X348">
        <v>142.9</v>
      </c>
      <c r="Y348">
        <v>145.69999999999999</v>
      </c>
      <c r="Z348">
        <v>154.1</v>
      </c>
      <c r="AA348">
        <v>136.9</v>
      </c>
      <c r="AB348">
        <v>145.4</v>
      </c>
      <c r="AC348">
        <v>156.1</v>
      </c>
      <c r="AD348">
        <v>157.69999999999999</v>
      </c>
      <c r="AE348">
        <v>147.6</v>
      </c>
      <c r="AF348">
        <v>156</v>
      </c>
      <c r="AG348">
        <v>2097</v>
      </c>
      <c r="AH348">
        <v>339.4</v>
      </c>
      <c r="AI348">
        <v>440</v>
      </c>
      <c r="AJ348">
        <v>446.3</v>
      </c>
      <c r="AK348">
        <v>310.2</v>
      </c>
      <c r="AL348">
        <v>136.9</v>
      </c>
      <c r="AM348">
        <v>303.10000000000002</v>
      </c>
    </row>
    <row r="349" spans="1:39" hidden="1" x14ac:dyDescent="0.3">
      <c r="A349" t="s">
        <v>33</v>
      </c>
      <c r="B349">
        <v>2021</v>
      </c>
      <c r="C349" t="s">
        <v>36</v>
      </c>
      <c r="D349" s="62" t="s">
        <v>344</v>
      </c>
      <c r="E349" s="63">
        <v>44228</v>
      </c>
      <c r="F349">
        <v>147.6</v>
      </c>
      <c r="G349">
        <v>191.2</v>
      </c>
      <c r="H349">
        <v>169.9</v>
      </c>
      <c r="I349">
        <v>155.1</v>
      </c>
      <c r="J349">
        <v>151.4</v>
      </c>
      <c r="K349">
        <v>154</v>
      </c>
      <c r="L349">
        <v>180.2</v>
      </c>
      <c r="M349">
        <v>159.80000000000001</v>
      </c>
      <c r="N349">
        <v>114.9</v>
      </c>
      <c r="O349">
        <v>162.5</v>
      </c>
      <c r="P349">
        <v>149.19999999999999</v>
      </c>
      <c r="Q349">
        <v>169.4</v>
      </c>
      <c r="R349">
        <v>160.80000000000001</v>
      </c>
      <c r="S349">
        <v>193.3</v>
      </c>
      <c r="T349">
        <v>154.19999999999999</v>
      </c>
      <c r="U349">
        <v>138.19999999999999</v>
      </c>
      <c r="V349">
        <v>151.80000000000001</v>
      </c>
      <c r="W349">
        <v>159.80000000000001</v>
      </c>
      <c r="X349">
        <v>149.1</v>
      </c>
      <c r="Y349">
        <v>146.5</v>
      </c>
      <c r="Z349">
        <v>156.30000000000001</v>
      </c>
      <c r="AA349">
        <v>140.5</v>
      </c>
      <c r="AB349">
        <v>147.30000000000001</v>
      </c>
      <c r="AC349">
        <v>156.6</v>
      </c>
      <c r="AD349">
        <v>156.69999999999999</v>
      </c>
      <c r="AE349">
        <v>149.30000000000001</v>
      </c>
      <c r="AF349">
        <v>156.5</v>
      </c>
      <c r="AG349">
        <v>2066</v>
      </c>
      <c r="AH349">
        <v>342.6</v>
      </c>
      <c r="AI349">
        <v>444.2</v>
      </c>
      <c r="AJ349">
        <v>455.4</v>
      </c>
      <c r="AK349">
        <v>312.89999999999998</v>
      </c>
      <c r="AL349">
        <v>140.5</v>
      </c>
      <c r="AM349">
        <v>304</v>
      </c>
    </row>
    <row r="350" spans="1:39" hidden="1" x14ac:dyDescent="0.3">
      <c r="A350" t="s">
        <v>33</v>
      </c>
      <c r="B350">
        <v>2021</v>
      </c>
      <c r="C350" t="s">
        <v>38</v>
      </c>
      <c r="D350" s="62" t="s">
        <v>345</v>
      </c>
      <c r="E350" s="63">
        <v>44256</v>
      </c>
      <c r="F350">
        <v>147.5</v>
      </c>
      <c r="G350">
        <v>197.5</v>
      </c>
      <c r="H350">
        <v>164.7</v>
      </c>
      <c r="I350">
        <v>155.6</v>
      </c>
      <c r="J350">
        <v>156.4</v>
      </c>
      <c r="K350">
        <v>157.30000000000001</v>
      </c>
      <c r="L350">
        <v>166.1</v>
      </c>
      <c r="M350">
        <v>161.1</v>
      </c>
      <c r="N350">
        <v>114.3</v>
      </c>
      <c r="O350">
        <v>162.6</v>
      </c>
      <c r="P350">
        <v>150.69999999999999</v>
      </c>
      <c r="Q350">
        <v>170.3</v>
      </c>
      <c r="R350">
        <v>160.4</v>
      </c>
      <c r="S350">
        <v>193.5</v>
      </c>
      <c r="T350">
        <v>155.1</v>
      </c>
      <c r="U350">
        <v>138.69999999999999</v>
      </c>
      <c r="V350">
        <v>152.6</v>
      </c>
      <c r="W350">
        <v>159.9</v>
      </c>
      <c r="X350">
        <v>154.80000000000001</v>
      </c>
      <c r="Y350">
        <v>147.19999999999999</v>
      </c>
      <c r="Z350">
        <v>156.9</v>
      </c>
      <c r="AA350">
        <v>141.69999999999999</v>
      </c>
      <c r="AB350">
        <v>148.6</v>
      </c>
      <c r="AC350">
        <v>157.6</v>
      </c>
      <c r="AD350">
        <v>154.9</v>
      </c>
      <c r="AE350">
        <v>150</v>
      </c>
      <c r="AF350">
        <v>156.9</v>
      </c>
      <c r="AG350">
        <v>2064.4999999999995</v>
      </c>
      <c r="AH350">
        <v>343.5</v>
      </c>
      <c r="AI350">
        <v>446.4</v>
      </c>
      <c r="AJ350">
        <v>461.90000000000003</v>
      </c>
      <c r="AK350">
        <v>314.5</v>
      </c>
      <c r="AL350">
        <v>141.69999999999999</v>
      </c>
      <c r="AM350">
        <v>303.5</v>
      </c>
    </row>
    <row r="351" spans="1:39" hidden="1" x14ac:dyDescent="0.3">
      <c r="A351" t="s">
        <v>33</v>
      </c>
      <c r="B351">
        <v>2021</v>
      </c>
      <c r="C351" t="s">
        <v>39</v>
      </c>
      <c r="D351" s="62" t="s">
        <v>346</v>
      </c>
      <c r="E351" s="63">
        <v>44287</v>
      </c>
      <c r="F351">
        <v>147.6</v>
      </c>
      <c r="G351">
        <v>202.5</v>
      </c>
      <c r="H351">
        <v>166.4</v>
      </c>
      <c r="I351">
        <v>156</v>
      </c>
      <c r="J351">
        <v>161.4</v>
      </c>
      <c r="K351">
        <v>168.8</v>
      </c>
      <c r="L351">
        <v>161.6</v>
      </c>
      <c r="M351">
        <v>162.80000000000001</v>
      </c>
      <c r="N351">
        <v>114.8</v>
      </c>
      <c r="O351">
        <v>162.80000000000001</v>
      </c>
      <c r="P351">
        <v>151.5</v>
      </c>
      <c r="Q351">
        <v>171.4</v>
      </c>
      <c r="R351">
        <v>162</v>
      </c>
      <c r="S351">
        <v>194.4</v>
      </c>
      <c r="T351">
        <v>155.9</v>
      </c>
      <c r="U351">
        <v>139.30000000000001</v>
      </c>
      <c r="V351">
        <v>153.4</v>
      </c>
      <c r="W351">
        <v>161.4</v>
      </c>
      <c r="X351">
        <v>154.9</v>
      </c>
      <c r="Y351">
        <v>147.6</v>
      </c>
      <c r="Z351">
        <v>157.5</v>
      </c>
      <c r="AA351">
        <v>142.1</v>
      </c>
      <c r="AB351">
        <v>149.1</v>
      </c>
      <c r="AC351">
        <v>157.6</v>
      </c>
      <c r="AD351">
        <v>156.6</v>
      </c>
      <c r="AE351">
        <v>150.5</v>
      </c>
      <c r="AF351">
        <v>158</v>
      </c>
      <c r="AG351">
        <v>2089.6</v>
      </c>
      <c r="AH351">
        <v>344.9</v>
      </c>
      <c r="AI351">
        <v>448.6</v>
      </c>
      <c r="AJ351">
        <v>463.9</v>
      </c>
      <c r="AK351">
        <v>315.10000000000002</v>
      </c>
      <c r="AL351">
        <v>142.1</v>
      </c>
      <c r="AM351">
        <v>305.7</v>
      </c>
    </row>
    <row r="352" spans="1:39" hidden="1" x14ac:dyDescent="0.3">
      <c r="A352" t="s">
        <v>33</v>
      </c>
      <c r="B352">
        <v>2021</v>
      </c>
      <c r="C352" t="s">
        <v>41</v>
      </c>
      <c r="D352" s="62" t="s">
        <v>347</v>
      </c>
      <c r="E352" s="63">
        <v>44317</v>
      </c>
      <c r="F352">
        <v>148.80000000000001</v>
      </c>
      <c r="G352">
        <v>204.3</v>
      </c>
      <c r="H352">
        <v>173</v>
      </c>
      <c r="I352">
        <v>156.5</v>
      </c>
      <c r="J352">
        <v>168.8</v>
      </c>
      <c r="K352">
        <v>172.5</v>
      </c>
      <c r="L352">
        <v>166.5</v>
      </c>
      <c r="M352">
        <v>165.9</v>
      </c>
      <c r="N352">
        <v>115.9</v>
      </c>
      <c r="O352">
        <v>165.2</v>
      </c>
      <c r="P352">
        <v>152</v>
      </c>
      <c r="Q352">
        <v>171.1</v>
      </c>
      <c r="R352">
        <v>164.2</v>
      </c>
      <c r="S352">
        <v>198.2</v>
      </c>
      <c r="T352">
        <v>156.5</v>
      </c>
      <c r="U352">
        <v>140.19999999999999</v>
      </c>
      <c r="V352">
        <v>154.1</v>
      </c>
      <c r="W352">
        <v>161.6</v>
      </c>
      <c r="X352">
        <v>155.5</v>
      </c>
      <c r="Y352">
        <v>150.1</v>
      </c>
      <c r="Z352">
        <v>160.4</v>
      </c>
      <c r="AA352">
        <v>145</v>
      </c>
      <c r="AB352">
        <v>152.6</v>
      </c>
      <c r="AC352">
        <v>156.6</v>
      </c>
      <c r="AD352">
        <v>157.5</v>
      </c>
      <c r="AE352">
        <v>152.30000000000001</v>
      </c>
      <c r="AF352">
        <v>159.5</v>
      </c>
      <c r="AG352">
        <v>2124.7000000000003</v>
      </c>
      <c r="AH352">
        <v>350.5</v>
      </c>
      <c r="AI352">
        <v>450.79999999999995</v>
      </c>
      <c r="AJ352">
        <v>467.20000000000005</v>
      </c>
      <c r="AK352">
        <v>317</v>
      </c>
      <c r="AL352">
        <v>145</v>
      </c>
      <c r="AM352">
        <v>310.10000000000002</v>
      </c>
    </row>
    <row r="353" spans="1:39" hidden="1" x14ac:dyDescent="0.3">
      <c r="A353" t="s">
        <v>33</v>
      </c>
      <c r="B353">
        <v>2021</v>
      </c>
      <c r="C353" t="s">
        <v>42</v>
      </c>
      <c r="D353" s="62" t="s">
        <v>348</v>
      </c>
      <c r="E353" s="63">
        <v>44348</v>
      </c>
      <c r="F353">
        <v>149.19999999999999</v>
      </c>
      <c r="G353">
        <v>205.5</v>
      </c>
      <c r="H353">
        <v>182.8</v>
      </c>
      <c r="I353">
        <v>156.5</v>
      </c>
      <c r="J353">
        <v>172.2</v>
      </c>
      <c r="K353">
        <v>171.5</v>
      </c>
      <c r="L353">
        <v>176.2</v>
      </c>
      <c r="M353">
        <v>166.9</v>
      </c>
      <c r="N353">
        <v>116.1</v>
      </c>
      <c r="O353">
        <v>165.5</v>
      </c>
      <c r="P353">
        <v>152.30000000000001</v>
      </c>
      <c r="Q353">
        <v>173.3</v>
      </c>
      <c r="R353">
        <v>166.2</v>
      </c>
      <c r="S353">
        <v>195.6</v>
      </c>
      <c r="T353">
        <v>157.30000000000001</v>
      </c>
      <c r="U353">
        <v>140.5</v>
      </c>
      <c r="V353">
        <v>154.80000000000001</v>
      </c>
      <c r="W353">
        <v>160.5</v>
      </c>
      <c r="X353">
        <v>156.1</v>
      </c>
      <c r="Y353">
        <v>149.80000000000001</v>
      </c>
      <c r="Z353">
        <v>160.80000000000001</v>
      </c>
      <c r="AA353">
        <v>147.5</v>
      </c>
      <c r="AB353">
        <v>150.69999999999999</v>
      </c>
      <c r="AC353">
        <v>158.1</v>
      </c>
      <c r="AD353">
        <v>158</v>
      </c>
      <c r="AE353">
        <v>153.4</v>
      </c>
      <c r="AF353">
        <v>160.4</v>
      </c>
      <c r="AG353">
        <v>2154.1999999999998</v>
      </c>
      <c r="AH353">
        <v>349</v>
      </c>
      <c r="AI353">
        <v>452.6</v>
      </c>
      <c r="AJ353">
        <v>466.40000000000003</v>
      </c>
      <c r="AK353">
        <v>318.89999999999998</v>
      </c>
      <c r="AL353">
        <v>147.5</v>
      </c>
      <c r="AM353">
        <v>308.7</v>
      </c>
    </row>
    <row r="354" spans="1:39" hidden="1" x14ac:dyDescent="0.3">
      <c r="A354" t="s">
        <v>33</v>
      </c>
      <c r="B354">
        <v>2021</v>
      </c>
      <c r="C354" t="s">
        <v>44</v>
      </c>
      <c r="D354" s="62" t="s">
        <v>349</v>
      </c>
      <c r="E354" s="63">
        <v>44378</v>
      </c>
      <c r="F354">
        <v>149.1</v>
      </c>
      <c r="G354">
        <v>210.9</v>
      </c>
      <c r="H354">
        <v>185</v>
      </c>
      <c r="I354">
        <v>158.19999999999999</v>
      </c>
      <c r="J354">
        <v>170.6</v>
      </c>
      <c r="K354">
        <v>170.9</v>
      </c>
      <c r="L354">
        <v>186.4</v>
      </c>
      <c r="M354">
        <v>164.7</v>
      </c>
      <c r="N354">
        <v>115.7</v>
      </c>
      <c r="O354">
        <v>165.5</v>
      </c>
      <c r="P354">
        <v>153.4</v>
      </c>
      <c r="Q354">
        <v>173.5</v>
      </c>
      <c r="R354">
        <v>167.9</v>
      </c>
      <c r="S354">
        <v>195.5</v>
      </c>
      <c r="T354">
        <v>157.9</v>
      </c>
      <c r="U354">
        <v>141.9</v>
      </c>
      <c r="V354">
        <v>155.5</v>
      </c>
      <c r="W354">
        <v>161.5</v>
      </c>
      <c r="X354">
        <v>157.69999999999999</v>
      </c>
      <c r="Y354">
        <v>150.69999999999999</v>
      </c>
      <c r="Z354">
        <v>161.5</v>
      </c>
      <c r="AA354">
        <v>149.5</v>
      </c>
      <c r="AB354">
        <v>151.19999999999999</v>
      </c>
      <c r="AC354">
        <v>160.30000000000001</v>
      </c>
      <c r="AD354">
        <v>159.6</v>
      </c>
      <c r="AE354">
        <v>155</v>
      </c>
      <c r="AF354">
        <v>161.80000000000001</v>
      </c>
      <c r="AG354">
        <v>2171.8000000000002</v>
      </c>
      <c r="AH354">
        <v>350.5</v>
      </c>
      <c r="AI354">
        <v>455.3</v>
      </c>
      <c r="AJ354">
        <v>469.9</v>
      </c>
      <c r="AK354">
        <v>321.8</v>
      </c>
      <c r="AL354">
        <v>149.5</v>
      </c>
      <c r="AM354">
        <v>310.79999999999995</v>
      </c>
    </row>
    <row r="355" spans="1:39" hidden="1" x14ac:dyDescent="0.3">
      <c r="A355" t="s">
        <v>33</v>
      </c>
      <c r="B355">
        <v>2021</v>
      </c>
      <c r="C355" t="s">
        <v>46</v>
      </c>
      <c r="D355" s="62" t="s">
        <v>350</v>
      </c>
      <c r="E355" s="63">
        <v>44409</v>
      </c>
      <c r="F355">
        <v>149.30000000000001</v>
      </c>
      <c r="G355">
        <v>207.4</v>
      </c>
      <c r="H355">
        <v>174.1</v>
      </c>
      <c r="I355">
        <v>159.19999999999999</v>
      </c>
      <c r="J355">
        <v>175</v>
      </c>
      <c r="K355">
        <v>161.30000000000001</v>
      </c>
      <c r="L355">
        <v>183.3</v>
      </c>
      <c r="M355">
        <v>164.5</v>
      </c>
      <c r="N355">
        <v>120.4</v>
      </c>
      <c r="O355">
        <v>166.2</v>
      </c>
      <c r="P355">
        <v>154.80000000000001</v>
      </c>
      <c r="Q355">
        <v>175.1</v>
      </c>
      <c r="R355">
        <v>167.3</v>
      </c>
      <c r="S355">
        <v>196.5</v>
      </c>
      <c r="T355">
        <v>159.80000000000001</v>
      </c>
      <c r="U355">
        <v>143.6</v>
      </c>
      <c r="V355">
        <v>157.30000000000001</v>
      </c>
      <c r="W355">
        <v>162.1</v>
      </c>
      <c r="X355">
        <v>160.69999999999999</v>
      </c>
      <c r="Y355">
        <v>153.19999999999999</v>
      </c>
      <c r="Z355">
        <v>162.80000000000001</v>
      </c>
      <c r="AA355">
        <v>150.4</v>
      </c>
      <c r="AB355">
        <v>153.69999999999999</v>
      </c>
      <c r="AC355">
        <v>160.4</v>
      </c>
      <c r="AD355">
        <v>159.6</v>
      </c>
      <c r="AE355">
        <v>156</v>
      </c>
      <c r="AF355">
        <v>162.30000000000001</v>
      </c>
      <c r="AG355">
        <v>2157.9</v>
      </c>
      <c r="AH355">
        <v>352.5</v>
      </c>
      <c r="AI355">
        <v>460.7</v>
      </c>
      <c r="AJ355">
        <v>475.99999999999994</v>
      </c>
      <c r="AK355">
        <v>323.20000000000005</v>
      </c>
      <c r="AL355">
        <v>150.4</v>
      </c>
      <c r="AM355">
        <v>313.29999999999995</v>
      </c>
    </row>
    <row r="356" spans="1:39" hidden="1" x14ac:dyDescent="0.3">
      <c r="A356" t="s">
        <v>33</v>
      </c>
      <c r="B356">
        <v>2021</v>
      </c>
      <c r="C356" t="s">
        <v>48</v>
      </c>
      <c r="D356" s="62" t="s">
        <v>351</v>
      </c>
      <c r="E356" s="63">
        <v>44440</v>
      </c>
      <c r="F356">
        <v>149.30000000000001</v>
      </c>
      <c r="G356">
        <v>207.4</v>
      </c>
      <c r="H356">
        <v>174.1</v>
      </c>
      <c r="I356">
        <v>159.1</v>
      </c>
      <c r="J356">
        <v>175</v>
      </c>
      <c r="K356">
        <v>161.19999999999999</v>
      </c>
      <c r="L356">
        <v>183.5</v>
      </c>
      <c r="M356">
        <v>164.5</v>
      </c>
      <c r="N356">
        <v>120.4</v>
      </c>
      <c r="O356">
        <v>166.2</v>
      </c>
      <c r="P356">
        <v>154.80000000000001</v>
      </c>
      <c r="Q356">
        <v>175.1</v>
      </c>
      <c r="R356">
        <v>167.3</v>
      </c>
      <c r="S356">
        <v>196.5</v>
      </c>
      <c r="T356">
        <v>159.80000000000001</v>
      </c>
      <c r="U356">
        <v>143.6</v>
      </c>
      <c r="V356">
        <v>157.4</v>
      </c>
      <c r="W356">
        <v>162.1</v>
      </c>
      <c r="X356">
        <v>160.80000000000001</v>
      </c>
      <c r="Y356">
        <v>153.30000000000001</v>
      </c>
      <c r="Z356">
        <v>162.80000000000001</v>
      </c>
      <c r="AA356">
        <v>150.5</v>
      </c>
      <c r="AB356">
        <v>153.9</v>
      </c>
      <c r="AC356">
        <v>160.30000000000001</v>
      </c>
      <c r="AD356">
        <v>159.6</v>
      </c>
      <c r="AE356">
        <v>156</v>
      </c>
      <c r="AF356">
        <v>162.30000000000001</v>
      </c>
      <c r="AG356">
        <v>2157.9</v>
      </c>
      <c r="AH356">
        <v>352.5</v>
      </c>
      <c r="AI356">
        <v>460.79999999999995</v>
      </c>
      <c r="AJ356">
        <v>476.2</v>
      </c>
      <c r="AK356">
        <v>323.10000000000002</v>
      </c>
      <c r="AL356">
        <v>150.5</v>
      </c>
      <c r="AM356">
        <v>313.5</v>
      </c>
    </row>
    <row r="357" spans="1:39" hidden="1" x14ac:dyDescent="0.3">
      <c r="A357" t="s">
        <v>33</v>
      </c>
      <c r="B357">
        <v>2021</v>
      </c>
      <c r="C357" t="s">
        <v>50</v>
      </c>
      <c r="D357" s="62" t="s">
        <v>352</v>
      </c>
      <c r="E357" s="63">
        <v>44470</v>
      </c>
      <c r="F357">
        <v>150.1</v>
      </c>
      <c r="G357">
        <v>208.4</v>
      </c>
      <c r="H357">
        <v>173</v>
      </c>
      <c r="I357">
        <v>159.19999999999999</v>
      </c>
      <c r="J357">
        <v>176.6</v>
      </c>
      <c r="K357">
        <v>159.30000000000001</v>
      </c>
      <c r="L357">
        <v>214.4</v>
      </c>
      <c r="M357">
        <v>165.3</v>
      </c>
      <c r="N357">
        <v>122.5</v>
      </c>
      <c r="O357">
        <v>166.8</v>
      </c>
      <c r="P357">
        <v>155.4</v>
      </c>
      <c r="Q357">
        <v>175.9</v>
      </c>
      <c r="R357">
        <v>171.5</v>
      </c>
      <c r="S357">
        <v>197</v>
      </c>
      <c r="T357">
        <v>160.80000000000001</v>
      </c>
      <c r="U357">
        <v>144.4</v>
      </c>
      <c r="V357">
        <v>158.30000000000001</v>
      </c>
      <c r="W357">
        <v>163.6</v>
      </c>
      <c r="X357">
        <v>162.19999999999999</v>
      </c>
      <c r="Y357">
        <v>154.30000000000001</v>
      </c>
      <c r="Z357">
        <v>163.5</v>
      </c>
      <c r="AA357">
        <v>152.19999999999999</v>
      </c>
      <c r="AB357">
        <v>155.1</v>
      </c>
      <c r="AC357">
        <v>160.30000000000001</v>
      </c>
      <c r="AD357">
        <v>160.30000000000001</v>
      </c>
      <c r="AE357">
        <v>157</v>
      </c>
      <c r="AF357">
        <v>164.6</v>
      </c>
      <c r="AG357">
        <v>2198.4000000000005</v>
      </c>
      <c r="AH357">
        <v>354</v>
      </c>
      <c r="AI357">
        <v>463.50000000000006</v>
      </c>
      <c r="AJ357">
        <v>480.09999999999997</v>
      </c>
      <c r="AK357">
        <v>323.8</v>
      </c>
      <c r="AL357">
        <v>152.19999999999999</v>
      </c>
      <c r="AM357">
        <v>315.39999999999998</v>
      </c>
    </row>
    <row r="358" spans="1:39" hidden="1" x14ac:dyDescent="0.3">
      <c r="A358" t="s">
        <v>33</v>
      </c>
      <c r="B358">
        <v>2021</v>
      </c>
      <c r="C358" t="s">
        <v>53</v>
      </c>
      <c r="D358" s="62" t="s">
        <v>353</v>
      </c>
      <c r="E358" s="63">
        <v>44501</v>
      </c>
      <c r="F358">
        <v>151</v>
      </c>
      <c r="G358">
        <v>204.9</v>
      </c>
      <c r="H358">
        <v>175.4</v>
      </c>
      <c r="I358">
        <v>159.6</v>
      </c>
      <c r="J358">
        <v>175.8</v>
      </c>
      <c r="K358">
        <v>160.30000000000001</v>
      </c>
      <c r="L358">
        <v>229.1</v>
      </c>
      <c r="M358">
        <v>165.1</v>
      </c>
      <c r="N358">
        <v>123.1</v>
      </c>
      <c r="O358">
        <v>167.2</v>
      </c>
      <c r="P358">
        <v>156.1</v>
      </c>
      <c r="Q358">
        <v>176.8</v>
      </c>
      <c r="R358">
        <v>173.5</v>
      </c>
      <c r="S358">
        <v>197</v>
      </c>
      <c r="T358">
        <v>162.30000000000001</v>
      </c>
      <c r="U358">
        <v>145.30000000000001</v>
      </c>
      <c r="V358">
        <v>159.69999999999999</v>
      </c>
      <c r="W358">
        <v>164.2</v>
      </c>
      <c r="X358">
        <v>161.6</v>
      </c>
      <c r="Y358">
        <v>155.19999999999999</v>
      </c>
      <c r="Z358">
        <v>164.2</v>
      </c>
      <c r="AA358">
        <v>151.19999999999999</v>
      </c>
      <c r="AB358">
        <v>156.69999999999999</v>
      </c>
      <c r="AC358">
        <v>160.80000000000001</v>
      </c>
      <c r="AD358">
        <v>161.80000000000001</v>
      </c>
      <c r="AE358">
        <v>157.30000000000001</v>
      </c>
      <c r="AF358">
        <v>165.6</v>
      </c>
      <c r="AG358">
        <v>2217.8999999999996</v>
      </c>
      <c r="AH358">
        <v>354.3</v>
      </c>
      <c r="AI358">
        <v>467.3</v>
      </c>
      <c r="AJ358">
        <v>480.99999999999994</v>
      </c>
      <c r="AK358">
        <v>325</v>
      </c>
      <c r="AL358">
        <v>151.19999999999999</v>
      </c>
      <c r="AM358">
        <v>318.5</v>
      </c>
    </row>
    <row r="359" spans="1:39" hidden="1" x14ac:dyDescent="0.3">
      <c r="A359" t="s">
        <v>33</v>
      </c>
      <c r="B359">
        <v>2021</v>
      </c>
      <c r="C359" t="s">
        <v>55</v>
      </c>
      <c r="D359" s="62" t="s">
        <v>354</v>
      </c>
      <c r="E359" s="63">
        <v>44531</v>
      </c>
      <c r="F359">
        <v>151.6</v>
      </c>
      <c r="G359">
        <v>202.2</v>
      </c>
      <c r="H359">
        <v>180</v>
      </c>
      <c r="I359">
        <v>160</v>
      </c>
      <c r="J359">
        <v>173.5</v>
      </c>
      <c r="K359">
        <v>158.30000000000001</v>
      </c>
      <c r="L359">
        <v>219.5</v>
      </c>
      <c r="M359">
        <v>164.2</v>
      </c>
      <c r="N359">
        <v>121.9</v>
      </c>
      <c r="O359">
        <v>168.2</v>
      </c>
      <c r="P359">
        <v>156.5</v>
      </c>
      <c r="Q359">
        <v>178.2</v>
      </c>
      <c r="R359">
        <v>172.2</v>
      </c>
      <c r="S359">
        <v>196.8</v>
      </c>
      <c r="T359">
        <v>163.30000000000001</v>
      </c>
      <c r="U359">
        <v>146.69999999999999</v>
      </c>
      <c r="V359">
        <v>160.69999999999999</v>
      </c>
      <c r="W359">
        <v>163.4</v>
      </c>
      <c r="X359">
        <v>161.69999999999999</v>
      </c>
      <c r="Y359">
        <v>156</v>
      </c>
      <c r="Z359">
        <v>165.1</v>
      </c>
      <c r="AA359">
        <v>151.80000000000001</v>
      </c>
      <c r="AB359">
        <v>157.6</v>
      </c>
      <c r="AC359">
        <v>160.6</v>
      </c>
      <c r="AD359">
        <v>162.4</v>
      </c>
      <c r="AE359">
        <v>157.80000000000001</v>
      </c>
      <c r="AF359">
        <v>165.2</v>
      </c>
      <c r="AG359">
        <v>2206.3000000000002</v>
      </c>
      <c r="AH359">
        <v>354.6</v>
      </c>
      <c r="AI359">
        <v>470.7</v>
      </c>
      <c r="AJ359">
        <v>481.1</v>
      </c>
      <c r="AK359">
        <v>325.7</v>
      </c>
      <c r="AL359">
        <v>151.80000000000001</v>
      </c>
      <c r="AM359">
        <v>320</v>
      </c>
    </row>
    <row r="360" spans="1:39" hidden="1" x14ac:dyDescent="0.3">
      <c r="A360" t="s">
        <v>33</v>
      </c>
      <c r="B360">
        <v>2022</v>
      </c>
      <c r="C360" t="s">
        <v>31</v>
      </c>
      <c r="D360" s="62" t="s">
        <v>355</v>
      </c>
      <c r="E360" s="63">
        <v>44562</v>
      </c>
      <c r="F360">
        <v>152.19999999999999</v>
      </c>
      <c r="G360">
        <v>202.1</v>
      </c>
      <c r="H360">
        <v>180.1</v>
      </c>
      <c r="I360">
        <v>160.4</v>
      </c>
      <c r="J360">
        <v>171</v>
      </c>
      <c r="K360">
        <v>156.5</v>
      </c>
      <c r="L360">
        <v>203.6</v>
      </c>
      <c r="M360">
        <v>163.80000000000001</v>
      </c>
      <c r="N360">
        <v>121.3</v>
      </c>
      <c r="O360">
        <v>169.8</v>
      </c>
      <c r="P360">
        <v>156.6</v>
      </c>
      <c r="Q360">
        <v>179</v>
      </c>
      <c r="R360">
        <v>170.3</v>
      </c>
      <c r="S360">
        <v>196.4</v>
      </c>
      <c r="T360">
        <v>164.7</v>
      </c>
      <c r="U360">
        <v>148.5</v>
      </c>
      <c r="V360">
        <v>162.19999999999999</v>
      </c>
      <c r="W360">
        <v>164.5</v>
      </c>
      <c r="X360">
        <v>161.6</v>
      </c>
      <c r="Y360">
        <v>156.80000000000001</v>
      </c>
      <c r="Z360">
        <v>166.1</v>
      </c>
      <c r="AA360">
        <v>152.69999999999999</v>
      </c>
      <c r="AB360">
        <v>158.4</v>
      </c>
      <c r="AC360">
        <v>161</v>
      </c>
      <c r="AD360">
        <v>162.80000000000001</v>
      </c>
      <c r="AE360">
        <v>158.6</v>
      </c>
      <c r="AF360">
        <v>165</v>
      </c>
      <c r="AG360">
        <v>2186.6999999999998</v>
      </c>
      <c r="AH360">
        <v>355</v>
      </c>
      <c r="AI360">
        <v>475.4</v>
      </c>
      <c r="AJ360">
        <v>482.90000000000003</v>
      </c>
      <c r="AK360">
        <v>327.10000000000002</v>
      </c>
      <c r="AL360">
        <v>152.69999999999999</v>
      </c>
      <c r="AM360">
        <v>321.20000000000005</v>
      </c>
    </row>
    <row r="361" spans="1:39" hidden="1" x14ac:dyDescent="0.3">
      <c r="A361" t="s">
        <v>33</v>
      </c>
      <c r="B361">
        <v>2022</v>
      </c>
      <c r="C361" t="s">
        <v>36</v>
      </c>
      <c r="D361" s="62" t="s">
        <v>356</v>
      </c>
      <c r="E361" s="63">
        <v>44593</v>
      </c>
      <c r="F361">
        <v>152.5</v>
      </c>
      <c r="G361">
        <v>205.2</v>
      </c>
      <c r="H361">
        <v>176.4</v>
      </c>
      <c r="I361">
        <v>160.6</v>
      </c>
      <c r="J361">
        <v>171.5</v>
      </c>
      <c r="K361">
        <v>156.4</v>
      </c>
      <c r="L361">
        <v>198</v>
      </c>
      <c r="M361">
        <v>163.19999999999999</v>
      </c>
      <c r="N361">
        <v>120.6</v>
      </c>
      <c r="O361">
        <v>172.2</v>
      </c>
      <c r="P361">
        <v>156.69999999999999</v>
      </c>
      <c r="Q361">
        <v>180</v>
      </c>
      <c r="R361">
        <v>170.2</v>
      </c>
      <c r="S361">
        <v>196.5</v>
      </c>
      <c r="T361">
        <v>165.7</v>
      </c>
      <c r="U361">
        <v>150.4</v>
      </c>
      <c r="V361">
        <v>163.4</v>
      </c>
      <c r="W361">
        <v>165.5</v>
      </c>
      <c r="X361">
        <v>163</v>
      </c>
      <c r="Y361">
        <v>157.4</v>
      </c>
      <c r="Z361">
        <v>167.2</v>
      </c>
      <c r="AA361">
        <v>153.1</v>
      </c>
      <c r="AB361">
        <v>159.5</v>
      </c>
      <c r="AC361">
        <v>162</v>
      </c>
      <c r="AD361">
        <v>164.2</v>
      </c>
      <c r="AE361">
        <v>159.4</v>
      </c>
      <c r="AF361">
        <v>165.5</v>
      </c>
      <c r="AG361">
        <v>2183.5</v>
      </c>
      <c r="AH361">
        <v>355.9</v>
      </c>
      <c r="AI361">
        <v>479.5</v>
      </c>
      <c r="AJ361">
        <v>485.9</v>
      </c>
      <c r="AK361">
        <v>329.2</v>
      </c>
      <c r="AL361">
        <v>153.1</v>
      </c>
      <c r="AM361">
        <v>323.7</v>
      </c>
    </row>
    <row r="362" spans="1:39" hidden="1" x14ac:dyDescent="0.3">
      <c r="A362" t="s">
        <v>33</v>
      </c>
      <c r="B362">
        <v>2022</v>
      </c>
      <c r="C362" t="s">
        <v>38</v>
      </c>
      <c r="D362" s="62" t="s">
        <v>357</v>
      </c>
      <c r="E362" s="63">
        <v>44621</v>
      </c>
      <c r="F362">
        <v>153.69999999999999</v>
      </c>
      <c r="G362">
        <v>215.8</v>
      </c>
      <c r="H362">
        <v>167.7</v>
      </c>
      <c r="I362">
        <v>162.6</v>
      </c>
      <c r="J362">
        <v>180</v>
      </c>
      <c r="K362">
        <v>159.6</v>
      </c>
      <c r="L362">
        <v>188.4</v>
      </c>
      <c r="M362">
        <v>163.4</v>
      </c>
      <c r="N362">
        <v>120.3</v>
      </c>
      <c r="O362">
        <v>174.7</v>
      </c>
      <c r="P362">
        <v>157.1</v>
      </c>
      <c r="Q362">
        <v>181.5</v>
      </c>
      <c r="R362">
        <v>171.5</v>
      </c>
      <c r="S362">
        <v>197.5</v>
      </c>
      <c r="T362">
        <v>167.1</v>
      </c>
      <c r="U362">
        <v>152.6</v>
      </c>
      <c r="V362">
        <v>164.9</v>
      </c>
      <c r="W362">
        <v>165.3</v>
      </c>
      <c r="X362">
        <v>164.5</v>
      </c>
      <c r="Y362">
        <v>158.6</v>
      </c>
      <c r="Z362">
        <v>168.2</v>
      </c>
      <c r="AA362">
        <v>154.19999999999999</v>
      </c>
      <c r="AB362">
        <v>160.80000000000001</v>
      </c>
      <c r="AC362">
        <v>162.69999999999999</v>
      </c>
      <c r="AD362">
        <v>166.8</v>
      </c>
      <c r="AE362">
        <v>160.6</v>
      </c>
      <c r="AF362">
        <v>166.5</v>
      </c>
      <c r="AG362">
        <v>2196.3000000000002</v>
      </c>
      <c r="AH362">
        <v>358.1</v>
      </c>
      <c r="AI362">
        <v>484.6</v>
      </c>
      <c r="AJ362">
        <v>488.4</v>
      </c>
      <c r="AK362">
        <v>330.9</v>
      </c>
      <c r="AL362">
        <v>154.19999999999999</v>
      </c>
      <c r="AM362">
        <v>327.60000000000002</v>
      </c>
    </row>
    <row r="363" spans="1:39" hidden="1" x14ac:dyDescent="0.3">
      <c r="A363" t="s">
        <v>33</v>
      </c>
      <c r="B363">
        <v>2022</v>
      </c>
      <c r="C363" t="s">
        <v>39</v>
      </c>
      <c r="D363" s="62" t="s">
        <v>358</v>
      </c>
      <c r="E363" s="63">
        <v>44652</v>
      </c>
      <c r="F363">
        <v>155.4</v>
      </c>
      <c r="G363">
        <v>215.8</v>
      </c>
      <c r="H363">
        <v>164.6</v>
      </c>
      <c r="I363">
        <v>164.2</v>
      </c>
      <c r="J363">
        <v>186</v>
      </c>
      <c r="K363">
        <v>175.9</v>
      </c>
      <c r="L363">
        <v>190.7</v>
      </c>
      <c r="M363">
        <v>164</v>
      </c>
      <c r="N363">
        <v>120.5</v>
      </c>
      <c r="O363">
        <v>178</v>
      </c>
      <c r="P363">
        <v>157.5</v>
      </c>
      <c r="Q363">
        <v>183.3</v>
      </c>
      <c r="R363">
        <v>174.5</v>
      </c>
      <c r="S363">
        <v>197.1</v>
      </c>
      <c r="T363">
        <v>168.4</v>
      </c>
      <c r="U363">
        <v>154.5</v>
      </c>
      <c r="V363">
        <v>166.3</v>
      </c>
      <c r="W363">
        <v>167</v>
      </c>
      <c r="X363">
        <v>170.5</v>
      </c>
      <c r="Y363">
        <v>159.80000000000001</v>
      </c>
      <c r="Z363">
        <v>169</v>
      </c>
      <c r="AA363">
        <v>159.30000000000001</v>
      </c>
      <c r="AB363">
        <v>162.19999999999999</v>
      </c>
      <c r="AC363">
        <v>164</v>
      </c>
      <c r="AD363">
        <v>168.4</v>
      </c>
      <c r="AE363">
        <v>163.1</v>
      </c>
      <c r="AF363">
        <v>169.2</v>
      </c>
      <c r="AG363">
        <v>2230.4</v>
      </c>
      <c r="AH363">
        <v>360.2</v>
      </c>
      <c r="AI363">
        <v>489.2</v>
      </c>
      <c r="AJ363">
        <v>497.3</v>
      </c>
      <c r="AK363">
        <v>333</v>
      </c>
      <c r="AL363">
        <v>159.30000000000001</v>
      </c>
      <c r="AM363">
        <v>330.6</v>
      </c>
    </row>
    <row r="364" spans="1:39" hidden="1" x14ac:dyDescent="0.3">
      <c r="A364" t="s">
        <v>33</v>
      </c>
      <c r="B364">
        <v>2022</v>
      </c>
      <c r="C364" t="s">
        <v>41</v>
      </c>
      <c r="D364" s="62" t="s">
        <v>359</v>
      </c>
      <c r="E364" s="63">
        <v>44682</v>
      </c>
      <c r="F364">
        <v>156.69999999999999</v>
      </c>
      <c r="G364">
        <v>221.2</v>
      </c>
      <c r="H364">
        <v>164.1</v>
      </c>
      <c r="I364">
        <v>165.4</v>
      </c>
      <c r="J364">
        <v>189.5</v>
      </c>
      <c r="K364">
        <v>174.5</v>
      </c>
      <c r="L364">
        <v>203.2</v>
      </c>
      <c r="M364">
        <v>164.1</v>
      </c>
      <c r="N364">
        <v>121.2</v>
      </c>
      <c r="O364">
        <v>181.4</v>
      </c>
      <c r="P364">
        <v>158.5</v>
      </c>
      <c r="Q364">
        <v>184.9</v>
      </c>
      <c r="R364">
        <v>177.5</v>
      </c>
      <c r="S364">
        <v>197.5</v>
      </c>
      <c r="T364">
        <v>170</v>
      </c>
      <c r="U364">
        <v>155.9</v>
      </c>
      <c r="V364">
        <v>167.8</v>
      </c>
      <c r="W364">
        <v>167.5</v>
      </c>
      <c r="X364">
        <v>173.5</v>
      </c>
      <c r="Y364">
        <v>161.1</v>
      </c>
      <c r="Z364">
        <v>170.1</v>
      </c>
      <c r="AA364">
        <v>159.4</v>
      </c>
      <c r="AB364">
        <v>163.19999999999999</v>
      </c>
      <c r="AC364">
        <v>165.2</v>
      </c>
      <c r="AD364">
        <v>168.2</v>
      </c>
      <c r="AE364">
        <v>163.80000000000001</v>
      </c>
      <c r="AF364">
        <v>170.8</v>
      </c>
      <c r="AG364">
        <v>2262.2000000000003</v>
      </c>
      <c r="AH364">
        <v>361.3</v>
      </c>
      <c r="AI364">
        <v>493.7</v>
      </c>
      <c r="AJ364">
        <v>502.1</v>
      </c>
      <c r="AK364">
        <v>335.29999999999995</v>
      </c>
      <c r="AL364">
        <v>159.4</v>
      </c>
      <c r="AM364">
        <v>331.4</v>
      </c>
    </row>
    <row r="365" spans="1:39" hidden="1" x14ac:dyDescent="0.3">
      <c r="A365" t="s">
        <v>33</v>
      </c>
      <c r="B365">
        <v>2022</v>
      </c>
      <c r="C365" t="s">
        <v>42</v>
      </c>
      <c r="D365" s="62" t="s">
        <v>360</v>
      </c>
      <c r="E365" s="63">
        <v>44713</v>
      </c>
      <c r="F365">
        <v>157.5</v>
      </c>
      <c r="G365">
        <v>223.4</v>
      </c>
      <c r="H365">
        <v>172.8</v>
      </c>
      <c r="I365">
        <v>166.4</v>
      </c>
      <c r="J365">
        <v>188.6</v>
      </c>
      <c r="K365">
        <v>174.1</v>
      </c>
      <c r="L365">
        <v>211.5</v>
      </c>
      <c r="M365">
        <v>163.6</v>
      </c>
      <c r="N365">
        <v>121.4</v>
      </c>
      <c r="O365">
        <v>183.5</v>
      </c>
      <c r="P365">
        <v>159.1</v>
      </c>
      <c r="Q365">
        <v>186.3</v>
      </c>
      <c r="R365">
        <v>179.3</v>
      </c>
      <c r="S365">
        <v>198.3</v>
      </c>
      <c r="T365">
        <v>171.6</v>
      </c>
      <c r="U365">
        <v>157.4</v>
      </c>
      <c r="V365">
        <v>169.4</v>
      </c>
      <c r="W365">
        <v>166.8</v>
      </c>
      <c r="X365">
        <v>174.9</v>
      </c>
      <c r="Y365">
        <v>162.1</v>
      </c>
      <c r="Z365">
        <v>170.9</v>
      </c>
      <c r="AA365">
        <v>157.19999999999999</v>
      </c>
      <c r="AB365">
        <v>164.1</v>
      </c>
      <c r="AC365">
        <v>166.5</v>
      </c>
      <c r="AD365">
        <v>169.2</v>
      </c>
      <c r="AE365">
        <v>163.80000000000001</v>
      </c>
      <c r="AF365">
        <v>171.4</v>
      </c>
      <c r="AG365">
        <v>2287.5</v>
      </c>
      <c r="AH365">
        <v>362.1</v>
      </c>
      <c r="AI365">
        <v>498.4</v>
      </c>
      <c r="AJ365">
        <v>503.80000000000007</v>
      </c>
      <c r="AK365">
        <v>337.4</v>
      </c>
      <c r="AL365">
        <v>157.19999999999999</v>
      </c>
      <c r="AM365">
        <v>333.29999999999995</v>
      </c>
    </row>
    <row r="366" spans="1:39" hidden="1" x14ac:dyDescent="0.3">
      <c r="A366" t="s">
        <v>33</v>
      </c>
      <c r="B366">
        <v>2022</v>
      </c>
      <c r="C366" t="s">
        <v>44</v>
      </c>
      <c r="D366" s="62" t="s">
        <v>361</v>
      </c>
      <c r="E366" s="63">
        <v>44743</v>
      </c>
      <c r="F366">
        <v>159.30000000000001</v>
      </c>
      <c r="G366">
        <v>217.1</v>
      </c>
      <c r="H366">
        <v>176.6</v>
      </c>
      <c r="I366">
        <v>167.1</v>
      </c>
      <c r="J366">
        <v>184.8</v>
      </c>
      <c r="K366">
        <v>179.5</v>
      </c>
      <c r="L366">
        <v>208.5</v>
      </c>
      <c r="M366">
        <v>164</v>
      </c>
      <c r="N366">
        <v>121.5</v>
      </c>
      <c r="O366">
        <v>186.3</v>
      </c>
      <c r="P366">
        <v>159.80000000000001</v>
      </c>
      <c r="Q366">
        <v>187.7</v>
      </c>
      <c r="R366">
        <v>179.4</v>
      </c>
      <c r="S366">
        <v>198.6</v>
      </c>
      <c r="T366">
        <v>172.7</v>
      </c>
      <c r="U366">
        <v>158.69999999999999</v>
      </c>
      <c r="V366">
        <v>170.6</v>
      </c>
      <c r="W366">
        <v>167.8</v>
      </c>
      <c r="X366">
        <v>179.5</v>
      </c>
      <c r="Y366">
        <v>163.1</v>
      </c>
      <c r="Z366">
        <v>171.7</v>
      </c>
      <c r="AA366">
        <v>157.4</v>
      </c>
      <c r="AB366">
        <v>164.6</v>
      </c>
      <c r="AC366">
        <v>169.1</v>
      </c>
      <c r="AD366">
        <v>169.8</v>
      </c>
      <c r="AE366">
        <v>164.7</v>
      </c>
      <c r="AF366">
        <v>172.3</v>
      </c>
      <c r="AG366">
        <v>2291.6</v>
      </c>
      <c r="AH366">
        <v>363.29999999999995</v>
      </c>
      <c r="AI366">
        <v>502</v>
      </c>
      <c r="AJ366">
        <v>510.4</v>
      </c>
      <c r="AK366">
        <v>340.79999999999995</v>
      </c>
      <c r="AL366">
        <v>157.4</v>
      </c>
      <c r="AM366">
        <v>334.4</v>
      </c>
    </row>
    <row r="367" spans="1:39" hidden="1" x14ac:dyDescent="0.3">
      <c r="A367" t="s">
        <v>33</v>
      </c>
      <c r="B367">
        <v>2022</v>
      </c>
      <c r="C367" t="s">
        <v>46</v>
      </c>
      <c r="D367" s="62" t="s">
        <v>362</v>
      </c>
      <c r="E367" s="63">
        <v>44774</v>
      </c>
      <c r="F367">
        <v>162.1</v>
      </c>
      <c r="G367">
        <v>210.9</v>
      </c>
      <c r="H367">
        <v>170.6</v>
      </c>
      <c r="I367">
        <v>168.4</v>
      </c>
      <c r="J367">
        <v>182.5</v>
      </c>
      <c r="K367">
        <v>177.1</v>
      </c>
      <c r="L367">
        <v>213.1</v>
      </c>
      <c r="M367">
        <v>167.3</v>
      </c>
      <c r="N367">
        <v>122.2</v>
      </c>
      <c r="O367">
        <v>189.7</v>
      </c>
      <c r="P367">
        <v>160.5</v>
      </c>
      <c r="Q367">
        <v>188.9</v>
      </c>
      <c r="R367">
        <v>180.4</v>
      </c>
      <c r="S367">
        <v>198.7</v>
      </c>
      <c r="T367">
        <v>173.7</v>
      </c>
      <c r="U367">
        <v>160</v>
      </c>
      <c r="V367">
        <v>171.6</v>
      </c>
      <c r="W367">
        <v>169</v>
      </c>
      <c r="X367">
        <v>178.4</v>
      </c>
      <c r="Y367">
        <v>164.2</v>
      </c>
      <c r="Z367">
        <v>172.6</v>
      </c>
      <c r="AA367">
        <v>157.69999999999999</v>
      </c>
      <c r="AB367">
        <v>165.1</v>
      </c>
      <c r="AC367">
        <v>169.9</v>
      </c>
      <c r="AD367">
        <v>171.4</v>
      </c>
      <c r="AE367">
        <v>165.4</v>
      </c>
      <c r="AF367">
        <v>173.1</v>
      </c>
      <c r="AG367">
        <v>2293.6999999999998</v>
      </c>
      <c r="AH367">
        <v>364.1</v>
      </c>
      <c r="AI367">
        <v>505.29999999999995</v>
      </c>
      <c r="AJ367">
        <v>511.59999999999997</v>
      </c>
      <c r="AK367">
        <v>342.5</v>
      </c>
      <c r="AL367">
        <v>157.69999999999999</v>
      </c>
      <c r="AM367">
        <v>336.5</v>
      </c>
    </row>
    <row r="368" spans="1:39" hidden="1" x14ac:dyDescent="0.3">
      <c r="A368" t="s">
        <v>33</v>
      </c>
      <c r="B368">
        <v>2022</v>
      </c>
      <c r="C368" t="s">
        <v>48</v>
      </c>
      <c r="D368" s="62" t="s">
        <v>363</v>
      </c>
      <c r="E368" s="63">
        <v>44805</v>
      </c>
      <c r="F368">
        <v>164.9</v>
      </c>
      <c r="G368">
        <v>213.7</v>
      </c>
      <c r="H368">
        <v>170.9</v>
      </c>
      <c r="I368">
        <v>170.1</v>
      </c>
      <c r="J368">
        <v>179.3</v>
      </c>
      <c r="K368">
        <v>167.5</v>
      </c>
      <c r="L368">
        <v>220.8</v>
      </c>
      <c r="M368">
        <v>169.2</v>
      </c>
      <c r="N368">
        <v>123.1</v>
      </c>
      <c r="O368">
        <v>193.6</v>
      </c>
      <c r="P368">
        <v>161.1</v>
      </c>
      <c r="Q368">
        <v>190.4</v>
      </c>
      <c r="R368">
        <v>181.8</v>
      </c>
      <c r="S368">
        <v>199.7</v>
      </c>
      <c r="T368">
        <v>175</v>
      </c>
      <c r="U368">
        <v>161.69999999999999</v>
      </c>
      <c r="V368">
        <v>173</v>
      </c>
      <c r="W368">
        <v>169.5</v>
      </c>
      <c r="X368">
        <v>179.2</v>
      </c>
      <c r="Y368">
        <v>165</v>
      </c>
      <c r="Z368">
        <v>173.8</v>
      </c>
      <c r="AA368">
        <v>158.19999999999999</v>
      </c>
      <c r="AB368">
        <v>165.8</v>
      </c>
      <c r="AC368">
        <v>170.9</v>
      </c>
      <c r="AD368">
        <v>171.1</v>
      </c>
      <c r="AE368">
        <v>166.1</v>
      </c>
      <c r="AF368">
        <v>174.1</v>
      </c>
      <c r="AG368">
        <v>2306.4</v>
      </c>
      <c r="AH368">
        <v>365.79999999999995</v>
      </c>
      <c r="AI368">
        <v>509.7</v>
      </c>
      <c r="AJ368">
        <v>513.70000000000005</v>
      </c>
      <c r="AK368">
        <v>344.70000000000005</v>
      </c>
      <c r="AL368">
        <v>158.19999999999999</v>
      </c>
      <c r="AM368">
        <v>336.9</v>
      </c>
    </row>
    <row r="369" spans="1:39" hidden="1" x14ac:dyDescent="0.3">
      <c r="A369" t="s">
        <v>33</v>
      </c>
      <c r="B369">
        <v>2022</v>
      </c>
      <c r="C369" t="s">
        <v>50</v>
      </c>
      <c r="D369" s="62" t="s">
        <v>364</v>
      </c>
      <c r="E369" s="63">
        <v>44835</v>
      </c>
      <c r="F369">
        <v>166.4</v>
      </c>
      <c r="G369">
        <v>214.9</v>
      </c>
      <c r="H369">
        <v>171.9</v>
      </c>
      <c r="I369">
        <v>171</v>
      </c>
      <c r="J369">
        <v>177.7</v>
      </c>
      <c r="K369">
        <v>165.7</v>
      </c>
      <c r="L369">
        <v>228.6</v>
      </c>
      <c r="M369">
        <v>169.9</v>
      </c>
      <c r="N369">
        <v>123.4</v>
      </c>
      <c r="O369">
        <v>196.4</v>
      </c>
      <c r="P369">
        <v>161.6</v>
      </c>
      <c r="Q369">
        <v>191.5</v>
      </c>
      <c r="R369">
        <v>183.3</v>
      </c>
      <c r="S369">
        <v>200.1</v>
      </c>
      <c r="T369">
        <v>175.5</v>
      </c>
      <c r="U369">
        <v>162.6</v>
      </c>
      <c r="V369">
        <v>173.6</v>
      </c>
      <c r="W369">
        <v>171.2</v>
      </c>
      <c r="X369">
        <v>180</v>
      </c>
      <c r="Y369">
        <v>166</v>
      </c>
      <c r="Z369">
        <v>174.7</v>
      </c>
      <c r="AA369">
        <v>158.80000000000001</v>
      </c>
      <c r="AB369">
        <v>166.3</v>
      </c>
      <c r="AC369">
        <v>171.2</v>
      </c>
      <c r="AD369">
        <v>172.3</v>
      </c>
      <c r="AE369">
        <v>166.8</v>
      </c>
      <c r="AF369">
        <v>175.3</v>
      </c>
      <c r="AG369">
        <v>2322.3000000000002</v>
      </c>
      <c r="AH369">
        <v>366.9</v>
      </c>
      <c r="AI369">
        <v>511.70000000000005</v>
      </c>
      <c r="AJ369">
        <v>517.20000000000005</v>
      </c>
      <c r="AK369">
        <v>345.9</v>
      </c>
      <c r="AL369">
        <v>158.80000000000001</v>
      </c>
      <c r="AM369">
        <v>338.6</v>
      </c>
    </row>
    <row r="370" spans="1:39" hidden="1" x14ac:dyDescent="0.3">
      <c r="A370" t="s">
        <v>33</v>
      </c>
      <c r="B370">
        <v>2022</v>
      </c>
      <c r="C370" t="s">
        <v>53</v>
      </c>
      <c r="D370" s="62" t="s">
        <v>365</v>
      </c>
      <c r="E370" s="63">
        <v>44866</v>
      </c>
      <c r="F370">
        <v>168.4</v>
      </c>
      <c r="G370">
        <v>213.4</v>
      </c>
      <c r="H370">
        <v>183.2</v>
      </c>
      <c r="I370">
        <v>172.3</v>
      </c>
      <c r="J370">
        <v>180</v>
      </c>
      <c r="K370">
        <v>162.6</v>
      </c>
      <c r="L370">
        <v>205.5</v>
      </c>
      <c r="M370">
        <v>171</v>
      </c>
      <c r="N370">
        <v>123.4</v>
      </c>
      <c r="O370">
        <v>198.8</v>
      </c>
      <c r="P370">
        <v>162.1</v>
      </c>
      <c r="Q370">
        <v>192.4</v>
      </c>
      <c r="R370">
        <v>181.3</v>
      </c>
      <c r="S370">
        <v>200.6</v>
      </c>
      <c r="T370">
        <v>176.7</v>
      </c>
      <c r="U370">
        <v>163.5</v>
      </c>
      <c r="V370">
        <v>174.7</v>
      </c>
      <c r="W370">
        <v>171.8</v>
      </c>
      <c r="X370">
        <v>180.3</v>
      </c>
      <c r="Y370">
        <v>166.9</v>
      </c>
      <c r="Z370">
        <v>175.8</v>
      </c>
      <c r="AA370">
        <v>158.9</v>
      </c>
      <c r="AB370">
        <v>166.7</v>
      </c>
      <c r="AC370">
        <v>171.5</v>
      </c>
      <c r="AD370">
        <v>173.8</v>
      </c>
      <c r="AE370">
        <v>167.4</v>
      </c>
      <c r="AF370">
        <v>174.1</v>
      </c>
      <c r="AG370">
        <v>2314.4</v>
      </c>
      <c r="AH370">
        <v>368</v>
      </c>
      <c r="AI370">
        <v>514.9</v>
      </c>
      <c r="AJ370">
        <v>519</v>
      </c>
      <c r="AK370">
        <v>347.3</v>
      </c>
      <c r="AL370">
        <v>158.9</v>
      </c>
      <c r="AM370">
        <v>340.5</v>
      </c>
    </row>
    <row r="371" spans="1:39" hidden="1" x14ac:dyDescent="0.3">
      <c r="A371" t="s">
        <v>33</v>
      </c>
      <c r="B371">
        <v>2022</v>
      </c>
      <c r="C371" t="s">
        <v>55</v>
      </c>
      <c r="D371" s="62" t="s">
        <v>366</v>
      </c>
      <c r="E371" s="63">
        <v>44896</v>
      </c>
      <c r="F371">
        <v>170.2</v>
      </c>
      <c r="G371">
        <v>212.9</v>
      </c>
      <c r="H371">
        <v>191.9</v>
      </c>
      <c r="I371">
        <v>173.9</v>
      </c>
      <c r="J371">
        <v>179.1</v>
      </c>
      <c r="K371">
        <v>159.5</v>
      </c>
      <c r="L371">
        <v>178.7</v>
      </c>
      <c r="M371">
        <v>171.3</v>
      </c>
      <c r="N371">
        <v>123.1</v>
      </c>
      <c r="O371">
        <v>200.5</v>
      </c>
      <c r="P371">
        <v>162.80000000000001</v>
      </c>
      <c r="Q371">
        <v>193.3</v>
      </c>
      <c r="R371">
        <v>178.6</v>
      </c>
      <c r="S371">
        <v>201.1</v>
      </c>
      <c r="T371">
        <v>177.7</v>
      </c>
      <c r="U371">
        <v>164.5</v>
      </c>
      <c r="V371">
        <v>175.7</v>
      </c>
      <c r="W371">
        <v>170.7</v>
      </c>
      <c r="X371">
        <v>180.6</v>
      </c>
      <c r="Y371">
        <v>167.3</v>
      </c>
      <c r="Z371">
        <v>177.2</v>
      </c>
      <c r="AA371">
        <v>159.4</v>
      </c>
      <c r="AB371">
        <v>167.1</v>
      </c>
      <c r="AC371">
        <v>171.8</v>
      </c>
      <c r="AD371">
        <v>176</v>
      </c>
      <c r="AE371">
        <v>168.2</v>
      </c>
      <c r="AF371">
        <v>174.1</v>
      </c>
      <c r="AG371">
        <v>2295.7999999999997</v>
      </c>
      <c r="AH371">
        <v>369.29999999999995</v>
      </c>
      <c r="AI371">
        <v>517.9</v>
      </c>
      <c r="AJ371">
        <v>518.59999999999991</v>
      </c>
      <c r="AK371">
        <v>349</v>
      </c>
      <c r="AL371">
        <v>159.4</v>
      </c>
      <c r="AM371">
        <v>343.1</v>
      </c>
    </row>
    <row r="372" spans="1:39" hidden="1" x14ac:dyDescent="0.3">
      <c r="A372" t="s">
        <v>33</v>
      </c>
      <c r="B372">
        <v>2023</v>
      </c>
      <c r="C372" t="s">
        <v>31</v>
      </c>
      <c r="D372" s="62" t="s">
        <v>367</v>
      </c>
      <c r="E372" s="63">
        <v>44927</v>
      </c>
      <c r="F372">
        <v>173.3</v>
      </c>
      <c r="G372">
        <v>215.2</v>
      </c>
      <c r="H372">
        <v>197</v>
      </c>
      <c r="I372">
        <v>175.2</v>
      </c>
      <c r="J372">
        <v>178</v>
      </c>
      <c r="K372">
        <v>160.5</v>
      </c>
      <c r="L372">
        <v>175.3</v>
      </c>
      <c r="M372">
        <v>171.2</v>
      </c>
      <c r="N372">
        <v>122.7</v>
      </c>
      <c r="O372">
        <v>204.3</v>
      </c>
      <c r="P372">
        <v>163.69999999999999</v>
      </c>
      <c r="Q372">
        <v>194.3</v>
      </c>
      <c r="R372">
        <v>179.5</v>
      </c>
      <c r="S372">
        <v>201.6</v>
      </c>
      <c r="T372">
        <v>178.7</v>
      </c>
      <c r="U372">
        <v>165.3</v>
      </c>
      <c r="V372">
        <v>176.6</v>
      </c>
      <c r="W372">
        <v>172.1</v>
      </c>
      <c r="X372">
        <v>180.1</v>
      </c>
      <c r="Y372">
        <v>168</v>
      </c>
      <c r="Z372">
        <v>178.5</v>
      </c>
      <c r="AA372">
        <v>159.5</v>
      </c>
      <c r="AB372">
        <v>167.8</v>
      </c>
      <c r="AC372">
        <v>171.8</v>
      </c>
      <c r="AD372">
        <v>178.8</v>
      </c>
      <c r="AE372">
        <v>168.9</v>
      </c>
      <c r="AF372">
        <v>174.9</v>
      </c>
      <c r="AG372">
        <v>2310.2000000000003</v>
      </c>
      <c r="AH372">
        <v>370.5</v>
      </c>
      <c r="AI372">
        <v>520.6</v>
      </c>
      <c r="AJ372">
        <v>520.20000000000005</v>
      </c>
      <c r="AK372">
        <v>350.3</v>
      </c>
      <c r="AL372">
        <v>159.5</v>
      </c>
      <c r="AM372">
        <v>346.6</v>
      </c>
    </row>
    <row r="373" spans="1:39" hidden="1" x14ac:dyDescent="0.3">
      <c r="A373" t="s">
        <v>33</v>
      </c>
      <c r="B373">
        <v>2023</v>
      </c>
      <c r="C373" t="s">
        <v>36</v>
      </c>
      <c r="D373" s="62" t="s">
        <v>368</v>
      </c>
      <c r="E373" s="63">
        <v>44958</v>
      </c>
      <c r="F373">
        <v>174.7</v>
      </c>
      <c r="G373">
        <v>212.2</v>
      </c>
      <c r="H373">
        <v>177.2</v>
      </c>
      <c r="I373">
        <v>177.9</v>
      </c>
      <c r="J373">
        <v>172.2</v>
      </c>
      <c r="K373">
        <v>172.1</v>
      </c>
      <c r="L373">
        <v>175.8</v>
      </c>
      <c r="M373">
        <v>172.2</v>
      </c>
      <c r="N373">
        <v>121.9</v>
      </c>
      <c r="O373">
        <v>204.8</v>
      </c>
      <c r="P373">
        <v>164.9</v>
      </c>
      <c r="Q373">
        <v>196.6</v>
      </c>
      <c r="R373">
        <v>180.7</v>
      </c>
      <c r="S373">
        <v>202.7</v>
      </c>
      <c r="T373">
        <v>180.3</v>
      </c>
      <c r="U373">
        <v>167</v>
      </c>
      <c r="V373">
        <v>178.2</v>
      </c>
      <c r="W373">
        <v>173.5</v>
      </c>
      <c r="X373">
        <v>182.8</v>
      </c>
      <c r="Y373">
        <v>169.2</v>
      </c>
      <c r="Z373">
        <v>180.8</v>
      </c>
      <c r="AA373">
        <v>159.80000000000001</v>
      </c>
      <c r="AB373">
        <v>168.4</v>
      </c>
      <c r="AC373">
        <v>172.5</v>
      </c>
      <c r="AD373">
        <v>181.4</v>
      </c>
      <c r="AE373">
        <v>170</v>
      </c>
      <c r="AF373">
        <v>176.3</v>
      </c>
      <c r="AG373">
        <v>2303.1999999999998</v>
      </c>
      <c r="AH373">
        <v>372.7</v>
      </c>
      <c r="AI373">
        <v>525.5</v>
      </c>
      <c r="AJ373">
        <v>525.5</v>
      </c>
      <c r="AK373">
        <v>353.3</v>
      </c>
      <c r="AL373">
        <v>159.80000000000001</v>
      </c>
      <c r="AM373">
        <v>349.8</v>
      </c>
    </row>
    <row r="374" spans="1:39" hidden="1" x14ac:dyDescent="0.3">
      <c r="A374" t="s">
        <v>33</v>
      </c>
      <c r="B374">
        <v>2023</v>
      </c>
      <c r="C374" t="s">
        <v>38</v>
      </c>
      <c r="D374" s="62" t="s">
        <v>369</v>
      </c>
      <c r="E374" s="63">
        <v>44986</v>
      </c>
      <c r="F374">
        <v>174.7</v>
      </c>
      <c r="G374">
        <v>212.2</v>
      </c>
      <c r="H374">
        <v>177.2</v>
      </c>
      <c r="I374">
        <v>177.9</v>
      </c>
      <c r="J374">
        <v>172.2</v>
      </c>
      <c r="K374">
        <v>172.1</v>
      </c>
      <c r="L374">
        <v>175.9</v>
      </c>
      <c r="M374">
        <v>172.2</v>
      </c>
      <c r="N374">
        <v>121.9</v>
      </c>
      <c r="O374">
        <v>204.8</v>
      </c>
      <c r="P374">
        <v>164.9</v>
      </c>
      <c r="Q374">
        <v>196.6</v>
      </c>
      <c r="R374">
        <v>180.8</v>
      </c>
      <c r="S374">
        <v>202.7</v>
      </c>
      <c r="T374">
        <v>180.2</v>
      </c>
      <c r="U374">
        <v>167</v>
      </c>
      <c r="V374">
        <v>178.2</v>
      </c>
      <c r="W374">
        <v>173.5</v>
      </c>
      <c r="X374">
        <v>182.6</v>
      </c>
      <c r="Y374">
        <v>169.2</v>
      </c>
      <c r="Z374">
        <v>180.8</v>
      </c>
      <c r="AA374">
        <v>159.80000000000001</v>
      </c>
      <c r="AB374">
        <v>168.4</v>
      </c>
      <c r="AC374">
        <v>172.5</v>
      </c>
      <c r="AD374">
        <v>181.5</v>
      </c>
      <c r="AE374">
        <v>170</v>
      </c>
      <c r="AF374">
        <v>176.3</v>
      </c>
      <c r="AG374">
        <v>2303.4</v>
      </c>
      <c r="AH374">
        <v>372.7</v>
      </c>
      <c r="AI374">
        <v>525.4</v>
      </c>
      <c r="AJ374">
        <v>525.29999999999995</v>
      </c>
      <c r="AK374">
        <v>353.3</v>
      </c>
      <c r="AL374">
        <v>159.80000000000001</v>
      </c>
      <c r="AM374">
        <v>349.9</v>
      </c>
    </row>
    <row r="375" spans="1:39" hidden="1" x14ac:dyDescent="0.3">
      <c r="A375" t="s">
        <v>33</v>
      </c>
      <c r="B375">
        <v>2023</v>
      </c>
      <c r="C375" t="s">
        <v>39</v>
      </c>
      <c r="D375" s="62" t="s">
        <v>370</v>
      </c>
      <c r="E375" s="63">
        <v>45017</v>
      </c>
      <c r="F375">
        <v>174.8</v>
      </c>
      <c r="G375">
        <v>213.7</v>
      </c>
      <c r="H375">
        <v>172.4</v>
      </c>
      <c r="I375">
        <v>178.8</v>
      </c>
      <c r="J375">
        <v>168.7</v>
      </c>
      <c r="K375">
        <v>179.2</v>
      </c>
      <c r="L375">
        <v>179.9</v>
      </c>
      <c r="M375">
        <v>174.7</v>
      </c>
      <c r="N375">
        <v>123.1</v>
      </c>
      <c r="O375">
        <v>207.8</v>
      </c>
      <c r="P375">
        <v>165.5</v>
      </c>
      <c r="Q375">
        <v>197</v>
      </c>
      <c r="R375">
        <v>182.1</v>
      </c>
      <c r="S375">
        <v>203.5</v>
      </c>
      <c r="T375">
        <v>181</v>
      </c>
      <c r="U375">
        <v>167.7</v>
      </c>
      <c r="V375">
        <v>178.9</v>
      </c>
      <c r="W375">
        <v>175.2</v>
      </c>
      <c r="X375">
        <v>182.1</v>
      </c>
      <c r="Y375">
        <v>169.6</v>
      </c>
      <c r="Z375">
        <v>181.5</v>
      </c>
      <c r="AA375">
        <v>160.1</v>
      </c>
      <c r="AB375">
        <v>168.8</v>
      </c>
      <c r="AC375">
        <v>174.2</v>
      </c>
      <c r="AD375">
        <v>184.4</v>
      </c>
      <c r="AE375">
        <v>170.9</v>
      </c>
      <c r="AF375">
        <v>177.4</v>
      </c>
      <c r="AG375">
        <v>2317.7000000000003</v>
      </c>
      <c r="AH375">
        <v>374.4</v>
      </c>
      <c r="AI375">
        <v>527.6</v>
      </c>
      <c r="AJ375">
        <v>526.9</v>
      </c>
      <c r="AK375">
        <v>355.7</v>
      </c>
      <c r="AL375">
        <v>160.1</v>
      </c>
      <c r="AM375">
        <v>353.20000000000005</v>
      </c>
    </row>
    <row r="376" spans="1:39" hidden="1" x14ac:dyDescent="0.3">
      <c r="A376" t="s">
        <v>33</v>
      </c>
      <c r="B376">
        <v>2023</v>
      </c>
      <c r="C376" t="s">
        <v>41</v>
      </c>
      <c r="D376" s="62" t="s">
        <v>371</v>
      </c>
      <c r="E376" s="63">
        <v>45047</v>
      </c>
      <c r="F376">
        <v>174.7</v>
      </c>
      <c r="G376">
        <v>219.4</v>
      </c>
      <c r="H376">
        <v>176.7</v>
      </c>
      <c r="I376">
        <v>179.4</v>
      </c>
      <c r="J376">
        <v>164.4</v>
      </c>
      <c r="K376">
        <v>175.8</v>
      </c>
      <c r="L376">
        <v>185</v>
      </c>
      <c r="M376">
        <v>176.9</v>
      </c>
      <c r="N376">
        <v>124.2</v>
      </c>
      <c r="O376">
        <v>211.9</v>
      </c>
      <c r="P376">
        <v>165.9</v>
      </c>
      <c r="Q376">
        <v>197.7</v>
      </c>
      <c r="R376">
        <v>183.1</v>
      </c>
      <c r="S376">
        <v>204.2</v>
      </c>
      <c r="T376">
        <v>181.3</v>
      </c>
      <c r="U376">
        <v>168.1</v>
      </c>
      <c r="V376">
        <v>179.3</v>
      </c>
      <c r="W376">
        <v>175.6</v>
      </c>
      <c r="X376">
        <v>183.4</v>
      </c>
      <c r="Y376">
        <v>170.1</v>
      </c>
      <c r="Z376">
        <v>182.2</v>
      </c>
      <c r="AA376">
        <v>160.4</v>
      </c>
      <c r="AB376">
        <v>169.2</v>
      </c>
      <c r="AC376">
        <v>174.8</v>
      </c>
      <c r="AD376">
        <v>185.6</v>
      </c>
      <c r="AE376">
        <v>171.6</v>
      </c>
      <c r="AF376">
        <v>178.2</v>
      </c>
      <c r="AG376">
        <v>2335.1</v>
      </c>
      <c r="AH376">
        <v>375.79999999999995</v>
      </c>
      <c r="AI376">
        <v>528.70000000000005</v>
      </c>
      <c r="AJ376">
        <v>529.1</v>
      </c>
      <c r="AK376">
        <v>357</v>
      </c>
      <c r="AL376">
        <v>160.4</v>
      </c>
      <c r="AM376">
        <v>354.79999999999995</v>
      </c>
    </row>
  </sheetData>
  <autoFilter ref="A1:AM376" xr:uid="{4A75C775-93B6-42E6-8655-2FE3C3431CC2}">
    <filterColumn colId="0">
      <filters>
        <filter val="Rural+Urban"/>
      </filters>
    </filterColumn>
  </autoFilter>
  <pageMargins left="0.7" right="0.7" top="0.75" bottom="0.75" header="0.3" footer="0.3"/>
  <ignoredErrors>
    <ignoredError sqref="AG2 AI2"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showGridLines="0" topLeftCell="I2" workbookViewId="0">
      <selection activeCell="R3" sqref="R3"/>
    </sheetView>
  </sheetViews>
  <sheetFormatPr defaultRowHeight="14.4" x14ac:dyDescent="0.3"/>
  <cols>
    <col min="1" max="1" width="38.109375" customWidth="1"/>
    <col min="2" max="2" width="21.44140625" customWidth="1"/>
    <col min="4" max="4" width="30.44140625" bestFit="1" customWidth="1"/>
    <col min="5" max="5" width="13.109375" bestFit="1" customWidth="1"/>
    <col min="7" max="7" width="30.44140625" bestFit="1" customWidth="1"/>
    <col min="8" max="8" width="21.5546875" bestFit="1" customWidth="1"/>
    <col min="9" max="9" width="10.77734375" bestFit="1" customWidth="1"/>
    <col min="17" max="17" width="30.44140625" bestFit="1" customWidth="1"/>
    <col min="18" max="18" width="24.109375" bestFit="1" customWidth="1"/>
    <col min="19" max="19" width="12.5546875" bestFit="1" customWidth="1"/>
    <col min="20" max="20" width="54.21875" bestFit="1" customWidth="1"/>
  </cols>
  <sheetData>
    <row r="1" spans="1:20" x14ac:dyDescent="0.3">
      <c r="A1" s="2" t="s">
        <v>165</v>
      </c>
      <c r="B1" s="2" t="s">
        <v>166</v>
      </c>
      <c r="D1" s="3" t="s">
        <v>169</v>
      </c>
      <c r="E1" s="3" t="s">
        <v>170</v>
      </c>
      <c r="G1" s="3" t="s">
        <v>169</v>
      </c>
      <c r="H1" s="3" t="s">
        <v>192</v>
      </c>
      <c r="I1" s="3" t="s">
        <v>194</v>
      </c>
    </row>
    <row r="2" spans="1:20" x14ac:dyDescent="0.3">
      <c r="A2" t="s">
        <v>167</v>
      </c>
      <c r="B2" t="s">
        <v>168</v>
      </c>
      <c r="D2" s="4" t="s">
        <v>0</v>
      </c>
      <c r="E2" s="4" t="s">
        <v>170</v>
      </c>
      <c r="G2" s="4" t="s">
        <v>3</v>
      </c>
      <c r="H2" s="4" t="s">
        <v>193</v>
      </c>
      <c r="I2" s="4" t="s">
        <v>195</v>
      </c>
      <c r="Q2" s="22" t="s">
        <v>215</v>
      </c>
      <c r="R2" s="22" t="s">
        <v>432</v>
      </c>
      <c r="S2" s="22" t="s">
        <v>433</v>
      </c>
      <c r="T2" s="22" t="s">
        <v>434</v>
      </c>
    </row>
    <row r="3" spans="1:20" x14ac:dyDescent="0.3">
      <c r="D3" s="4" t="s">
        <v>1</v>
      </c>
      <c r="E3" s="4" t="s">
        <v>170</v>
      </c>
      <c r="G3" s="4" t="s">
        <v>4</v>
      </c>
      <c r="H3" s="4" t="s">
        <v>193</v>
      </c>
      <c r="I3" s="4" t="s">
        <v>195</v>
      </c>
      <c r="L3" t="s">
        <v>373</v>
      </c>
      <c r="N3" s="53" t="s">
        <v>248</v>
      </c>
      <c r="Q3" s="32" t="s">
        <v>3</v>
      </c>
      <c r="R3" s="32">
        <v>3</v>
      </c>
      <c r="S3" s="32">
        <v>0</v>
      </c>
      <c r="T3" s="32" t="s">
        <v>435</v>
      </c>
    </row>
    <row r="4" spans="1:20" x14ac:dyDescent="0.3">
      <c r="D4" s="4" t="s">
        <v>2</v>
      </c>
      <c r="E4" s="5" t="s">
        <v>171</v>
      </c>
      <c r="G4" s="4" t="s">
        <v>5</v>
      </c>
      <c r="H4" s="4" t="s">
        <v>193</v>
      </c>
      <c r="I4" s="4" t="s">
        <v>195</v>
      </c>
      <c r="L4" s="65">
        <v>44713</v>
      </c>
      <c r="N4" s="62" t="s">
        <v>343</v>
      </c>
      <c r="Q4" s="32" t="s">
        <v>4</v>
      </c>
      <c r="R4" s="32">
        <v>6</v>
      </c>
      <c r="S4" s="32">
        <v>0</v>
      </c>
      <c r="T4" s="32" t="s">
        <v>436</v>
      </c>
    </row>
    <row r="5" spans="1:20" x14ac:dyDescent="0.3">
      <c r="D5" s="4" t="s">
        <v>3</v>
      </c>
      <c r="E5" s="4" t="s">
        <v>170</v>
      </c>
      <c r="G5" s="4" t="s">
        <v>6</v>
      </c>
      <c r="H5" s="4" t="s">
        <v>193</v>
      </c>
      <c r="I5" s="4" t="s">
        <v>195</v>
      </c>
      <c r="L5" s="65">
        <v>44743</v>
      </c>
      <c r="N5" s="62" t="s">
        <v>344</v>
      </c>
      <c r="Q5" s="32" t="s">
        <v>5</v>
      </c>
      <c r="R5" s="32">
        <v>3</v>
      </c>
      <c r="S5" s="32">
        <v>0</v>
      </c>
      <c r="T5" s="32" t="s">
        <v>436</v>
      </c>
    </row>
    <row r="6" spans="1:20" x14ac:dyDescent="0.3">
      <c r="D6" s="4" t="s">
        <v>4</v>
      </c>
      <c r="E6" s="4" t="s">
        <v>170</v>
      </c>
      <c r="G6" s="4" t="s">
        <v>7</v>
      </c>
      <c r="H6" s="4" t="s">
        <v>193</v>
      </c>
      <c r="I6" s="4" t="s">
        <v>195</v>
      </c>
      <c r="L6" s="65">
        <v>44774</v>
      </c>
      <c r="N6" s="62" t="s">
        <v>345</v>
      </c>
      <c r="Q6" s="32" t="s">
        <v>6</v>
      </c>
      <c r="R6" s="32">
        <v>3</v>
      </c>
      <c r="S6" s="32">
        <v>0</v>
      </c>
      <c r="T6" s="32" t="s">
        <v>436</v>
      </c>
    </row>
    <row r="7" spans="1:20" x14ac:dyDescent="0.3">
      <c r="D7" s="4" t="s">
        <v>5</v>
      </c>
      <c r="E7" s="4" t="s">
        <v>170</v>
      </c>
      <c r="G7" s="4" t="s">
        <v>8</v>
      </c>
      <c r="H7" s="4" t="s">
        <v>193</v>
      </c>
      <c r="I7" s="4" t="s">
        <v>195</v>
      </c>
      <c r="L7" s="65">
        <v>44805</v>
      </c>
      <c r="N7" s="62" t="s">
        <v>346</v>
      </c>
      <c r="Q7" s="32" t="s">
        <v>7</v>
      </c>
      <c r="R7" s="32">
        <v>3</v>
      </c>
      <c r="S7" s="32">
        <v>0</v>
      </c>
      <c r="T7" s="32" t="s">
        <v>436</v>
      </c>
    </row>
    <row r="8" spans="1:20" x14ac:dyDescent="0.3">
      <c r="D8" s="4" t="s">
        <v>6</v>
      </c>
      <c r="E8" s="4" t="s">
        <v>170</v>
      </c>
      <c r="G8" s="4" t="s">
        <v>9</v>
      </c>
      <c r="H8" s="4" t="s">
        <v>193</v>
      </c>
      <c r="I8" s="4" t="s">
        <v>195</v>
      </c>
      <c r="L8" s="65">
        <v>44835</v>
      </c>
      <c r="N8" s="62" t="s">
        <v>347</v>
      </c>
      <c r="Q8" s="32" t="s">
        <v>8</v>
      </c>
      <c r="R8" s="32">
        <v>3</v>
      </c>
      <c r="S8" s="32">
        <v>0</v>
      </c>
      <c r="T8" s="32" t="s">
        <v>436</v>
      </c>
    </row>
    <row r="9" spans="1:20" x14ac:dyDescent="0.3">
      <c r="D9" s="4" t="s">
        <v>7</v>
      </c>
      <c r="E9" s="4" t="s">
        <v>170</v>
      </c>
      <c r="G9" s="4" t="s">
        <v>10</v>
      </c>
      <c r="H9" s="4" t="s">
        <v>193</v>
      </c>
      <c r="I9" s="4" t="s">
        <v>195</v>
      </c>
      <c r="L9" s="65">
        <v>44866</v>
      </c>
      <c r="N9" s="62" t="s">
        <v>348</v>
      </c>
      <c r="Q9" s="32" t="s">
        <v>9</v>
      </c>
      <c r="R9" s="32">
        <v>3</v>
      </c>
      <c r="S9" s="32">
        <v>0</v>
      </c>
      <c r="T9" s="32" t="s">
        <v>436</v>
      </c>
    </row>
    <row r="10" spans="1:20" x14ac:dyDescent="0.3">
      <c r="D10" s="4" t="s">
        <v>8</v>
      </c>
      <c r="E10" s="4" t="s">
        <v>170</v>
      </c>
      <c r="G10" s="4" t="s">
        <v>11</v>
      </c>
      <c r="H10" s="4" t="s">
        <v>193</v>
      </c>
      <c r="I10" s="4" t="s">
        <v>195</v>
      </c>
      <c r="L10" s="65">
        <v>44896</v>
      </c>
      <c r="N10" s="62" t="s">
        <v>349</v>
      </c>
      <c r="Q10" s="32" t="s">
        <v>10</v>
      </c>
      <c r="R10" s="32">
        <v>3</v>
      </c>
      <c r="S10" s="32">
        <v>0</v>
      </c>
      <c r="T10" s="32" t="s">
        <v>436</v>
      </c>
    </row>
    <row r="11" spans="1:20" x14ac:dyDescent="0.3">
      <c r="D11" s="4" t="s">
        <v>9</v>
      </c>
      <c r="E11" s="4" t="s">
        <v>170</v>
      </c>
      <c r="G11" s="4" t="s">
        <v>12</v>
      </c>
      <c r="H11" s="4" t="s">
        <v>193</v>
      </c>
      <c r="I11" s="4" t="s">
        <v>195</v>
      </c>
      <c r="L11" s="65">
        <v>44927</v>
      </c>
      <c r="N11" s="62" t="s">
        <v>350</v>
      </c>
      <c r="Q11" s="32" t="s">
        <v>11</v>
      </c>
      <c r="R11" s="32">
        <v>3</v>
      </c>
      <c r="S11" s="32">
        <v>0</v>
      </c>
      <c r="T11" s="32" t="s">
        <v>436</v>
      </c>
    </row>
    <row r="12" spans="1:20" x14ac:dyDescent="0.3">
      <c r="D12" s="4" t="s">
        <v>10</v>
      </c>
      <c r="E12" s="4" t="s">
        <v>170</v>
      </c>
      <c r="G12" s="4" t="s">
        <v>13</v>
      </c>
      <c r="H12" s="4" t="s">
        <v>193</v>
      </c>
      <c r="I12" s="4" t="s">
        <v>195</v>
      </c>
      <c r="L12" s="65">
        <v>44958</v>
      </c>
      <c r="N12" s="62" t="s">
        <v>351</v>
      </c>
      <c r="Q12" s="32" t="s">
        <v>12</v>
      </c>
      <c r="R12" s="32">
        <v>3</v>
      </c>
      <c r="S12" s="32">
        <v>0</v>
      </c>
      <c r="T12" s="32" t="s">
        <v>436</v>
      </c>
    </row>
    <row r="13" spans="1:20" x14ac:dyDescent="0.3">
      <c r="D13" s="4" t="s">
        <v>11</v>
      </c>
      <c r="E13" s="4" t="s">
        <v>170</v>
      </c>
      <c r="G13" s="4" t="s">
        <v>14</v>
      </c>
      <c r="H13" s="4" t="s">
        <v>193</v>
      </c>
      <c r="I13" s="4" t="s">
        <v>195</v>
      </c>
      <c r="L13" s="65">
        <v>44986</v>
      </c>
      <c r="N13" s="62" t="s">
        <v>352</v>
      </c>
      <c r="Q13" s="32" t="s">
        <v>13</v>
      </c>
      <c r="R13" s="32">
        <v>3</v>
      </c>
      <c r="S13" s="32">
        <v>0</v>
      </c>
      <c r="T13" s="32" t="s">
        <v>436</v>
      </c>
    </row>
    <row r="14" spans="1:20" x14ac:dyDescent="0.3">
      <c r="D14" s="4" t="s">
        <v>12</v>
      </c>
      <c r="E14" s="4" t="s">
        <v>170</v>
      </c>
      <c r="G14" s="4" t="s">
        <v>15</v>
      </c>
      <c r="H14" s="4" t="s">
        <v>193</v>
      </c>
      <c r="I14" s="4" t="s">
        <v>195</v>
      </c>
      <c r="L14" s="65">
        <v>45017</v>
      </c>
      <c r="N14" s="62" t="s">
        <v>353</v>
      </c>
      <c r="Q14" s="32" t="s">
        <v>14</v>
      </c>
      <c r="R14" s="32">
        <v>6</v>
      </c>
      <c r="S14" s="32">
        <v>0</v>
      </c>
      <c r="T14" s="32" t="s">
        <v>436</v>
      </c>
    </row>
    <row r="15" spans="1:20" x14ac:dyDescent="0.3">
      <c r="D15" s="4" t="s">
        <v>13</v>
      </c>
      <c r="E15" s="4" t="s">
        <v>170</v>
      </c>
      <c r="G15" s="4" t="s">
        <v>16</v>
      </c>
      <c r="H15" s="4" t="s">
        <v>196</v>
      </c>
      <c r="I15" s="4" t="s">
        <v>197</v>
      </c>
      <c r="L15" s="65">
        <v>45047</v>
      </c>
      <c r="N15" s="62" t="s">
        <v>354</v>
      </c>
      <c r="Q15" s="32" t="s">
        <v>15</v>
      </c>
      <c r="R15" s="32">
        <v>3</v>
      </c>
      <c r="S15" s="32">
        <v>0</v>
      </c>
      <c r="T15" s="32" t="s">
        <v>436</v>
      </c>
    </row>
    <row r="16" spans="1:20" x14ac:dyDescent="0.3">
      <c r="D16" s="4" t="s">
        <v>14</v>
      </c>
      <c r="E16" s="4" t="s">
        <v>170</v>
      </c>
      <c r="G16" s="4" t="s">
        <v>17</v>
      </c>
      <c r="H16" s="4" t="s">
        <v>198</v>
      </c>
      <c r="I16" s="4" t="s">
        <v>198</v>
      </c>
      <c r="N16" s="62" t="s">
        <v>355</v>
      </c>
      <c r="Q16" s="32" t="s">
        <v>16</v>
      </c>
      <c r="R16" s="32">
        <v>6</v>
      </c>
      <c r="S16" s="32">
        <v>0</v>
      </c>
      <c r="T16" s="32" t="s">
        <v>436</v>
      </c>
    </row>
    <row r="17" spans="4:20" x14ac:dyDescent="0.3">
      <c r="D17" s="4" t="s">
        <v>15</v>
      </c>
      <c r="E17" s="4" t="s">
        <v>170</v>
      </c>
      <c r="G17" s="4" t="s">
        <v>18</v>
      </c>
      <c r="H17" s="4" t="s">
        <v>198</v>
      </c>
      <c r="I17" s="4" t="s">
        <v>198</v>
      </c>
      <c r="N17" s="62" t="s">
        <v>356</v>
      </c>
      <c r="Q17" s="32" t="s">
        <v>17</v>
      </c>
      <c r="R17" s="32">
        <v>6</v>
      </c>
      <c r="S17" s="32">
        <v>0</v>
      </c>
      <c r="T17" s="32" t="s">
        <v>436</v>
      </c>
    </row>
    <row r="18" spans="4:20" x14ac:dyDescent="0.3">
      <c r="D18" s="4" t="s">
        <v>16</v>
      </c>
      <c r="E18" s="4" t="s">
        <v>170</v>
      </c>
      <c r="G18" s="4" t="s">
        <v>19</v>
      </c>
      <c r="H18" s="4" t="s">
        <v>198</v>
      </c>
      <c r="I18" s="4" t="s">
        <v>198</v>
      </c>
      <c r="N18" s="62" t="s">
        <v>357</v>
      </c>
      <c r="Q18" s="32" t="s">
        <v>18</v>
      </c>
      <c r="R18" s="32">
        <v>6</v>
      </c>
      <c r="S18" s="32">
        <v>0</v>
      </c>
      <c r="T18" s="32" t="s">
        <v>436</v>
      </c>
    </row>
    <row r="19" spans="4:20" x14ac:dyDescent="0.3">
      <c r="D19" s="4" t="s">
        <v>17</v>
      </c>
      <c r="E19" s="4" t="s">
        <v>170</v>
      </c>
      <c r="G19" s="4" t="s">
        <v>20</v>
      </c>
      <c r="H19" s="4" t="s">
        <v>199</v>
      </c>
      <c r="I19" s="4" t="s">
        <v>200</v>
      </c>
      <c r="N19" s="62" t="s">
        <v>358</v>
      </c>
      <c r="Q19" s="32" t="s">
        <v>19</v>
      </c>
      <c r="R19" s="32">
        <v>6</v>
      </c>
      <c r="S19" s="32">
        <v>0</v>
      </c>
      <c r="T19" s="32" t="s">
        <v>436</v>
      </c>
    </row>
    <row r="20" spans="4:20" x14ac:dyDescent="0.3">
      <c r="D20" s="4" t="s">
        <v>18</v>
      </c>
      <c r="E20" s="4" t="s">
        <v>170</v>
      </c>
      <c r="G20" s="4" t="s">
        <v>21</v>
      </c>
      <c r="H20" s="4" t="s">
        <v>199</v>
      </c>
      <c r="I20" s="4" t="s">
        <v>200</v>
      </c>
      <c r="N20" s="62" t="s">
        <v>359</v>
      </c>
      <c r="Q20" s="32" t="s">
        <v>20</v>
      </c>
      <c r="R20" s="32">
        <v>126</v>
      </c>
      <c r="S20" s="32">
        <v>126</v>
      </c>
      <c r="T20" s="32" t="s">
        <v>437</v>
      </c>
    </row>
    <row r="21" spans="4:20" x14ac:dyDescent="0.3">
      <c r="D21" s="4" t="s">
        <v>19</v>
      </c>
      <c r="E21" s="4" t="s">
        <v>170</v>
      </c>
      <c r="G21" s="4" t="s">
        <v>22</v>
      </c>
      <c r="H21" s="4" t="s">
        <v>199</v>
      </c>
      <c r="I21" s="4" t="s">
        <v>200</v>
      </c>
      <c r="N21" s="62" t="s">
        <v>360</v>
      </c>
      <c r="Q21" s="32" t="s">
        <v>21</v>
      </c>
      <c r="R21" s="32">
        <v>3</v>
      </c>
      <c r="S21" s="32">
        <v>0</v>
      </c>
      <c r="T21" s="32" t="s">
        <v>435</v>
      </c>
    </row>
    <row r="22" spans="4:20" x14ac:dyDescent="0.3">
      <c r="D22" s="4" t="s">
        <v>20</v>
      </c>
      <c r="E22" s="5" t="s">
        <v>172</v>
      </c>
      <c r="G22" s="4" t="s">
        <v>23</v>
      </c>
      <c r="H22" s="4" t="s">
        <v>202</v>
      </c>
      <c r="I22" s="4" t="s">
        <v>205</v>
      </c>
      <c r="N22" s="62" t="s">
        <v>361</v>
      </c>
      <c r="Q22" s="32" t="s">
        <v>22</v>
      </c>
      <c r="R22" s="32">
        <v>6</v>
      </c>
      <c r="S22" s="32">
        <v>0</v>
      </c>
      <c r="T22" s="32" t="s">
        <v>436</v>
      </c>
    </row>
    <row r="23" spans="4:20" x14ac:dyDescent="0.3">
      <c r="D23" s="4" t="s">
        <v>21</v>
      </c>
      <c r="E23" s="4" t="s">
        <v>170</v>
      </c>
      <c r="G23" s="4" t="s">
        <v>24</v>
      </c>
      <c r="H23" s="4" t="s">
        <v>203</v>
      </c>
      <c r="I23" s="4" t="s">
        <v>204</v>
      </c>
      <c r="N23" s="62" t="s">
        <v>362</v>
      </c>
      <c r="Q23" s="32" t="s">
        <v>23</v>
      </c>
      <c r="R23" s="32">
        <v>3</v>
      </c>
      <c r="S23" s="32">
        <v>0</v>
      </c>
      <c r="T23" s="32" t="s">
        <v>436</v>
      </c>
    </row>
    <row r="24" spans="4:20" x14ac:dyDescent="0.3">
      <c r="D24" s="4" t="s">
        <v>22</v>
      </c>
      <c r="E24" s="4" t="s">
        <v>170</v>
      </c>
      <c r="G24" s="4" t="s">
        <v>25</v>
      </c>
      <c r="H24" s="4" t="s">
        <v>201</v>
      </c>
      <c r="I24" s="4" t="s">
        <v>201</v>
      </c>
      <c r="N24" s="62" t="s">
        <v>363</v>
      </c>
      <c r="Q24" s="32" t="s">
        <v>24</v>
      </c>
      <c r="R24" s="32">
        <v>6</v>
      </c>
      <c r="S24" s="32">
        <v>0</v>
      </c>
      <c r="T24" s="32" t="s">
        <v>436</v>
      </c>
    </row>
    <row r="25" spans="4:20" x14ac:dyDescent="0.3">
      <c r="D25" s="4" t="s">
        <v>23</v>
      </c>
      <c r="E25" s="4" t="s">
        <v>170</v>
      </c>
      <c r="G25" s="4" t="s">
        <v>26</v>
      </c>
      <c r="H25" s="4" t="s">
        <v>202</v>
      </c>
      <c r="I25" s="4" t="s">
        <v>205</v>
      </c>
      <c r="N25" s="62" t="s">
        <v>364</v>
      </c>
      <c r="Q25" s="32" t="s">
        <v>25</v>
      </c>
      <c r="R25" s="32">
        <v>6</v>
      </c>
      <c r="S25" s="32">
        <v>0</v>
      </c>
      <c r="T25" s="32" t="s">
        <v>436</v>
      </c>
    </row>
    <row r="26" spans="4:20" x14ac:dyDescent="0.3">
      <c r="D26" s="4" t="s">
        <v>24</v>
      </c>
      <c r="E26" s="4" t="s">
        <v>170</v>
      </c>
      <c r="G26" s="4" t="s">
        <v>27</v>
      </c>
      <c r="H26" s="4" t="s">
        <v>201</v>
      </c>
      <c r="I26" s="4" t="s">
        <v>201</v>
      </c>
      <c r="N26" s="62" t="s">
        <v>365</v>
      </c>
      <c r="Q26" s="32" t="s">
        <v>26</v>
      </c>
      <c r="R26" s="32">
        <v>6</v>
      </c>
      <c r="S26" s="32">
        <v>0</v>
      </c>
      <c r="T26" s="32" t="s">
        <v>436</v>
      </c>
    </row>
    <row r="27" spans="4:20" x14ac:dyDescent="0.3">
      <c r="D27" s="4" t="s">
        <v>25</v>
      </c>
      <c r="E27" s="4" t="s">
        <v>170</v>
      </c>
      <c r="G27" s="4" t="s">
        <v>28</v>
      </c>
      <c r="H27" s="4" t="s">
        <v>196</v>
      </c>
      <c r="I27" s="4" t="s">
        <v>197</v>
      </c>
      <c r="N27" s="62" t="s">
        <v>366</v>
      </c>
      <c r="Q27" s="32" t="s">
        <v>27</v>
      </c>
      <c r="R27" s="32">
        <v>6</v>
      </c>
      <c r="S27" s="32">
        <v>0</v>
      </c>
      <c r="T27" s="32" t="s">
        <v>436</v>
      </c>
    </row>
    <row r="28" spans="4:20" x14ac:dyDescent="0.3">
      <c r="D28" s="4" t="s">
        <v>26</v>
      </c>
      <c r="E28" s="4" t="s">
        <v>170</v>
      </c>
      <c r="N28" s="62" t="s">
        <v>367</v>
      </c>
      <c r="Q28" s="32" t="s">
        <v>28</v>
      </c>
      <c r="R28" s="32">
        <v>6</v>
      </c>
      <c r="S28" s="32">
        <v>0</v>
      </c>
      <c r="T28" s="32" t="s">
        <v>436</v>
      </c>
    </row>
    <row r="29" spans="4:20" x14ac:dyDescent="0.3">
      <c r="D29" s="4" t="s">
        <v>27</v>
      </c>
      <c r="E29" s="4" t="s">
        <v>170</v>
      </c>
      <c r="N29" s="62" t="s">
        <v>368</v>
      </c>
      <c r="Q29" s="32" t="s">
        <v>29</v>
      </c>
      <c r="R29" s="32">
        <v>6</v>
      </c>
      <c r="S29" s="32">
        <v>0</v>
      </c>
      <c r="T29" s="32" t="s">
        <v>436</v>
      </c>
    </row>
    <row r="30" spans="4:20" x14ac:dyDescent="0.3">
      <c r="D30" s="4" t="s">
        <v>28</v>
      </c>
      <c r="E30" s="4" t="s">
        <v>170</v>
      </c>
      <c r="N30" s="62" t="s">
        <v>369</v>
      </c>
    </row>
    <row r="31" spans="4:20" x14ac:dyDescent="0.3">
      <c r="D31" s="4" t="s">
        <v>29</v>
      </c>
      <c r="E31" s="5" t="s">
        <v>172</v>
      </c>
      <c r="N31" s="62" t="s">
        <v>370</v>
      </c>
    </row>
    <row r="32" spans="4:20" x14ac:dyDescent="0.3">
      <c r="N32" s="62" t="s">
        <v>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FC424-4EA7-4374-92E9-2E50F4564731}">
  <dimension ref="A1:K42"/>
  <sheetViews>
    <sheetView workbookViewId="0">
      <selection activeCell="A11" sqref="A11"/>
    </sheetView>
  </sheetViews>
  <sheetFormatPr defaultRowHeight="14.4" x14ac:dyDescent="0.3"/>
  <cols>
    <col min="1" max="1" width="11.21875" bestFit="1" customWidth="1"/>
    <col min="2" max="2" width="15.44140625" customWidth="1"/>
    <col min="5" max="5" width="21.5546875" bestFit="1" customWidth="1"/>
    <col min="9" max="9" width="16.6640625" bestFit="1" customWidth="1"/>
    <col min="10" max="10" width="4" bestFit="1" customWidth="1"/>
  </cols>
  <sheetData>
    <row r="1" spans="1:11" x14ac:dyDescent="0.3">
      <c r="A1" s="117" t="s">
        <v>0</v>
      </c>
      <c r="B1" s="118"/>
      <c r="E1" s="119" t="s">
        <v>1</v>
      </c>
      <c r="F1" s="119"/>
      <c r="I1" s="119" t="s">
        <v>2</v>
      </c>
      <c r="J1" s="119"/>
    </row>
    <row r="2" spans="1:11" x14ac:dyDescent="0.3">
      <c r="A2" s="120" t="s">
        <v>220</v>
      </c>
      <c r="B2" s="120"/>
      <c r="E2" s="37" t="s">
        <v>221</v>
      </c>
      <c r="F2" s="37"/>
      <c r="I2" s="37" t="s">
        <v>222</v>
      </c>
      <c r="J2" s="37"/>
    </row>
    <row r="3" spans="1:11" x14ac:dyDescent="0.3">
      <c r="A3" s="120"/>
      <c r="B3" s="120"/>
      <c r="E3" s="37" t="s">
        <v>223</v>
      </c>
      <c r="F3" s="37"/>
      <c r="I3" s="37" t="s">
        <v>231</v>
      </c>
      <c r="J3" s="37"/>
    </row>
    <row r="4" spans="1:11" x14ac:dyDescent="0.3">
      <c r="A4" s="120"/>
      <c r="B4" s="120"/>
    </row>
    <row r="6" spans="1:11" x14ac:dyDescent="0.3">
      <c r="A6" s="39" t="s">
        <v>0</v>
      </c>
      <c r="B6" s="39" t="s">
        <v>224</v>
      </c>
      <c r="C6" t="s">
        <v>225</v>
      </c>
      <c r="E6" s="39" t="s">
        <v>1</v>
      </c>
      <c r="F6" s="39" t="s">
        <v>224</v>
      </c>
      <c r="G6" t="s">
        <v>225</v>
      </c>
      <c r="I6" s="39" t="s">
        <v>2</v>
      </c>
      <c r="J6" s="39" t="s">
        <v>224</v>
      </c>
      <c r="K6" t="s">
        <v>226</v>
      </c>
    </row>
    <row r="7" spans="1:11" x14ac:dyDescent="0.3">
      <c r="A7" s="38" t="s">
        <v>30</v>
      </c>
      <c r="B7">
        <v>124</v>
      </c>
      <c r="C7" s="19">
        <v>0.33333333333333331</v>
      </c>
      <c r="E7" s="38">
        <v>2013</v>
      </c>
      <c r="F7">
        <v>36</v>
      </c>
      <c r="G7" s="19">
        <v>9.6548306127995656E-2</v>
      </c>
      <c r="I7" s="38" t="s">
        <v>31</v>
      </c>
      <c r="J7">
        <v>33</v>
      </c>
      <c r="K7" s="19">
        <v>8.8709677419354843E-2</v>
      </c>
    </row>
    <row r="8" spans="1:11" x14ac:dyDescent="0.3">
      <c r="A8" s="38" t="s">
        <v>35</v>
      </c>
      <c r="B8">
        <v>124</v>
      </c>
      <c r="C8" s="19">
        <v>0.33333333333333331</v>
      </c>
      <c r="E8" s="38">
        <v>2014</v>
      </c>
      <c r="F8">
        <v>36</v>
      </c>
      <c r="G8" s="19">
        <v>9.6596268525476023E-2</v>
      </c>
      <c r="I8" s="38" t="s">
        <v>36</v>
      </c>
      <c r="J8">
        <v>33</v>
      </c>
      <c r="K8" s="19">
        <v>8.8709677419354843E-2</v>
      </c>
    </row>
    <row r="9" spans="1:11" x14ac:dyDescent="0.3">
      <c r="A9" s="38" t="s">
        <v>33</v>
      </c>
      <c r="B9">
        <v>124</v>
      </c>
      <c r="C9" s="19">
        <v>0.33333333333333331</v>
      </c>
      <c r="E9" s="38">
        <v>2015</v>
      </c>
      <c r="F9">
        <v>36</v>
      </c>
      <c r="G9" s="19">
        <v>9.6644230922956403E-2</v>
      </c>
      <c r="I9" s="38" t="s">
        <v>38</v>
      </c>
      <c r="J9">
        <v>33</v>
      </c>
      <c r="K9" s="19">
        <v>8.8709677419354843E-2</v>
      </c>
    </row>
    <row r="10" spans="1:11" x14ac:dyDescent="0.3">
      <c r="A10" s="38" t="s">
        <v>227</v>
      </c>
      <c r="B10">
        <v>372</v>
      </c>
      <c r="C10" s="19">
        <v>1</v>
      </c>
      <c r="E10" s="38">
        <v>2016</v>
      </c>
      <c r="F10">
        <v>36</v>
      </c>
      <c r="G10" s="19">
        <v>9.6692193320436784E-2</v>
      </c>
      <c r="I10" s="38" t="s">
        <v>39</v>
      </c>
      <c r="J10">
        <v>30</v>
      </c>
      <c r="K10" s="19">
        <v>8.0645161290322578E-2</v>
      </c>
    </row>
    <row r="11" spans="1:11" x14ac:dyDescent="0.3">
      <c r="E11" s="38">
        <v>2017</v>
      </c>
      <c r="F11">
        <v>36</v>
      </c>
      <c r="G11" s="19">
        <v>9.6740155717917151E-2</v>
      </c>
      <c r="I11" s="38" t="s">
        <v>41</v>
      </c>
      <c r="J11">
        <v>33</v>
      </c>
      <c r="K11" s="19">
        <v>8.8709677419354843E-2</v>
      </c>
    </row>
    <row r="12" spans="1:11" x14ac:dyDescent="0.3">
      <c r="E12" s="38">
        <v>2018</v>
      </c>
      <c r="F12">
        <v>36</v>
      </c>
      <c r="G12" s="19">
        <v>9.6788118115397531E-2</v>
      </c>
      <c r="I12" s="38" t="s">
        <v>42</v>
      </c>
      <c r="J12">
        <v>30</v>
      </c>
      <c r="K12" s="19">
        <v>8.0645161290322578E-2</v>
      </c>
    </row>
    <row r="13" spans="1:11" x14ac:dyDescent="0.3">
      <c r="E13" s="38">
        <v>2019</v>
      </c>
      <c r="F13">
        <v>33</v>
      </c>
      <c r="G13" s="19">
        <v>8.876640713680474E-2</v>
      </c>
      <c r="I13" s="38" t="s">
        <v>44</v>
      </c>
      <c r="J13">
        <v>30</v>
      </c>
      <c r="K13" s="19">
        <v>8.0645161290322578E-2</v>
      </c>
    </row>
    <row r="14" spans="1:11" x14ac:dyDescent="0.3">
      <c r="E14" s="38">
        <v>2020</v>
      </c>
      <c r="F14">
        <v>36</v>
      </c>
      <c r="G14" s="19">
        <v>9.6884042910358278E-2</v>
      </c>
      <c r="I14" s="38" t="s">
        <v>46</v>
      </c>
      <c r="J14">
        <v>30</v>
      </c>
      <c r="K14" s="19">
        <v>8.0645161290322578E-2</v>
      </c>
    </row>
    <row r="15" spans="1:11" x14ac:dyDescent="0.3">
      <c r="E15" s="38">
        <v>2021</v>
      </c>
      <c r="F15">
        <v>36</v>
      </c>
      <c r="G15" s="19">
        <v>9.6932005307838659E-2</v>
      </c>
      <c r="I15" s="38" t="s">
        <v>48</v>
      </c>
      <c r="J15">
        <v>30</v>
      </c>
      <c r="K15" s="19">
        <v>8.0645161290322578E-2</v>
      </c>
    </row>
    <row r="16" spans="1:11" x14ac:dyDescent="0.3">
      <c r="E16" s="38">
        <v>2022</v>
      </c>
      <c r="F16">
        <v>36</v>
      </c>
      <c r="G16" s="19">
        <v>9.6979967705319026E-2</v>
      </c>
      <c r="I16" s="38" t="s">
        <v>50</v>
      </c>
      <c r="J16">
        <v>30</v>
      </c>
      <c r="K16" s="19">
        <v>8.0645161290322578E-2</v>
      </c>
    </row>
    <row r="17" spans="5:11" x14ac:dyDescent="0.3">
      <c r="E17" s="38">
        <v>2023</v>
      </c>
      <c r="F17">
        <v>15</v>
      </c>
      <c r="G17" s="19">
        <v>4.0428304209499749E-2</v>
      </c>
      <c r="I17" s="38" t="s">
        <v>53</v>
      </c>
      <c r="J17">
        <v>30</v>
      </c>
      <c r="K17" s="19">
        <v>8.0645161290322578E-2</v>
      </c>
    </row>
    <row r="18" spans="5:11" x14ac:dyDescent="0.3">
      <c r="E18" s="38" t="s">
        <v>227</v>
      </c>
      <c r="F18">
        <v>372</v>
      </c>
      <c r="G18" s="19">
        <v>1</v>
      </c>
      <c r="I18" s="38" t="s">
        <v>55</v>
      </c>
      <c r="J18">
        <v>30</v>
      </c>
      <c r="K18" s="19">
        <v>8.0645161290322578E-2</v>
      </c>
    </row>
    <row r="19" spans="5:11" x14ac:dyDescent="0.3">
      <c r="I19" s="38" t="s">
        <v>227</v>
      </c>
      <c r="J19">
        <v>372</v>
      </c>
      <c r="K19" s="19">
        <v>1</v>
      </c>
    </row>
    <row r="21" spans="5:11" x14ac:dyDescent="0.3">
      <c r="E21" t="s">
        <v>228</v>
      </c>
      <c r="F21" t="s">
        <v>229</v>
      </c>
    </row>
    <row r="22" spans="5:11" x14ac:dyDescent="0.3">
      <c r="F22" t="s">
        <v>230</v>
      </c>
    </row>
    <row r="27" spans="5:11" x14ac:dyDescent="0.3">
      <c r="I27" s="40" t="s">
        <v>2</v>
      </c>
      <c r="J27" s="40" t="s">
        <v>224</v>
      </c>
    </row>
    <row r="28" spans="5:11" x14ac:dyDescent="0.3">
      <c r="I28" s="38" t="s">
        <v>31</v>
      </c>
      <c r="J28">
        <v>33</v>
      </c>
    </row>
    <row r="29" spans="5:11" x14ac:dyDescent="0.3">
      <c r="I29" s="38" t="s">
        <v>36</v>
      </c>
      <c r="J29">
        <v>33</v>
      </c>
    </row>
    <row r="30" spans="5:11" x14ac:dyDescent="0.3">
      <c r="I30" s="38" t="s">
        <v>38</v>
      </c>
      <c r="J30">
        <v>32</v>
      </c>
    </row>
    <row r="31" spans="5:11" x14ac:dyDescent="0.3">
      <c r="I31" s="38" t="s">
        <v>39</v>
      </c>
      <c r="J31">
        <v>30</v>
      </c>
    </row>
    <row r="32" spans="5:11" x14ac:dyDescent="0.3">
      <c r="I32" s="38" t="s">
        <v>41</v>
      </c>
      <c r="J32">
        <v>33</v>
      </c>
    </row>
    <row r="33" spans="9:10" x14ac:dyDescent="0.3">
      <c r="I33" s="38" t="s">
        <v>42</v>
      </c>
      <c r="J33">
        <v>30</v>
      </c>
    </row>
    <row r="34" spans="9:10" x14ac:dyDescent="0.3">
      <c r="I34" s="38" t="s">
        <v>44</v>
      </c>
      <c r="J34">
        <v>30</v>
      </c>
    </row>
    <row r="35" spans="9:10" x14ac:dyDescent="0.3">
      <c r="I35" s="38" t="s">
        <v>46</v>
      </c>
      <c r="J35">
        <v>30</v>
      </c>
    </row>
    <row r="36" spans="9:10" x14ac:dyDescent="0.3">
      <c r="I36" s="38" t="s">
        <v>48</v>
      </c>
      <c r="J36">
        <v>30</v>
      </c>
    </row>
    <row r="37" spans="9:10" x14ac:dyDescent="0.3">
      <c r="I37" s="38" t="s">
        <v>50</v>
      </c>
      <c r="J37">
        <v>30</v>
      </c>
    </row>
    <row r="38" spans="9:10" x14ac:dyDescent="0.3">
      <c r="I38" s="38" t="s">
        <v>53</v>
      </c>
      <c r="J38">
        <v>29</v>
      </c>
    </row>
    <row r="39" spans="9:10" x14ac:dyDescent="0.3">
      <c r="I39" s="38" t="s">
        <v>55</v>
      </c>
      <c r="J39">
        <v>30</v>
      </c>
    </row>
    <row r="40" spans="9:10" x14ac:dyDescent="0.3">
      <c r="I40" s="38" t="s">
        <v>60</v>
      </c>
      <c r="J40">
        <v>1</v>
      </c>
    </row>
    <row r="41" spans="9:10" x14ac:dyDescent="0.3">
      <c r="I41" s="38" t="s">
        <v>52</v>
      </c>
      <c r="J41">
        <v>1</v>
      </c>
    </row>
    <row r="42" spans="9:10" x14ac:dyDescent="0.3">
      <c r="I42" s="42" t="s">
        <v>227</v>
      </c>
      <c r="J42" s="41">
        <v>372</v>
      </c>
    </row>
  </sheetData>
  <mergeCells count="4">
    <mergeCell ref="A1:B1"/>
    <mergeCell ref="E1:F1"/>
    <mergeCell ref="I1:J1"/>
    <mergeCell ref="A2:B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98A2E-5716-4324-B648-C5F41F6E6E06}">
  <dimension ref="B5:AE31"/>
  <sheetViews>
    <sheetView showGridLines="0" workbookViewId="0">
      <selection activeCell="G21" sqref="G21"/>
    </sheetView>
  </sheetViews>
  <sheetFormatPr defaultRowHeight="14.4" x14ac:dyDescent="0.3"/>
  <cols>
    <col min="2" max="2" width="15.88671875" bestFit="1" customWidth="1"/>
    <col min="7" max="7" width="30.44140625" bestFit="1" customWidth="1"/>
    <col min="8" max="8" width="16.77734375" bestFit="1" customWidth="1"/>
    <col min="9" max="9" width="6" bestFit="1" customWidth="1"/>
    <col min="10" max="10" width="6.5546875" bestFit="1" customWidth="1"/>
    <col min="11" max="11" width="11.21875" bestFit="1" customWidth="1"/>
    <col min="15" max="15" width="15.88671875" bestFit="1" customWidth="1"/>
    <col min="17" max="17" width="7" bestFit="1" customWidth="1"/>
    <col min="19" max="19" width="15.88671875" bestFit="1" customWidth="1"/>
    <col min="23" max="23" width="15.88671875" bestFit="1" customWidth="1"/>
    <col min="29" max="29" width="15.88671875" bestFit="1" customWidth="1"/>
    <col min="30" max="30" width="7" bestFit="1" customWidth="1"/>
  </cols>
  <sheetData>
    <row r="5" spans="2:31" x14ac:dyDescent="0.3">
      <c r="B5" t="s">
        <v>30</v>
      </c>
      <c r="C5" t="s">
        <v>208</v>
      </c>
      <c r="G5" s="35" t="s">
        <v>209</v>
      </c>
      <c r="H5" s="35" t="s">
        <v>210</v>
      </c>
      <c r="I5" s="35" t="s">
        <v>30</v>
      </c>
      <c r="J5" s="35" t="s">
        <v>33</v>
      </c>
      <c r="K5" s="35" t="s">
        <v>35</v>
      </c>
    </row>
    <row r="6" spans="2:31" x14ac:dyDescent="0.3">
      <c r="B6" s="3" t="s">
        <v>207</v>
      </c>
      <c r="G6" s="31" t="s">
        <v>17</v>
      </c>
      <c r="H6" s="54" t="s">
        <v>198</v>
      </c>
      <c r="I6" s="31">
        <v>191.2</v>
      </c>
      <c r="J6" s="31">
        <v>181.3</v>
      </c>
      <c r="K6" s="31">
        <v>187.3</v>
      </c>
      <c r="O6" s="121" t="s">
        <v>30</v>
      </c>
      <c r="P6" s="121"/>
      <c r="Q6" s="121"/>
      <c r="S6" s="122" t="s">
        <v>33</v>
      </c>
      <c r="T6" s="122"/>
      <c r="U6" s="122"/>
      <c r="AC6" s="122" t="s">
        <v>35</v>
      </c>
      <c r="AD6" s="122"/>
      <c r="AE6" s="122"/>
    </row>
    <row r="7" spans="2:31" x14ac:dyDescent="0.3">
      <c r="B7" s="4" t="s">
        <v>195</v>
      </c>
      <c r="G7" s="31" t="s">
        <v>18</v>
      </c>
      <c r="H7" s="54" t="s">
        <v>198</v>
      </c>
      <c r="I7" s="31">
        <v>187.9</v>
      </c>
      <c r="J7" s="31">
        <v>168.1</v>
      </c>
      <c r="K7" s="31">
        <v>179.7</v>
      </c>
      <c r="O7" s="21" t="s">
        <v>207</v>
      </c>
      <c r="P7" s="21" t="s">
        <v>211</v>
      </c>
      <c r="Q7" s="21" t="s">
        <v>212</v>
      </c>
      <c r="S7" s="21" t="s">
        <v>207</v>
      </c>
      <c r="T7" s="21" t="s">
        <v>211</v>
      </c>
      <c r="U7" s="21" t="s">
        <v>212</v>
      </c>
      <c r="AC7" s="21" t="s">
        <v>207</v>
      </c>
      <c r="AD7" s="21" t="s">
        <v>211</v>
      </c>
      <c r="AE7" s="21" t="s">
        <v>212</v>
      </c>
    </row>
    <row r="8" spans="2:31" x14ac:dyDescent="0.3">
      <c r="B8" s="4" t="s">
        <v>197</v>
      </c>
      <c r="G8" s="31" t="s">
        <v>19</v>
      </c>
      <c r="H8" s="54" t="s">
        <v>198</v>
      </c>
      <c r="I8" s="31">
        <v>190.8</v>
      </c>
      <c r="J8" s="31">
        <v>179.3</v>
      </c>
      <c r="K8" s="31">
        <v>186.2</v>
      </c>
      <c r="O8" s="20" t="s">
        <v>195</v>
      </c>
      <c r="P8" s="20">
        <f>SUMIFS($I$6:$I$31,$H$6:$H$31,O8)</f>
        <v>2290.7000000000007</v>
      </c>
      <c r="Q8" s="27">
        <f>P8/SUM($P$8:$P$14)</f>
        <v>0.50918022583800127</v>
      </c>
      <c r="S8" s="20" t="s">
        <v>195</v>
      </c>
      <c r="T8" s="4">
        <f t="shared" ref="T8:T14" si="0">SUMIFS($J$6:$J$31,$H$6:$H$31,$S8)</f>
        <v>2335.1</v>
      </c>
      <c r="U8" s="24">
        <f t="shared" ref="U8:U15" si="1">T8/$T$15</f>
        <v>0.50315671529229256</v>
      </c>
      <c r="AC8" s="20" t="s">
        <v>195</v>
      </c>
      <c r="AD8" s="4">
        <f>SUMIFS($K$6:$K$31,$H$6:$H$31,AC8)</f>
        <v>2306.9</v>
      </c>
      <c r="AE8" s="24">
        <f t="shared" ref="AE8:AE15" si="2">AD8/$AD$15</f>
        <v>0.49563853557923693</v>
      </c>
    </row>
    <row r="9" spans="2:31" x14ac:dyDescent="0.3">
      <c r="B9" s="4" t="s">
        <v>198</v>
      </c>
      <c r="G9" s="31" t="s">
        <v>3</v>
      </c>
      <c r="H9" s="55" t="str">
        <f>VLOOKUP(G9,Note!$G$1:$I$27,3,0)</f>
        <v>F &amp; B</v>
      </c>
      <c r="I9" s="31">
        <v>173.2</v>
      </c>
      <c r="J9" s="31">
        <v>174.7</v>
      </c>
      <c r="K9" s="31">
        <v>173.7</v>
      </c>
      <c r="O9" s="20" t="s">
        <v>197</v>
      </c>
      <c r="P9" s="20">
        <f t="shared" ref="P9:P14" si="3">SUMIFS($I$6:$I$31,$H$6:$H$31,O9)</f>
        <v>379.4</v>
      </c>
      <c r="Q9" s="27">
        <f t="shared" ref="Q9:Q15" si="4">P9/SUM($P$8:$P$14)</f>
        <v>8.4333600071130055E-2</v>
      </c>
      <c r="S9" s="20" t="s">
        <v>197</v>
      </c>
      <c r="T9" s="4">
        <f t="shared" si="0"/>
        <v>375.79999999999995</v>
      </c>
      <c r="U9" s="24">
        <f t="shared" si="1"/>
        <v>8.0975672822081943E-2</v>
      </c>
      <c r="AC9" s="20" t="s">
        <v>197</v>
      </c>
      <c r="AD9" s="4">
        <f t="shared" ref="AD9:AD14" si="5">SUMIFS($K$6:$K$31,$H$6:$H$31,AC9)</f>
        <v>376.7</v>
      </c>
      <c r="AE9" s="24">
        <f t="shared" si="2"/>
        <v>8.0934169817806809E-2</v>
      </c>
    </row>
    <row r="10" spans="2:31" x14ac:dyDescent="0.3">
      <c r="B10" s="4" t="s">
        <v>200</v>
      </c>
      <c r="G10" s="31" t="s">
        <v>4</v>
      </c>
      <c r="H10" s="55" t="s">
        <v>195</v>
      </c>
      <c r="I10" s="31">
        <v>211.5</v>
      </c>
      <c r="J10" s="31">
        <v>219.4</v>
      </c>
      <c r="K10" s="31">
        <v>214.3</v>
      </c>
      <c r="O10" s="20" t="s">
        <v>198</v>
      </c>
      <c r="P10" s="20">
        <f t="shared" si="3"/>
        <v>569.90000000000009</v>
      </c>
      <c r="Q10" s="27">
        <f t="shared" si="4"/>
        <v>0.12667822530452563</v>
      </c>
      <c r="S10" s="20" t="s">
        <v>198</v>
      </c>
      <c r="T10" s="4">
        <f t="shared" si="0"/>
        <v>528.70000000000005</v>
      </c>
      <c r="U10" s="24">
        <f t="shared" si="1"/>
        <v>0.11392186860307273</v>
      </c>
      <c r="AC10" s="20" t="s">
        <v>198</v>
      </c>
      <c r="AD10" s="4">
        <f t="shared" si="5"/>
        <v>553.20000000000005</v>
      </c>
      <c r="AE10" s="24">
        <f t="shared" si="2"/>
        <v>0.11885527672739775</v>
      </c>
    </row>
    <row r="11" spans="2:31" x14ac:dyDescent="0.3">
      <c r="B11" s="4" t="s">
        <v>205</v>
      </c>
      <c r="G11" s="31" t="s">
        <v>5</v>
      </c>
      <c r="H11" s="55" t="s">
        <v>195</v>
      </c>
      <c r="I11" s="31">
        <v>171</v>
      </c>
      <c r="J11" s="31">
        <v>176.7</v>
      </c>
      <c r="K11" s="31">
        <v>173.2</v>
      </c>
      <c r="O11" s="20" t="s">
        <v>200</v>
      </c>
      <c r="P11" s="20">
        <f t="shared" si="3"/>
        <v>362.3</v>
      </c>
      <c r="Q11" s="27">
        <f t="shared" si="4"/>
        <v>8.0532586467502429E-2</v>
      </c>
      <c r="S11" s="20" t="s">
        <v>200</v>
      </c>
      <c r="T11" s="4">
        <f t="shared" si="0"/>
        <v>529.1</v>
      </c>
      <c r="U11" s="24">
        <f t="shared" si="1"/>
        <v>0.11400805878170187</v>
      </c>
      <c r="AC11" s="20" t="s">
        <v>200</v>
      </c>
      <c r="AD11" s="4">
        <f t="shared" si="5"/>
        <v>533.59999999999991</v>
      </c>
      <c r="AE11" s="24">
        <f t="shared" si="2"/>
        <v>0.11464420763148847</v>
      </c>
    </row>
    <row r="12" spans="2:31" x14ac:dyDescent="0.3">
      <c r="B12" s="4" t="s">
        <v>204</v>
      </c>
      <c r="G12" s="31" t="s">
        <v>6</v>
      </c>
      <c r="H12" s="55" t="s">
        <v>195</v>
      </c>
      <c r="I12" s="31">
        <v>179.6</v>
      </c>
      <c r="J12" s="31">
        <v>179.4</v>
      </c>
      <c r="K12" s="31">
        <v>179.5</v>
      </c>
      <c r="O12" s="20" t="s">
        <v>205</v>
      </c>
      <c r="P12" s="20">
        <f t="shared" si="3"/>
        <v>368.1</v>
      </c>
      <c r="Q12" s="27">
        <f t="shared" si="4"/>
        <v>8.1821819151773792E-2</v>
      </c>
      <c r="S12" s="20" t="s">
        <v>205</v>
      </c>
      <c r="T12" s="4">
        <f t="shared" si="0"/>
        <v>357</v>
      </c>
      <c r="U12" s="24">
        <f t="shared" si="1"/>
        <v>7.6924734426512126E-2</v>
      </c>
      <c r="AC12" s="20" t="s">
        <v>205</v>
      </c>
      <c r="AD12" s="4">
        <f t="shared" si="5"/>
        <v>362.79999999999995</v>
      </c>
      <c r="AE12" s="24">
        <f t="shared" si="2"/>
        <v>7.7947748367136471E-2</v>
      </c>
    </row>
    <row r="13" spans="2:31" x14ac:dyDescent="0.3">
      <c r="B13" s="4" t="s">
        <v>201</v>
      </c>
      <c r="G13" s="31" t="s">
        <v>7</v>
      </c>
      <c r="H13" s="55" t="s">
        <v>195</v>
      </c>
      <c r="I13" s="31">
        <v>173.3</v>
      </c>
      <c r="J13" s="31">
        <v>164.4</v>
      </c>
      <c r="K13" s="31">
        <v>170</v>
      </c>
      <c r="O13" s="20" t="s">
        <v>204</v>
      </c>
      <c r="P13" s="20">
        <f t="shared" si="3"/>
        <v>169.7</v>
      </c>
      <c r="Q13" s="27">
        <f t="shared" si="4"/>
        <v>3.7721170089801713E-2</v>
      </c>
      <c r="S13" s="20" t="s">
        <v>204</v>
      </c>
      <c r="T13" s="4">
        <f t="shared" si="0"/>
        <v>160.4</v>
      </c>
      <c r="U13" s="24">
        <f t="shared" si="1"/>
        <v>3.4562261630287243E-2</v>
      </c>
      <c r="AC13" s="20" t="s">
        <v>204</v>
      </c>
      <c r="AD13" s="4">
        <f t="shared" si="5"/>
        <v>164.8</v>
      </c>
      <c r="AE13" s="24">
        <f t="shared" si="2"/>
        <v>3.5407356479890004E-2</v>
      </c>
    </row>
    <row r="14" spans="2:31" x14ac:dyDescent="0.3">
      <c r="G14" s="31" t="s">
        <v>8</v>
      </c>
      <c r="H14" s="55" t="s">
        <v>195</v>
      </c>
      <c r="I14" s="31">
        <v>169</v>
      </c>
      <c r="J14" s="31">
        <v>175.8</v>
      </c>
      <c r="K14" s="31">
        <v>172.2</v>
      </c>
      <c r="O14" s="20" t="s">
        <v>201</v>
      </c>
      <c r="P14" s="20">
        <f t="shared" si="3"/>
        <v>358.70000000000005</v>
      </c>
      <c r="Q14" s="27">
        <f t="shared" si="4"/>
        <v>7.9732373077265037E-2</v>
      </c>
      <c r="S14" s="20" t="s">
        <v>201</v>
      </c>
      <c r="T14" s="4">
        <f t="shared" si="0"/>
        <v>354.79999999999995</v>
      </c>
      <c r="U14" s="24">
        <f t="shared" si="1"/>
        <v>7.6450688444051812E-2</v>
      </c>
      <c r="AC14" s="20" t="s">
        <v>201</v>
      </c>
      <c r="AD14" s="4">
        <f t="shared" si="5"/>
        <v>356.4</v>
      </c>
      <c r="AE14" s="24">
        <f t="shared" si="2"/>
        <v>7.6572705397043653E-2</v>
      </c>
    </row>
    <row r="15" spans="2:31" x14ac:dyDescent="0.3">
      <c r="G15" s="31" t="s">
        <v>9</v>
      </c>
      <c r="H15" s="55" t="s">
        <v>195</v>
      </c>
      <c r="I15" s="31">
        <v>148.69999999999999</v>
      </c>
      <c r="J15" s="31">
        <v>185</v>
      </c>
      <c r="K15" s="31">
        <v>161</v>
      </c>
      <c r="O15" s="23" t="s">
        <v>213</v>
      </c>
      <c r="P15" s="23">
        <f>SUM(P8:P14)</f>
        <v>4498.8000000000011</v>
      </c>
      <c r="Q15" s="28">
        <f t="shared" si="4"/>
        <v>1</v>
      </c>
      <c r="S15" s="21" t="s">
        <v>213</v>
      </c>
      <c r="T15" s="25">
        <f>SUM(T8:T14)</f>
        <v>4640.8999999999987</v>
      </c>
      <c r="U15" s="26">
        <f t="shared" si="1"/>
        <v>1</v>
      </c>
      <c r="AC15" s="21" t="s">
        <v>213</v>
      </c>
      <c r="AD15" s="25">
        <f>SUM($AD$8:$AD$14)</f>
        <v>4654.3999999999996</v>
      </c>
      <c r="AE15" s="26">
        <f t="shared" si="2"/>
        <v>1</v>
      </c>
    </row>
    <row r="16" spans="2:31" x14ac:dyDescent="0.3">
      <c r="G16" s="31" t="s">
        <v>10</v>
      </c>
      <c r="H16" s="55" t="s">
        <v>195</v>
      </c>
      <c r="I16" s="31">
        <v>174.9</v>
      </c>
      <c r="J16" s="31">
        <v>176.9</v>
      </c>
      <c r="K16" s="31">
        <v>175.6</v>
      </c>
    </row>
    <row r="17" spans="7:11" x14ac:dyDescent="0.3">
      <c r="G17" s="31" t="s">
        <v>11</v>
      </c>
      <c r="H17" s="55" t="s">
        <v>195</v>
      </c>
      <c r="I17" s="31">
        <v>121.9</v>
      </c>
      <c r="J17" s="31">
        <v>124.2</v>
      </c>
      <c r="K17" s="31">
        <v>122.7</v>
      </c>
    </row>
    <row r="18" spans="7:11" x14ac:dyDescent="0.3">
      <c r="G18" s="31" t="s">
        <v>12</v>
      </c>
      <c r="H18" s="55" t="s">
        <v>195</v>
      </c>
      <c r="I18" s="31">
        <v>221</v>
      </c>
      <c r="J18" s="31">
        <v>211.9</v>
      </c>
      <c r="K18" s="31">
        <v>218</v>
      </c>
    </row>
    <row r="19" spans="7:11" x14ac:dyDescent="0.3">
      <c r="G19" s="31" t="s">
        <v>13</v>
      </c>
      <c r="H19" s="55" t="s">
        <v>195</v>
      </c>
      <c r="I19" s="31">
        <v>178.7</v>
      </c>
      <c r="J19" s="31">
        <v>165.9</v>
      </c>
      <c r="K19" s="31">
        <v>173.4</v>
      </c>
    </row>
    <row r="20" spans="7:11" x14ac:dyDescent="0.3">
      <c r="G20" s="31" t="s">
        <v>14</v>
      </c>
      <c r="H20" s="55" t="s">
        <v>195</v>
      </c>
      <c r="I20" s="31">
        <v>191.1</v>
      </c>
      <c r="J20" s="31">
        <v>197.7</v>
      </c>
      <c r="K20" s="31">
        <v>194.2</v>
      </c>
    </row>
    <row r="21" spans="7:11" x14ac:dyDescent="0.3">
      <c r="G21" s="31" t="s">
        <v>15</v>
      </c>
      <c r="H21" s="55" t="s">
        <v>195</v>
      </c>
      <c r="I21" s="31">
        <v>176.8</v>
      </c>
      <c r="J21" s="31">
        <v>183.1</v>
      </c>
      <c r="K21" s="31">
        <v>179.1</v>
      </c>
    </row>
    <row r="22" spans="7:11" x14ac:dyDescent="0.3">
      <c r="G22" s="31" t="s">
        <v>23</v>
      </c>
      <c r="H22" s="56" t="s">
        <v>205</v>
      </c>
      <c r="I22" s="31">
        <v>187.8</v>
      </c>
      <c r="J22" s="31">
        <v>182.2</v>
      </c>
      <c r="K22" s="31">
        <v>185.7</v>
      </c>
    </row>
    <row r="23" spans="7:11" x14ac:dyDescent="0.3">
      <c r="G23" s="31" t="s">
        <v>26</v>
      </c>
      <c r="H23" s="56" t="s">
        <v>205</v>
      </c>
      <c r="I23" s="31">
        <v>180.3</v>
      </c>
      <c r="J23" s="31">
        <v>174.8</v>
      </c>
      <c r="K23" s="31">
        <v>177.1</v>
      </c>
    </row>
    <row r="24" spans="7:11" x14ac:dyDescent="0.3">
      <c r="G24" s="31" t="s">
        <v>16</v>
      </c>
      <c r="H24" s="57" t="s">
        <v>197</v>
      </c>
      <c r="I24" s="31">
        <v>199.9</v>
      </c>
      <c r="J24" s="31">
        <v>204.2</v>
      </c>
      <c r="K24" s="31">
        <v>201</v>
      </c>
    </row>
    <row r="25" spans="7:11" x14ac:dyDescent="0.3">
      <c r="G25" s="31" t="s">
        <v>28</v>
      </c>
      <c r="H25" s="57" t="s">
        <v>197</v>
      </c>
      <c r="I25" s="31">
        <v>179.5</v>
      </c>
      <c r="J25" s="31">
        <v>171.6</v>
      </c>
      <c r="K25" s="31">
        <v>175.7</v>
      </c>
    </row>
    <row r="26" spans="7:11" x14ac:dyDescent="0.3">
      <c r="G26" s="31" t="s">
        <v>25</v>
      </c>
      <c r="H26" s="58" t="s">
        <v>201</v>
      </c>
      <c r="I26" s="31">
        <v>173.8</v>
      </c>
      <c r="J26" s="31">
        <v>169.2</v>
      </c>
      <c r="K26" s="31">
        <v>171.2</v>
      </c>
    </row>
    <row r="27" spans="7:11" x14ac:dyDescent="0.3">
      <c r="G27" s="31" t="s">
        <v>27</v>
      </c>
      <c r="H27" s="58" t="s">
        <v>201</v>
      </c>
      <c r="I27" s="31">
        <v>184.9</v>
      </c>
      <c r="J27" s="31">
        <v>185.6</v>
      </c>
      <c r="K27" s="31">
        <v>185.2</v>
      </c>
    </row>
    <row r="28" spans="7:11" x14ac:dyDescent="0.3">
      <c r="G28" s="31" t="s">
        <v>20</v>
      </c>
      <c r="H28" s="59" t="s">
        <v>200</v>
      </c>
      <c r="I28" s="31" t="s">
        <v>139</v>
      </c>
      <c r="J28" s="36">
        <v>175.6</v>
      </c>
      <c r="K28" s="36">
        <v>175.6</v>
      </c>
    </row>
    <row r="29" spans="7:11" x14ac:dyDescent="0.3">
      <c r="G29" s="31" t="s">
        <v>21</v>
      </c>
      <c r="H29" s="59" t="s">
        <v>200</v>
      </c>
      <c r="I29" s="31">
        <v>182.5</v>
      </c>
      <c r="J29" s="31">
        <v>183.4</v>
      </c>
      <c r="K29" s="31">
        <v>182.8</v>
      </c>
    </row>
    <row r="30" spans="7:11" x14ac:dyDescent="0.3">
      <c r="G30" s="31" t="s">
        <v>22</v>
      </c>
      <c r="H30" s="59" t="s">
        <v>200</v>
      </c>
      <c r="I30" s="31">
        <v>179.8</v>
      </c>
      <c r="J30" s="31">
        <v>170.1</v>
      </c>
      <c r="K30" s="31">
        <v>175.2</v>
      </c>
    </row>
    <row r="31" spans="7:11" x14ac:dyDescent="0.3">
      <c r="G31" s="31" t="s">
        <v>24</v>
      </c>
      <c r="H31" s="60" t="s">
        <v>204</v>
      </c>
      <c r="I31" s="31">
        <v>169.7</v>
      </c>
      <c r="J31" s="31">
        <v>160.4</v>
      </c>
      <c r="K31" s="31">
        <v>164.8</v>
      </c>
    </row>
  </sheetData>
  <mergeCells count="3">
    <mergeCell ref="O6:Q6"/>
    <mergeCell ref="S6:U6"/>
    <mergeCell ref="AC6:AE6"/>
  </mergeCells>
  <conditionalFormatting sqref="Q8:Q14">
    <cfRule type="colorScale" priority="3">
      <colorScale>
        <cfvo type="min"/>
        <cfvo type="percentile" val="50"/>
        <cfvo type="max"/>
        <color rgb="FF63BE7B"/>
        <color rgb="FFFFEB84"/>
        <color rgb="FFF8696B"/>
      </colorScale>
    </cfRule>
  </conditionalFormatting>
  <conditionalFormatting sqref="U8:U14">
    <cfRule type="colorScale" priority="2">
      <colorScale>
        <cfvo type="min"/>
        <cfvo type="percentile" val="50"/>
        <cfvo type="max"/>
        <color rgb="FF63BE7B"/>
        <color rgb="FFFFEB84"/>
        <color rgb="FFF8696B"/>
      </colorScale>
    </cfRule>
  </conditionalFormatting>
  <conditionalFormatting sqref="AE8:AE14">
    <cfRule type="colorScale" priority="1">
      <colorScale>
        <cfvo type="min"/>
        <cfvo type="percentile" val="50"/>
        <cfvo type="max"/>
        <color rgb="FF63BE7B"/>
        <color rgb="FFFCFCFF"/>
        <color rgb="FFF8696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C0752-FBD9-44A4-9135-7B056699AF21}">
  <dimension ref="A1:AV373"/>
  <sheetViews>
    <sheetView showGridLines="0" topLeftCell="F10" workbookViewId="0">
      <selection activeCell="V6" sqref="V6"/>
    </sheetView>
  </sheetViews>
  <sheetFormatPr defaultRowHeight="14.4" x14ac:dyDescent="0.3"/>
  <cols>
    <col min="1" max="1" width="11.21875" bestFit="1" customWidth="1"/>
    <col min="2" max="2" width="5" bestFit="1" customWidth="1"/>
    <col min="3" max="3" width="10" bestFit="1" customWidth="1"/>
    <col min="4" max="4" width="13.6640625" bestFit="1" customWidth="1"/>
    <col min="6" max="6" width="26.5546875" bestFit="1" customWidth="1"/>
    <col min="7" max="7" width="22.44140625" bestFit="1" customWidth="1"/>
    <col min="8" max="8" width="11.21875" bestFit="1" customWidth="1"/>
    <col min="9" max="9" width="5" bestFit="1" customWidth="1"/>
    <col min="10" max="10" width="7.21875" bestFit="1" customWidth="1"/>
    <col min="11" max="11" width="8.109375" bestFit="1" customWidth="1"/>
    <col min="12" max="12" width="6.21875" bestFit="1" customWidth="1"/>
    <col min="13" max="16" width="5.5546875" bestFit="1" customWidth="1"/>
    <col min="17" max="17" width="6.44140625" bestFit="1" customWidth="1"/>
    <col min="18" max="18" width="9.77734375" bestFit="1" customWidth="1"/>
    <col min="19" max="19" width="7.6640625" bestFit="1" customWidth="1"/>
    <col min="20" max="20" width="9.5546875" bestFit="1" customWidth="1"/>
    <col min="21" max="21" width="9.33203125" bestFit="1" customWidth="1"/>
    <col min="22" max="22" width="12.6640625" bestFit="1" customWidth="1"/>
    <col min="24" max="24" width="5" bestFit="1" customWidth="1"/>
    <col min="25" max="25" width="12.6640625" bestFit="1" customWidth="1"/>
    <col min="41" max="41" width="12.5546875" bestFit="1" customWidth="1"/>
    <col min="42" max="42" width="16.109375" bestFit="1" customWidth="1"/>
    <col min="43" max="43" width="12.109375" bestFit="1" customWidth="1"/>
    <col min="44" max="44" width="16" bestFit="1" customWidth="1"/>
    <col min="45" max="45" width="12.33203125" bestFit="1" customWidth="1"/>
    <col min="46" max="46" width="12" bestFit="1" customWidth="1"/>
    <col min="47" max="47" width="11.88671875" bestFit="1" customWidth="1"/>
    <col min="48" max="48" width="13.5546875" bestFit="1" customWidth="1"/>
    <col min="49" max="49" width="11.77734375" bestFit="1" customWidth="1"/>
    <col min="50" max="50" width="12.109375" bestFit="1" customWidth="1"/>
    <col min="51" max="51" width="16" bestFit="1" customWidth="1"/>
    <col min="52" max="52" width="12.33203125" bestFit="1" customWidth="1"/>
    <col min="53" max="53" width="12" bestFit="1" customWidth="1"/>
    <col min="54" max="54" width="11.88671875" bestFit="1" customWidth="1"/>
    <col min="55" max="55" width="13.5546875" bestFit="1" customWidth="1"/>
    <col min="56" max="56" width="11.77734375" bestFit="1" customWidth="1"/>
    <col min="57" max="57" width="12.109375" bestFit="1" customWidth="1"/>
    <col min="58" max="58" width="16" bestFit="1" customWidth="1"/>
    <col min="59" max="59" width="12.33203125" bestFit="1" customWidth="1"/>
    <col min="60" max="60" width="12" bestFit="1" customWidth="1"/>
    <col min="61" max="61" width="11.88671875" bestFit="1" customWidth="1"/>
    <col min="62" max="62" width="13.5546875" bestFit="1" customWidth="1"/>
    <col min="63" max="63" width="12" bestFit="1" customWidth="1"/>
    <col min="64" max="64" width="12.109375" bestFit="1" customWidth="1"/>
    <col min="65" max="65" width="16" bestFit="1" customWidth="1"/>
    <col min="66" max="66" width="12.33203125" bestFit="1" customWidth="1"/>
    <col min="67" max="68" width="12" bestFit="1" customWidth="1"/>
    <col min="69" max="69" width="13.5546875" bestFit="1" customWidth="1"/>
    <col min="70" max="70" width="12" bestFit="1" customWidth="1"/>
    <col min="71" max="71" width="12.109375" bestFit="1" customWidth="1"/>
    <col min="72" max="72" width="16" bestFit="1" customWidth="1"/>
    <col min="73" max="73" width="12.33203125" bestFit="1" customWidth="1"/>
    <col min="74" max="75" width="12" bestFit="1" customWidth="1"/>
    <col min="76" max="76" width="13.5546875" bestFit="1" customWidth="1"/>
    <col min="77" max="77" width="11.77734375" bestFit="1" customWidth="1"/>
    <col min="78" max="78" width="12.109375" bestFit="1" customWidth="1"/>
    <col min="79" max="79" width="16" bestFit="1" customWidth="1"/>
    <col min="80" max="80" width="12.33203125" bestFit="1" customWidth="1"/>
    <col min="81" max="81" width="12" bestFit="1" customWidth="1"/>
    <col min="82" max="82" width="11.88671875" bestFit="1" customWidth="1"/>
    <col min="83" max="83" width="13.5546875" bestFit="1" customWidth="1"/>
    <col min="84" max="84" width="11.77734375" bestFit="1" customWidth="1"/>
    <col min="85" max="85" width="12.109375" bestFit="1" customWidth="1"/>
    <col min="86" max="86" width="16" bestFit="1" customWidth="1"/>
    <col min="87" max="87" width="12.33203125" bestFit="1" customWidth="1"/>
    <col min="88" max="88" width="12" bestFit="1" customWidth="1"/>
    <col min="89" max="89" width="11.88671875" bestFit="1" customWidth="1"/>
    <col min="90" max="90" width="13.5546875" bestFit="1" customWidth="1"/>
    <col min="91" max="91" width="11.77734375" bestFit="1" customWidth="1"/>
    <col min="92" max="92" width="12.109375" bestFit="1" customWidth="1"/>
    <col min="93" max="93" width="16" bestFit="1" customWidth="1"/>
    <col min="94" max="94" width="12.33203125" bestFit="1" customWidth="1"/>
    <col min="95" max="95" width="12" bestFit="1" customWidth="1"/>
    <col min="96" max="96" width="11.88671875" bestFit="1" customWidth="1"/>
    <col min="97" max="97" width="13.5546875" bestFit="1" customWidth="1"/>
    <col min="98" max="98" width="11.77734375" bestFit="1" customWidth="1"/>
    <col min="99" max="99" width="12.109375" bestFit="1" customWidth="1"/>
    <col min="100" max="100" width="16" bestFit="1" customWidth="1"/>
    <col min="101" max="101" width="12.33203125" bestFit="1" customWidth="1"/>
    <col min="102" max="102" width="12" bestFit="1" customWidth="1"/>
    <col min="103" max="103" width="11.88671875" bestFit="1" customWidth="1"/>
    <col min="104" max="104" width="13.5546875" bestFit="1" customWidth="1"/>
    <col min="105" max="105" width="11.77734375" bestFit="1" customWidth="1"/>
    <col min="106" max="106" width="12.109375" bestFit="1" customWidth="1"/>
    <col min="107" max="107" width="16" bestFit="1" customWidth="1"/>
    <col min="108" max="108" width="12.33203125" bestFit="1" customWidth="1"/>
    <col min="109" max="109" width="12" bestFit="1" customWidth="1"/>
    <col min="110" max="110" width="11.88671875" bestFit="1" customWidth="1"/>
    <col min="111" max="111" width="13.5546875" bestFit="1" customWidth="1"/>
    <col min="112" max="112" width="11.77734375" bestFit="1" customWidth="1"/>
    <col min="113" max="113" width="12.109375" bestFit="1" customWidth="1"/>
    <col min="114" max="114" width="16" bestFit="1" customWidth="1"/>
    <col min="115" max="115" width="12.33203125" bestFit="1" customWidth="1"/>
    <col min="116" max="116" width="12" bestFit="1" customWidth="1"/>
    <col min="117" max="117" width="11.88671875" bestFit="1" customWidth="1"/>
    <col min="118" max="118" width="13.5546875" bestFit="1" customWidth="1"/>
    <col min="119" max="119" width="11.77734375" bestFit="1" customWidth="1"/>
    <col min="120" max="120" width="12.109375" bestFit="1" customWidth="1"/>
    <col min="121" max="121" width="16" bestFit="1" customWidth="1"/>
    <col min="122" max="122" width="12.33203125" bestFit="1" customWidth="1"/>
    <col min="123" max="123" width="12" bestFit="1" customWidth="1"/>
    <col min="124" max="124" width="11.88671875" bestFit="1" customWidth="1"/>
    <col min="125" max="125" width="13.5546875" bestFit="1" customWidth="1"/>
    <col min="126" max="126" width="16.5546875" bestFit="1" customWidth="1"/>
    <col min="127" max="127" width="16.88671875" bestFit="1" customWidth="1"/>
    <col min="128" max="128" width="20.77734375" bestFit="1" customWidth="1"/>
    <col min="129" max="129" width="17.21875" bestFit="1" customWidth="1"/>
    <col min="130" max="130" width="16.77734375" bestFit="1" customWidth="1"/>
    <col min="131" max="131" width="16.6640625" bestFit="1" customWidth="1"/>
    <col min="132" max="132" width="18.33203125" bestFit="1" customWidth="1"/>
  </cols>
  <sheetData>
    <row r="1" spans="1:48" x14ac:dyDescent="0.3">
      <c r="A1" s="34" t="s">
        <v>0</v>
      </c>
      <c r="B1" s="34" t="s">
        <v>1</v>
      </c>
      <c r="C1" s="34" t="s">
        <v>2</v>
      </c>
      <c r="D1" s="34" t="s">
        <v>29</v>
      </c>
      <c r="F1" s="34" t="s">
        <v>216</v>
      </c>
      <c r="G1" s="34" t="s">
        <v>217</v>
      </c>
    </row>
    <row r="2" spans="1:48" x14ac:dyDescent="0.3">
      <c r="A2" s="31" t="s">
        <v>30</v>
      </c>
      <c r="B2" s="31">
        <v>2013</v>
      </c>
      <c r="C2" s="31" t="s">
        <v>31</v>
      </c>
      <c r="D2" s="31">
        <v>105.1</v>
      </c>
      <c r="F2" s="31">
        <v>6</v>
      </c>
      <c r="G2" s="31">
        <f>COUNTBLANK(D2:D373)</f>
        <v>0</v>
      </c>
    </row>
    <row r="3" spans="1:48" x14ac:dyDescent="0.3">
      <c r="A3" s="31" t="s">
        <v>30</v>
      </c>
      <c r="B3" s="31">
        <v>2013</v>
      </c>
      <c r="C3" s="31" t="s">
        <v>36</v>
      </c>
      <c r="D3" s="31">
        <v>105.8</v>
      </c>
      <c r="X3" s="123" t="s">
        <v>30</v>
      </c>
      <c r="Y3" s="124" t="s">
        <v>30</v>
      </c>
      <c r="AO3" s="39" t="s">
        <v>2</v>
      </c>
      <c r="AP3" t="s">
        <v>233</v>
      </c>
    </row>
    <row r="4" spans="1:48" x14ac:dyDescent="0.3">
      <c r="A4" s="31" t="s">
        <v>30</v>
      </c>
      <c r="B4" s="31">
        <v>2013</v>
      </c>
      <c r="C4" s="31" t="s">
        <v>38</v>
      </c>
      <c r="D4" s="31">
        <v>106</v>
      </c>
      <c r="X4" s="49" t="s">
        <v>1</v>
      </c>
      <c r="Y4" s="49" t="s">
        <v>219</v>
      </c>
    </row>
    <row r="5" spans="1:48" x14ac:dyDescent="0.3">
      <c r="A5" s="31" t="s">
        <v>30</v>
      </c>
      <c r="B5" s="31">
        <v>2013</v>
      </c>
      <c r="C5" s="31" t="s">
        <v>39</v>
      </c>
      <c r="D5" s="31">
        <v>106.4</v>
      </c>
      <c r="I5" s="25" t="s">
        <v>1</v>
      </c>
      <c r="J5" s="25" t="s">
        <v>31</v>
      </c>
      <c r="K5" s="25" t="s">
        <v>36</v>
      </c>
      <c r="L5" s="25" t="s">
        <v>38</v>
      </c>
      <c r="M5" s="25" t="s">
        <v>39</v>
      </c>
      <c r="N5" s="25" t="s">
        <v>41</v>
      </c>
      <c r="O5" s="25" t="s">
        <v>42</v>
      </c>
      <c r="P5" s="25" t="s">
        <v>44</v>
      </c>
      <c r="Q5" s="25" t="s">
        <v>46</v>
      </c>
      <c r="R5" s="25" t="s">
        <v>48</v>
      </c>
      <c r="S5" s="25" t="s">
        <v>50</v>
      </c>
      <c r="T5" s="25" t="s">
        <v>53</v>
      </c>
      <c r="U5" s="25" t="s">
        <v>55</v>
      </c>
      <c r="V5" s="25" t="s">
        <v>219</v>
      </c>
      <c r="X5" s="32">
        <v>2013</v>
      </c>
      <c r="Y5" s="50">
        <v>9.8953377735490067E-2</v>
      </c>
      <c r="AO5" s="39" t="s">
        <v>232</v>
      </c>
      <c r="AP5" t="s">
        <v>234</v>
      </c>
      <c r="AQ5" t="s">
        <v>235</v>
      </c>
      <c r="AR5" t="s">
        <v>236</v>
      </c>
      <c r="AS5" t="s">
        <v>237</v>
      </c>
      <c r="AT5" t="s">
        <v>238</v>
      </c>
      <c r="AU5" t="s">
        <v>239</v>
      </c>
      <c r="AV5" t="s">
        <v>240</v>
      </c>
    </row>
    <row r="6" spans="1:48" x14ac:dyDescent="0.3">
      <c r="A6" s="31" t="s">
        <v>30</v>
      </c>
      <c r="B6" s="31">
        <v>2013</v>
      </c>
      <c r="C6" s="31" t="s">
        <v>41</v>
      </c>
      <c r="D6" s="31">
        <v>107.2</v>
      </c>
      <c r="I6" s="32">
        <v>2013</v>
      </c>
      <c r="J6" s="30">
        <f t="shared" ref="J6:U16" si="0">SUMIFS($D$2:$D$373,$B$2:$B$373,$I6,$C$2:$C$373,J$5,$A$2:$A$373,$H$8)</f>
        <v>105.1</v>
      </c>
      <c r="K6" s="30">
        <f t="shared" si="0"/>
        <v>105.8</v>
      </c>
      <c r="L6" s="30">
        <f t="shared" si="0"/>
        <v>106</v>
      </c>
      <c r="M6" s="30">
        <f t="shared" si="0"/>
        <v>106.4</v>
      </c>
      <c r="N6" s="30">
        <f t="shared" si="0"/>
        <v>107.2</v>
      </c>
      <c r="O6" s="30">
        <f t="shared" si="0"/>
        <v>108.9</v>
      </c>
      <c r="P6" s="30">
        <f t="shared" si="0"/>
        <v>110.7</v>
      </c>
      <c r="Q6" s="30">
        <f t="shared" si="0"/>
        <v>112.1</v>
      </c>
      <c r="R6" s="30">
        <f t="shared" si="0"/>
        <v>114.2</v>
      </c>
      <c r="S6" s="30">
        <f t="shared" si="0"/>
        <v>115.5</v>
      </c>
      <c r="T6" s="30">
        <f t="shared" si="0"/>
        <v>117.4</v>
      </c>
      <c r="U6" s="30">
        <f t="shared" si="0"/>
        <v>115.5</v>
      </c>
      <c r="V6" s="24">
        <f t="shared" ref="V6:V16" si="1">((U6-J6)/J6)</f>
        <v>9.8953377735490067E-2</v>
      </c>
      <c r="X6" s="32">
        <v>2014</v>
      </c>
      <c r="Y6" s="50">
        <v>5.3415061295971927E-2</v>
      </c>
      <c r="AO6" s="38">
        <v>2018</v>
      </c>
      <c r="AP6">
        <v>10611.400000000001</v>
      </c>
      <c r="AQ6">
        <v>1753.2999999999997</v>
      </c>
      <c r="AR6">
        <v>2552.1</v>
      </c>
      <c r="AS6">
        <v>2237.1999999999998</v>
      </c>
      <c r="AT6">
        <v>1699.5</v>
      </c>
      <c r="AU6">
        <v>729.6</v>
      </c>
      <c r="AV6">
        <v>1579.6</v>
      </c>
    </row>
    <row r="7" spans="1:48" x14ac:dyDescent="0.3">
      <c r="A7" s="31" t="s">
        <v>30</v>
      </c>
      <c r="B7" s="31">
        <v>2013</v>
      </c>
      <c r="C7" s="31" t="s">
        <v>42</v>
      </c>
      <c r="D7" s="31">
        <v>108.9</v>
      </c>
      <c r="I7" s="32">
        <v>2014</v>
      </c>
      <c r="J7" s="30">
        <f t="shared" si="0"/>
        <v>114.2</v>
      </c>
      <c r="K7" s="30">
        <f t="shared" si="0"/>
        <v>114</v>
      </c>
      <c r="L7" s="30">
        <f t="shared" si="0"/>
        <v>114.6</v>
      </c>
      <c r="M7" s="30">
        <f t="shared" si="0"/>
        <v>115.4</v>
      </c>
      <c r="N7" s="30">
        <f t="shared" si="0"/>
        <v>116</v>
      </c>
      <c r="O7" s="30">
        <f t="shared" si="0"/>
        <v>117</v>
      </c>
      <c r="P7" s="30">
        <f t="shared" si="0"/>
        <v>119.5</v>
      </c>
      <c r="Q7" s="30">
        <f t="shared" si="0"/>
        <v>120.7</v>
      </c>
      <c r="R7" s="30">
        <f t="shared" si="0"/>
        <v>120.9</v>
      </c>
      <c r="S7" s="30">
        <f t="shared" si="0"/>
        <v>121</v>
      </c>
      <c r="T7" s="30">
        <f t="shared" si="0"/>
        <v>121.1</v>
      </c>
      <c r="U7" s="30">
        <f t="shared" si="0"/>
        <v>120.3</v>
      </c>
      <c r="V7" s="24">
        <f t="shared" si="1"/>
        <v>5.3415061295971927E-2</v>
      </c>
      <c r="X7" s="32">
        <v>2015</v>
      </c>
      <c r="Y7" s="50">
        <v>6.3175394846217856E-2</v>
      </c>
      <c r="AO7" s="38">
        <v>2019</v>
      </c>
      <c r="AP7">
        <v>11101.1</v>
      </c>
      <c r="AQ7">
        <v>1835</v>
      </c>
      <c r="AR7">
        <v>2609.7000000000003</v>
      </c>
      <c r="AS7">
        <v>2309.3000000000002</v>
      </c>
      <c r="AT7">
        <v>1801.6000000000001</v>
      </c>
      <c r="AU7">
        <v>760.50000000000011</v>
      </c>
      <c r="AV7">
        <v>1659.3000000000002</v>
      </c>
    </row>
    <row r="8" spans="1:48" x14ac:dyDescent="0.3">
      <c r="A8" s="31" t="s">
        <v>30</v>
      </c>
      <c r="B8" s="31">
        <v>2013</v>
      </c>
      <c r="C8" s="31" t="s">
        <v>44</v>
      </c>
      <c r="D8" s="31">
        <v>110.7</v>
      </c>
      <c r="H8" s="51" t="s">
        <v>30</v>
      </c>
      <c r="I8" s="32">
        <v>2015</v>
      </c>
      <c r="J8" s="30">
        <f t="shared" si="0"/>
        <v>120.3</v>
      </c>
      <c r="K8" s="30">
        <f t="shared" si="0"/>
        <v>120.6</v>
      </c>
      <c r="L8" s="30">
        <f t="shared" si="0"/>
        <v>121.1</v>
      </c>
      <c r="M8" s="30">
        <f t="shared" si="0"/>
        <v>121.5</v>
      </c>
      <c r="N8" s="30">
        <f t="shared" si="0"/>
        <v>122.4</v>
      </c>
      <c r="O8" s="30">
        <f t="shared" si="0"/>
        <v>124.1</v>
      </c>
      <c r="P8" s="30">
        <f t="shared" si="0"/>
        <v>124.7</v>
      </c>
      <c r="Q8" s="30">
        <f t="shared" si="0"/>
        <v>126.1</v>
      </c>
      <c r="R8" s="30">
        <f t="shared" si="0"/>
        <v>127</v>
      </c>
      <c r="S8" s="30">
        <f t="shared" si="0"/>
        <v>127.7</v>
      </c>
      <c r="T8" s="30">
        <f t="shared" si="0"/>
        <v>128.30000000000001</v>
      </c>
      <c r="U8" s="30">
        <f t="shared" si="0"/>
        <v>127.9</v>
      </c>
      <c r="V8" s="24">
        <f t="shared" si="1"/>
        <v>6.3175394846217856E-2</v>
      </c>
      <c r="X8" s="32">
        <v>2016</v>
      </c>
      <c r="Y8" s="50">
        <v>3.6690085870413877E-2</v>
      </c>
      <c r="AO8" s="38" t="s">
        <v>227</v>
      </c>
      <c r="AP8">
        <v>21712.5</v>
      </c>
      <c r="AQ8">
        <v>3588.2999999999997</v>
      </c>
      <c r="AR8">
        <v>5161.8</v>
      </c>
      <c r="AS8">
        <v>4546.5</v>
      </c>
      <c r="AT8">
        <v>3501.1000000000004</v>
      </c>
      <c r="AU8">
        <v>1490.1000000000001</v>
      </c>
      <c r="AV8">
        <v>3238.9</v>
      </c>
    </row>
    <row r="9" spans="1:48" x14ac:dyDescent="0.3">
      <c r="A9" s="31" t="s">
        <v>30</v>
      </c>
      <c r="B9" s="31">
        <v>2013</v>
      </c>
      <c r="C9" s="31" t="s">
        <v>46</v>
      </c>
      <c r="D9" s="31">
        <v>112.1</v>
      </c>
      <c r="I9" s="32">
        <v>2016</v>
      </c>
      <c r="J9" s="30">
        <f t="shared" si="0"/>
        <v>128.1</v>
      </c>
      <c r="K9" s="30">
        <f t="shared" si="0"/>
        <v>127.9</v>
      </c>
      <c r="L9" s="30">
        <f t="shared" si="0"/>
        <v>128</v>
      </c>
      <c r="M9" s="30">
        <f t="shared" si="0"/>
        <v>129</v>
      </c>
      <c r="N9" s="30">
        <f t="shared" si="0"/>
        <v>130.30000000000001</v>
      </c>
      <c r="O9" s="30">
        <f t="shared" si="0"/>
        <v>131.9</v>
      </c>
      <c r="P9" s="30">
        <f t="shared" si="0"/>
        <v>133</v>
      </c>
      <c r="Q9" s="30">
        <f t="shared" si="0"/>
        <v>133.5</v>
      </c>
      <c r="R9" s="30">
        <f t="shared" si="0"/>
        <v>133.4</v>
      </c>
      <c r="S9" s="30">
        <f t="shared" si="0"/>
        <v>133.80000000000001</v>
      </c>
      <c r="T9" s="30">
        <f t="shared" si="0"/>
        <v>133.6</v>
      </c>
      <c r="U9" s="30">
        <f t="shared" si="0"/>
        <v>132.80000000000001</v>
      </c>
      <c r="V9" s="24">
        <f t="shared" si="1"/>
        <v>3.6690085870413877E-2</v>
      </c>
      <c r="X9" s="32">
        <v>2017</v>
      </c>
      <c r="Y9" s="50">
        <v>5.5891238670694905E-2</v>
      </c>
    </row>
    <row r="10" spans="1:48" x14ac:dyDescent="0.3">
      <c r="A10" s="31" t="s">
        <v>30</v>
      </c>
      <c r="B10" s="31">
        <v>2013</v>
      </c>
      <c r="C10" s="31" t="s">
        <v>48</v>
      </c>
      <c r="D10" s="31">
        <v>114.2</v>
      </c>
      <c r="I10" s="32">
        <v>2017</v>
      </c>
      <c r="J10" s="30">
        <f t="shared" si="0"/>
        <v>132.4</v>
      </c>
      <c r="K10" s="30">
        <f t="shared" si="0"/>
        <v>132.6</v>
      </c>
      <c r="L10" s="30">
        <f t="shared" si="0"/>
        <v>132.80000000000001</v>
      </c>
      <c r="M10" s="30">
        <f t="shared" si="0"/>
        <v>132.9</v>
      </c>
      <c r="N10" s="30">
        <f t="shared" si="0"/>
        <v>133.30000000000001</v>
      </c>
      <c r="O10" s="30">
        <f t="shared" si="0"/>
        <v>133.9</v>
      </c>
      <c r="P10" s="30">
        <f t="shared" si="0"/>
        <v>136.19999999999999</v>
      </c>
      <c r="Q10" s="30">
        <f t="shared" si="0"/>
        <v>137.80000000000001</v>
      </c>
      <c r="R10" s="30">
        <f t="shared" si="0"/>
        <v>137.6</v>
      </c>
      <c r="S10" s="30">
        <f t="shared" si="0"/>
        <v>138.30000000000001</v>
      </c>
      <c r="T10" s="30">
        <f t="shared" si="0"/>
        <v>140</v>
      </c>
      <c r="U10" s="30">
        <f t="shared" si="0"/>
        <v>139.80000000000001</v>
      </c>
      <c r="V10" s="24">
        <f t="shared" si="1"/>
        <v>5.5891238670694905E-2</v>
      </c>
      <c r="X10" s="32">
        <v>2018</v>
      </c>
      <c r="Y10" s="50">
        <v>1.8664752333094E-2</v>
      </c>
    </row>
    <row r="11" spans="1:48" x14ac:dyDescent="0.3">
      <c r="A11" s="31" t="s">
        <v>30</v>
      </c>
      <c r="B11" s="31">
        <v>2013</v>
      </c>
      <c r="C11" s="31" t="s">
        <v>50</v>
      </c>
      <c r="D11" s="31">
        <v>115.5</v>
      </c>
      <c r="I11" s="32">
        <v>2018</v>
      </c>
      <c r="J11" s="30">
        <f t="shared" si="0"/>
        <v>139.30000000000001</v>
      </c>
      <c r="K11" s="30">
        <f t="shared" si="0"/>
        <v>138.5</v>
      </c>
      <c r="L11" s="30">
        <f t="shared" si="0"/>
        <v>138.69999999999999</v>
      </c>
      <c r="M11" s="30">
        <f t="shared" si="0"/>
        <v>139.1</v>
      </c>
      <c r="N11" s="30">
        <f t="shared" si="0"/>
        <v>139.80000000000001</v>
      </c>
      <c r="O11" s="30">
        <f t="shared" si="0"/>
        <v>140.5</v>
      </c>
      <c r="P11" s="30">
        <f t="shared" si="0"/>
        <v>141.80000000000001</v>
      </c>
      <c r="Q11" s="30">
        <f t="shared" si="0"/>
        <v>142.5</v>
      </c>
      <c r="R11" s="30">
        <f t="shared" si="0"/>
        <v>142.1</v>
      </c>
      <c r="S11" s="30">
        <f t="shared" si="0"/>
        <v>142.19999999999999</v>
      </c>
      <c r="T11" s="30">
        <f t="shared" si="0"/>
        <v>142.4</v>
      </c>
      <c r="U11" s="30">
        <f t="shared" si="0"/>
        <v>141.9</v>
      </c>
      <c r="V11" s="24">
        <f t="shared" si="1"/>
        <v>1.8664752333094E-2</v>
      </c>
      <c r="X11" s="32">
        <v>2019</v>
      </c>
      <c r="Y11" s="50">
        <v>8.014184397163128E-2</v>
      </c>
    </row>
    <row r="12" spans="1:48" x14ac:dyDescent="0.3">
      <c r="A12" s="31" t="s">
        <v>30</v>
      </c>
      <c r="B12" s="31">
        <v>2013</v>
      </c>
      <c r="C12" s="31" t="s">
        <v>53</v>
      </c>
      <c r="D12" s="31">
        <v>117.4</v>
      </c>
      <c r="I12" s="32">
        <v>2019</v>
      </c>
      <c r="J12" s="30">
        <f t="shared" si="0"/>
        <v>141</v>
      </c>
      <c r="K12" s="30">
        <f t="shared" si="0"/>
        <v>141</v>
      </c>
      <c r="L12" s="30">
        <f t="shared" si="0"/>
        <v>141.19999999999999</v>
      </c>
      <c r="M12" s="30">
        <f t="shared" si="0"/>
        <v>0</v>
      </c>
      <c r="N12" s="30">
        <f t="shared" si="0"/>
        <v>142.4</v>
      </c>
      <c r="O12" s="30">
        <f t="shared" si="0"/>
        <v>143.6</v>
      </c>
      <c r="P12" s="30">
        <f t="shared" si="0"/>
        <v>144.9</v>
      </c>
      <c r="Q12" s="30">
        <f t="shared" si="0"/>
        <v>145.69999999999999</v>
      </c>
      <c r="R12" s="30">
        <f t="shared" si="0"/>
        <v>146.69999999999999</v>
      </c>
      <c r="S12" s="30">
        <f t="shared" si="0"/>
        <v>148.30000000000001</v>
      </c>
      <c r="T12" s="30">
        <f t="shared" si="0"/>
        <v>149.9</v>
      </c>
      <c r="U12" s="30">
        <f t="shared" si="0"/>
        <v>152.30000000000001</v>
      </c>
      <c r="V12" s="24">
        <f t="shared" si="1"/>
        <v>8.014184397163128E-2</v>
      </c>
      <c r="X12" s="32">
        <v>2020</v>
      </c>
      <c r="Y12" s="50">
        <v>5.7932850559578558E-2</v>
      </c>
    </row>
    <row r="13" spans="1:48" x14ac:dyDescent="0.3">
      <c r="A13" s="31" t="s">
        <v>30</v>
      </c>
      <c r="B13" s="31">
        <v>2013</v>
      </c>
      <c r="C13" s="31" t="s">
        <v>55</v>
      </c>
      <c r="D13" s="31">
        <v>115.5</v>
      </c>
      <c r="I13" s="32">
        <v>2020</v>
      </c>
      <c r="J13" s="30">
        <f t="shared" si="0"/>
        <v>151.9</v>
      </c>
      <c r="K13" s="30">
        <f t="shared" si="0"/>
        <v>150.4</v>
      </c>
      <c r="L13" s="30">
        <f t="shared" si="0"/>
        <v>149.80000000000001</v>
      </c>
      <c r="M13" s="30">
        <f t="shared" si="0"/>
        <v>152.03333333333333</v>
      </c>
      <c r="N13" s="30">
        <f t="shared" si="0"/>
        <v>152.50555555555556</v>
      </c>
      <c r="O13" s="30">
        <f t="shared" si="0"/>
        <v>152.69999999999999</v>
      </c>
      <c r="P13" s="30">
        <f t="shared" si="0"/>
        <v>152.69999999999999</v>
      </c>
      <c r="Q13" s="30">
        <f t="shared" si="0"/>
        <v>154.69999999999999</v>
      </c>
      <c r="R13" s="30">
        <f t="shared" si="0"/>
        <v>155.4</v>
      </c>
      <c r="S13" s="30">
        <f t="shared" si="0"/>
        <v>157.5</v>
      </c>
      <c r="T13" s="30">
        <f t="shared" si="0"/>
        <v>159.80000000000001</v>
      </c>
      <c r="U13" s="30">
        <f t="shared" si="0"/>
        <v>160.69999999999999</v>
      </c>
      <c r="V13" s="24">
        <f t="shared" si="1"/>
        <v>5.7932850559578558E-2</v>
      </c>
      <c r="X13" s="32">
        <v>2021</v>
      </c>
      <c r="Y13" s="50">
        <v>5.362776025236593E-2</v>
      </c>
    </row>
    <row r="14" spans="1:48" x14ac:dyDescent="0.3">
      <c r="A14" s="31" t="s">
        <v>30</v>
      </c>
      <c r="B14" s="31">
        <v>2014</v>
      </c>
      <c r="C14" s="31" t="s">
        <v>31</v>
      </c>
      <c r="D14" s="31">
        <v>114.2</v>
      </c>
      <c r="I14" s="32">
        <v>2021</v>
      </c>
      <c r="J14" s="30">
        <f t="shared" si="0"/>
        <v>158.5</v>
      </c>
      <c r="K14" s="30">
        <f t="shared" si="0"/>
        <v>156.69999999999999</v>
      </c>
      <c r="L14" s="30">
        <f t="shared" si="0"/>
        <v>156.69999999999999</v>
      </c>
      <c r="M14" s="30">
        <f t="shared" si="0"/>
        <v>157.6</v>
      </c>
      <c r="N14" s="30">
        <f t="shared" si="0"/>
        <v>161.1</v>
      </c>
      <c r="O14" s="30">
        <f t="shared" si="0"/>
        <v>162.1</v>
      </c>
      <c r="P14" s="30">
        <f t="shared" si="0"/>
        <v>163.19999999999999</v>
      </c>
      <c r="Q14" s="30">
        <f t="shared" si="0"/>
        <v>163.6</v>
      </c>
      <c r="R14" s="30">
        <f t="shared" si="0"/>
        <v>164</v>
      </c>
      <c r="S14" s="30">
        <f t="shared" si="0"/>
        <v>166.3</v>
      </c>
      <c r="T14" s="30">
        <f t="shared" si="0"/>
        <v>167.6</v>
      </c>
      <c r="U14" s="30">
        <f t="shared" si="0"/>
        <v>167</v>
      </c>
      <c r="V14" s="24">
        <f t="shared" si="1"/>
        <v>5.362776025236593E-2</v>
      </c>
      <c r="X14" s="32">
        <v>2022</v>
      </c>
      <c r="Y14" s="50">
        <v>6.430288461538454E-2</v>
      </c>
      <c r="AO14" s="40" t="s">
        <v>232</v>
      </c>
      <c r="AP14" s="40" t="s">
        <v>234</v>
      </c>
      <c r="AQ14" s="40" t="s">
        <v>235</v>
      </c>
      <c r="AR14" s="40" t="s">
        <v>236</v>
      </c>
      <c r="AS14" s="40" t="s">
        <v>237</v>
      </c>
      <c r="AT14" s="40" t="s">
        <v>238</v>
      </c>
      <c r="AU14" s="40" t="s">
        <v>239</v>
      </c>
      <c r="AV14" s="40" t="s">
        <v>240</v>
      </c>
    </row>
    <row r="15" spans="1:48" x14ac:dyDescent="0.3">
      <c r="A15" s="31" t="s">
        <v>30</v>
      </c>
      <c r="B15" s="31">
        <v>2014</v>
      </c>
      <c r="C15" s="31" t="s">
        <v>36</v>
      </c>
      <c r="D15" s="31">
        <v>114</v>
      </c>
      <c r="I15" s="32">
        <v>2022</v>
      </c>
      <c r="J15" s="30">
        <f t="shared" si="0"/>
        <v>166.4</v>
      </c>
      <c r="K15" s="30">
        <f t="shared" si="0"/>
        <v>166.7</v>
      </c>
      <c r="L15" s="30">
        <f t="shared" si="0"/>
        <v>168.7</v>
      </c>
      <c r="M15" s="30">
        <f t="shared" si="0"/>
        <v>170.8</v>
      </c>
      <c r="N15" s="30">
        <f t="shared" si="0"/>
        <v>172.5</v>
      </c>
      <c r="O15" s="30">
        <f t="shared" si="0"/>
        <v>173.6</v>
      </c>
      <c r="P15" s="30">
        <f t="shared" si="0"/>
        <v>174.3</v>
      </c>
      <c r="Q15" s="30">
        <f t="shared" si="0"/>
        <v>175.3</v>
      </c>
      <c r="R15" s="30">
        <f t="shared" si="0"/>
        <v>176.4</v>
      </c>
      <c r="S15" s="30">
        <f t="shared" si="0"/>
        <v>177.9</v>
      </c>
      <c r="T15" s="30">
        <f t="shared" si="0"/>
        <v>177.8</v>
      </c>
      <c r="U15" s="30">
        <f t="shared" si="0"/>
        <v>177.1</v>
      </c>
      <c r="V15" s="24">
        <f t="shared" si="1"/>
        <v>6.430288461538454E-2</v>
      </c>
      <c r="X15" s="32">
        <v>2023</v>
      </c>
      <c r="Y15" s="50">
        <v>-1</v>
      </c>
      <c r="AO15" s="38">
        <v>2018</v>
      </c>
      <c r="AP15">
        <v>10611.400000000001</v>
      </c>
      <c r="AQ15">
        <v>1753.2999999999997</v>
      </c>
      <c r="AR15">
        <v>2552.1</v>
      </c>
      <c r="AS15">
        <v>2237.1999999999998</v>
      </c>
      <c r="AT15">
        <v>1699.5</v>
      </c>
      <c r="AU15">
        <v>729.6</v>
      </c>
      <c r="AV15">
        <v>1579.6</v>
      </c>
    </row>
    <row r="16" spans="1:48" x14ac:dyDescent="0.3">
      <c r="A16" s="31" t="s">
        <v>30</v>
      </c>
      <c r="B16" s="31">
        <v>2014</v>
      </c>
      <c r="C16" s="31" t="s">
        <v>38</v>
      </c>
      <c r="D16" s="31">
        <v>114.6</v>
      </c>
      <c r="I16" s="32">
        <v>2023</v>
      </c>
      <c r="J16" s="30">
        <f t="shared" si="0"/>
        <v>177.8</v>
      </c>
      <c r="K16" s="30">
        <f t="shared" si="0"/>
        <v>178</v>
      </c>
      <c r="L16" s="30">
        <f t="shared" si="0"/>
        <v>178</v>
      </c>
      <c r="M16" s="30">
        <f t="shared" si="0"/>
        <v>178.8</v>
      </c>
      <c r="N16" s="30">
        <f t="shared" si="0"/>
        <v>179.8</v>
      </c>
      <c r="O16" s="30">
        <f t="shared" si="0"/>
        <v>0</v>
      </c>
      <c r="P16" s="30">
        <f t="shared" si="0"/>
        <v>0</v>
      </c>
      <c r="Q16" s="30">
        <f t="shared" si="0"/>
        <v>0</v>
      </c>
      <c r="R16" s="30">
        <f t="shared" si="0"/>
        <v>0</v>
      </c>
      <c r="S16" s="30">
        <f t="shared" si="0"/>
        <v>0</v>
      </c>
      <c r="T16" s="30">
        <f t="shared" si="0"/>
        <v>0</v>
      </c>
      <c r="U16" s="30">
        <f t="shared" si="0"/>
        <v>0</v>
      </c>
      <c r="V16" s="24">
        <f t="shared" si="1"/>
        <v>-1</v>
      </c>
      <c r="AO16" s="38">
        <v>2019</v>
      </c>
      <c r="AP16">
        <v>11101.1</v>
      </c>
      <c r="AQ16">
        <v>1835</v>
      </c>
      <c r="AR16">
        <v>2609.7000000000003</v>
      </c>
      <c r="AS16">
        <v>2309.3000000000002</v>
      </c>
      <c r="AT16">
        <v>1801.6000000000001</v>
      </c>
      <c r="AU16">
        <v>760.50000000000011</v>
      </c>
      <c r="AV16">
        <v>1659.3000000000002</v>
      </c>
    </row>
    <row r="17" spans="1:48" x14ac:dyDescent="0.3">
      <c r="A17" s="31" t="s">
        <v>30</v>
      </c>
      <c r="B17" s="31">
        <v>2014</v>
      </c>
      <c r="C17" s="31" t="s">
        <v>39</v>
      </c>
      <c r="D17" s="31">
        <v>115.4</v>
      </c>
      <c r="X17" s="123" t="s">
        <v>33</v>
      </c>
      <c r="Y17" s="124"/>
      <c r="AO17" s="42" t="s">
        <v>227</v>
      </c>
      <c r="AP17" s="41">
        <v>21712.5</v>
      </c>
      <c r="AQ17" s="41">
        <v>3588.2999999999997</v>
      </c>
      <c r="AR17" s="41">
        <v>5161.8</v>
      </c>
      <c r="AS17" s="41">
        <v>4546.5</v>
      </c>
      <c r="AT17" s="41">
        <v>3501.1000000000004</v>
      </c>
      <c r="AU17" s="41">
        <v>1490.1000000000001</v>
      </c>
      <c r="AV17" s="41">
        <v>3238.9</v>
      </c>
    </row>
    <row r="18" spans="1:48" x14ac:dyDescent="0.3">
      <c r="A18" s="31" t="s">
        <v>30</v>
      </c>
      <c r="B18" s="31">
        <v>2014</v>
      </c>
      <c r="C18" s="31" t="s">
        <v>41</v>
      </c>
      <c r="D18" s="31">
        <v>116</v>
      </c>
      <c r="X18" s="47" t="s">
        <v>1</v>
      </c>
      <c r="Y18" s="48" t="s">
        <v>219</v>
      </c>
    </row>
    <row r="19" spans="1:48" x14ac:dyDescent="0.3">
      <c r="A19" s="31" t="s">
        <v>30</v>
      </c>
      <c r="B19" s="31">
        <v>2014</v>
      </c>
      <c r="C19" s="31" t="s">
        <v>42</v>
      </c>
      <c r="D19" s="31">
        <v>117</v>
      </c>
      <c r="I19" s="22" t="s">
        <v>1</v>
      </c>
      <c r="J19" s="22" t="s">
        <v>31</v>
      </c>
      <c r="K19" s="22" t="s">
        <v>36</v>
      </c>
      <c r="L19" s="22" t="s">
        <v>38</v>
      </c>
      <c r="M19" s="22" t="s">
        <v>39</v>
      </c>
      <c r="N19" s="22" t="s">
        <v>41</v>
      </c>
      <c r="O19" s="22" t="s">
        <v>42</v>
      </c>
      <c r="P19" s="22" t="s">
        <v>44</v>
      </c>
      <c r="Q19" s="22" t="s">
        <v>46</v>
      </c>
      <c r="R19" s="22" t="s">
        <v>48</v>
      </c>
      <c r="S19" s="22" t="s">
        <v>50</v>
      </c>
      <c r="T19" s="22" t="s">
        <v>53</v>
      </c>
      <c r="U19" s="22" t="s">
        <v>55</v>
      </c>
      <c r="V19" s="22" t="s">
        <v>219</v>
      </c>
      <c r="X19" s="32">
        <v>2013</v>
      </c>
      <c r="Y19" s="18">
        <v>8.9423076923076897E-2</v>
      </c>
    </row>
    <row r="20" spans="1:48" x14ac:dyDescent="0.3">
      <c r="A20" s="31" t="s">
        <v>30</v>
      </c>
      <c r="B20" s="31">
        <v>2014</v>
      </c>
      <c r="C20" s="31" t="s">
        <v>44</v>
      </c>
      <c r="D20" s="31">
        <v>119.5</v>
      </c>
      <c r="I20" s="32">
        <v>2013</v>
      </c>
      <c r="J20" s="33">
        <f>SUMIFS($D$2:$D$373,$B$2:$B$373,$I6,$C$2:$C$373,J$19,$A$2:$A$373,$H$23)</f>
        <v>104</v>
      </c>
      <c r="K20" s="33">
        <f t="shared" ref="K20:U20" si="2">SUMIFS($D$2:$D$373,$B$2:$B$373,$I6,$C$2:$C$373,K$19,$A$2:$A$373,$H$23)</f>
        <v>104.7</v>
      </c>
      <c r="L20" s="33">
        <f t="shared" si="2"/>
        <v>105</v>
      </c>
      <c r="M20" s="33">
        <f t="shared" si="2"/>
        <v>105.7</v>
      </c>
      <c r="N20" s="33">
        <f t="shared" si="2"/>
        <v>106.6</v>
      </c>
      <c r="O20" s="33">
        <f t="shared" si="2"/>
        <v>109.7</v>
      </c>
      <c r="P20" s="33">
        <f t="shared" si="2"/>
        <v>111.4</v>
      </c>
      <c r="Q20" s="33">
        <f t="shared" si="2"/>
        <v>112.7</v>
      </c>
      <c r="R20" s="33">
        <f t="shared" si="2"/>
        <v>113.2</v>
      </c>
      <c r="S20" s="33">
        <f t="shared" si="2"/>
        <v>114</v>
      </c>
      <c r="T20" s="33">
        <f t="shared" si="2"/>
        <v>115</v>
      </c>
      <c r="U20" s="33">
        <f t="shared" si="2"/>
        <v>113.3</v>
      </c>
      <c r="V20" s="52">
        <f>((U20-J20)/J20)</f>
        <v>8.9423076923076897E-2</v>
      </c>
      <c r="X20" s="32">
        <v>2014</v>
      </c>
      <c r="Y20" s="18">
        <v>4.8715677590788306E-2</v>
      </c>
    </row>
    <row r="21" spans="1:48" x14ac:dyDescent="0.3">
      <c r="A21" s="31" t="s">
        <v>30</v>
      </c>
      <c r="B21" s="31">
        <v>2014</v>
      </c>
      <c r="C21" s="31" t="s">
        <v>46</v>
      </c>
      <c r="D21" s="31">
        <v>120.7</v>
      </c>
      <c r="I21" s="32">
        <v>2014</v>
      </c>
      <c r="J21" s="33">
        <f t="shared" ref="J21" si="3">SUMIFS($D$2:$D$373,$B$2:$B$373,$I7,$C$2:$C$373,J$19,$A$2:$A$373,$H$23)</f>
        <v>112.9</v>
      </c>
      <c r="K21" s="33">
        <f t="shared" ref="K21:U21" si="4">SUMIFS($D$2:$D$373,$B$2:$B$373,$I7,$C$2:$C$373,K$19,$A$2:$A$373,$H$23)</f>
        <v>113.1</v>
      </c>
      <c r="L21" s="33">
        <f t="shared" si="4"/>
        <v>113.7</v>
      </c>
      <c r="M21" s="33">
        <f t="shared" si="4"/>
        <v>114.7</v>
      </c>
      <c r="N21" s="33">
        <f t="shared" si="4"/>
        <v>115.6</v>
      </c>
      <c r="O21" s="33">
        <f t="shared" si="4"/>
        <v>116.4</v>
      </c>
      <c r="P21" s="33">
        <f t="shared" si="4"/>
        <v>118.9</v>
      </c>
      <c r="Q21" s="33">
        <f t="shared" si="4"/>
        <v>119.9</v>
      </c>
      <c r="R21" s="33">
        <f t="shared" si="4"/>
        <v>119.2</v>
      </c>
      <c r="S21" s="33">
        <f t="shared" si="4"/>
        <v>119.1</v>
      </c>
      <c r="T21" s="33">
        <f t="shared" si="4"/>
        <v>119</v>
      </c>
      <c r="U21" s="33">
        <f t="shared" si="4"/>
        <v>118.4</v>
      </c>
      <c r="V21" s="52">
        <f t="shared" ref="V21:V30" si="5">((U21-J21)/J21)</f>
        <v>4.8715677590788306E-2</v>
      </c>
      <c r="X21" s="32">
        <v>2015</v>
      </c>
      <c r="Y21" s="18">
        <v>4.6413502109704644E-2</v>
      </c>
    </row>
    <row r="22" spans="1:48" x14ac:dyDescent="0.3">
      <c r="A22" s="31" t="s">
        <v>30</v>
      </c>
      <c r="B22" s="31">
        <v>2014</v>
      </c>
      <c r="C22" s="31" t="s">
        <v>48</v>
      </c>
      <c r="D22" s="31">
        <v>120.9</v>
      </c>
      <c r="I22" s="32">
        <v>2015</v>
      </c>
      <c r="J22" s="33">
        <f t="shared" ref="J22" si="6">SUMIFS($D$2:$D$373,$B$2:$B$373,$I8,$C$2:$C$373,J$19,$A$2:$A$373,$H$23)</f>
        <v>118.5</v>
      </c>
      <c r="K22" s="33">
        <f t="shared" ref="K22:U22" si="7">SUMIFS($D$2:$D$373,$B$2:$B$373,$I8,$C$2:$C$373,K$19,$A$2:$A$373,$H$23)</f>
        <v>118.7</v>
      </c>
      <c r="L22" s="33">
        <f t="shared" si="7"/>
        <v>119.1</v>
      </c>
      <c r="M22" s="33">
        <f t="shared" si="7"/>
        <v>119.7</v>
      </c>
      <c r="N22" s="33">
        <f t="shared" si="7"/>
        <v>120.7</v>
      </c>
      <c r="O22" s="33">
        <f t="shared" si="7"/>
        <v>121.7</v>
      </c>
      <c r="P22" s="33">
        <f t="shared" si="7"/>
        <v>122.4</v>
      </c>
      <c r="Q22" s="33">
        <f t="shared" si="7"/>
        <v>123.2</v>
      </c>
      <c r="R22" s="33">
        <f t="shared" si="7"/>
        <v>123.5</v>
      </c>
      <c r="S22" s="33">
        <f t="shared" si="7"/>
        <v>124.2</v>
      </c>
      <c r="T22" s="33">
        <f t="shared" si="7"/>
        <v>124.6</v>
      </c>
      <c r="U22" s="33">
        <f t="shared" si="7"/>
        <v>124</v>
      </c>
      <c r="V22" s="52">
        <f t="shared" si="5"/>
        <v>4.6413502109704644E-2</v>
      </c>
      <c r="X22" s="32">
        <v>2016</v>
      </c>
      <c r="Y22" s="18">
        <v>2.7375201288244697E-2</v>
      </c>
    </row>
    <row r="23" spans="1:48" x14ac:dyDescent="0.3">
      <c r="A23" s="31" t="s">
        <v>30</v>
      </c>
      <c r="B23" s="31">
        <v>2014</v>
      </c>
      <c r="C23" s="31" t="s">
        <v>50</v>
      </c>
      <c r="D23" s="31">
        <v>121</v>
      </c>
      <c r="H23" s="4" t="s">
        <v>33</v>
      </c>
      <c r="I23" s="32">
        <v>2016</v>
      </c>
      <c r="J23" s="33">
        <f t="shared" ref="J23" si="8">SUMIFS($D$2:$D$373,$B$2:$B$373,$I9,$C$2:$C$373,J$19,$A$2:$A$373,$H$23)</f>
        <v>124.2</v>
      </c>
      <c r="K23" s="33">
        <f t="shared" ref="K23:U23" si="9">SUMIFS($D$2:$D$373,$B$2:$B$373,$I9,$C$2:$C$373,K$19,$A$2:$A$373,$H$23)</f>
        <v>123.8</v>
      </c>
      <c r="L23" s="33">
        <f t="shared" si="9"/>
        <v>123.8</v>
      </c>
      <c r="M23" s="33">
        <f t="shared" si="9"/>
        <v>125.3</v>
      </c>
      <c r="N23" s="33">
        <f t="shared" si="9"/>
        <v>126.6</v>
      </c>
      <c r="O23" s="33">
        <f t="shared" si="9"/>
        <v>128.1</v>
      </c>
      <c r="P23" s="33">
        <f t="shared" si="9"/>
        <v>129</v>
      </c>
      <c r="Q23" s="33">
        <f t="shared" si="9"/>
        <v>128.4</v>
      </c>
      <c r="R23" s="33">
        <f t="shared" si="9"/>
        <v>128</v>
      </c>
      <c r="S23" s="33">
        <f t="shared" si="9"/>
        <v>128.6</v>
      </c>
      <c r="T23" s="33">
        <f t="shared" si="9"/>
        <v>128.5</v>
      </c>
      <c r="U23" s="33">
        <f t="shared" si="9"/>
        <v>127.6</v>
      </c>
      <c r="V23" s="52">
        <f t="shared" si="5"/>
        <v>2.7375201288244697E-2</v>
      </c>
      <c r="X23" s="32">
        <v>2017</v>
      </c>
      <c r="Y23" s="18">
        <v>4.92957746478873E-2</v>
      </c>
    </row>
    <row r="24" spans="1:48" x14ac:dyDescent="0.3">
      <c r="A24" s="31" t="s">
        <v>30</v>
      </c>
      <c r="B24" s="31">
        <v>2014</v>
      </c>
      <c r="C24" s="31" t="s">
        <v>53</v>
      </c>
      <c r="D24" s="31">
        <v>121.1</v>
      </c>
      <c r="I24" s="32">
        <v>2017</v>
      </c>
      <c r="J24" s="33">
        <f t="shared" ref="J24" si="10">SUMIFS($D$2:$D$373,$B$2:$B$373,$I10,$C$2:$C$373,J$19,$A$2:$A$373,$H$23)</f>
        <v>127.8</v>
      </c>
      <c r="K24" s="33">
        <f t="shared" ref="K24:U24" si="11">SUMIFS($D$2:$D$373,$B$2:$B$373,$I10,$C$2:$C$373,K$19,$A$2:$A$373,$H$23)</f>
        <v>128.19999999999999</v>
      </c>
      <c r="L24" s="33">
        <f t="shared" si="11"/>
        <v>128.69999999999999</v>
      </c>
      <c r="M24" s="33">
        <f t="shared" si="11"/>
        <v>129.1</v>
      </c>
      <c r="N24" s="33">
        <f t="shared" si="11"/>
        <v>129.30000000000001</v>
      </c>
      <c r="O24" s="33">
        <f t="shared" si="11"/>
        <v>129.9</v>
      </c>
      <c r="P24" s="33">
        <f t="shared" si="11"/>
        <v>131.80000000000001</v>
      </c>
      <c r="Q24" s="33">
        <f t="shared" si="11"/>
        <v>132.69999999999999</v>
      </c>
      <c r="R24" s="33">
        <f t="shared" si="11"/>
        <v>132.4</v>
      </c>
      <c r="S24" s="33">
        <f t="shared" si="11"/>
        <v>133.5</v>
      </c>
      <c r="T24" s="33">
        <f t="shared" si="11"/>
        <v>134.80000000000001</v>
      </c>
      <c r="U24" s="33">
        <f t="shared" si="11"/>
        <v>134.1</v>
      </c>
      <c r="V24" s="52">
        <f t="shared" si="5"/>
        <v>4.92957746478873E-2</v>
      </c>
      <c r="X24" s="32">
        <v>2018</v>
      </c>
      <c r="Y24" s="18">
        <v>2.9082774049217046E-2</v>
      </c>
    </row>
    <row r="25" spans="1:48" x14ac:dyDescent="0.3">
      <c r="A25" s="31" t="s">
        <v>30</v>
      </c>
      <c r="B25" s="31">
        <v>2014</v>
      </c>
      <c r="C25" s="31" t="s">
        <v>55</v>
      </c>
      <c r="D25" s="31">
        <v>120.3</v>
      </c>
      <c r="I25" s="32">
        <v>2018</v>
      </c>
      <c r="J25" s="33">
        <f t="shared" ref="J25" si="12">SUMIFS($D$2:$D$373,$B$2:$B$373,$I11,$C$2:$C$373,J$19,$A$2:$A$373,$H$23)</f>
        <v>134.1</v>
      </c>
      <c r="K25" s="33">
        <f t="shared" ref="K25:U25" si="13">SUMIFS($D$2:$D$373,$B$2:$B$373,$I11,$C$2:$C$373,K$19,$A$2:$A$373,$H$23)</f>
        <v>134</v>
      </c>
      <c r="L25" s="33">
        <f t="shared" si="13"/>
        <v>134</v>
      </c>
      <c r="M25" s="33">
        <f t="shared" si="13"/>
        <v>134.80000000000001</v>
      </c>
      <c r="N25" s="33">
        <f t="shared" si="13"/>
        <v>135.4</v>
      </c>
      <c r="O25" s="33">
        <f t="shared" si="13"/>
        <v>136.19999999999999</v>
      </c>
      <c r="P25" s="33">
        <f t="shared" si="13"/>
        <v>137.5</v>
      </c>
      <c r="Q25" s="33">
        <f t="shared" si="13"/>
        <v>138</v>
      </c>
      <c r="R25" s="33">
        <f t="shared" si="13"/>
        <v>138.1</v>
      </c>
      <c r="S25" s="33">
        <f t="shared" si="13"/>
        <v>138.9</v>
      </c>
      <c r="T25" s="33">
        <f t="shared" si="13"/>
        <v>139</v>
      </c>
      <c r="U25" s="33">
        <f t="shared" si="13"/>
        <v>138</v>
      </c>
      <c r="V25" s="52">
        <f t="shared" si="5"/>
        <v>2.9082774049217046E-2</v>
      </c>
      <c r="X25" s="32">
        <v>2019</v>
      </c>
      <c r="Y25" s="18">
        <v>7.4637681159420377E-2</v>
      </c>
    </row>
    <row r="26" spans="1:48" x14ac:dyDescent="0.3">
      <c r="A26" s="31" t="s">
        <v>30</v>
      </c>
      <c r="B26" s="31">
        <v>2015</v>
      </c>
      <c r="C26" s="31" t="s">
        <v>31</v>
      </c>
      <c r="D26" s="31">
        <v>120.3</v>
      </c>
      <c r="I26" s="32">
        <v>2019</v>
      </c>
      <c r="J26" s="33">
        <f t="shared" ref="J26" si="14">SUMIFS($D$2:$D$373,$B$2:$B$373,$I12,$C$2:$C$373,J$19,$A$2:$A$373,$H$23)</f>
        <v>138</v>
      </c>
      <c r="K26" s="33">
        <f t="shared" ref="K26:U26" si="15">SUMIFS($D$2:$D$373,$B$2:$B$373,$I12,$C$2:$C$373,K$19,$A$2:$A$373,$H$23)</f>
        <v>138.6</v>
      </c>
      <c r="L26" s="33">
        <f t="shared" si="15"/>
        <v>139.5</v>
      </c>
      <c r="M26" s="33">
        <f t="shared" si="15"/>
        <v>0</v>
      </c>
      <c r="N26" s="33">
        <f t="shared" si="15"/>
        <v>141.5</v>
      </c>
      <c r="O26" s="33">
        <f t="shared" si="15"/>
        <v>142.1</v>
      </c>
      <c r="P26" s="33">
        <f t="shared" si="15"/>
        <v>143.30000000000001</v>
      </c>
      <c r="Q26" s="33">
        <f t="shared" si="15"/>
        <v>144.19999999999999</v>
      </c>
      <c r="R26" s="33">
        <f t="shared" si="15"/>
        <v>144.69999999999999</v>
      </c>
      <c r="S26" s="33">
        <f t="shared" si="15"/>
        <v>146</v>
      </c>
      <c r="T26" s="33">
        <f t="shared" si="15"/>
        <v>147</v>
      </c>
      <c r="U26" s="33">
        <f t="shared" si="15"/>
        <v>148.30000000000001</v>
      </c>
      <c r="V26" s="52">
        <f t="shared" si="5"/>
        <v>7.4637681159420377E-2</v>
      </c>
      <c r="X26" s="32">
        <v>2020</v>
      </c>
      <c r="Y26" s="18">
        <v>5.8704453441295663E-2</v>
      </c>
    </row>
    <row r="27" spans="1:48" x14ac:dyDescent="0.3">
      <c r="A27" s="31" t="s">
        <v>30</v>
      </c>
      <c r="B27" s="31">
        <v>2015</v>
      </c>
      <c r="C27" s="31" t="s">
        <v>36</v>
      </c>
      <c r="D27" s="31">
        <v>120.6</v>
      </c>
      <c r="I27" s="32">
        <v>2020</v>
      </c>
      <c r="J27" s="33">
        <f t="shared" ref="J27" si="16">SUMIFS($D$2:$D$373,$B$2:$B$373,$I13,$C$2:$C$373,J$19,$A$2:$A$373,$H$23)</f>
        <v>148.19999999999999</v>
      </c>
      <c r="K27" s="33">
        <f t="shared" ref="K27:U27" si="17">SUMIFS($D$2:$D$373,$B$2:$B$373,$I13,$C$2:$C$373,K$19,$A$2:$A$373,$H$23)</f>
        <v>147.69999999999999</v>
      </c>
      <c r="L27" s="33">
        <f t="shared" si="17"/>
        <v>147.30000000000001</v>
      </c>
      <c r="M27" s="33">
        <f t="shared" si="17"/>
        <v>149.61666666666667</v>
      </c>
      <c r="N27" s="33">
        <f t="shared" si="17"/>
        <v>150.38611111111112</v>
      </c>
      <c r="O27" s="33">
        <f t="shared" si="17"/>
        <v>150.80000000000001</v>
      </c>
      <c r="P27" s="33">
        <f t="shared" si="17"/>
        <v>150.80000000000001</v>
      </c>
      <c r="Q27" s="33">
        <f t="shared" si="17"/>
        <v>152.9</v>
      </c>
      <c r="R27" s="33">
        <f t="shared" si="17"/>
        <v>154</v>
      </c>
      <c r="S27" s="33">
        <f t="shared" si="17"/>
        <v>155.19999999999999</v>
      </c>
      <c r="T27" s="33">
        <f t="shared" si="17"/>
        <v>156.69999999999999</v>
      </c>
      <c r="U27" s="33">
        <f t="shared" si="17"/>
        <v>156.9</v>
      </c>
      <c r="V27" s="52">
        <f t="shared" si="5"/>
        <v>5.8704453441295663E-2</v>
      </c>
      <c r="X27" s="32">
        <v>2021</v>
      </c>
      <c r="Y27" s="18">
        <v>5.8974358974358904E-2</v>
      </c>
    </row>
    <row r="28" spans="1:48" x14ac:dyDescent="0.3">
      <c r="A28" s="31" t="s">
        <v>30</v>
      </c>
      <c r="B28" s="31">
        <v>2015</v>
      </c>
      <c r="C28" s="31" t="s">
        <v>38</v>
      </c>
      <c r="D28" s="31">
        <v>121.1</v>
      </c>
      <c r="I28" s="32">
        <v>2021</v>
      </c>
      <c r="J28" s="33">
        <f t="shared" ref="J28" si="18">SUMIFS($D$2:$D$373,$B$2:$B$373,$I14,$C$2:$C$373,J$19,$A$2:$A$373,$H$23)</f>
        <v>156</v>
      </c>
      <c r="K28" s="33">
        <f t="shared" ref="K28:U28" si="19">SUMIFS($D$2:$D$373,$B$2:$B$373,$I14,$C$2:$C$373,K$19,$A$2:$A$373,$H$23)</f>
        <v>156.5</v>
      </c>
      <c r="L28" s="33">
        <f t="shared" si="19"/>
        <v>156.9</v>
      </c>
      <c r="M28" s="33">
        <f t="shared" si="19"/>
        <v>158</v>
      </c>
      <c r="N28" s="33">
        <f t="shared" si="19"/>
        <v>159.5</v>
      </c>
      <c r="O28" s="33">
        <f t="shared" si="19"/>
        <v>160.4</v>
      </c>
      <c r="P28" s="33">
        <f t="shared" si="19"/>
        <v>161.80000000000001</v>
      </c>
      <c r="Q28" s="33">
        <f t="shared" si="19"/>
        <v>162.30000000000001</v>
      </c>
      <c r="R28" s="33">
        <f t="shared" si="19"/>
        <v>162.30000000000001</v>
      </c>
      <c r="S28" s="33">
        <f t="shared" si="19"/>
        <v>164.6</v>
      </c>
      <c r="T28" s="33">
        <f t="shared" si="19"/>
        <v>165.6</v>
      </c>
      <c r="U28" s="33">
        <f t="shared" si="19"/>
        <v>165.2</v>
      </c>
      <c r="V28" s="52">
        <f t="shared" si="5"/>
        <v>5.8974358974358904E-2</v>
      </c>
      <c r="X28" s="32">
        <v>2022</v>
      </c>
      <c r="Y28" s="18">
        <v>5.5151515151515118E-2</v>
      </c>
    </row>
    <row r="29" spans="1:48" x14ac:dyDescent="0.3">
      <c r="A29" s="31" t="s">
        <v>30</v>
      </c>
      <c r="B29" s="31">
        <v>2015</v>
      </c>
      <c r="C29" s="31" t="s">
        <v>39</v>
      </c>
      <c r="D29" s="31">
        <v>121.5</v>
      </c>
      <c r="I29" s="32">
        <v>2022</v>
      </c>
      <c r="J29" s="33">
        <f t="shared" ref="J29" si="20">SUMIFS($D$2:$D$373,$B$2:$B$373,$I15,$C$2:$C$373,J$19,$A$2:$A$373,$H$23)</f>
        <v>165</v>
      </c>
      <c r="K29" s="33">
        <f t="shared" ref="K29:U29" si="21">SUMIFS($D$2:$D$373,$B$2:$B$373,$I15,$C$2:$C$373,K$19,$A$2:$A$373,$H$23)</f>
        <v>165.5</v>
      </c>
      <c r="L29" s="33">
        <f t="shared" si="21"/>
        <v>166.5</v>
      </c>
      <c r="M29" s="33">
        <f t="shared" si="21"/>
        <v>169.2</v>
      </c>
      <c r="N29" s="33">
        <f t="shared" si="21"/>
        <v>170.8</v>
      </c>
      <c r="O29" s="33">
        <f t="shared" si="21"/>
        <v>171.4</v>
      </c>
      <c r="P29" s="33">
        <f t="shared" si="21"/>
        <v>172.3</v>
      </c>
      <c r="Q29" s="33">
        <f t="shared" si="21"/>
        <v>173.1</v>
      </c>
      <c r="R29" s="33">
        <f t="shared" si="21"/>
        <v>174.1</v>
      </c>
      <c r="S29" s="33">
        <f t="shared" si="21"/>
        <v>175.3</v>
      </c>
      <c r="T29" s="33">
        <f t="shared" si="21"/>
        <v>174.1</v>
      </c>
      <c r="U29" s="33">
        <f t="shared" si="21"/>
        <v>174.1</v>
      </c>
      <c r="V29" s="52">
        <f t="shared" si="5"/>
        <v>5.5151515151515118E-2</v>
      </c>
      <c r="X29" s="32">
        <v>2023</v>
      </c>
      <c r="Y29" s="18">
        <v>-1</v>
      </c>
    </row>
    <row r="30" spans="1:48" x14ac:dyDescent="0.3">
      <c r="A30" s="31" t="s">
        <v>30</v>
      </c>
      <c r="B30" s="31">
        <v>2015</v>
      </c>
      <c r="C30" s="31" t="s">
        <v>41</v>
      </c>
      <c r="D30" s="31">
        <v>122.4</v>
      </c>
      <c r="I30" s="32">
        <v>2023</v>
      </c>
      <c r="J30" s="33">
        <f t="shared" ref="J30" si="22">SUMIFS($D$2:$D$373,$B$2:$B$373,$I16,$C$2:$C$373,J$19,$A$2:$A$373,$H$23)</f>
        <v>174.9</v>
      </c>
      <c r="K30" s="33">
        <f t="shared" ref="K30:U30" si="23">SUMIFS($D$2:$D$373,$B$2:$B$373,$I16,$C$2:$C$373,K$19,$A$2:$A$373,$H$23)</f>
        <v>176.3</v>
      </c>
      <c r="L30" s="33">
        <f t="shared" si="23"/>
        <v>176.3</v>
      </c>
      <c r="M30" s="33">
        <f t="shared" si="23"/>
        <v>177.4</v>
      </c>
      <c r="N30" s="33">
        <f t="shared" si="23"/>
        <v>178.2</v>
      </c>
      <c r="O30" s="33">
        <f t="shared" si="23"/>
        <v>0</v>
      </c>
      <c r="P30" s="33">
        <f t="shared" si="23"/>
        <v>0</v>
      </c>
      <c r="Q30" s="33">
        <f t="shared" si="23"/>
        <v>0</v>
      </c>
      <c r="R30" s="33">
        <f t="shared" si="23"/>
        <v>0</v>
      </c>
      <c r="S30" s="33">
        <f t="shared" si="23"/>
        <v>0</v>
      </c>
      <c r="T30" s="33">
        <f t="shared" si="23"/>
        <v>0</v>
      </c>
      <c r="U30" s="33">
        <f t="shared" si="23"/>
        <v>0</v>
      </c>
      <c r="V30" s="52">
        <f t="shared" si="5"/>
        <v>-1</v>
      </c>
    </row>
    <row r="31" spans="1:48" x14ac:dyDescent="0.3">
      <c r="A31" s="31" t="s">
        <v>30</v>
      </c>
      <c r="B31" s="31">
        <v>2015</v>
      </c>
      <c r="C31" s="31" t="s">
        <v>42</v>
      </c>
      <c r="D31" s="31">
        <v>124.1</v>
      </c>
    </row>
    <row r="32" spans="1:48" x14ac:dyDescent="0.3">
      <c r="A32" s="31" t="s">
        <v>30</v>
      </c>
      <c r="B32" s="31">
        <v>2015</v>
      </c>
      <c r="C32" s="31" t="s">
        <v>44</v>
      </c>
      <c r="D32" s="31">
        <v>124.7</v>
      </c>
    </row>
    <row r="33" spans="1:25" x14ac:dyDescent="0.3">
      <c r="A33" s="31" t="s">
        <v>30</v>
      </c>
      <c r="B33" s="31">
        <v>2015</v>
      </c>
      <c r="C33" s="31" t="s">
        <v>46</v>
      </c>
      <c r="D33" s="31">
        <v>126.1</v>
      </c>
      <c r="X33" s="123" t="s">
        <v>35</v>
      </c>
      <c r="Y33" s="124"/>
    </row>
    <row r="34" spans="1:25" x14ac:dyDescent="0.3">
      <c r="A34" s="31" t="s">
        <v>30</v>
      </c>
      <c r="B34" s="31">
        <v>2015</v>
      </c>
      <c r="C34" s="31" t="s">
        <v>48</v>
      </c>
      <c r="D34" s="31">
        <v>127</v>
      </c>
      <c r="I34" s="22" t="s">
        <v>1</v>
      </c>
      <c r="J34" s="22" t="s">
        <v>31</v>
      </c>
      <c r="K34" s="22" t="s">
        <v>36</v>
      </c>
      <c r="L34" s="22" t="s">
        <v>38</v>
      </c>
      <c r="M34" s="22" t="s">
        <v>39</v>
      </c>
      <c r="N34" s="22" t="s">
        <v>41</v>
      </c>
      <c r="O34" s="22" t="s">
        <v>42</v>
      </c>
      <c r="P34" s="22" t="s">
        <v>44</v>
      </c>
      <c r="Q34" s="22" t="s">
        <v>46</v>
      </c>
      <c r="R34" s="22" t="s">
        <v>48</v>
      </c>
      <c r="S34" s="22" t="s">
        <v>50</v>
      </c>
      <c r="T34" s="22" t="s">
        <v>53</v>
      </c>
      <c r="U34" s="22" t="s">
        <v>55</v>
      </c>
      <c r="V34" s="22" t="s">
        <v>219</v>
      </c>
      <c r="X34" s="47" t="s">
        <v>1</v>
      </c>
      <c r="Y34" s="48" t="s">
        <v>219</v>
      </c>
    </row>
    <row r="35" spans="1:25" x14ac:dyDescent="0.3">
      <c r="A35" s="31" t="s">
        <v>30</v>
      </c>
      <c r="B35" s="31">
        <v>2015</v>
      </c>
      <c r="C35" s="31" t="s">
        <v>50</v>
      </c>
      <c r="D35" s="31">
        <v>127.7</v>
      </c>
      <c r="I35" s="32">
        <v>2013</v>
      </c>
      <c r="J35" s="33">
        <f>SUMIFS($D$2:$D$373,$B$2:$B$373,$I35,$C$2:$C$373,J$34,$A$2:$A$373,$H$38)</f>
        <v>104.6</v>
      </c>
      <c r="K35" s="33">
        <f t="shared" ref="K35:U35" si="24">SUMIFS($D$2:$D$373,$B$2:$B$373,$I35,$C$2:$C$373,K$34,$A$2:$A$373,$H$38)</f>
        <v>105.3</v>
      </c>
      <c r="L35" s="33">
        <f t="shared" si="24"/>
        <v>105.5</v>
      </c>
      <c r="M35" s="33">
        <f t="shared" si="24"/>
        <v>106.1</v>
      </c>
      <c r="N35" s="33">
        <f t="shared" si="24"/>
        <v>106.9</v>
      </c>
      <c r="O35" s="33">
        <f t="shared" si="24"/>
        <v>109.3</v>
      </c>
      <c r="P35" s="33">
        <f t="shared" si="24"/>
        <v>111</v>
      </c>
      <c r="Q35" s="33">
        <f t="shared" si="24"/>
        <v>112.4</v>
      </c>
      <c r="R35" s="33">
        <f t="shared" si="24"/>
        <v>113.7</v>
      </c>
      <c r="S35" s="33">
        <f t="shared" si="24"/>
        <v>114.8</v>
      </c>
      <c r="T35" s="33">
        <f t="shared" si="24"/>
        <v>116.3</v>
      </c>
      <c r="U35" s="33">
        <f t="shared" si="24"/>
        <v>114.5</v>
      </c>
      <c r="V35" s="52">
        <f>((U35-J35)/J35)</f>
        <v>9.4646271510516314E-2</v>
      </c>
      <c r="X35" s="32">
        <v>2013</v>
      </c>
      <c r="Y35" s="18">
        <v>9.4646271510516314E-2</v>
      </c>
    </row>
    <row r="36" spans="1:25" x14ac:dyDescent="0.3">
      <c r="A36" s="31" t="s">
        <v>30</v>
      </c>
      <c r="B36" s="31">
        <v>2015</v>
      </c>
      <c r="C36" s="31" t="s">
        <v>53</v>
      </c>
      <c r="D36" s="31">
        <v>128.30000000000001</v>
      </c>
      <c r="I36" s="32">
        <v>2014</v>
      </c>
      <c r="J36" s="33">
        <f t="shared" ref="J36:U45" si="25">SUMIFS($D$2:$D$373,$B$2:$B$373,$I36,$C$2:$C$373,J$34,$A$2:$A$373,$H$38)</f>
        <v>113.6</v>
      </c>
      <c r="K36" s="33">
        <f t="shared" si="25"/>
        <v>113.6</v>
      </c>
      <c r="L36" s="33">
        <f t="shared" si="25"/>
        <v>114.2</v>
      </c>
      <c r="M36" s="33">
        <f t="shared" si="25"/>
        <v>115.1</v>
      </c>
      <c r="N36" s="33">
        <f t="shared" si="25"/>
        <v>115.8</v>
      </c>
      <c r="O36" s="33">
        <f t="shared" si="25"/>
        <v>116.7</v>
      </c>
      <c r="P36" s="33">
        <f t="shared" si="25"/>
        <v>119.2</v>
      </c>
      <c r="Q36" s="33">
        <f t="shared" si="25"/>
        <v>120.3</v>
      </c>
      <c r="R36" s="33">
        <f t="shared" si="25"/>
        <v>120.1</v>
      </c>
      <c r="S36" s="33">
        <f t="shared" si="25"/>
        <v>120.1</v>
      </c>
      <c r="T36" s="33">
        <f t="shared" si="25"/>
        <v>120.1</v>
      </c>
      <c r="U36" s="33">
        <f t="shared" si="25"/>
        <v>119.4</v>
      </c>
      <c r="V36" s="52">
        <f t="shared" ref="V36:V45" si="26">((U36-J36)/J36)</f>
        <v>5.105633802816912E-2</v>
      </c>
      <c r="X36" s="32">
        <v>2014</v>
      </c>
      <c r="Y36" s="18">
        <v>5.105633802816912E-2</v>
      </c>
    </row>
    <row r="37" spans="1:25" x14ac:dyDescent="0.3">
      <c r="A37" s="31" t="s">
        <v>30</v>
      </c>
      <c r="B37" s="31">
        <v>2015</v>
      </c>
      <c r="C37" s="31" t="s">
        <v>55</v>
      </c>
      <c r="D37" s="31">
        <v>127.9</v>
      </c>
      <c r="I37" s="32">
        <v>2015</v>
      </c>
      <c r="J37" s="33">
        <f t="shared" si="25"/>
        <v>119.5</v>
      </c>
      <c r="K37" s="33">
        <f t="shared" si="25"/>
        <v>119.7</v>
      </c>
      <c r="L37" s="33">
        <f t="shared" si="25"/>
        <v>120.2</v>
      </c>
      <c r="M37" s="33">
        <f t="shared" si="25"/>
        <v>120.7</v>
      </c>
      <c r="N37" s="33">
        <f t="shared" si="25"/>
        <v>121.6</v>
      </c>
      <c r="O37" s="33">
        <f t="shared" si="25"/>
        <v>123</v>
      </c>
      <c r="P37" s="33">
        <f t="shared" si="25"/>
        <v>123.6</v>
      </c>
      <c r="Q37" s="33">
        <f t="shared" si="25"/>
        <v>124.8</v>
      </c>
      <c r="R37" s="33">
        <f t="shared" si="25"/>
        <v>125.4</v>
      </c>
      <c r="S37" s="33">
        <f t="shared" si="25"/>
        <v>126.1</v>
      </c>
      <c r="T37" s="33">
        <f t="shared" si="25"/>
        <v>126.6</v>
      </c>
      <c r="U37" s="33">
        <f t="shared" si="25"/>
        <v>126.1</v>
      </c>
      <c r="V37" s="52">
        <f t="shared" si="26"/>
        <v>5.5230125523012506E-2</v>
      </c>
      <c r="X37" s="32">
        <v>2015</v>
      </c>
      <c r="Y37" s="18">
        <v>5.5230125523012506E-2</v>
      </c>
    </row>
    <row r="38" spans="1:25" x14ac:dyDescent="0.3">
      <c r="A38" s="31" t="s">
        <v>30</v>
      </c>
      <c r="B38" s="31">
        <v>2016</v>
      </c>
      <c r="C38" s="31" t="s">
        <v>31</v>
      </c>
      <c r="D38" s="31">
        <v>128.1</v>
      </c>
      <c r="H38" s="4" t="s">
        <v>35</v>
      </c>
      <c r="I38" s="32">
        <v>2016</v>
      </c>
      <c r="J38" s="33">
        <f t="shared" si="25"/>
        <v>126.3</v>
      </c>
      <c r="K38" s="33">
        <f t="shared" si="25"/>
        <v>126</v>
      </c>
      <c r="L38" s="33">
        <f t="shared" si="25"/>
        <v>126</v>
      </c>
      <c r="M38" s="33">
        <f t="shared" si="25"/>
        <v>127.3</v>
      </c>
      <c r="N38" s="33">
        <f t="shared" si="25"/>
        <v>128.6</v>
      </c>
      <c r="O38" s="33">
        <f t="shared" si="25"/>
        <v>130.1</v>
      </c>
      <c r="P38" s="33">
        <f t="shared" si="25"/>
        <v>131.1</v>
      </c>
      <c r="Q38" s="33">
        <f t="shared" si="25"/>
        <v>131.1</v>
      </c>
      <c r="R38" s="33">
        <f t="shared" si="25"/>
        <v>130.9</v>
      </c>
      <c r="S38" s="33">
        <f t="shared" si="25"/>
        <v>131.4</v>
      </c>
      <c r="T38" s="33">
        <f t="shared" si="25"/>
        <v>131.19999999999999</v>
      </c>
      <c r="U38" s="33">
        <f t="shared" si="25"/>
        <v>130.4</v>
      </c>
      <c r="V38" s="52">
        <f t="shared" si="26"/>
        <v>3.2462391132224933E-2</v>
      </c>
      <c r="X38" s="32">
        <v>2016</v>
      </c>
      <c r="Y38" s="18">
        <v>3.2462391132224933E-2</v>
      </c>
    </row>
    <row r="39" spans="1:25" x14ac:dyDescent="0.3">
      <c r="A39" s="31" t="s">
        <v>30</v>
      </c>
      <c r="B39" s="31">
        <v>2016</v>
      </c>
      <c r="C39" s="31" t="s">
        <v>36</v>
      </c>
      <c r="D39" s="31">
        <v>127.9</v>
      </c>
      <c r="I39" s="32">
        <v>2017</v>
      </c>
      <c r="J39" s="33">
        <f t="shared" si="25"/>
        <v>130.30000000000001</v>
      </c>
      <c r="K39" s="33">
        <f t="shared" si="25"/>
        <v>130.6</v>
      </c>
      <c r="L39" s="33">
        <f t="shared" si="25"/>
        <v>130.9</v>
      </c>
      <c r="M39" s="33">
        <f t="shared" si="25"/>
        <v>131.1</v>
      </c>
      <c r="N39" s="33">
        <f t="shared" si="25"/>
        <v>131.4</v>
      </c>
      <c r="O39" s="33">
        <f t="shared" si="25"/>
        <v>132</v>
      </c>
      <c r="P39" s="33">
        <f t="shared" si="25"/>
        <v>134.19999999999999</v>
      </c>
      <c r="Q39" s="33">
        <f t="shared" si="25"/>
        <v>135.4</v>
      </c>
      <c r="R39" s="33">
        <f t="shared" si="25"/>
        <v>135.19999999999999</v>
      </c>
      <c r="S39" s="33">
        <f t="shared" si="25"/>
        <v>136.1</v>
      </c>
      <c r="T39" s="33">
        <f t="shared" si="25"/>
        <v>137.6</v>
      </c>
      <c r="U39" s="33">
        <f t="shared" si="25"/>
        <v>137.19999999999999</v>
      </c>
      <c r="V39" s="52">
        <f t="shared" si="26"/>
        <v>5.295471987720627E-2</v>
      </c>
      <c r="X39" s="32">
        <v>2017</v>
      </c>
      <c r="Y39" s="18">
        <v>5.295471987720627E-2</v>
      </c>
    </row>
    <row r="40" spans="1:25" x14ac:dyDescent="0.3">
      <c r="A40" s="31" t="s">
        <v>30</v>
      </c>
      <c r="B40" s="31">
        <v>2016</v>
      </c>
      <c r="C40" s="31" t="s">
        <v>38</v>
      </c>
      <c r="D40" s="31">
        <v>128</v>
      </c>
      <c r="I40" s="32">
        <v>2018</v>
      </c>
      <c r="J40" s="33">
        <f t="shared" si="25"/>
        <v>136.9</v>
      </c>
      <c r="K40" s="33">
        <f t="shared" si="25"/>
        <v>136.4</v>
      </c>
      <c r="L40" s="33">
        <f t="shared" si="25"/>
        <v>136.5</v>
      </c>
      <c r="M40" s="33">
        <f t="shared" si="25"/>
        <v>137.1</v>
      </c>
      <c r="N40" s="33">
        <f t="shared" si="25"/>
        <v>137.80000000000001</v>
      </c>
      <c r="O40" s="33">
        <f t="shared" si="25"/>
        <v>138.5</v>
      </c>
      <c r="P40" s="33">
        <f t="shared" si="25"/>
        <v>139.80000000000001</v>
      </c>
      <c r="Q40" s="33">
        <f t="shared" si="25"/>
        <v>140.4</v>
      </c>
      <c r="R40" s="33">
        <f t="shared" si="25"/>
        <v>140.19999999999999</v>
      </c>
      <c r="S40" s="33">
        <f t="shared" si="25"/>
        <v>140.80000000000001</v>
      </c>
      <c r="T40" s="33">
        <f t="shared" si="25"/>
        <v>140.80000000000001</v>
      </c>
      <c r="U40" s="33">
        <f t="shared" si="25"/>
        <v>140.1</v>
      </c>
      <c r="V40" s="52">
        <f t="shared" si="26"/>
        <v>2.3374726077428697E-2</v>
      </c>
      <c r="X40" s="32">
        <v>2018</v>
      </c>
      <c r="Y40" s="18">
        <v>2.3374726077428697E-2</v>
      </c>
    </row>
    <row r="41" spans="1:25" x14ac:dyDescent="0.3">
      <c r="A41" s="31" t="s">
        <v>30</v>
      </c>
      <c r="B41" s="31">
        <v>2016</v>
      </c>
      <c r="C41" s="31" t="s">
        <v>39</v>
      </c>
      <c r="D41" s="31">
        <v>129</v>
      </c>
      <c r="I41" s="32">
        <v>2019</v>
      </c>
      <c r="J41" s="33">
        <f t="shared" si="25"/>
        <v>139.6</v>
      </c>
      <c r="K41" s="33">
        <f t="shared" si="25"/>
        <v>139.9</v>
      </c>
      <c r="L41" s="33">
        <f t="shared" si="25"/>
        <v>140.4</v>
      </c>
      <c r="M41" s="33">
        <f t="shared" si="25"/>
        <v>0</v>
      </c>
      <c r="N41" s="33">
        <f t="shared" si="25"/>
        <v>142</v>
      </c>
      <c r="O41" s="33">
        <f t="shared" si="25"/>
        <v>142.9</v>
      </c>
      <c r="P41" s="33">
        <f t="shared" si="25"/>
        <v>144.19999999999999</v>
      </c>
      <c r="Q41" s="33">
        <f t="shared" si="25"/>
        <v>145</v>
      </c>
      <c r="R41" s="33">
        <f t="shared" si="25"/>
        <v>145.80000000000001</v>
      </c>
      <c r="S41" s="33">
        <f t="shared" si="25"/>
        <v>147.19999999999999</v>
      </c>
      <c r="T41" s="33">
        <f t="shared" si="25"/>
        <v>148.6</v>
      </c>
      <c r="U41" s="33">
        <f t="shared" si="25"/>
        <v>150.4</v>
      </c>
      <c r="V41" s="52">
        <f t="shared" si="26"/>
        <v>7.7363896848137617E-2</v>
      </c>
      <c r="X41" s="32">
        <v>2019</v>
      </c>
      <c r="Y41" s="18">
        <v>7.7363896848137617E-2</v>
      </c>
    </row>
    <row r="42" spans="1:25" x14ac:dyDescent="0.3">
      <c r="A42" s="31" t="s">
        <v>30</v>
      </c>
      <c r="B42" s="31">
        <v>2016</v>
      </c>
      <c r="C42" s="31" t="s">
        <v>41</v>
      </c>
      <c r="D42" s="31">
        <v>130.30000000000001</v>
      </c>
      <c r="I42" s="32">
        <v>2020</v>
      </c>
      <c r="J42" s="33">
        <f t="shared" si="25"/>
        <v>150.19999999999999</v>
      </c>
      <c r="K42" s="33">
        <f t="shared" si="25"/>
        <v>149.1</v>
      </c>
      <c r="L42" s="33">
        <f t="shared" si="25"/>
        <v>148.6</v>
      </c>
      <c r="M42" s="33">
        <f t="shared" si="25"/>
        <v>150.9</v>
      </c>
      <c r="N42" s="33">
        <f t="shared" si="25"/>
        <v>151.5</v>
      </c>
      <c r="O42" s="33">
        <f t="shared" si="25"/>
        <v>151.80000000000001</v>
      </c>
      <c r="P42" s="33">
        <f t="shared" si="25"/>
        <v>151.80000000000001</v>
      </c>
      <c r="Q42" s="33">
        <f t="shared" si="25"/>
        <v>153.9</v>
      </c>
      <c r="R42" s="33">
        <f t="shared" si="25"/>
        <v>154.69999999999999</v>
      </c>
      <c r="S42" s="33">
        <f t="shared" si="25"/>
        <v>156.4</v>
      </c>
      <c r="T42" s="33">
        <f t="shared" si="25"/>
        <v>158.4</v>
      </c>
      <c r="U42" s="33">
        <f t="shared" si="25"/>
        <v>158.9</v>
      </c>
      <c r="V42" s="52">
        <f t="shared" si="26"/>
        <v>5.7922769640479481E-2</v>
      </c>
      <c r="X42" s="32">
        <v>2020</v>
      </c>
      <c r="Y42" s="18">
        <v>5.7922769640479481E-2</v>
      </c>
    </row>
    <row r="43" spans="1:25" x14ac:dyDescent="0.3">
      <c r="A43" s="31" t="s">
        <v>30</v>
      </c>
      <c r="B43" s="31">
        <v>2016</v>
      </c>
      <c r="C43" s="31" t="s">
        <v>42</v>
      </c>
      <c r="D43" s="31">
        <v>131.9</v>
      </c>
      <c r="I43" s="32">
        <v>2021</v>
      </c>
      <c r="J43" s="33">
        <f t="shared" si="25"/>
        <v>157.30000000000001</v>
      </c>
      <c r="K43" s="33">
        <f t="shared" si="25"/>
        <v>156.6</v>
      </c>
      <c r="L43" s="33">
        <f t="shared" si="25"/>
        <v>156.80000000000001</v>
      </c>
      <c r="M43" s="33">
        <f t="shared" si="25"/>
        <v>157.80000000000001</v>
      </c>
      <c r="N43" s="33">
        <f t="shared" si="25"/>
        <v>160.4</v>
      </c>
      <c r="O43" s="33">
        <f t="shared" si="25"/>
        <v>161.30000000000001</v>
      </c>
      <c r="P43" s="33">
        <f t="shared" si="25"/>
        <v>162.5</v>
      </c>
      <c r="Q43" s="33">
        <f t="shared" si="25"/>
        <v>163.19999999999999</v>
      </c>
      <c r="R43" s="33">
        <f t="shared" si="25"/>
        <v>163.19999999999999</v>
      </c>
      <c r="S43" s="33">
        <f t="shared" si="25"/>
        <v>165.5</v>
      </c>
      <c r="T43" s="33">
        <f t="shared" si="25"/>
        <v>166.7</v>
      </c>
      <c r="U43" s="33">
        <f t="shared" si="25"/>
        <v>166.2</v>
      </c>
      <c r="V43" s="52">
        <f t="shared" si="26"/>
        <v>5.657978385251098E-2</v>
      </c>
      <c r="X43" s="32">
        <v>2021</v>
      </c>
      <c r="Y43" s="18">
        <v>5.657978385251098E-2</v>
      </c>
    </row>
    <row r="44" spans="1:25" x14ac:dyDescent="0.3">
      <c r="A44" s="31" t="s">
        <v>30</v>
      </c>
      <c r="B44" s="31">
        <v>2016</v>
      </c>
      <c r="C44" s="31" t="s">
        <v>44</v>
      </c>
      <c r="D44" s="31">
        <v>133</v>
      </c>
      <c r="I44" s="32">
        <v>2022</v>
      </c>
      <c r="J44" s="33">
        <f t="shared" si="25"/>
        <v>165.7</v>
      </c>
      <c r="K44" s="33">
        <f t="shared" si="25"/>
        <v>166.1</v>
      </c>
      <c r="L44" s="33">
        <f t="shared" si="25"/>
        <v>167.7</v>
      </c>
      <c r="M44" s="33">
        <f t="shared" si="25"/>
        <v>170.1</v>
      </c>
      <c r="N44" s="33">
        <f t="shared" si="25"/>
        <v>171.7</v>
      </c>
      <c r="O44" s="33">
        <f t="shared" si="25"/>
        <v>172.6</v>
      </c>
      <c r="P44" s="33">
        <f t="shared" si="25"/>
        <v>173.4</v>
      </c>
      <c r="Q44" s="33">
        <f t="shared" si="25"/>
        <v>174.3</v>
      </c>
      <c r="R44" s="33">
        <f t="shared" si="25"/>
        <v>175.3</v>
      </c>
      <c r="S44" s="33">
        <f t="shared" si="25"/>
        <v>176.7</v>
      </c>
      <c r="T44" s="33">
        <f t="shared" si="25"/>
        <v>176.5</v>
      </c>
      <c r="U44" s="33">
        <f t="shared" si="25"/>
        <v>175.7</v>
      </c>
      <c r="V44" s="52">
        <f t="shared" si="26"/>
        <v>6.0350030175015092E-2</v>
      </c>
      <c r="X44" s="32">
        <v>2022</v>
      </c>
      <c r="Y44" s="18">
        <v>6.0350030175015092E-2</v>
      </c>
    </row>
    <row r="45" spans="1:25" x14ac:dyDescent="0.3">
      <c r="A45" s="31" t="s">
        <v>30</v>
      </c>
      <c r="B45" s="31">
        <v>2016</v>
      </c>
      <c r="C45" s="31" t="s">
        <v>46</v>
      </c>
      <c r="D45" s="31">
        <v>133.5</v>
      </c>
      <c r="I45" s="32">
        <v>2023</v>
      </c>
      <c r="J45" s="33">
        <f t="shared" si="25"/>
        <v>176.5</v>
      </c>
      <c r="K45" s="33">
        <f t="shared" si="25"/>
        <v>177.2</v>
      </c>
      <c r="L45" s="33">
        <f t="shared" si="25"/>
        <v>177.2</v>
      </c>
      <c r="M45" s="33">
        <f t="shared" si="25"/>
        <v>178.1</v>
      </c>
      <c r="N45" s="33">
        <f t="shared" si="25"/>
        <v>179.1</v>
      </c>
      <c r="O45" s="33">
        <f t="shared" si="25"/>
        <v>0</v>
      </c>
      <c r="P45" s="33">
        <f t="shared" si="25"/>
        <v>0</v>
      </c>
      <c r="Q45" s="33">
        <f t="shared" si="25"/>
        <v>0</v>
      </c>
      <c r="R45" s="33">
        <f t="shared" si="25"/>
        <v>0</v>
      </c>
      <c r="S45" s="33">
        <f t="shared" si="25"/>
        <v>0</v>
      </c>
      <c r="T45" s="33">
        <f t="shared" si="25"/>
        <v>0</v>
      </c>
      <c r="U45" s="33">
        <f t="shared" si="25"/>
        <v>0</v>
      </c>
      <c r="V45" s="52">
        <f t="shared" si="26"/>
        <v>-1</v>
      </c>
      <c r="X45" s="32">
        <v>2023</v>
      </c>
      <c r="Y45" s="18">
        <v>-1</v>
      </c>
    </row>
    <row r="46" spans="1:25" x14ac:dyDescent="0.3">
      <c r="A46" s="31" t="s">
        <v>30</v>
      </c>
      <c r="B46" s="31">
        <v>2016</v>
      </c>
      <c r="C46" s="31" t="s">
        <v>48</v>
      </c>
      <c r="D46" s="31">
        <v>133.4</v>
      </c>
    </row>
    <row r="47" spans="1:25" x14ac:dyDescent="0.3">
      <c r="A47" s="31" t="s">
        <v>30</v>
      </c>
      <c r="B47" s="31">
        <v>2016</v>
      </c>
      <c r="C47" s="31" t="s">
        <v>50</v>
      </c>
      <c r="D47" s="31">
        <v>133.80000000000001</v>
      </c>
    </row>
    <row r="48" spans="1:25" x14ac:dyDescent="0.3">
      <c r="A48" s="31" t="s">
        <v>30</v>
      </c>
      <c r="B48" s="31">
        <v>2016</v>
      </c>
      <c r="C48" s="31" t="s">
        <v>53</v>
      </c>
      <c r="D48" s="31">
        <v>133.6</v>
      </c>
    </row>
    <row r="49" spans="1:31" x14ac:dyDescent="0.3">
      <c r="A49" s="31" t="s">
        <v>30</v>
      </c>
      <c r="B49" s="31">
        <v>2016</v>
      </c>
      <c r="C49" s="31" t="s">
        <v>55</v>
      </c>
      <c r="D49" s="31">
        <v>132.80000000000001</v>
      </c>
    </row>
    <row r="50" spans="1:31" x14ac:dyDescent="0.3">
      <c r="A50" s="31" t="s">
        <v>30</v>
      </c>
      <c r="B50" s="31">
        <v>2017</v>
      </c>
      <c r="C50" s="31" t="s">
        <v>31</v>
      </c>
      <c r="D50" s="31">
        <v>132.4</v>
      </c>
      <c r="T50" s="17">
        <f>(U44-J44)/J44</f>
        <v>6.0350030175015092E-2</v>
      </c>
    </row>
    <row r="51" spans="1:31" x14ac:dyDescent="0.3">
      <c r="A51" s="31" t="s">
        <v>30</v>
      </c>
      <c r="B51" s="31">
        <v>2017</v>
      </c>
      <c r="C51" s="31" t="s">
        <v>36</v>
      </c>
      <c r="D51" s="31">
        <v>132.6</v>
      </c>
      <c r="AD51" t="s">
        <v>241</v>
      </c>
      <c r="AE51" t="s">
        <v>244</v>
      </c>
    </row>
    <row r="52" spans="1:31" x14ac:dyDescent="0.3">
      <c r="A52" s="31" t="s">
        <v>30</v>
      </c>
      <c r="B52" s="31">
        <v>2017</v>
      </c>
      <c r="C52" s="31" t="s">
        <v>38</v>
      </c>
      <c r="D52" s="31">
        <v>132.80000000000001</v>
      </c>
      <c r="AE52" t="s">
        <v>245</v>
      </c>
    </row>
    <row r="53" spans="1:31" x14ac:dyDescent="0.3">
      <c r="A53" s="31" t="s">
        <v>30</v>
      </c>
      <c r="B53" s="31">
        <v>2017</v>
      </c>
      <c r="C53" s="31" t="s">
        <v>39</v>
      </c>
      <c r="D53" s="31">
        <v>132.9</v>
      </c>
    </row>
    <row r="54" spans="1:31" x14ac:dyDescent="0.3">
      <c r="A54" s="31" t="s">
        <v>30</v>
      </c>
      <c r="B54" s="31">
        <v>2017</v>
      </c>
      <c r="C54" s="31" t="s">
        <v>41</v>
      </c>
      <c r="D54" s="31">
        <v>133.30000000000001</v>
      </c>
    </row>
    <row r="55" spans="1:31" x14ac:dyDescent="0.3">
      <c r="A55" s="31" t="s">
        <v>30</v>
      </c>
      <c r="B55" s="31">
        <v>2017</v>
      </c>
      <c r="C55" s="31" t="s">
        <v>42</v>
      </c>
      <c r="D55" s="31">
        <v>133.9</v>
      </c>
    </row>
    <row r="56" spans="1:31" x14ac:dyDescent="0.3">
      <c r="A56" s="31" t="s">
        <v>30</v>
      </c>
      <c r="B56" s="31">
        <v>2017</v>
      </c>
      <c r="C56" s="31" t="s">
        <v>44</v>
      </c>
      <c r="D56" s="31">
        <v>136.19999999999999</v>
      </c>
    </row>
    <row r="57" spans="1:31" x14ac:dyDescent="0.3">
      <c r="A57" s="31" t="s">
        <v>30</v>
      </c>
      <c r="B57" s="31">
        <v>2017</v>
      </c>
      <c r="C57" s="31" t="s">
        <v>46</v>
      </c>
      <c r="D57" s="31">
        <v>137.80000000000001</v>
      </c>
    </row>
    <row r="58" spans="1:31" x14ac:dyDescent="0.3">
      <c r="A58" s="31" t="s">
        <v>30</v>
      </c>
      <c r="B58" s="31">
        <v>2017</v>
      </c>
      <c r="C58" s="31" t="s">
        <v>48</v>
      </c>
      <c r="D58" s="31">
        <v>137.6</v>
      </c>
      <c r="AD58" t="s">
        <v>242</v>
      </c>
      <c r="AE58" t="s">
        <v>243</v>
      </c>
    </row>
    <row r="59" spans="1:31" x14ac:dyDescent="0.3">
      <c r="A59" s="31" t="s">
        <v>30</v>
      </c>
      <c r="B59" s="31">
        <v>2017</v>
      </c>
      <c r="C59" s="31" t="s">
        <v>50</v>
      </c>
      <c r="D59" s="31">
        <v>138.30000000000001</v>
      </c>
    </row>
    <row r="60" spans="1:31" x14ac:dyDescent="0.3">
      <c r="A60" s="31" t="s">
        <v>30</v>
      </c>
      <c r="B60" s="31">
        <v>2017</v>
      </c>
      <c r="C60" s="31" t="s">
        <v>53</v>
      </c>
      <c r="D60" s="31">
        <v>140</v>
      </c>
    </row>
    <row r="61" spans="1:31" x14ac:dyDescent="0.3">
      <c r="A61" s="31" t="s">
        <v>30</v>
      </c>
      <c r="B61" s="31">
        <v>2017</v>
      </c>
      <c r="C61" s="31" t="s">
        <v>55</v>
      </c>
      <c r="D61" s="31">
        <v>139.80000000000001</v>
      </c>
    </row>
    <row r="62" spans="1:31" x14ac:dyDescent="0.3">
      <c r="A62" s="31" t="s">
        <v>30</v>
      </c>
      <c r="B62" s="31">
        <v>2018</v>
      </c>
      <c r="C62" s="31" t="s">
        <v>31</v>
      </c>
      <c r="D62" s="31">
        <v>139.30000000000001</v>
      </c>
    </row>
    <row r="63" spans="1:31" x14ac:dyDescent="0.3">
      <c r="A63" s="31" t="s">
        <v>30</v>
      </c>
      <c r="B63" s="31">
        <v>2018</v>
      </c>
      <c r="C63" s="31" t="s">
        <v>36</v>
      </c>
      <c r="D63" s="31">
        <v>138.5</v>
      </c>
    </row>
    <row r="64" spans="1:31" x14ac:dyDescent="0.3">
      <c r="A64" s="31" t="s">
        <v>30</v>
      </c>
      <c r="B64" s="31">
        <v>2018</v>
      </c>
      <c r="C64" s="31" t="s">
        <v>38</v>
      </c>
      <c r="D64" s="31">
        <v>138.69999999999999</v>
      </c>
    </row>
    <row r="65" spans="1:4" x14ac:dyDescent="0.3">
      <c r="A65" s="31" t="s">
        <v>30</v>
      </c>
      <c r="B65" s="31">
        <v>2018</v>
      </c>
      <c r="C65" s="31" t="s">
        <v>39</v>
      </c>
      <c r="D65" s="31">
        <v>139.1</v>
      </c>
    </row>
    <row r="66" spans="1:4" x14ac:dyDescent="0.3">
      <c r="A66" s="31" t="s">
        <v>30</v>
      </c>
      <c r="B66" s="31">
        <v>2018</v>
      </c>
      <c r="C66" s="31" t="s">
        <v>41</v>
      </c>
      <c r="D66" s="31">
        <v>139.80000000000001</v>
      </c>
    </row>
    <row r="67" spans="1:4" x14ac:dyDescent="0.3">
      <c r="A67" s="31" t="s">
        <v>30</v>
      </c>
      <c r="B67" s="31">
        <v>2018</v>
      </c>
      <c r="C67" s="31" t="s">
        <v>42</v>
      </c>
      <c r="D67" s="31">
        <v>140.5</v>
      </c>
    </row>
    <row r="68" spans="1:4" x14ac:dyDescent="0.3">
      <c r="A68" s="31" t="s">
        <v>30</v>
      </c>
      <c r="B68" s="31">
        <v>2018</v>
      </c>
      <c r="C68" s="31" t="s">
        <v>44</v>
      </c>
      <c r="D68" s="31">
        <v>141.80000000000001</v>
      </c>
    </row>
    <row r="69" spans="1:4" x14ac:dyDescent="0.3">
      <c r="A69" s="31" t="s">
        <v>30</v>
      </c>
      <c r="B69" s="31">
        <v>2018</v>
      </c>
      <c r="C69" s="31" t="s">
        <v>46</v>
      </c>
      <c r="D69" s="31">
        <v>142.5</v>
      </c>
    </row>
    <row r="70" spans="1:4" x14ac:dyDescent="0.3">
      <c r="A70" s="31" t="s">
        <v>30</v>
      </c>
      <c r="B70" s="31">
        <v>2018</v>
      </c>
      <c r="C70" s="31" t="s">
        <v>48</v>
      </c>
      <c r="D70" s="31">
        <v>142.1</v>
      </c>
    </row>
    <row r="71" spans="1:4" x14ac:dyDescent="0.3">
      <c r="A71" s="31" t="s">
        <v>30</v>
      </c>
      <c r="B71" s="31">
        <v>2018</v>
      </c>
      <c r="C71" s="31" t="s">
        <v>50</v>
      </c>
      <c r="D71" s="31">
        <v>142.19999999999999</v>
      </c>
    </row>
    <row r="72" spans="1:4" x14ac:dyDescent="0.3">
      <c r="A72" s="31" t="s">
        <v>30</v>
      </c>
      <c r="B72" s="31">
        <v>2018</v>
      </c>
      <c r="C72" s="31" t="s">
        <v>53</v>
      </c>
      <c r="D72" s="31">
        <v>142.4</v>
      </c>
    </row>
    <row r="73" spans="1:4" x14ac:dyDescent="0.3">
      <c r="A73" s="31" t="s">
        <v>30</v>
      </c>
      <c r="B73" s="31">
        <v>2018</v>
      </c>
      <c r="C73" s="31" t="s">
        <v>55</v>
      </c>
      <c r="D73" s="31">
        <v>141.9</v>
      </c>
    </row>
    <row r="74" spans="1:4" x14ac:dyDescent="0.3">
      <c r="A74" s="31" t="s">
        <v>30</v>
      </c>
      <c r="B74" s="31">
        <v>2019</v>
      </c>
      <c r="C74" s="31" t="s">
        <v>31</v>
      </c>
      <c r="D74" s="31">
        <v>141</v>
      </c>
    </row>
    <row r="75" spans="1:4" x14ac:dyDescent="0.3">
      <c r="A75" s="31" t="s">
        <v>30</v>
      </c>
      <c r="B75" s="31">
        <v>2019</v>
      </c>
      <c r="C75" s="31" t="s">
        <v>36</v>
      </c>
      <c r="D75" s="31">
        <v>141</v>
      </c>
    </row>
    <row r="76" spans="1:4" x14ac:dyDescent="0.3">
      <c r="A76" s="31" t="s">
        <v>30</v>
      </c>
      <c r="B76" s="31">
        <v>2019</v>
      </c>
      <c r="C76" s="31" t="s">
        <v>38</v>
      </c>
      <c r="D76" s="31">
        <v>141.19999999999999</v>
      </c>
    </row>
    <row r="77" spans="1:4" x14ac:dyDescent="0.3">
      <c r="A77" s="31" t="s">
        <v>30</v>
      </c>
      <c r="B77" s="31">
        <v>2019</v>
      </c>
      <c r="C77" s="31" t="s">
        <v>41</v>
      </c>
      <c r="D77" s="31">
        <v>142.4</v>
      </c>
    </row>
    <row r="78" spans="1:4" x14ac:dyDescent="0.3">
      <c r="A78" s="31" t="s">
        <v>30</v>
      </c>
      <c r="B78" s="31">
        <v>2019</v>
      </c>
      <c r="C78" s="31" t="s">
        <v>42</v>
      </c>
      <c r="D78" s="31">
        <v>143.6</v>
      </c>
    </row>
    <row r="79" spans="1:4" x14ac:dyDescent="0.3">
      <c r="A79" s="31" t="s">
        <v>30</v>
      </c>
      <c r="B79" s="31">
        <v>2019</v>
      </c>
      <c r="C79" s="31" t="s">
        <v>44</v>
      </c>
      <c r="D79" s="31">
        <v>144.9</v>
      </c>
    </row>
    <row r="80" spans="1:4" x14ac:dyDescent="0.3">
      <c r="A80" s="31" t="s">
        <v>30</v>
      </c>
      <c r="B80" s="31">
        <v>2019</v>
      </c>
      <c r="C80" s="31" t="s">
        <v>46</v>
      </c>
      <c r="D80" s="31">
        <v>145.69999999999999</v>
      </c>
    </row>
    <row r="81" spans="1:4" x14ac:dyDescent="0.3">
      <c r="A81" s="31" t="s">
        <v>30</v>
      </c>
      <c r="B81" s="31">
        <v>2019</v>
      </c>
      <c r="C81" s="31" t="s">
        <v>48</v>
      </c>
      <c r="D81" s="31">
        <v>146.69999999999999</v>
      </c>
    </row>
    <row r="82" spans="1:4" x14ac:dyDescent="0.3">
      <c r="A82" s="31" t="s">
        <v>30</v>
      </c>
      <c r="B82" s="31">
        <v>2019</v>
      </c>
      <c r="C82" s="31" t="s">
        <v>50</v>
      </c>
      <c r="D82" s="31">
        <v>148.30000000000001</v>
      </c>
    </row>
    <row r="83" spans="1:4" x14ac:dyDescent="0.3">
      <c r="A83" s="31" t="s">
        <v>30</v>
      </c>
      <c r="B83" s="31">
        <v>2019</v>
      </c>
      <c r="C83" s="31" t="s">
        <v>53</v>
      </c>
      <c r="D83" s="31">
        <v>149.9</v>
      </c>
    </row>
    <row r="84" spans="1:4" x14ac:dyDescent="0.3">
      <c r="A84" s="31" t="s">
        <v>30</v>
      </c>
      <c r="B84" s="31">
        <v>2019</v>
      </c>
      <c r="C84" s="31" t="s">
        <v>55</v>
      </c>
      <c r="D84" s="31">
        <v>152.30000000000001</v>
      </c>
    </row>
    <row r="85" spans="1:4" x14ac:dyDescent="0.3">
      <c r="A85" s="31" t="s">
        <v>30</v>
      </c>
      <c r="B85" s="31">
        <v>2020</v>
      </c>
      <c r="C85" s="31" t="s">
        <v>31</v>
      </c>
      <c r="D85" s="31">
        <v>151.9</v>
      </c>
    </row>
    <row r="86" spans="1:4" x14ac:dyDescent="0.3">
      <c r="A86" s="31" t="s">
        <v>30</v>
      </c>
      <c r="B86" s="31">
        <v>2020</v>
      </c>
      <c r="C86" s="31" t="s">
        <v>36</v>
      </c>
      <c r="D86" s="31">
        <v>150.4</v>
      </c>
    </row>
    <row r="87" spans="1:4" x14ac:dyDescent="0.3">
      <c r="A87" s="31" t="s">
        <v>30</v>
      </c>
      <c r="B87" s="31">
        <v>2020</v>
      </c>
      <c r="C87" s="31" t="s">
        <v>38</v>
      </c>
      <c r="D87" s="31">
        <v>149.80000000000001</v>
      </c>
    </row>
    <row r="88" spans="1:4" x14ac:dyDescent="0.3">
      <c r="A88" s="31" t="s">
        <v>30</v>
      </c>
      <c r="B88" s="31">
        <v>2020</v>
      </c>
      <c r="C88" s="31" t="s">
        <v>39</v>
      </c>
      <c r="D88" s="31">
        <v>152.03333333333333</v>
      </c>
    </row>
    <row r="89" spans="1:4" x14ac:dyDescent="0.3">
      <c r="A89" s="31" t="s">
        <v>30</v>
      </c>
      <c r="B89" s="31">
        <v>2020</v>
      </c>
      <c r="C89" s="31" t="s">
        <v>41</v>
      </c>
      <c r="D89" s="31">
        <v>152.50555555555556</v>
      </c>
    </row>
    <row r="90" spans="1:4" x14ac:dyDescent="0.3">
      <c r="A90" s="31" t="s">
        <v>30</v>
      </c>
      <c r="B90" s="31">
        <v>2020</v>
      </c>
      <c r="C90" s="31" t="s">
        <v>42</v>
      </c>
      <c r="D90" s="31">
        <v>152.69999999999999</v>
      </c>
    </row>
    <row r="91" spans="1:4" x14ac:dyDescent="0.3">
      <c r="A91" s="31" t="s">
        <v>30</v>
      </c>
      <c r="B91" s="31">
        <v>2020</v>
      </c>
      <c r="C91" s="31" t="s">
        <v>44</v>
      </c>
      <c r="D91" s="31">
        <v>152.69999999999999</v>
      </c>
    </row>
    <row r="92" spans="1:4" x14ac:dyDescent="0.3">
      <c r="A92" s="31" t="s">
        <v>30</v>
      </c>
      <c r="B92" s="31">
        <v>2020</v>
      </c>
      <c r="C92" s="31" t="s">
        <v>46</v>
      </c>
      <c r="D92" s="31">
        <v>154.69999999999999</v>
      </c>
    </row>
    <row r="93" spans="1:4" x14ac:dyDescent="0.3">
      <c r="A93" s="31" t="s">
        <v>30</v>
      </c>
      <c r="B93" s="31">
        <v>2020</v>
      </c>
      <c r="C93" s="31" t="s">
        <v>48</v>
      </c>
      <c r="D93" s="31">
        <v>155.4</v>
      </c>
    </row>
    <row r="94" spans="1:4" x14ac:dyDescent="0.3">
      <c r="A94" s="31" t="s">
        <v>30</v>
      </c>
      <c r="B94" s="31">
        <v>2020</v>
      </c>
      <c r="C94" s="31" t="s">
        <v>50</v>
      </c>
      <c r="D94" s="31">
        <v>157.5</v>
      </c>
    </row>
    <row r="95" spans="1:4" x14ac:dyDescent="0.3">
      <c r="A95" s="31" t="s">
        <v>30</v>
      </c>
      <c r="B95" s="31">
        <v>2020</v>
      </c>
      <c r="C95" s="31" t="s">
        <v>53</v>
      </c>
      <c r="D95" s="31">
        <v>159.80000000000001</v>
      </c>
    </row>
    <row r="96" spans="1:4" x14ac:dyDescent="0.3">
      <c r="A96" s="31" t="s">
        <v>30</v>
      </c>
      <c r="B96" s="31">
        <v>2020</v>
      </c>
      <c r="C96" s="31" t="s">
        <v>55</v>
      </c>
      <c r="D96" s="31">
        <v>160.69999999999999</v>
      </c>
    </row>
    <row r="97" spans="1:4" x14ac:dyDescent="0.3">
      <c r="A97" s="31" t="s">
        <v>30</v>
      </c>
      <c r="B97" s="31">
        <v>2021</v>
      </c>
      <c r="C97" s="31" t="s">
        <v>31</v>
      </c>
      <c r="D97" s="31">
        <v>158.5</v>
      </c>
    </row>
    <row r="98" spans="1:4" x14ac:dyDescent="0.3">
      <c r="A98" s="31" t="s">
        <v>30</v>
      </c>
      <c r="B98" s="31">
        <v>2021</v>
      </c>
      <c r="C98" s="31" t="s">
        <v>36</v>
      </c>
      <c r="D98" s="31">
        <v>156.69999999999999</v>
      </c>
    </row>
    <row r="99" spans="1:4" x14ac:dyDescent="0.3">
      <c r="A99" s="31" t="s">
        <v>30</v>
      </c>
      <c r="B99" s="31">
        <v>2021</v>
      </c>
      <c r="C99" s="31" t="s">
        <v>38</v>
      </c>
      <c r="D99" s="31">
        <v>156.69999999999999</v>
      </c>
    </row>
    <row r="100" spans="1:4" x14ac:dyDescent="0.3">
      <c r="A100" s="31" t="s">
        <v>30</v>
      </c>
      <c r="B100" s="31">
        <v>2021</v>
      </c>
      <c r="C100" s="31" t="s">
        <v>39</v>
      </c>
      <c r="D100" s="31">
        <v>157.6</v>
      </c>
    </row>
    <row r="101" spans="1:4" x14ac:dyDescent="0.3">
      <c r="A101" s="31" t="s">
        <v>30</v>
      </c>
      <c r="B101" s="31">
        <v>2021</v>
      </c>
      <c r="C101" s="31" t="s">
        <v>41</v>
      </c>
      <c r="D101" s="31">
        <v>161.1</v>
      </c>
    </row>
    <row r="102" spans="1:4" x14ac:dyDescent="0.3">
      <c r="A102" s="31" t="s">
        <v>30</v>
      </c>
      <c r="B102" s="31">
        <v>2021</v>
      </c>
      <c r="C102" s="31" t="s">
        <v>42</v>
      </c>
      <c r="D102" s="31">
        <v>162.1</v>
      </c>
    </row>
    <row r="103" spans="1:4" x14ac:dyDescent="0.3">
      <c r="A103" s="31" t="s">
        <v>30</v>
      </c>
      <c r="B103" s="31">
        <v>2021</v>
      </c>
      <c r="C103" s="31" t="s">
        <v>44</v>
      </c>
      <c r="D103" s="31">
        <v>163.19999999999999</v>
      </c>
    </row>
    <row r="104" spans="1:4" x14ac:dyDescent="0.3">
      <c r="A104" s="31" t="s">
        <v>30</v>
      </c>
      <c r="B104" s="31">
        <v>2021</v>
      </c>
      <c r="C104" s="31" t="s">
        <v>46</v>
      </c>
      <c r="D104" s="31">
        <v>163.6</v>
      </c>
    </row>
    <row r="105" spans="1:4" x14ac:dyDescent="0.3">
      <c r="A105" s="31" t="s">
        <v>30</v>
      </c>
      <c r="B105" s="31">
        <v>2021</v>
      </c>
      <c r="C105" s="31" t="s">
        <v>48</v>
      </c>
      <c r="D105" s="31">
        <v>164</v>
      </c>
    </row>
    <row r="106" spans="1:4" x14ac:dyDescent="0.3">
      <c r="A106" s="31" t="s">
        <v>30</v>
      </c>
      <c r="B106" s="31">
        <v>2021</v>
      </c>
      <c r="C106" s="31" t="s">
        <v>50</v>
      </c>
      <c r="D106" s="31">
        <v>166.3</v>
      </c>
    </row>
    <row r="107" spans="1:4" x14ac:dyDescent="0.3">
      <c r="A107" s="31" t="s">
        <v>30</v>
      </c>
      <c r="B107" s="31">
        <v>2021</v>
      </c>
      <c r="C107" s="31" t="s">
        <v>53</v>
      </c>
      <c r="D107" s="31">
        <v>167.6</v>
      </c>
    </row>
    <row r="108" spans="1:4" x14ac:dyDescent="0.3">
      <c r="A108" s="31" t="s">
        <v>30</v>
      </c>
      <c r="B108" s="31">
        <v>2021</v>
      </c>
      <c r="C108" s="31" t="s">
        <v>55</v>
      </c>
      <c r="D108" s="31">
        <v>167</v>
      </c>
    </row>
    <row r="109" spans="1:4" x14ac:dyDescent="0.3">
      <c r="A109" s="31" t="s">
        <v>30</v>
      </c>
      <c r="B109" s="31">
        <v>2022</v>
      </c>
      <c r="C109" s="31" t="s">
        <v>31</v>
      </c>
      <c r="D109" s="31">
        <v>166.4</v>
      </c>
    </row>
    <row r="110" spans="1:4" x14ac:dyDescent="0.3">
      <c r="A110" s="31" t="s">
        <v>30</v>
      </c>
      <c r="B110" s="31">
        <v>2022</v>
      </c>
      <c r="C110" s="31" t="s">
        <v>36</v>
      </c>
      <c r="D110" s="31">
        <v>166.7</v>
      </c>
    </row>
    <row r="111" spans="1:4" x14ac:dyDescent="0.3">
      <c r="A111" s="31" t="s">
        <v>30</v>
      </c>
      <c r="B111" s="31">
        <v>2022</v>
      </c>
      <c r="C111" s="31" t="s">
        <v>38</v>
      </c>
      <c r="D111" s="31">
        <v>168.7</v>
      </c>
    </row>
    <row r="112" spans="1:4" x14ac:dyDescent="0.3">
      <c r="A112" s="31" t="s">
        <v>30</v>
      </c>
      <c r="B112" s="31">
        <v>2022</v>
      </c>
      <c r="C112" s="31" t="s">
        <v>39</v>
      </c>
      <c r="D112" s="31">
        <v>170.8</v>
      </c>
    </row>
    <row r="113" spans="1:4" x14ac:dyDescent="0.3">
      <c r="A113" s="31" t="s">
        <v>30</v>
      </c>
      <c r="B113" s="31">
        <v>2022</v>
      </c>
      <c r="C113" s="31" t="s">
        <v>41</v>
      </c>
      <c r="D113" s="31">
        <v>172.5</v>
      </c>
    </row>
    <row r="114" spans="1:4" x14ac:dyDescent="0.3">
      <c r="A114" s="31" t="s">
        <v>30</v>
      </c>
      <c r="B114" s="31">
        <v>2022</v>
      </c>
      <c r="C114" s="31" t="s">
        <v>42</v>
      </c>
      <c r="D114" s="31">
        <v>173.6</v>
      </c>
    </row>
    <row r="115" spans="1:4" x14ac:dyDescent="0.3">
      <c r="A115" s="31" t="s">
        <v>30</v>
      </c>
      <c r="B115" s="31">
        <v>2022</v>
      </c>
      <c r="C115" s="31" t="s">
        <v>44</v>
      </c>
      <c r="D115" s="31">
        <v>174.3</v>
      </c>
    </row>
    <row r="116" spans="1:4" x14ac:dyDescent="0.3">
      <c r="A116" s="31" t="s">
        <v>30</v>
      </c>
      <c r="B116" s="31">
        <v>2022</v>
      </c>
      <c r="C116" s="31" t="s">
        <v>46</v>
      </c>
      <c r="D116" s="31">
        <v>175.3</v>
      </c>
    </row>
    <row r="117" spans="1:4" x14ac:dyDescent="0.3">
      <c r="A117" s="31" t="s">
        <v>30</v>
      </c>
      <c r="B117" s="31">
        <v>2022</v>
      </c>
      <c r="C117" s="31" t="s">
        <v>48</v>
      </c>
      <c r="D117" s="31">
        <v>176.4</v>
      </c>
    </row>
    <row r="118" spans="1:4" x14ac:dyDescent="0.3">
      <c r="A118" s="31" t="s">
        <v>30</v>
      </c>
      <c r="B118" s="31">
        <v>2022</v>
      </c>
      <c r="C118" s="31" t="s">
        <v>50</v>
      </c>
      <c r="D118" s="31">
        <v>177.9</v>
      </c>
    </row>
    <row r="119" spans="1:4" x14ac:dyDescent="0.3">
      <c r="A119" s="31" t="s">
        <v>30</v>
      </c>
      <c r="B119" s="31">
        <v>2022</v>
      </c>
      <c r="C119" s="31" t="s">
        <v>53</v>
      </c>
      <c r="D119" s="31">
        <v>177.8</v>
      </c>
    </row>
    <row r="120" spans="1:4" x14ac:dyDescent="0.3">
      <c r="A120" s="31" t="s">
        <v>30</v>
      </c>
      <c r="B120" s="31">
        <v>2022</v>
      </c>
      <c r="C120" s="31" t="s">
        <v>55</v>
      </c>
      <c r="D120" s="31">
        <v>177.1</v>
      </c>
    </row>
    <row r="121" spans="1:4" x14ac:dyDescent="0.3">
      <c r="A121" s="31" t="s">
        <v>30</v>
      </c>
      <c r="B121" s="31">
        <v>2023</v>
      </c>
      <c r="C121" s="31" t="s">
        <v>31</v>
      </c>
      <c r="D121" s="31">
        <v>177.8</v>
      </c>
    </row>
    <row r="122" spans="1:4" x14ac:dyDescent="0.3">
      <c r="A122" s="31" t="s">
        <v>30</v>
      </c>
      <c r="B122" s="31">
        <v>2023</v>
      </c>
      <c r="C122" s="31" t="s">
        <v>36</v>
      </c>
      <c r="D122" s="31">
        <v>178</v>
      </c>
    </row>
    <row r="123" spans="1:4" x14ac:dyDescent="0.3">
      <c r="A123" s="31" t="s">
        <v>30</v>
      </c>
      <c r="B123" s="31">
        <v>2023</v>
      </c>
      <c r="C123" s="31" t="s">
        <v>38</v>
      </c>
      <c r="D123" s="31">
        <v>178</v>
      </c>
    </row>
    <row r="124" spans="1:4" x14ac:dyDescent="0.3">
      <c r="A124" s="31" t="s">
        <v>30</v>
      </c>
      <c r="B124" s="31">
        <v>2023</v>
      </c>
      <c r="C124" s="31" t="s">
        <v>39</v>
      </c>
      <c r="D124" s="31">
        <v>178.8</v>
      </c>
    </row>
    <row r="125" spans="1:4" x14ac:dyDescent="0.3">
      <c r="A125" s="31" t="s">
        <v>30</v>
      </c>
      <c r="B125" s="31">
        <v>2023</v>
      </c>
      <c r="C125" s="31" t="s">
        <v>41</v>
      </c>
      <c r="D125" s="31">
        <v>179.8</v>
      </c>
    </row>
    <row r="126" spans="1:4" x14ac:dyDescent="0.3">
      <c r="A126" s="31" t="s">
        <v>35</v>
      </c>
      <c r="B126" s="31">
        <v>2013</v>
      </c>
      <c r="C126" s="31" t="s">
        <v>31</v>
      </c>
      <c r="D126" s="31">
        <v>104.6</v>
      </c>
    </row>
    <row r="127" spans="1:4" x14ac:dyDescent="0.3">
      <c r="A127" s="31" t="s">
        <v>35</v>
      </c>
      <c r="B127" s="31">
        <v>2013</v>
      </c>
      <c r="C127" s="31" t="s">
        <v>36</v>
      </c>
      <c r="D127" s="31">
        <v>105.3</v>
      </c>
    </row>
    <row r="128" spans="1:4" x14ac:dyDescent="0.3">
      <c r="A128" s="31" t="s">
        <v>35</v>
      </c>
      <c r="B128" s="31">
        <v>2013</v>
      </c>
      <c r="C128" s="31" t="s">
        <v>38</v>
      </c>
      <c r="D128" s="31">
        <v>105.5</v>
      </c>
    </row>
    <row r="129" spans="1:4" x14ac:dyDescent="0.3">
      <c r="A129" s="31" t="s">
        <v>35</v>
      </c>
      <c r="B129" s="31">
        <v>2013</v>
      </c>
      <c r="C129" s="31" t="s">
        <v>39</v>
      </c>
      <c r="D129" s="31">
        <v>106.1</v>
      </c>
    </row>
    <row r="130" spans="1:4" x14ac:dyDescent="0.3">
      <c r="A130" s="31" t="s">
        <v>35</v>
      </c>
      <c r="B130" s="31">
        <v>2013</v>
      </c>
      <c r="C130" s="31" t="s">
        <v>41</v>
      </c>
      <c r="D130" s="31">
        <v>106.9</v>
      </c>
    </row>
    <row r="131" spans="1:4" x14ac:dyDescent="0.3">
      <c r="A131" s="31" t="s">
        <v>35</v>
      </c>
      <c r="B131" s="31">
        <v>2013</v>
      </c>
      <c r="C131" s="31" t="s">
        <v>42</v>
      </c>
      <c r="D131" s="31">
        <v>109.3</v>
      </c>
    </row>
    <row r="132" spans="1:4" x14ac:dyDescent="0.3">
      <c r="A132" s="31" t="s">
        <v>35</v>
      </c>
      <c r="B132" s="31">
        <v>2013</v>
      </c>
      <c r="C132" s="31" t="s">
        <v>44</v>
      </c>
      <c r="D132" s="31">
        <v>111</v>
      </c>
    </row>
    <row r="133" spans="1:4" x14ac:dyDescent="0.3">
      <c r="A133" s="31" t="s">
        <v>35</v>
      </c>
      <c r="B133" s="31">
        <v>2013</v>
      </c>
      <c r="C133" s="31" t="s">
        <v>46</v>
      </c>
      <c r="D133" s="31">
        <v>112.4</v>
      </c>
    </row>
    <row r="134" spans="1:4" x14ac:dyDescent="0.3">
      <c r="A134" s="31" t="s">
        <v>35</v>
      </c>
      <c r="B134" s="31">
        <v>2013</v>
      </c>
      <c r="C134" s="31" t="s">
        <v>48</v>
      </c>
      <c r="D134" s="31">
        <v>113.7</v>
      </c>
    </row>
    <row r="135" spans="1:4" x14ac:dyDescent="0.3">
      <c r="A135" s="31" t="s">
        <v>35</v>
      </c>
      <c r="B135" s="31">
        <v>2013</v>
      </c>
      <c r="C135" s="31" t="s">
        <v>50</v>
      </c>
      <c r="D135" s="31">
        <v>114.8</v>
      </c>
    </row>
    <row r="136" spans="1:4" x14ac:dyDescent="0.3">
      <c r="A136" s="31" t="s">
        <v>35</v>
      </c>
      <c r="B136" s="31">
        <v>2013</v>
      </c>
      <c r="C136" s="31" t="s">
        <v>53</v>
      </c>
      <c r="D136" s="31">
        <v>116.3</v>
      </c>
    </row>
    <row r="137" spans="1:4" x14ac:dyDescent="0.3">
      <c r="A137" s="31" t="s">
        <v>35</v>
      </c>
      <c r="B137" s="31">
        <v>2013</v>
      </c>
      <c r="C137" s="31" t="s">
        <v>55</v>
      </c>
      <c r="D137" s="31">
        <v>114.5</v>
      </c>
    </row>
    <row r="138" spans="1:4" x14ac:dyDescent="0.3">
      <c r="A138" s="31" t="s">
        <v>35</v>
      </c>
      <c r="B138" s="31">
        <v>2014</v>
      </c>
      <c r="C138" s="31" t="s">
        <v>31</v>
      </c>
      <c r="D138" s="31">
        <v>113.6</v>
      </c>
    </row>
    <row r="139" spans="1:4" x14ac:dyDescent="0.3">
      <c r="A139" s="31" t="s">
        <v>35</v>
      </c>
      <c r="B139" s="31">
        <v>2014</v>
      </c>
      <c r="C139" s="31" t="s">
        <v>36</v>
      </c>
      <c r="D139" s="31">
        <v>113.6</v>
      </c>
    </row>
    <row r="140" spans="1:4" x14ac:dyDescent="0.3">
      <c r="A140" s="31" t="s">
        <v>35</v>
      </c>
      <c r="B140" s="31">
        <v>2014</v>
      </c>
      <c r="C140" s="31" t="s">
        <v>38</v>
      </c>
      <c r="D140" s="31">
        <v>114.2</v>
      </c>
    </row>
    <row r="141" spans="1:4" x14ac:dyDescent="0.3">
      <c r="A141" s="31" t="s">
        <v>35</v>
      </c>
      <c r="B141" s="31">
        <v>2014</v>
      </c>
      <c r="C141" s="31" t="s">
        <v>39</v>
      </c>
      <c r="D141" s="31">
        <v>115.1</v>
      </c>
    </row>
    <row r="142" spans="1:4" x14ac:dyDescent="0.3">
      <c r="A142" s="31" t="s">
        <v>35</v>
      </c>
      <c r="B142" s="31">
        <v>2014</v>
      </c>
      <c r="C142" s="31" t="s">
        <v>41</v>
      </c>
      <c r="D142" s="31">
        <v>115.8</v>
      </c>
    </row>
    <row r="143" spans="1:4" x14ac:dyDescent="0.3">
      <c r="A143" s="31" t="s">
        <v>35</v>
      </c>
      <c r="B143" s="31">
        <v>2014</v>
      </c>
      <c r="C143" s="31" t="s">
        <v>42</v>
      </c>
      <c r="D143" s="31">
        <v>116.7</v>
      </c>
    </row>
    <row r="144" spans="1:4" x14ac:dyDescent="0.3">
      <c r="A144" s="31" t="s">
        <v>35</v>
      </c>
      <c r="B144" s="31">
        <v>2014</v>
      </c>
      <c r="C144" s="31" t="s">
        <v>44</v>
      </c>
      <c r="D144" s="31">
        <v>119.2</v>
      </c>
    </row>
    <row r="145" spans="1:4" x14ac:dyDescent="0.3">
      <c r="A145" s="31" t="s">
        <v>35</v>
      </c>
      <c r="B145" s="31">
        <v>2014</v>
      </c>
      <c r="C145" s="31" t="s">
        <v>46</v>
      </c>
      <c r="D145" s="31">
        <v>120.3</v>
      </c>
    </row>
    <row r="146" spans="1:4" x14ac:dyDescent="0.3">
      <c r="A146" s="31" t="s">
        <v>35</v>
      </c>
      <c r="B146" s="31">
        <v>2014</v>
      </c>
      <c r="C146" s="31" t="s">
        <v>48</v>
      </c>
      <c r="D146" s="31">
        <v>120.1</v>
      </c>
    </row>
    <row r="147" spans="1:4" x14ac:dyDescent="0.3">
      <c r="A147" s="31" t="s">
        <v>35</v>
      </c>
      <c r="B147" s="31">
        <v>2014</v>
      </c>
      <c r="C147" s="31" t="s">
        <v>50</v>
      </c>
      <c r="D147" s="31">
        <v>120.1</v>
      </c>
    </row>
    <row r="148" spans="1:4" x14ac:dyDescent="0.3">
      <c r="A148" s="31" t="s">
        <v>35</v>
      </c>
      <c r="B148" s="31">
        <v>2014</v>
      </c>
      <c r="C148" s="31" t="s">
        <v>53</v>
      </c>
      <c r="D148" s="31">
        <v>120.1</v>
      </c>
    </row>
    <row r="149" spans="1:4" x14ac:dyDescent="0.3">
      <c r="A149" s="31" t="s">
        <v>35</v>
      </c>
      <c r="B149" s="31">
        <v>2014</v>
      </c>
      <c r="C149" s="31" t="s">
        <v>55</v>
      </c>
      <c r="D149" s="31">
        <v>119.4</v>
      </c>
    </row>
    <row r="150" spans="1:4" x14ac:dyDescent="0.3">
      <c r="A150" s="31" t="s">
        <v>35</v>
      </c>
      <c r="B150" s="31">
        <v>2015</v>
      </c>
      <c r="C150" s="31" t="s">
        <v>31</v>
      </c>
      <c r="D150" s="31">
        <v>119.5</v>
      </c>
    </row>
    <row r="151" spans="1:4" x14ac:dyDescent="0.3">
      <c r="A151" s="31" t="s">
        <v>35</v>
      </c>
      <c r="B151" s="31">
        <v>2015</v>
      </c>
      <c r="C151" s="31" t="s">
        <v>36</v>
      </c>
      <c r="D151" s="31">
        <v>119.7</v>
      </c>
    </row>
    <row r="152" spans="1:4" x14ac:dyDescent="0.3">
      <c r="A152" s="31" t="s">
        <v>35</v>
      </c>
      <c r="B152" s="31">
        <v>2015</v>
      </c>
      <c r="C152" s="31" t="s">
        <v>38</v>
      </c>
      <c r="D152" s="31">
        <v>120.2</v>
      </c>
    </row>
    <row r="153" spans="1:4" x14ac:dyDescent="0.3">
      <c r="A153" s="31" t="s">
        <v>35</v>
      </c>
      <c r="B153" s="31">
        <v>2015</v>
      </c>
      <c r="C153" s="31" t="s">
        <v>39</v>
      </c>
      <c r="D153" s="31">
        <v>120.7</v>
      </c>
    </row>
    <row r="154" spans="1:4" x14ac:dyDescent="0.3">
      <c r="A154" s="31" t="s">
        <v>35</v>
      </c>
      <c r="B154" s="31">
        <v>2015</v>
      </c>
      <c r="C154" s="31" t="s">
        <v>41</v>
      </c>
      <c r="D154" s="31">
        <v>121.6</v>
      </c>
    </row>
    <row r="155" spans="1:4" x14ac:dyDescent="0.3">
      <c r="A155" s="31" t="s">
        <v>35</v>
      </c>
      <c r="B155" s="31">
        <v>2015</v>
      </c>
      <c r="C155" s="31" t="s">
        <v>42</v>
      </c>
      <c r="D155" s="31">
        <v>123</v>
      </c>
    </row>
    <row r="156" spans="1:4" x14ac:dyDescent="0.3">
      <c r="A156" s="31" t="s">
        <v>35</v>
      </c>
      <c r="B156" s="31">
        <v>2015</v>
      </c>
      <c r="C156" s="31" t="s">
        <v>44</v>
      </c>
      <c r="D156" s="31">
        <v>123.6</v>
      </c>
    </row>
    <row r="157" spans="1:4" x14ac:dyDescent="0.3">
      <c r="A157" s="31" t="s">
        <v>35</v>
      </c>
      <c r="B157" s="31">
        <v>2015</v>
      </c>
      <c r="C157" s="31" t="s">
        <v>46</v>
      </c>
      <c r="D157" s="31">
        <v>124.8</v>
      </c>
    </row>
    <row r="158" spans="1:4" x14ac:dyDescent="0.3">
      <c r="A158" s="31" t="s">
        <v>35</v>
      </c>
      <c r="B158" s="31">
        <v>2015</v>
      </c>
      <c r="C158" s="31" t="s">
        <v>48</v>
      </c>
      <c r="D158" s="31">
        <v>125.4</v>
      </c>
    </row>
    <row r="159" spans="1:4" x14ac:dyDescent="0.3">
      <c r="A159" s="31" t="s">
        <v>35</v>
      </c>
      <c r="B159" s="31">
        <v>2015</v>
      </c>
      <c r="C159" s="31" t="s">
        <v>50</v>
      </c>
      <c r="D159" s="31">
        <v>126.1</v>
      </c>
    </row>
    <row r="160" spans="1:4" x14ac:dyDescent="0.3">
      <c r="A160" s="31" t="s">
        <v>35</v>
      </c>
      <c r="B160" s="31">
        <v>2015</v>
      </c>
      <c r="C160" s="31" t="s">
        <v>53</v>
      </c>
      <c r="D160" s="31">
        <v>126.6</v>
      </c>
    </row>
    <row r="161" spans="1:4" x14ac:dyDescent="0.3">
      <c r="A161" s="31" t="s">
        <v>35</v>
      </c>
      <c r="B161" s="31">
        <v>2015</v>
      </c>
      <c r="C161" s="31" t="s">
        <v>55</v>
      </c>
      <c r="D161" s="31">
        <v>126.1</v>
      </c>
    </row>
    <row r="162" spans="1:4" x14ac:dyDescent="0.3">
      <c r="A162" s="31" t="s">
        <v>35</v>
      </c>
      <c r="B162" s="31">
        <v>2016</v>
      </c>
      <c r="C162" s="31" t="s">
        <v>31</v>
      </c>
      <c r="D162" s="31">
        <v>126.3</v>
      </c>
    </row>
    <row r="163" spans="1:4" x14ac:dyDescent="0.3">
      <c r="A163" s="31" t="s">
        <v>35</v>
      </c>
      <c r="B163" s="31">
        <v>2016</v>
      </c>
      <c r="C163" s="31" t="s">
        <v>36</v>
      </c>
      <c r="D163" s="31">
        <v>126</v>
      </c>
    </row>
    <row r="164" spans="1:4" x14ac:dyDescent="0.3">
      <c r="A164" s="31" t="s">
        <v>35</v>
      </c>
      <c r="B164" s="31">
        <v>2016</v>
      </c>
      <c r="C164" s="31" t="s">
        <v>38</v>
      </c>
      <c r="D164" s="31">
        <v>126</v>
      </c>
    </row>
    <row r="165" spans="1:4" x14ac:dyDescent="0.3">
      <c r="A165" s="31" t="s">
        <v>35</v>
      </c>
      <c r="B165" s="31">
        <v>2016</v>
      </c>
      <c r="C165" s="31" t="s">
        <v>39</v>
      </c>
      <c r="D165" s="31">
        <v>127.3</v>
      </c>
    </row>
    <row r="166" spans="1:4" x14ac:dyDescent="0.3">
      <c r="A166" s="31" t="s">
        <v>35</v>
      </c>
      <c r="B166" s="31">
        <v>2016</v>
      </c>
      <c r="C166" s="31" t="s">
        <v>41</v>
      </c>
      <c r="D166" s="31">
        <v>128.6</v>
      </c>
    </row>
    <row r="167" spans="1:4" x14ac:dyDescent="0.3">
      <c r="A167" s="31" t="s">
        <v>35</v>
      </c>
      <c r="B167" s="31">
        <v>2016</v>
      </c>
      <c r="C167" s="31" t="s">
        <v>42</v>
      </c>
      <c r="D167" s="31">
        <v>130.1</v>
      </c>
    </row>
    <row r="168" spans="1:4" x14ac:dyDescent="0.3">
      <c r="A168" s="31" t="s">
        <v>35</v>
      </c>
      <c r="B168" s="31">
        <v>2016</v>
      </c>
      <c r="C168" s="31" t="s">
        <v>44</v>
      </c>
      <c r="D168" s="31">
        <v>131.1</v>
      </c>
    </row>
    <row r="169" spans="1:4" x14ac:dyDescent="0.3">
      <c r="A169" s="31" t="s">
        <v>35</v>
      </c>
      <c r="B169" s="31">
        <v>2016</v>
      </c>
      <c r="C169" s="31" t="s">
        <v>46</v>
      </c>
      <c r="D169" s="31">
        <v>131.1</v>
      </c>
    </row>
    <row r="170" spans="1:4" x14ac:dyDescent="0.3">
      <c r="A170" s="31" t="s">
        <v>35</v>
      </c>
      <c r="B170" s="31">
        <v>2016</v>
      </c>
      <c r="C170" s="31" t="s">
        <v>48</v>
      </c>
      <c r="D170" s="31">
        <v>130.9</v>
      </c>
    </row>
    <row r="171" spans="1:4" x14ac:dyDescent="0.3">
      <c r="A171" s="31" t="s">
        <v>35</v>
      </c>
      <c r="B171" s="31">
        <v>2016</v>
      </c>
      <c r="C171" s="31" t="s">
        <v>50</v>
      </c>
      <c r="D171" s="31">
        <v>131.4</v>
      </c>
    </row>
    <row r="172" spans="1:4" x14ac:dyDescent="0.3">
      <c r="A172" s="31" t="s">
        <v>35</v>
      </c>
      <c r="B172" s="31">
        <v>2016</v>
      </c>
      <c r="C172" s="31" t="s">
        <v>53</v>
      </c>
      <c r="D172" s="31">
        <v>131.19999999999999</v>
      </c>
    </row>
    <row r="173" spans="1:4" x14ac:dyDescent="0.3">
      <c r="A173" s="31" t="s">
        <v>35</v>
      </c>
      <c r="B173" s="31">
        <v>2016</v>
      </c>
      <c r="C173" s="31" t="s">
        <v>55</v>
      </c>
      <c r="D173" s="31">
        <v>130.4</v>
      </c>
    </row>
    <row r="174" spans="1:4" x14ac:dyDescent="0.3">
      <c r="A174" s="31" t="s">
        <v>35</v>
      </c>
      <c r="B174" s="31">
        <v>2017</v>
      </c>
      <c r="C174" s="31" t="s">
        <v>31</v>
      </c>
      <c r="D174" s="31">
        <v>130.30000000000001</v>
      </c>
    </row>
    <row r="175" spans="1:4" x14ac:dyDescent="0.3">
      <c r="A175" s="31" t="s">
        <v>35</v>
      </c>
      <c r="B175" s="31">
        <v>2017</v>
      </c>
      <c r="C175" s="31" t="s">
        <v>36</v>
      </c>
      <c r="D175" s="31">
        <v>130.6</v>
      </c>
    </row>
    <row r="176" spans="1:4" x14ac:dyDescent="0.3">
      <c r="A176" s="31" t="s">
        <v>35</v>
      </c>
      <c r="B176" s="31">
        <v>2017</v>
      </c>
      <c r="C176" s="31" t="s">
        <v>38</v>
      </c>
      <c r="D176" s="31">
        <v>130.9</v>
      </c>
    </row>
    <row r="177" spans="1:4" x14ac:dyDescent="0.3">
      <c r="A177" s="31" t="s">
        <v>35</v>
      </c>
      <c r="B177" s="31">
        <v>2017</v>
      </c>
      <c r="C177" s="31" t="s">
        <v>39</v>
      </c>
      <c r="D177" s="31">
        <v>131.1</v>
      </c>
    </row>
    <row r="178" spans="1:4" x14ac:dyDescent="0.3">
      <c r="A178" s="31" t="s">
        <v>35</v>
      </c>
      <c r="B178" s="31">
        <v>2017</v>
      </c>
      <c r="C178" s="31" t="s">
        <v>41</v>
      </c>
      <c r="D178" s="31">
        <v>131.4</v>
      </c>
    </row>
    <row r="179" spans="1:4" x14ac:dyDescent="0.3">
      <c r="A179" s="31" t="s">
        <v>35</v>
      </c>
      <c r="B179" s="31">
        <v>2017</v>
      </c>
      <c r="C179" s="31" t="s">
        <v>42</v>
      </c>
      <c r="D179" s="31">
        <v>132</v>
      </c>
    </row>
    <row r="180" spans="1:4" x14ac:dyDescent="0.3">
      <c r="A180" s="31" t="s">
        <v>35</v>
      </c>
      <c r="B180" s="31">
        <v>2017</v>
      </c>
      <c r="C180" s="31" t="s">
        <v>44</v>
      </c>
      <c r="D180" s="31">
        <v>134.19999999999999</v>
      </c>
    </row>
    <row r="181" spans="1:4" x14ac:dyDescent="0.3">
      <c r="A181" s="31" t="s">
        <v>35</v>
      </c>
      <c r="B181" s="31">
        <v>2017</v>
      </c>
      <c r="C181" s="31" t="s">
        <v>46</v>
      </c>
      <c r="D181" s="31">
        <v>135.4</v>
      </c>
    </row>
    <row r="182" spans="1:4" x14ac:dyDescent="0.3">
      <c r="A182" s="31" t="s">
        <v>35</v>
      </c>
      <c r="B182" s="31">
        <v>2017</v>
      </c>
      <c r="C182" s="31" t="s">
        <v>48</v>
      </c>
      <c r="D182" s="31">
        <v>135.19999999999999</v>
      </c>
    </row>
    <row r="183" spans="1:4" x14ac:dyDescent="0.3">
      <c r="A183" s="31" t="s">
        <v>35</v>
      </c>
      <c r="B183" s="31">
        <v>2017</v>
      </c>
      <c r="C183" s="31" t="s">
        <v>50</v>
      </c>
      <c r="D183" s="31">
        <v>136.1</v>
      </c>
    </row>
    <row r="184" spans="1:4" x14ac:dyDescent="0.3">
      <c r="A184" s="31" t="s">
        <v>35</v>
      </c>
      <c r="B184" s="31">
        <v>2017</v>
      </c>
      <c r="C184" s="31" t="s">
        <v>53</v>
      </c>
      <c r="D184" s="31">
        <v>137.6</v>
      </c>
    </row>
    <row r="185" spans="1:4" x14ac:dyDescent="0.3">
      <c r="A185" s="31" t="s">
        <v>35</v>
      </c>
      <c r="B185" s="31">
        <v>2017</v>
      </c>
      <c r="C185" s="31" t="s">
        <v>55</v>
      </c>
      <c r="D185" s="31">
        <v>137.19999999999999</v>
      </c>
    </row>
    <row r="186" spans="1:4" x14ac:dyDescent="0.3">
      <c r="A186" s="31" t="s">
        <v>35</v>
      </c>
      <c r="B186" s="31">
        <v>2018</v>
      </c>
      <c r="C186" s="31" t="s">
        <v>31</v>
      </c>
      <c r="D186" s="31">
        <v>136.9</v>
      </c>
    </row>
    <row r="187" spans="1:4" x14ac:dyDescent="0.3">
      <c r="A187" s="31" t="s">
        <v>35</v>
      </c>
      <c r="B187" s="31">
        <v>2018</v>
      </c>
      <c r="C187" s="31" t="s">
        <v>36</v>
      </c>
      <c r="D187" s="31">
        <v>136.4</v>
      </c>
    </row>
    <row r="188" spans="1:4" x14ac:dyDescent="0.3">
      <c r="A188" s="31" t="s">
        <v>35</v>
      </c>
      <c r="B188" s="31">
        <v>2018</v>
      </c>
      <c r="C188" s="31" t="s">
        <v>38</v>
      </c>
      <c r="D188" s="31">
        <v>136.5</v>
      </c>
    </row>
    <row r="189" spans="1:4" x14ac:dyDescent="0.3">
      <c r="A189" s="31" t="s">
        <v>35</v>
      </c>
      <c r="B189" s="31">
        <v>2018</v>
      </c>
      <c r="C189" s="31" t="s">
        <v>39</v>
      </c>
      <c r="D189" s="31">
        <v>137.1</v>
      </c>
    </row>
    <row r="190" spans="1:4" x14ac:dyDescent="0.3">
      <c r="A190" s="31" t="s">
        <v>35</v>
      </c>
      <c r="B190" s="31">
        <v>2018</v>
      </c>
      <c r="C190" s="31" t="s">
        <v>41</v>
      </c>
      <c r="D190" s="31">
        <v>137.80000000000001</v>
      </c>
    </row>
    <row r="191" spans="1:4" x14ac:dyDescent="0.3">
      <c r="A191" s="31" t="s">
        <v>35</v>
      </c>
      <c r="B191" s="31">
        <v>2018</v>
      </c>
      <c r="C191" s="31" t="s">
        <v>42</v>
      </c>
      <c r="D191" s="31">
        <v>138.5</v>
      </c>
    </row>
    <row r="192" spans="1:4" x14ac:dyDescent="0.3">
      <c r="A192" s="31" t="s">
        <v>35</v>
      </c>
      <c r="B192" s="31">
        <v>2018</v>
      </c>
      <c r="C192" s="31" t="s">
        <v>44</v>
      </c>
      <c r="D192" s="31">
        <v>139.80000000000001</v>
      </c>
    </row>
    <row r="193" spans="1:4" x14ac:dyDescent="0.3">
      <c r="A193" s="31" t="s">
        <v>35</v>
      </c>
      <c r="B193" s="31">
        <v>2018</v>
      </c>
      <c r="C193" s="31" t="s">
        <v>46</v>
      </c>
      <c r="D193" s="31">
        <v>140.4</v>
      </c>
    </row>
    <row r="194" spans="1:4" x14ac:dyDescent="0.3">
      <c r="A194" s="31" t="s">
        <v>35</v>
      </c>
      <c r="B194" s="31">
        <v>2018</v>
      </c>
      <c r="C194" s="31" t="s">
        <v>48</v>
      </c>
      <c r="D194" s="31">
        <v>140.19999999999999</v>
      </c>
    </row>
    <row r="195" spans="1:4" x14ac:dyDescent="0.3">
      <c r="A195" s="31" t="s">
        <v>35</v>
      </c>
      <c r="B195" s="31">
        <v>2018</v>
      </c>
      <c r="C195" s="31" t="s">
        <v>50</v>
      </c>
      <c r="D195" s="31">
        <v>140.80000000000001</v>
      </c>
    </row>
    <row r="196" spans="1:4" x14ac:dyDescent="0.3">
      <c r="A196" s="31" t="s">
        <v>35</v>
      </c>
      <c r="B196" s="31">
        <v>2018</v>
      </c>
      <c r="C196" s="31" t="s">
        <v>53</v>
      </c>
      <c r="D196" s="31">
        <v>140.80000000000001</v>
      </c>
    </row>
    <row r="197" spans="1:4" x14ac:dyDescent="0.3">
      <c r="A197" s="31" t="s">
        <v>35</v>
      </c>
      <c r="B197" s="31">
        <v>2018</v>
      </c>
      <c r="C197" s="31" t="s">
        <v>55</v>
      </c>
      <c r="D197" s="31">
        <v>140.1</v>
      </c>
    </row>
    <row r="198" spans="1:4" x14ac:dyDescent="0.3">
      <c r="A198" s="31" t="s">
        <v>35</v>
      </c>
      <c r="B198" s="31">
        <v>2019</v>
      </c>
      <c r="C198" s="31" t="s">
        <v>31</v>
      </c>
      <c r="D198" s="31">
        <v>139.6</v>
      </c>
    </row>
    <row r="199" spans="1:4" x14ac:dyDescent="0.3">
      <c r="A199" s="31" t="s">
        <v>35</v>
      </c>
      <c r="B199" s="31">
        <v>2019</v>
      </c>
      <c r="C199" s="31" t="s">
        <v>36</v>
      </c>
      <c r="D199" s="31">
        <v>139.9</v>
      </c>
    </row>
    <row r="200" spans="1:4" x14ac:dyDescent="0.3">
      <c r="A200" s="31" t="s">
        <v>35</v>
      </c>
      <c r="B200" s="31">
        <v>2019</v>
      </c>
      <c r="C200" s="31" t="s">
        <v>38</v>
      </c>
      <c r="D200" s="31">
        <v>140.4</v>
      </c>
    </row>
    <row r="201" spans="1:4" x14ac:dyDescent="0.3">
      <c r="A201" s="31" t="s">
        <v>35</v>
      </c>
      <c r="B201" s="31">
        <v>2019</v>
      </c>
      <c r="C201" s="31" t="s">
        <v>41</v>
      </c>
      <c r="D201" s="31">
        <v>142</v>
      </c>
    </row>
    <row r="202" spans="1:4" x14ac:dyDescent="0.3">
      <c r="A202" s="31" t="s">
        <v>35</v>
      </c>
      <c r="B202" s="31">
        <v>2019</v>
      </c>
      <c r="C202" s="31" t="s">
        <v>42</v>
      </c>
      <c r="D202" s="31">
        <v>142.9</v>
      </c>
    </row>
    <row r="203" spans="1:4" x14ac:dyDescent="0.3">
      <c r="A203" s="31" t="s">
        <v>35</v>
      </c>
      <c r="B203" s="31">
        <v>2019</v>
      </c>
      <c r="C203" s="31" t="s">
        <v>44</v>
      </c>
      <c r="D203" s="31">
        <v>144.19999999999999</v>
      </c>
    </row>
    <row r="204" spans="1:4" x14ac:dyDescent="0.3">
      <c r="A204" s="31" t="s">
        <v>35</v>
      </c>
      <c r="B204" s="31">
        <v>2019</v>
      </c>
      <c r="C204" s="31" t="s">
        <v>46</v>
      </c>
      <c r="D204" s="31">
        <v>145</v>
      </c>
    </row>
    <row r="205" spans="1:4" x14ac:dyDescent="0.3">
      <c r="A205" s="31" t="s">
        <v>35</v>
      </c>
      <c r="B205" s="31">
        <v>2019</v>
      </c>
      <c r="C205" s="31" t="s">
        <v>48</v>
      </c>
      <c r="D205" s="31">
        <v>145.80000000000001</v>
      </c>
    </row>
    <row r="206" spans="1:4" x14ac:dyDescent="0.3">
      <c r="A206" s="31" t="s">
        <v>35</v>
      </c>
      <c r="B206" s="31">
        <v>2019</v>
      </c>
      <c r="C206" s="31" t="s">
        <v>50</v>
      </c>
      <c r="D206" s="31">
        <v>147.19999999999999</v>
      </c>
    </row>
    <row r="207" spans="1:4" x14ac:dyDescent="0.3">
      <c r="A207" s="31" t="s">
        <v>35</v>
      </c>
      <c r="B207" s="31">
        <v>2019</v>
      </c>
      <c r="C207" s="31" t="s">
        <v>53</v>
      </c>
      <c r="D207" s="31">
        <v>148.6</v>
      </c>
    </row>
    <row r="208" spans="1:4" x14ac:dyDescent="0.3">
      <c r="A208" s="31" t="s">
        <v>35</v>
      </c>
      <c r="B208" s="31">
        <v>2019</v>
      </c>
      <c r="C208" s="31" t="s">
        <v>55</v>
      </c>
      <c r="D208" s="31">
        <v>150.4</v>
      </c>
    </row>
    <row r="209" spans="1:4" x14ac:dyDescent="0.3">
      <c r="A209" s="31" t="s">
        <v>35</v>
      </c>
      <c r="B209" s="31">
        <v>2020</v>
      </c>
      <c r="C209" s="31" t="s">
        <v>31</v>
      </c>
      <c r="D209" s="31">
        <v>150.19999999999999</v>
      </c>
    </row>
    <row r="210" spans="1:4" x14ac:dyDescent="0.3">
      <c r="A210" s="31" t="s">
        <v>35</v>
      </c>
      <c r="B210" s="31">
        <v>2020</v>
      </c>
      <c r="C210" s="31" t="s">
        <v>36</v>
      </c>
      <c r="D210" s="31">
        <v>149.1</v>
      </c>
    </row>
    <row r="211" spans="1:4" x14ac:dyDescent="0.3">
      <c r="A211" s="31" t="s">
        <v>35</v>
      </c>
      <c r="B211" s="31">
        <v>2020</v>
      </c>
      <c r="C211" s="31" t="s">
        <v>38</v>
      </c>
      <c r="D211" s="31">
        <v>148.6</v>
      </c>
    </row>
    <row r="212" spans="1:4" x14ac:dyDescent="0.3">
      <c r="A212" s="31" t="s">
        <v>35</v>
      </c>
      <c r="B212" s="31">
        <v>2020</v>
      </c>
      <c r="C212" s="31" t="s">
        <v>39</v>
      </c>
      <c r="D212" s="31">
        <v>150.9</v>
      </c>
    </row>
    <row r="213" spans="1:4" x14ac:dyDescent="0.3">
      <c r="A213" s="31" t="s">
        <v>35</v>
      </c>
      <c r="B213" s="31">
        <v>2020</v>
      </c>
      <c r="C213" s="31" t="s">
        <v>41</v>
      </c>
      <c r="D213" s="31">
        <v>151.5</v>
      </c>
    </row>
    <row r="214" spans="1:4" x14ac:dyDescent="0.3">
      <c r="A214" s="31" t="s">
        <v>35</v>
      </c>
      <c r="B214" s="31">
        <v>2020</v>
      </c>
      <c r="C214" s="31" t="s">
        <v>42</v>
      </c>
      <c r="D214" s="31">
        <v>151.80000000000001</v>
      </c>
    </row>
    <row r="215" spans="1:4" x14ac:dyDescent="0.3">
      <c r="A215" s="31" t="s">
        <v>35</v>
      </c>
      <c r="B215" s="31">
        <v>2020</v>
      </c>
      <c r="C215" s="31" t="s">
        <v>44</v>
      </c>
      <c r="D215" s="31">
        <v>151.80000000000001</v>
      </c>
    </row>
    <row r="216" spans="1:4" x14ac:dyDescent="0.3">
      <c r="A216" s="31" t="s">
        <v>35</v>
      </c>
      <c r="B216" s="31">
        <v>2020</v>
      </c>
      <c r="C216" s="31" t="s">
        <v>46</v>
      </c>
      <c r="D216" s="31">
        <v>153.9</v>
      </c>
    </row>
    <row r="217" spans="1:4" x14ac:dyDescent="0.3">
      <c r="A217" s="31" t="s">
        <v>35</v>
      </c>
      <c r="B217" s="31">
        <v>2020</v>
      </c>
      <c r="C217" s="31" t="s">
        <v>48</v>
      </c>
      <c r="D217" s="31">
        <v>154.69999999999999</v>
      </c>
    </row>
    <row r="218" spans="1:4" x14ac:dyDescent="0.3">
      <c r="A218" s="31" t="s">
        <v>35</v>
      </c>
      <c r="B218" s="31">
        <v>2020</v>
      </c>
      <c r="C218" s="31" t="s">
        <v>50</v>
      </c>
      <c r="D218" s="31">
        <v>156.4</v>
      </c>
    </row>
    <row r="219" spans="1:4" x14ac:dyDescent="0.3">
      <c r="A219" s="31" t="s">
        <v>35</v>
      </c>
      <c r="B219" s="31">
        <v>2020</v>
      </c>
      <c r="C219" s="31" t="s">
        <v>53</v>
      </c>
      <c r="D219" s="31">
        <v>158.4</v>
      </c>
    </row>
    <row r="220" spans="1:4" x14ac:dyDescent="0.3">
      <c r="A220" s="31" t="s">
        <v>35</v>
      </c>
      <c r="B220" s="31">
        <v>2020</v>
      </c>
      <c r="C220" s="31" t="s">
        <v>55</v>
      </c>
      <c r="D220" s="31">
        <v>158.9</v>
      </c>
    </row>
    <row r="221" spans="1:4" x14ac:dyDescent="0.3">
      <c r="A221" s="31" t="s">
        <v>35</v>
      </c>
      <c r="B221" s="31">
        <v>2021</v>
      </c>
      <c r="C221" s="31" t="s">
        <v>31</v>
      </c>
      <c r="D221" s="31">
        <v>157.30000000000001</v>
      </c>
    </row>
    <row r="222" spans="1:4" x14ac:dyDescent="0.3">
      <c r="A222" s="31" t="s">
        <v>35</v>
      </c>
      <c r="B222" s="31">
        <v>2021</v>
      </c>
      <c r="C222" s="31" t="s">
        <v>36</v>
      </c>
      <c r="D222" s="31">
        <v>156.6</v>
      </c>
    </row>
    <row r="223" spans="1:4" x14ac:dyDescent="0.3">
      <c r="A223" s="31" t="s">
        <v>35</v>
      </c>
      <c r="B223" s="31">
        <v>2021</v>
      </c>
      <c r="C223" s="31" t="s">
        <v>38</v>
      </c>
      <c r="D223" s="31">
        <v>156.80000000000001</v>
      </c>
    </row>
    <row r="224" spans="1:4" x14ac:dyDescent="0.3">
      <c r="A224" s="31" t="s">
        <v>35</v>
      </c>
      <c r="B224" s="31">
        <v>2021</v>
      </c>
      <c r="C224" s="31" t="s">
        <v>39</v>
      </c>
      <c r="D224" s="31">
        <v>157.80000000000001</v>
      </c>
    </row>
    <row r="225" spans="1:4" x14ac:dyDescent="0.3">
      <c r="A225" s="31" t="s">
        <v>35</v>
      </c>
      <c r="B225" s="31">
        <v>2021</v>
      </c>
      <c r="C225" s="31" t="s">
        <v>41</v>
      </c>
      <c r="D225" s="31">
        <v>160.4</v>
      </c>
    </row>
    <row r="226" spans="1:4" x14ac:dyDescent="0.3">
      <c r="A226" s="31" t="s">
        <v>35</v>
      </c>
      <c r="B226" s="31">
        <v>2021</v>
      </c>
      <c r="C226" s="31" t="s">
        <v>42</v>
      </c>
      <c r="D226" s="31">
        <v>161.30000000000001</v>
      </c>
    </row>
    <row r="227" spans="1:4" x14ac:dyDescent="0.3">
      <c r="A227" s="31" t="s">
        <v>35</v>
      </c>
      <c r="B227" s="31">
        <v>2021</v>
      </c>
      <c r="C227" s="31" t="s">
        <v>44</v>
      </c>
      <c r="D227" s="31">
        <v>162.5</v>
      </c>
    </row>
    <row r="228" spans="1:4" x14ac:dyDescent="0.3">
      <c r="A228" s="31" t="s">
        <v>35</v>
      </c>
      <c r="B228" s="31">
        <v>2021</v>
      </c>
      <c r="C228" s="31" t="s">
        <v>46</v>
      </c>
      <c r="D228" s="31">
        <v>163.19999999999999</v>
      </c>
    </row>
    <row r="229" spans="1:4" x14ac:dyDescent="0.3">
      <c r="A229" s="31" t="s">
        <v>35</v>
      </c>
      <c r="B229" s="31">
        <v>2021</v>
      </c>
      <c r="C229" s="31" t="s">
        <v>48</v>
      </c>
      <c r="D229" s="31">
        <v>163.19999999999999</v>
      </c>
    </row>
    <row r="230" spans="1:4" x14ac:dyDescent="0.3">
      <c r="A230" s="31" t="s">
        <v>35</v>
      </c>
      <c r="B230" s="31">
        <v>2021</v>
      </c>
      <c r="C230" s="31" t="s">
        <v>50</v>
      </c>
      <c r="D230" s="31">
        <v>165.5</v>
      </c>
    </row>
    <row r="231" spans="1:4" x14ac:dyDescent="0.3">
      <c r="A231" s="31" t="s">
        <v>35</v>
      </c>
      <c r="B231" s="31">
        <v>2021</v>
      </c>
      <c r="C231" s="31" t="s">
        <v>53</v>
      </c>
      <c r="D231" s="31">
        <v>166.7</v>
      </c>
    </row>
    <row r="232" spans="1:4" x14ac:dyDescent="0.3">
      <c r="A232" s="31" t="s">
        <v>35</v>
      </c>
      <c r="B232" s="31">
        <v>2021</v>
      </c>
      <c r="C232" s="31" t="s">
        <v>55</v>
      </c>
      <c r="D232" s="31">
        <v>166.2</v>
      </c>
    </row>
    <row r="233" spans="1:4" x14ac:dyDescent="0.3">
      <c r="A233" s="31" t="s">
        <v>35</v>
      </c>
      <c r="B233" s="31">
        <v>2022</v>
      </c>
      <c r="C233" s="31" t="s">
        <v>31</v>
      </c>
      <c r="D233" s="31">
        <v>165.7</v>
      </c>
    </row>
    <row r="234" spans="1:4" x14ac:dyDescent="0.3">
      <c r="A234" s="31" t="s">
        <v>35</v>
      </c>
      <c r="B234" s="31">
        <v>2022</v>
      </c>
      <c r="C234" s="31" t="s">
        <v>36</v>
      </c>
      <c r="D234" s="31">
        <v>166.1</v>
      </c>
    </row>
    <row r="235" spans="1:4" x14ac:dyDescent="0.3">
      <c r="A235" s="31" t="s">
        <v>35</v>
      </c>
      <c r="B235" s="31">
        <v>2022</v>
      </c>
      <c r="C235" s="31" t="s">
        <v>38</v>
      </c>
      <c r="D235" s="31">
        <v>167.7</v>
      </c>
    </row>
    <row r="236" spans="1:4" x14ac:dyDescent="0.3">
      <c r="A236" s="31" t="s">
        <v>35</v>
      </c>
      <c r="B236" s="31">
        <v>2022</v>
      </c>
      <c r="C236" s="31" t="s">
        <v>39</v>
      </c>
      <c r="D236" s="31">
        <v>170.1</v>
      </c>
    </row>
    <row r="237" spans="1:4" x14ac:dyDescent="0.3">
      <c r="A237" s="31" t="s">
        <v>35</v>
      </c>
      <c r="B237" s="31">
        <v>2022</v>
      </c>
      <c r="C237" s="31" t="s">
        <v>41</v>
      </c>
      <c r="D237" s="31">
        <v>171.7</v>
      </c>
    </row>
    <row r="238" spans="1:4" x14ac:dyDescent="0.3">
      <c r="A238" s="31" t="s">
        <v>35</v>
      </c>
      <c r="B238" s="31">
        <v>2022</v>
      </c>
      <c r="C238" s="31" t="s">
        <v>42</v>
      </c>
      <c r="D238" s="31">
        <v>172.6</v>
      </c>
    </row>
    <row r="239" spans="1:4" x14ac:dyDescent="0.3">
      <c r="A239" s="31" t="s">
        <v>35</v>
      </c>
      <c r="B239" s="31">
        <v>2022</v>
      </c>
      <c r="C239" s="31" t="s">
        <v>44</v>
      </c>
      <c r="D239" s="31">
        <v>173.4</v>
      </c>
    </row>
    <row r="240" spans="1:4" x14ac:dyDescent="0.3">
      <c r="A240" s="31" t="s">
        <v>35</v>
      </c>
      <c r="B240" s="31">
        <v>2022</v>
      </c>
      <c r="C240" s="31" t="s">
        <v>46</v>
      </c>
      <c r="D240" s="31">
        <v>174.3</v>
      </c>
    </row>
    <row r="241" spans="1:4" x14ac:dyDescent="0.3">
      <c r="A241" s="31" t="s">
        <v>35</v>
      </c>
      <c r="B241" s="31">
        <v>2022</v>
      </c>
      <c r="C241" s="31" t="s">
        <v>48</v>
      </c>
      <c r="D241" s="31">
        <v>175.3</v>
      </c>
    </row>
    <row r="242" spans="1:4" x14ac:dyDescent="0.3">
      <c r="A242" s="31" t="s">
        <v>35</v>
      </c>
      <c r="B242" s="31">
        <v>2022</v>
      </c>
      <c r="C242" s="31" t="s">
        <v>50</v>
      </c>
      <c r="D242" s="31">
        <v>176.7</v>
      </c>
    </row>
    <row r="243" spans="1:4" x14ac:dyDescent="0.3">
      <c r="A243" s="31" t="s">
        <v>35</v>
      </c>
      <c r="B243" s="31">
        <v>2022</v>
      </c>
      <c r="C243" s="31" t="s">
        <v>53</v>
      </c>
      <c r="D243" s="31">
        <v>176.5</v>
      </c>
    </row>
    <row r="244" spans="1:4" x14ac:dyDescent="0.3">
      <c r="A244" s="31" t="s">
        <v>35</v>
      </c>
      <c r="B244" s="31">
        <v>2022</v>
      </c>
      <c r="C244" s="31" t="s">
        <v>55</v>
      </c>
      <c r="D244" s="31">
        <v>175.7</v>
      </c>
    </row>
    <row r="245" spans="1:4" x14ac:dyDescent="0.3">
      <c r="A245" s="31" t="s">
        <v>35</v>
      </c>
      <c r="B245" s="31">
        <v>2023</v>
      </c>
      <c r="C245" s="31" t="s">
        <v>31</v>
      </c>
      <c r="D245" s="31">
        <v>176.5</v>
      </c>
    </row>
    <row r="246" spans="1:4" x14ac:dyDescent="0.3">
      <c r="A246" s="31" t="s">
        <v>35</v>
      </c>
      <c r="B246" s="31">
        <v>2023</v>
      </c>
      <c r="C246" s="31" t="s">
        <v>36</v>
      </c>
      <c r="D246" s="31">
        <v>177.2</v>
      </c>
    </row>
    <row r="247" spans="1:4" x14ac:dyDescent="0.3">
      <c r="A247" s="31" t="s">
        <v>35</v>
      </c>
      <c r="B247" s="31">
        <v>2023</v>
      </c>
      <c r="C247" s="31" t="s">
        <v>38</v>
      </c>
      <c r="D247" s="31">
        <v>177.2</v>
      </c>
    </row>
    <row r="248" spans="1:4" x14ac:dyDescent="0.3">
      <c r="A248" s="31" t="s">
        <v>35</v>
      </c>
      <c r="B248" s="31">
        <v>2023</v>
      </c>
      <c r="C248" s="31" t="s">
        <v>39</v>
      </c>
      <c r="D248" s="31">
        <v>178.1</v>
      </c>
    </row>
    <row r="249" spans="1:4" x14ac:dyDescent="0.3">
      <c r="A249" s="31" t="s">
        <v>35</v>
      </c>
      <c r="B249" s="31">
        <v>2023</v>
      </c>
      <c r="C249" s="31" t="s">
        <v>41</v>
      </c>
      <c r="D249" s="31">
        <v>179.1</v>
      </c>
    </row>
    <row r="250" spans="1:4" x14ac:dyDescent="0.3">
      <c r="A250" s="31" t="s">
        <v>33</v>
      </c>
      <c r="B250" s="31">
        <v>2013</v>
      </c>
      <c r="C250" s="31" t="s">
        <v>31</v>
      </c>
      <c r="D250" s="31">
        <v>104</v>
      </c>
    </row>
    <row r="251" spans="1:4" x14ac:dyDescent="0.3">
      <c r="A251" s="31" t="s">
        <v>33</v>
      </c>
      <c r="B251" s="31">
        <v>2013</v>
      </c>
      <c r="C251" s="31" t="s">
        <v>36</v>
      </c>
      <c r="D251" s="31">
        <v>104.7</v>
      </c>
    </row>
    <row r="252" spans="1:4" x14ac:dyDescent="0.3">
      <c r="A252" s="31" t="s">
        <v>33</v>
      </c>
      <c r="B252" s="31">
        <v>2013</v>
      </c>
      <c r="C252" s="31" t="s">
        <v>38</v>
      </c>
      <c r="D252" s="31">
        <v>105</v>
      </c>
    </row>
    <row r="253" spans="1:4" x14ac:dyDescent="0.3">
      <c r="A253" s="31" t="s">
        <v>33</v>
      </c>
      <c r="B253" s="31">
        <v>2013</v>
      </c>
      <c r="C253" s="31" t="s">
        <v>39</v>
      </c>
      <c r="D253" s="31">
        <v>105.7</v>
      </c>
    </row>
    <row r="254" spans="1:4" x14ac:dyDescent="0.3">
      <c r="A254" s="31" t="s">
        <v>33</v>
      </c>
      <c r="B254" s="31">
        <v>2013</v>
      </c>
      <c r="C254" s="31" t="s">
        <v>41</v>
      </c>
      <c r="D254" s="45">
        <v>106.6</v>
      </c>
    </row>
    <row r="255" spans="1:4" x14ac:dyDescent="0.3">
      <c r="A255" s="31" t="s">
        <v>33</v>
      </c>
      <c r="B255" s="31">
        <v>2013</v>
      </c>
      <c r="C255" s="31" t="s">
        <v>42</v>
      </c>
      <c r="D255" s="45">
        <v>109.7</v>
      </c>
    </row>
    <row r="256" spans="1:4" x14ac:dyDescent="0.3">
      <c r="A256" s="31" t="s">
        <v>33</v>
      </c>
      <c r="B256" s="31">
        <v>2013</v>
      </c>
      <c r="C256" s="31" t="s">
        <v>44</v>
      </c>
      <c r="D256" s="31">
        <v>111.4</v>
      </c>
    </row>
    <row r="257" spans="1:4" x14ac:dyDescent="0.3">
      <c r="A257" s="31" t="s">
        <v>33</v>
      </c>
      <c r="B257" s="31">
        <v>2013</v>
      </c>
      <c r="C257" s="31" t="s">
        <v>46</v>
      </c>
      <c r="D257" s="31">
        <v>112.7</v>
      </c>
    </row>
    <row r="258" spans="1:4" x14ac:dyDescent="0.3">
      <c r="A258" s="31" t="s">
        <v>33</v>
      </c>
      <c r="B258" s="31">
        <v>2013</v>
      </c>
      <c r="C258" s="31" t="s">
        <v>48</v>
      </c>
      <c r="D258" s="31">
        <v>113.2</v>
      </c>
    </row>
    <row r="259" spans="1:4" x14ac:dyDescent="0.3">
      <c r="A259" s="31" t="s">
        <v>33</v>
      </c>
      <c r="B259" s="31">
        <v>2013</v>
      </c>
      <c r="C259" s="31" t="s">
        <v>50</v>
      </c>
      <c r="D259" s="31">
        <v>114</v>
      </c>
    </row>
    <row r="260" spans="1:4" x14ac:dyDescent="0.3">
      <c r="A260" s="31" t="s">
        <v>33</v>
      </c>
      <c r="B260" s="31">
        <v>2013</v>
      </c>
      <c r="C260" s="31" t="s">
        <v>53</v>
      </c>
      <c r="D260" s="31">
        <v>115</v>
      </c>
    </row>
    <row r="261" spans="1:4" x14ac:dyDescent="0.3">
      <c r="A261" s="31" t="s">
        <v>33</v>
      </c>
      <c r="B261" s="31">
        <v>2013</v>
      </c>
      <c r="C261" s="31" t="s">
        <v>55</v>
      </c>
      <c r="D261" s="31">
        <v>113.3</v>
      </c>
    </row>
    <row r="262" spans="1:4" x14ac:dyDescent="0.3">
      <c r="A262" s="31" t="s">
        <v>33</v>
      </c>
      <c r="B262" s="31">
        <v>2014</v>
      </c>
      <c r="C262" s="31" t="s">
        <v>31</v>
      </c>
      <c r="D262" s="31">
        <v>112.9</v>
      </c>
    </row>
    <row r="263" spans="1:4" x14ac:dyDescent="0.3">
      <c r="A263" s="31" t="s">
        <v>33</v>
      </c>
      <c r="B263" s="31">
        <v>2014</v>
      </c>
      <c r="C263" s="31" t="s">
        <v>36</v>
      </c>
      <c r="D263" s="31">
        <v>113.1</v>
      </c>
    </row>
    <row r="264" spans="1:4" x14ac:dyDescent="0.3">
      <c r="A264" s="31" t="s">
        <v>33</v>
      </c>
      <c r="B264" s="31">
        <v>2014</v>
      </c>
      <c r="C264" s="31" t="s">
        <v>38</v>
      </c>
      <c r="D264" s="31">
        <v>113.7</v>
      </c>
    </row>
    <row r="265" spans="1:4" x14ac:dyDescent="0.3">
      <c r="A265" s="31" t="s">
        <v>33</v>
      </c>
      <c r="B265" s="31">
        <v>2014</v>
      </c>
      <c r="C265" s="31" t="s">
        <v>39</v>
      </c>
      <c r="D265" s="31">
        <v>114.7</v>
      </c>
    </row>
    <row r="266" spans="1:4" x14ac:dyDescent="0.3">
      <c r="A266" s="31" t="s">
        <v>33</v>
      </c>
      <c r="B266" s="31">
        <v>2014</v>
      </c>
      <c r="C266" s="31" t="s">
        <v>41</v>
      </c>
      <c r="D266" s="46">
        <v>115.6</v>
      </c>
    </row>
    <row r="267" spans="1:4" x14ac:dyDescent="0.3">
      <c r="A267" s="31" t="s">
        <v>33</v>
      </c>
      <c r="B267" s="31">
        <v>2014</v>
      </c>
      <c r="C267" s="31" t="s">
        <v>42</v>
      </c>
      <c r="D267" s="46">
        <v>116.4</v>
      </c>
    </row>
    <row r="268" spans="1:4" x14ac:dyDescent="0.3">
      <c r="A268" s="31" t="s">
        <v>33</v>
      </c>
      <c r="B268" s="31">
        <v>2014</v>
      </c>
      <c r="C268" s="31" t="s">
        <v>44</v>
      </c>
      <c r="D268" s="31">
        <v>118.9</v>
      </c>
    </row>
    <row r="269" spans="1:4" x14ac:dyDescent="0.3">
      <c r="A269" s="31" t="s">
        <v>33</v>
      </c>
      <c r="B269" s="31">
        <v>2014</v>
      </c>
      <c r="C269" s="31" t="s">
        <v>46</v>
      </c>
      <c r="D269" s="31">
        <v>119.9</v>
      </c>
    </row>
    <row r="270" spans="1:4" x14ac:dyDescent="0.3">
      <c r="A270" s="31" t="s">
        <v>33</v>
      </c>
      <c r="B270" s="31">
        <v>2014</v>
      </c>
      <c r="C270" s="31" t="s">
        <v>48</v>
      </c>
      <c r="D270" s="31">
        <v>119.2</v>
      </c>
    </row>
    <row r="271" spans="1:4" x14ac:dyDescent="0.3">
      <c r="A271" s="31" t="s">
        <v>33</v>
      </c>
      <c r="B271" s="31">
        <v>2014</v>
      </c>
      <c r="C271" s="31" t="s">
        <v>50</v>
      </c>
      <c r="D271" s="31">
        <v>119.1</v>
      </c>
    </row>
    <row r="272" spans="1:4" x14ac:dyDescent="0.3">
      <c r="A272" s="31" t="s">
        <v>33</v>
      </c>
      <c r="B272" s="31">
        <v>2014</v>
      </c>
      <c r="C272" s="31" t="s">
        <v>53</v>
      </c>
      <c r="D272" s="31">
        <v>119</v>
      </c>
    </row>
    <row r="273" spans="1:4" x14ac:dyDescent="0.3">
      <c r="A273" s="31" t="s">
        <v>33</v>
      </c>
      <c r="B273" s="31">
        <v>2014</v>
      </c>
      <c r="C273" s="31" t="s">
        <v>55</v>
      </c>
      <c r="D273" s="31">
        <v>118.4</v>
      </c>
    </row>
    <row r="274" spans="1:4" x14ac:dyDescent="0.3">
      <c r="A274" s="31" t="s">
        <v>33</v>
      </c>
      <c r="B274" s="31">
        <v>2015</v>
      </c>
      <c r="C274" s="31" t="s">
        <v>31</v>
      </c>
      <c r="D274" s="31">
        <v>118.5</v>
      </c>
    </row>
    <row r="275" spans="1:4" x14ac:dyDescent="0.3">
      <c r="A275" s="31" t="s">
        <v>33</v>
      </c>
      <c r="B275" s="31">
        <v>2015</v>
      </c>
      <c r="C275" s="31" t="s">
        <v>36</v>
      </c>
      <c r="D275" s="31">
        <v>118.7</v>
      </c>
    </row>
    <row r="276" spans="1:4" x14ac:dyDescent="0.3">
      <c r="A276" s="31" t="s">
        <v>33</v>
      </c>
      <c r="B276" s="31">
        <v>2015</v>
      </c>
      <c r="C276" s="31" t="s">
        <v>38</v>
      </c>
      <c r="D276" s="31">
        <v>119.1</v>
      </c>
    </row>
    <row r="277" spans="1:4" x14ac:dyDescent="0.3">
      <c r="A277" s="31" t="s">
        <v>33</v>
      </c>
      <c r="B277" s="31">
        <v>2015</v>
      </c>
      <c r="C277" s="31" t="s">
        <v>39</v>
      </c>
      <c r="D277" s="31">
        <v>119.7</v>
      </c>
    </row>
    <row r="278" spans="1:4" x14ac:dyDescent="0.3">
      <c r="A278" s="31" t="s">
        <v>33</v>
      </c>
      <c r="B278" s="31">
        <v>2015</v>
      </c>
      <c r="C278" s="31" t="s">
        <v>41</v>
      </c>
      <c r="D278" s="45">
        <v>120.7</v>
      </c>
    </row>
    <row r="279" spans="1:4" x14ac:dyDescent="0.3">
      <c r="A279" s="31" t="s">
        <v>33</v>
      </c>
      <c r="B279" s="31">
        <v>2015</v>
      </c>
      <c r="C279" s="31" t="s">
        <v>42</v>
      </c>
      <c r="D279" s="45">
        <v>121.7</v>
      </c>
    </row>
    <row r="280" spans="1:4" x14ac:dyDescent="0.3">
      <c r="A280" s="31" t="s">
        <v>33</v>
      </c>
      <c r="B280" s="31">
        <v>2015</v>
      </c>
      <c r="C280" s="31" t="s">
        <v>44</v>
      </c>
      <c r="D280" s="31">
        <v>122.4</v>
      </c>
    </row>
    <row r="281" spans="1:4" x14ac:dyDescent="0.3">
      <c r="A281" s="31" t="s">
        <v>33</v>
      </c>
      <c r="B281" s="31">
        <v>2015</v>
      </c>
      <c r="C281" s="31" t="s">
        <v>46</v>
      </c>
      <c r="D281" s="31">
        <v>123.2</v>
      </c>
    </row>
    <row r="282" spans="1:4" x14ac:dyDescent="0.3">
      <c r="A282" s="31" t="s">
        <v>33</v>
      </c>
      <c r="B282" s="31">
        <v>2015</v>
      </c>
      <c r="C282" s="31" t="s">
        <v>48</v>
      </c>
      <c r="D282" s="31">
        <v>123.5</v>
      </c>
    </row>
    <row r="283" spans="1:4" x14ac:dyDescent="0.3">
      <c r="A283" s="31" t="s">
        <v>33</v>
      </c>
      <c r="B283" s="31">
        <v>2015</v>
      </c>
      <c r="C283" s="31" t="s">
        <v>50</v>
      </c>
      <c r="D283" s="31">
        <v>124.2</v>
      </c>
    </row>
    <row r="284" spans="1:4" x14ac:dyDescent="0.3">
      <c r="A284" s="31" t="s">
        <v>33</v>
      </c>
      <c r="B284" s="31">
        <v>2015</v>
      </c>
      <c r="C284" s="31" t="s">
        <v>53</v>
      </c>
      <c r="D284" s="31">
        <v>124.6</v>
      </c>
    </row>
    <row r="285" spans="1:4" x14ac:dyDescent="0.3">
      <c r="A285" s="31" t="s">
        <v>33</v>
      </c>
      <c r="B285" s="31">
        <v>2015</v>
      </c>
      <c r="C285" s="31" t="s">
        <v>55</v>
      </c>
      <c r="D285" s="31">
        <v>124</v>
      </c>
    </row>
    <row r="286" spans="1:4" x14ac:dyDescent="0.3">
      <c r="A286" s="31" t="s">
        <v>33</v>
      </c>
      <c r="B286" s="31">
        <v>2016</v>
      </c>
      <c r="C286" s="31" t="s">
        <v>31</v>
      </c>
      <c r="D286" s="31">
        <v>124.2</v>
      </c>
    </row>
    <row r="287" spans="1:4" x14ac:dyDescent="0.3">
      <c r="A287" s="31" t="s">
        <v>33</v>
      </c>
      <c r="B287" s="31">
        <v>2016</v>
      </c>
      <c r="C287" s="31" t="s">
        <v>36</v>
      </c>
      <c r="D287" s="31">
        <v>123.8</v>
      </c>
    </row>
    <row r="288" spans="1:4" x14ac:dyDescent="0.3">
      <c r="A288" s="31" t="s">
        <v>33</v>
      </c>
      <c r="B288" s="31">
        <v>2016</v>
      </c>
      <c r="C288" s="31" t="s">
        <v>38</v>
      </c>
      <c r="D288" s="31">
        <v>123.8</v>
      </c>
    </row>
    <row r="289" spans="1:4" x14ac:dyDescent="0.3">
      <c r="A289" s="31" t="s">
        <v>33</v>
      </c>
      <c r="B289" s="31">
        <v>2016</v>
      </c>
      <c r="C289" s="31" t="s">
        <v>39</v>
      </c>
      <c r="D289" s="31">
        <v>125.3</v>
      </c>
    </row>
    <row r="290" spans="1:4" x14ac:dyDescent="0.3">
      <c r="A290" s="31" t="s">
        <v>33</v>
      </c>
      <c r="B290" s="31">
        <v>2016</v>
      </c>
      <c r="C290" s="31" t="s">
        <v>41</v>
      </c>
      <c r="D290" s="31">
        <v>126.6</v>
      </c>
    </row>
    <row r="291" spans="1:4" x14ac:dyDescent="0.3">
      <c r="A291" s="31" t="s">
        <v>33</v>
      </c>
      <c r="B291" s="31">
        <v>2016</v>
      </c>
      <c r="C291" s="31" t="s">
        <v>42</v>
      </c>
      <c r="D291" s="31">
        <v>128.1</v>
      </c>
    </row>
    <row r="292" spans="1:4" x14ac:dyDescent="0.3">
      <c r="A292" s="31" t="s">
        <v>33</v>
      </c>
      <c r="B292" s="31">
        <v>2016</v>
      </c>
      <c r="C292" s="31" t="s">
        <v>44</v>
      </c>
      <c r="D292" s="31">
        <v>129</v>
      </c>
    </row>
    <row r="293" spans="1:4" x14ac:dyDescent="0.3">
      <c r="A293" s="31" t="s">
        <v>33</v>
      </c>
      <c r="B293" s="31">
        <v>2016</v>
      </c>
      <c r="C293" s="31" t="s">
        <v>46</v>
      </c>
      <c r="D293" s="31">
        <v>128.4</v>
      </c>
    </row>
    <row r="294" spans="1:4" x14ac:dyDescent="0.3">
      <c r="A294" s="31" t="s">
        <v>33</v>
      </c>
      <c r="B294" s="31">
        <v>2016</v>
      </c>
      <c r="C294" s="31" t="s">
        <v>48</v>
      </c>
      <c r="D294" s="31">
        <v>128</v>
      </c>
    </row>
    <row r="295" spans="1:4" x14ac:dyDescent="0.3">
      <c r="A295" s="31" t="s">
        <v>33</v>
      </c>
      <c r="B295" s="31">
        <v>2016</v>
      </c>
      <c r="C295" s="31" t="s">
        <v>50</v>
      </c>
      <c r="D295" s="31">
        <v>128.6</v>
      </c>
    </row>
    <row r="296" spans="1:4" x14ac:dyDescent="0.3">
      <c r="A296" s="31" t="s">
        <v>33</v>
      </c>
      <c r="B296" s="31">
        <v>2016</v>
      </c>
      <c r="C296" s="31" t="s">
        <v>53</v>
      </c>
      <c r="D296" s="31">
        <v>128.5</v>
      </c>
    </row>
    <row r="297" spans="1:4" x14ac:dyDescent="0.3">
      <c r="A297" s="31" t="s">
        <v>33</v>
      </c>
      <c r="B297" s="31">
        <v>2016</v>
      </c>
      <c r="C297" s="31" t="s">
        <v>55</v>
      </c>
      <c r="D297" s="31">
        <v>127.6</v>
      </c>
    </row>
    <row r="298" spans="1:4" x14ac:dyDescent="0.3">
      <c r="A298" s="31" t="s">
        <v>33</v>
      </c>
      <c r="B298" s="31">
        <v>2017</v>
      </c>
      <c r="C298" s="31" t="s">
        <v>31</v>
      </c>
      <c r="D298" s="31">
        <v>127.8</v>
      </c>
    </row>
    <row r="299" spans="1:4" x14ac:dyDescent="0.3">
      <c r="A299" s="31" t="s">
        <v>33</v>
      </c>
      <c r="B299" s="31">
        <v>2017</v>
      </c>
      <c r="C299" s="31" t="s">
        <v>36</v>
      </c>
      <c r="D299" s="31">
        <v>128.19999999999999</v>
      </c>
    </row>
    <row r="300" spans="1:4" x14ac:dyDescent="0.3">
      <c r="A300" s="31" t="s">
        <v>33</v>
      </c>
      <c r="B300" s="31">
        <v>2017</v>
      </c>
      <c r="C300" s="31" t="s">
        <v>38</v>
      </c>
      <c r="D300" s="31">
        <v>128.69999999999999</v>
      </c>
    </row>
    <row r="301" spans="1:4" x14ac:dyDescent="0.3">
      <c r="A301" s="31" t="s">
        <v>33</v>
      </c>
      <c r="B301" s="31">
        <v>2017</v>
      </c>
      <c r="C301" s="31" t="s">
        <v>39</v>
      </c>
      <c r="D301" s="31">
        <v>129.1</v>
      </c>
    </row>
    <row r="302" spans="1:4" x14ac:dyDescent="0.3">
      <c r="A302" s="31" t="s">
        <v>33</v>
      </c>
      <c r="B302" s="31">
        <v>2017</v>
      </c>
      <c r="C302" s="31" t="s">
        <v>41</v>
      </c>
      <c r="D302" s="31">
        <v>129.30000000000001</v>
      </c>
    </row>
    <row r="303" spans="1:4" x14ac:dyDescent="0.3">
      <c r="A303" s="31" t="s">
        <v>33</v>
      </c>
      <c r="B303" s="31">
        <v>2017</v>
      </c>
      <c r="C303" s="31" t="s">
        <v>42</v>
      </c>
      <c r="D303" s="31">
        <v>129.9</v>
      </c>
    </row>
    <row r="304" spans="1:4" x14ac:dyDescent="0.3">
      <c r="A304" s="31" t="s">
        <v>33</v>
      </c>
      <c r="B304" s="31">
        <v>2017</v>
      </c>
      <c r="C304" s="31" t="s">
        <v>44</v>
      </c>
      <c r="D304" s="31">
        <v>131.80000000000001</v>
      </c>
    </row>
    <row r="305" spans="1:4" x14ac:dyDescent="0.3">
      <c r="A305" s="31" t="s">
        <v>33</v>
      </c>
      <c r="B305" s="31">
        <v>2017</v>
      </c>
      <c r="C305" s="31" t="s">
        <v>46</v>
      </c>
      <c r="D305" s="31">
        <v>132.69999999999999</v>
      </c>
    </row>
    <row r="306" spans="1:4" x14ac:dyDescent="0.3">
      <c r="A306" s="31" t="s">
        <v>33</v>
      </c>
      <c r="B306" s="31">
        <v>2017</v>
      </c>
      <c r="C306" s="31" t="s">
        <v>48</v>
      </c>
      <c r="D306" s="31">
        <v>132.4</v>
      </c>
    </row>
    <row r="307" spans="1:4" x14ac:dyDescent="0.3">
      <c r="A307" s="31" t="s">
        <v>33</v>
      </c>
      <c r="B307" s="31">
        <v>2017</v>
      </c>
      <c r="C307" s="31" t="s">
        <v>50</v>
      </c>
      <c r="D307" s="31">
        <v>133.5</v>
      </c>
    </row>
    <row r="308" spans="1:4" x14ac:dyDescent="0.3">
      <c r="A308" s="31" t="s">
        <v>33</v>
      </c>
      <c r="B308" s="31">
        <v>2017</v>
      </c>
      <c r="C308" s="31" t="s">
        <v>53</v>
      </c>
      <c r="D308" s="31">
        <v>134.80000000000001</v>
      </c>
    </row>
    <row r="309" spans="1:4" x14ac:dyDescent="0.3">
      <c r="A309" s="31" t="s">
        <v>33</v>
      </c>
      <c r="B309" s="31">
        <v>2017</v>
      </c>
      <c r="C309" s="31" t="s">
        <v>55</v>
      </c>
      <c r="D309" s="31">
        <v>134.1</v>
      </c>
    </row>
    <row r="310" spans="1:4" x14ac:dyDescent="0.3">
      <c r="A310" s="31" t="s">
        <v>33</v>
      </c>
      <c r="B310" s="31">
        <v>2018</v>
      </c>
      <c r="C310" s="31" t="s">
        <v>31</v>
      </c>
      <c r="D310" s="31">
        <v>134.1</v>
      </c>
    </row>
    <row r="311" spans="1:4" x14ac:dyDescent="0.3">
      <c r="A311" s="31" t="s">
        <v>33</v>
      </c>
      <c r="B311" s="31">
        <v>2018</v>
      </c>
      <c r="C311" s="31" t="s">
        <v>36</v>
      </c>
      <c r="D311" s="31">
        <v>134</v>
      </c>
    </row>
    <row r="312" spans="1:4" x14ac:dyDescent="0.3">
      <c r="A312" s="31" t="s">
        <v>33</v>
      </c>
      <c r="B312" s="31">
        <v>2018</v>
      </c>
      <c r="C312" s="31" t="s">
        <v>38</v>
      </c>
      <c r="D312" s="31">
        <v>134</v>
      </c>
    </row>
    <row r="313" spans="1:4" x14ac:dyDescent="0.3">
      <c r="A313" s="31" t="s">
        <v>33</v>
      </c>
      <c r="B313" s="31">
        <v>2018</v>
      </c>
      <c r="C313" s="31" t="s">
        <v>39</v>
      </c>
      <c r="D313" s="31">
        <v>134.80000000000001</v>
      </c>
    </row>
    <row r="314" spans="1:4" x14ac:dyDescent="0.3">
      <c r="A314" s="31" t="s">
        <v>33</v>
      </c>
      <c r="B314" s="31">
        <v>2018</v>
      </c>
      <c r="C314" s="31" t="s">
        <v>41</v>
      </c>
      <c r="D314" s="31">
        <v>135.4</v>
      </c>
    </row>
    <row r="315" spans="1:4" x14ac:dyDescent="0.3">
      <c r="A315" s="31" t="s">
        <v>33</v>
      </c>
      <c r="B315" s="31">
        <v>2018</v>
      </c>
      <c r="C315" s="31" t="s">
        <v>42</v>
      </c>
      <c r="D315" s="31">
        <v>136.19999999999999</v>
      </c>
    </row>
    <row r="316" spans="1:4" x14ac:dyDescent="0.3">
      <c r="A316" s="31" t="s">
        <v>33</v>
      </c>
      <c r="B316" s="31">
        <v>2018</v>
      </c>
      <c r="C316" s="31" t="s">
        <v>44</v>
      </c>
      <c r="D316" s="31">
        <v>137.5</v>
      </c>
    </row>
    <row r="317" spans="1:4" x14ac:dyDescent="0.3">
      <c r="A317" s="31" t="s">
        <v>33</v>
      </c>
      <c r="B317" s="31">
        <v>2018</v>
      </c>
      <c r="C317" s="31" t="s">
        <v>46</v>
      </c>
      <c r="D317" s="31">
        <v>138</v>
      </c>
    </row>
    <row r="318" spans="1:4" x14ac:dyDescent="0.3">
      <c r="A318" s="31" t="s">
        <v>33</v>
      </c>
      <c r="B318" s="31">
        <v>2018</v>
      </c>
      <c r="C318" s="31" t="s">
        <v>48</v>
      </c>
      <c r="D318" s="31">
        <v>138.1</v>
      </c>
    </row>
    <row r="319" spans="1:4" x14ac:dyDescent="0.3">
      <c r="A319" s="31" t="s">
        <v>33</v>
      </c>
      <c r="B319" s="31">
        <v>2018</v>
      </c>
      <c r="C319" s="31" t="s">
        <v>50</v>
      </c>
      <c r="D319" s="31">
        <v>138.9</v>
      </c>
    </row>
    <row r="320" spans="1:4" x14ac:dyDescent="0.3">
      <c r="A320" s="31" t="s">
        <v>33</v>
      </c>
      <c r="B320" s="31">
        <v>2018</v>
      </c>
      <c r="C320" s="31" t="s">
        <v>53</v>
      </c>
      <c r="D320" s="31">
        <v>139</v>
      </c>
    </row>
    <row r="321" spans="1:4" x14ac:dyDescent="0.3">
      <c r="A321" s="31" t="s">
        <v>33</v>
      </c>
      <c r="B321" s="31">
        <v>2018</v>
      </c>
      <c r="C321" s="31" t="s">
        <v>55</v>
      </c>
      <c r="D321" s="31">
        <v>138</v>
      </c>
    </row>
    <row r="322" spans="1:4" x14ac:dyDescent="0.3">
      <c r="A322" s="31" t="s">
        <v>33</v>
      </c>
      <c r="B322" s="31">
        <v>2019</v>
      </c>
      <c r="C322" s="31" t="s">
        <v>31</v>
      </c>
      <c r="D322" s="31">
        <v>138</v>
      </c>
    </row>
    <row r="323" spans="1:4" x14ac:dyDescent="0.3">
      <c r="A323" s="31" t="s">
        <v>33</v>
      </c>
      <c r="B323" s="31">
        <v>2019</v>
      </c>
      <c r="C323" s="31" t="s">
        <v>36</v>
      </c>
      <c r="D323" s="31">
        <v>138.6</v>
      </c>
    </row>
    <row r="324" spans="1:4" x14ac:dyDescent="0.3">
      <c r="A324" s="31" t="s">
        <v>33</v>
      </c>
      <c r="B324" s="31">
        <v>2019</v>
      </c>
      <c r="C324" s="31" t="s">
        <v>38</v>
      </c>
      <c r="D324" s="31">
        <v>139.5</v>
      </c>
    </row>
    <row r="325" spans="1:4" x14ac:dyDescent="0.3">
      <c r="A325" s="31" t="s">
        <v>33</v>
      </c>
      <c r="B325" s="31">
        <v>2019</v>
      </c>
      <c r="C325" s="31" t="s">
        <v>41</v>
      </c>
      <c r="D325" s="31">
        <v>141.5</v>
      </c>
    </row>
    <row r="326" spans="1:4" x14ac:dyDescent="0.3">
      <c r="A326" s="31" t="s">
        <v>33</v>
      </c>
      <c r="B326" s="31">
        <v>2019</v>
      </c>
      <c r="C326" s="31" t="s">
        <v>42</v>
      </c>
      <c r="D326" s="31">
        <v>142.1</v>
      </c>
    </row>
    <row r="327" spans="1:4" x14ac:dyDescent="0.3">
      <c r="A327" s="31" t="s">
        <v>33</v>
      </c>
      <c r="B327" s="31">
        <v>2019</v>
      </c>
      <c r="C327" s="31" t="s">
        <v>44</v>
      </c>
      <c r="D327" s="31">
        <v>143.30000000000001</v>
      </c>
    </row>
    <row r="328" spans="1:4" x14ac:dyDescent="0.3">
      <c r="A328" s="31" t="s">
        <v>33</v>
      </c>
      <c r="B328" s="31">
        <v>2019</v>
      </c>
      <c r="C328" s="31" t="s">
        <v>46</v>
      </c>
      <c r="D328" s="31">
        <v>144.19999999999999</v>
      </c>
    </row>
    <row r="329" spans="1:4" x14ac:dyDescent="0.3">
      <c r="A329" s="31" t="s">
        <v>33</v>
      </c>
      <c r="B329" s="31">
        <v>2019</v>
      </c>
      <c r="C329" s="31" t="s">
        <v>48</v>
      </c>
      <c r="D329" s="31">
        <v>144.69999999999999</v>
      </c>
    </row>
    <row r="330" spans="1:4" x14ac:dyDescent="0.3">
      <c r="A330" s="31" t="s">
        <v>33</v>
      </c>
      <c r="B330" s="31">
        <v>2019</v>
      </c>
      <c r="C330" s="31" t="s">
        <v>50</v>
      </c>
      <c r="D330" s="31">
        <v>146</v>
      </c>
    </row>
    <row r="331" spans="1:4" x14ac:dyDescent="0.3">
      <c r="A331" s="31" t="s">
        <v>33</v>
      </c>
      <c r="B331" s="31">
        <v>2019</v>
      </c>
      <c r="C331" s="31" t="s">
        <v>53</v>
      </c>
      <c r="D331" s="31">
        <v>147</v>
      </c>
    </row>
    <row r="332" spans="1:4" x14ac:dyDescent="0.3">
      <c r="A332" s="31" t="s">
        <v>33</v>
      </c>
      <c r="B332" s="31">
        <v>2019</v>
      </c>
      <c r="C332" s="31" t="s">
        <v>55</v>
      </c>
      <c r="D332" s="31">
        <v>148.30000000000001</v>
      </c>
    </row>
    <row r="333" spans="1:4" x14ac:dyDescent="0.3">
      <c r="A333" s="31" t="s">
        <v>33</v>
      </c>
      <c r="B333" s="31">
        <v>2020</v>
      </c>
      <c r="C333" s="31" t="s">
        <v>31</v>
      </c>
      <c r="D333" s="31">
        <v>148.19999999999999</v>
      </c>
    </row>
    <row r="334" spans="1:4" x14ac:dyDescent="0.3">
      <c r="A334" s="31" t="s">
        <v>33</v>
      </c>
      <c r="B334" s="31">
        <v>2020</v>
      </c>
      <c r="C334" s="31" t="s">
        <v>36</v>
      </c>
      <c r="D334" s="31">
        <v>147.69999999999999</v>
      </c>
    </row>
    <row r="335" spans="1:4" x14ac:dyDescent="0.3">
      <c r="A335" s="31" t="s">
        <v>33</v>
      </c>
      <c r="B335" s="31">
        <v>2020</v>
      </c>
      <c r="C335" s="31" t="s">
        <v>38</v>
      </c>
      <c r="D335" s="31">
        <v>147.30000000000001</v>
      </c>
    </row>
    <row r="336" spans="1:4" x14ac:dyDescent="0.3">
      <c r="A336" s="31" t="s">
        <v>33</v>
      </c>
      <c r="B336" s="31">
        <v>2020</v>
      </c>
      <c r="C336" s="31" t="s">
        <v>39</v>
      </c>
      <c r="D336" s="31">
        <v>149.61666666666667</v>
      </c>
    </row>
    <row r="337" spans="1:4" x14ac:dyDescent="0.3">
      <c r="A337" s="31" t="s">
        <v>33</v>
      </c>
      <c r="B337" s="31">
        <v>2020</v>
      </c>
      <c r="C337" s="31" t="s">
        <v>41</v>
      </c>
      <c r="D337" s="31">
        <v>150.38611111111112</v>
      </c>
    </row>
    <row r="338" spans="1:4" x14ac:dyDescent="0.3">
      <c r="A338" s="31" t="s">
        <v>33</v>
      </c>
      <c r="B338" s="31">
        <v>2020</v>
      </c>
      <c r="C338" s="31" t="s">
        <v>42</v>
      </c>
      <c r="D338" s="31">
        <v>150.80000000000001</v>
      </c>
    </row>
    <row r="339" spans="1:4" x14ac:dyDescent="0.3">
      <c r="A339" s="31" t="s">
        <v>33</v>
      </c>
      <c r="B339" s="31">
        <v>2020</v>
      </c>
      <c r="C339" s="31" t="s">
        <v>44</v>
      </c>
      <c r="D339" s="31">
        <v>150.80000000000001</v>
      </c>
    </row>
    <row r="340" spans="1:4" x14ac:dyDescent="0.3">
      <c r="A340" s="31" t="s">
        <v>33</v>
      </c>
      <c r="B340" s="31">
        <v>2020</v>
      </c>
      <c r="C340" s="31" t="s">
        <v>46</v>
      </c>
      <c r="D340" s="31">
        <v>152.9</v>
      </c>
    </row>
    <row r="341" spans="1:4" x14ac:dyDescent="0.3">
      <c r="A341" s="31" t="s">
        <v>33</v>
      </c>
      <c r="B341" s="31">
        <v>2020</v>
      </c>
      <c r="C341" s="31" t="s">
        <v>48</v>
      </c>
      <c r="D341" s="31">
        <v>154</v>
      </c>
    </row>
    <row r="342" spans="1:4" x14ac:dyDescent="0.3">
      <c r="A342" s="31" t="s">
        <v>33</v>
      </c>
      <c r="B342" s="31">
        <v>2020</v>
      </c>
      <c r="C342" s="31" t="s">
        <v>50</v>
      </c>
      <c r="D342" s="31">
        <v>155.19999999999999</v>
      </c>
    </row>
    <row r="343" spans="1:4" x14ac:dyDescent="0.3">
      <c r="A343" s="31" t="s">
        <v>33</v>
      </c>
      <c r="B343" s="31">
        <v>2020</v>
      </c>
      <c r="C343" s="31" t="s">
        <v>53</v>
      </c>
      <c r="D343" s="31">
        <v>156.69999999999999</v>
      </c>
    </row>
    <row r="344" spans="1:4" x14ac:dyDescent="0.3">
      <c r="A344" s="31" t="s">
        <v>33</v>
      </c>
      <c r="B344" s="31">
        <v>2020</v>
      </c>
      <c r="C344" s="31" t="s">
        <v>55</v>
      </c>
      <c r="D344" s="31">
        <v>156.9</v>
      </c>
    </row>
    <row r="345" spans="1:4" x14ac:dyDescent="0.3">
      <c r="A345" s="31" t="s">
        <v>33</v>
      </c>
      <c r="B345" s="31">
        <v>2021</v>
      </c>
      <c r="C345" s="31" t="s">
        <v>31</v>
      </c>
      <c r="D345" s="31">
        <v>156</v>
      </c>
    </row>
    <row r="346" spans="1:4" x14ac:dyDescent="0.3">
      <c r="A346" s="31" t="s">
        <v>33</v>
      </c>
      <c r="B346" s="31">
        <v>2021</v>
      </c>
      <c r="C346" s="31" t="s">
        <v>36</v>
      </c>
      <c r="D346" s="31">
        <v>156.5</v>
      </c>
    </row>
    <row r="347" spans="1:4" x14ac:dyDescent="0.3">
      <c r="A347" s="31" t="s">
        <v>33</v>
      </c>
      <c r="B347" s="31">
        <v>2021</v>
      </c>
      <c r="C347" s="31" t="s">
        <v>38</v>
      </c>
      <c r="D347" s="31">
        <v>156.9</v>
      </c>
    </row>
    <row r="348" spans="1:4" x14ac:dyDescent="0.3">
      <c r="A348" s="31" t="s">
        <v>33</v>
      </c>
      <c r="B348" s="31">
        <v>2021</v>
      </c>
      <c r="C348" s="31" t="s">
        <v>39</v>
      </c>
      <c r="D348" s="31">
        <v>158</v>
      </c>
    </row>
    <row r="349" spans="1:4" x14ac:dyDescent="0.3">
      <c r="A349" s="31" t="s">
        <v>33</v>
      </c>
      <c r="B349" s="31">
        <v>2021</v>
      </c>
      <c r="C349" s="31" t="s">
        <v>41</v>
      </c>
      <c r="D349" s="31">
        <v>159.5</v>
      </c>
    </row>
    <row r="350" spans="1:4" x14ac:dyDescent="0.3">
      <c r="A350" s="31" t="s">
        <v>33</v>
      </c>
      <c r="B350" s="31">
        <v>2021</v>
      </c>
      <c r="C350" s="31" t="s">
        <v>42</v>
      </c>
      <c r="D350" s="31">
        <v>160.4</v>
      </c>
    </row>
    <row r="351" spans="1:4" x14ac:dyDescent="0.3">
      <c r="A351" s="31" t="s">
        <v>33</v>
      </c>
      <c r="B351" s="31">
        <v>2021</v>
      </c>
      <c r="C351" s="31" t="s">
        <v>44</v>
      </c>
      <c r="D351" s="31">
        <v>161.80000000000001</v>
      </c>
    </row>
    <row r="352" spans="1:4" x14ac:dyDescent="0.3">
      <c r="A352" s="31" t="s">
        <v>33</v>
      </c>
      <c r="B352" s="31">
        <v>2021</v>
      </c>
      <c r="C352" s="31" t="s">
        <v>46</v>
      </c>
      <c r="D352" s="31">
        <v>162.30000000000001</v>
      </c>
    </row>
    <row r="353" spans="1:4" x14ac:dyDescent="0.3">
      <c r="A353" s="31" t="s">
        <v>33</v>
      </c>
      <c r="B353" s="31">
        <v>2021</v>
      </c>
      <c r="C353" s="31" t="s">
        <v>48</v>
      </c>
      <c r="D353" s="31">
        <v>162.30000000000001</v>
      </c>
    </row>
    <row r="354" spans="1:4" x14ac:dyDescent="0.3">
      <c r="A354" s="31" t="s">
        <v>33</v>
      </c>
      <c r="B354" s="31">
        <v>2021</v>
      </c>
      <c r="C354" s="31" t="s">
        <v>50</v>
      </c>
      <c r="D354" s="31">
        <v>164.6</v>
      </c>
    </row>
    <row r="355" spans="1:4" x14ac:dyDescent="0.3">
      <c r="A355" s="31" t="s">
        <v>33</v>
      </c>
      <c r="B355" s="31">
        <v>2021</v>
      </c>
      <c r="C355" s="31" t="s">
        <v>53</v>
      </c>
      <c r="D355" s="31">
        <v>165.6</v>
      </c>
    </row>
    <row r="356" spans="1:4" x14ac:dyDescent="0.3">
      <c r="A356" s="31" t="s">
        <v>33</v>
      </c>
      <c r="B356" s="31">
        <v>2021</v>
      </c>
      <c r="C356" s="31" t="s">
        <v>55</v>
      </c>
      <c r="D356" s="31">
        <v>165.2</v>
      </c>
    </row>
    <row r="357" spans="1:4" x14ac:dyDescent="0.3">
      <c r="A357" s="31" t="s">
        <v>33</v>
      </c>
      <c r="B357" s="31">
        <v>2022</v>
      </c>
      <c r="C357" s="31" t="s">
        <v>31</v>
      </c>
      <c r="D357" s="31">
        <v>165</v>
      </c>
    </row>
    <row r="358" spans="1:4" x14ac:dyDescent="0.3">
      <c r="A358" s="31" t="s">
        <v>33</v>
      </c>
      <c r="B358" s="31">
        <v>2022</v>
      </c>
      <c r="C358" s="31" t="s">
        <v>36</v>
      </c>
      <c r="D358" s="31">
        <v>165.5</v>
      </c>
    </row>
    <row r="359" spans="1:4" x14ac:dyDescent="0.3">
      <c r="A359" s="31" t="s">
        <v>33</v>
      </c>
      <c r="B359" s="31">
        <v>2022</v>
      </c>
      <c r="C359" s="31" t="s">
        <v>38</v>
      </c>
      <c r="D359" s="31">
        <v>166.5</v>
      </c>
    </row>
    <row r="360" spans="1:4" x14ac:dyDescent="0.3">
      <c r="A360" s="31" t="s">
        <v>33</v>
      </c>
      <c r="B360" s="31">
        <v>2022</v>
      </c>
      <c r="C360" s="31" t="s">
        <v>39</v>
      </c>
      <c r="D360" s="31">
        <v>169.2</v>
      </c>
    </row>
    <row r="361" spans="1:4" x14ac:dyDescent="0.3">
      <c r="A361" s="31" t="s">
        <v>33</v>
      </c>
      <c r="B361" s="31">
        <v>2022</v>
      </c>
      <c r="C361" s="31" t="s">
        <v>41</v>
      </c>
      <c r="D361" s="31">
        <v>170.8</v>
      </c>
    </row>
    <row r="362" spans="1:4" x14ac:dyDescent="0.3">
      <c r="A362" s="31" t="s">
        <v>33</v>
      </c>
      <c r="B362" s="31">
        <v>2022</v>
      </c>
      <c r="C362" s="31" t="s">
        <v>42</v>
      </c>
      <c r="D362" s="31">
        <v>171.4</v>
      </c>
    </row>
    <row r="363" spans="1:4" x14ac:dyDescent="0.3">
      <c r="A363" s="31" t="s">
        <v>33</v>
      </c>
      <c r="B363" s="31">
        <v>2022</v>
      </c>
      <c r="C363" s="31" t="s">
        <v>44</v>
      </c>
      <c r="D363" s="31">
        <v>172.3</v>
      </c>
    </row>
    <row r="364" spans="1:4" x14ac:dyDescent="0.3">
      <c r="A364" s="31" t="s">
        <v>33</v>
      </c>
      <c r="B364" s="31">
        <v>2022</v>
      </c>
      <c r="C364" s="31" t="s">
        <v>46</v>
      </c>
      <c r="D364" s="31">
        <v>173.1</v>
      </c>
    </row>
    <row r="365" spans="1:4" x14ac:dyDescent="0.3">
      <c r="A365" s="31" t="s">
        <v>33</v>
      </c>
      <c r="B365" s="31">
        <v>2022</v>
      </c>
      <c r="C365" s="31" t="s">
        <v>48</v>
      </c>
      <c r="D365" s="31">
        <v>174.1</v>
      </c>
    </row>
    <row r="366" spans="1:4" x14ac:dyDescent="0.3">
      <c r="A366" s="31" t="s">
        <v>33</v>
      </c>
      <c r="B366" s="31">
        <v>2022</v>
      </c>
      <c r="C366" s="31" t="s">
        <v>50</v>
      </c>
      <c r="D366" s="31">
        <v>175.3</v>
      </c>
    </row>
    <row r="367" spans="1:4" x14ac:dyDescent="0.3">
      <c r="A367" s="31" t="s">
        <v>33</v>
      </c>
      <c r="B367" s="31">
        <v>2022</v>
      </c>
      <c r="C367" s="31" t="s">
        <v>53</v>
      </c>
      <c r="D367" s="31">
        <v>174.1</v>
      </c>
    </row>
    <row r="368" spans="1:4" x14ac:dyDescent="0.3">
      <c r="A368" s="31" t="s">
        <v>33</v>
      </c>
      <c r="B368" s="31">
        <v>2022</v>
      </c>
      <c r="C368" s="31" t="s">
        <v>55</v>
      </c>
      <c r="D368" s="31">
        <v>174.1</v>
      </c>
    </row>
    <row r="369" spans="1:4" x14ac:dyDescent="0.3">
      <c r="A369" s="31" t="s">
        <v>33</v>
      </c>
      <c r="B369" s="31">
        <v>2023</v>
      </c>
      <c r="C369" s="31" t="s">
        <v>31</v>
      </c>
      <c r="D369" s="31">
        <v>174.9</v>
      </c>
    </row>
    <row r="370" spans="1:4" x14ac:dyDescent="0.3">
      <c r="A370" s="31" t="s">
        <v>33</v>
      </c>
      <c r="B370" s="31">
        <v>2023</v>
      </c>
      <c r="C370" s="31" t="s">
        <v>36</v>
      </c>
      <c r="D370" s="31">
        <v>176.3</v>
      </c>
    </row>
    <row r="371" spans="1:4" x14ac:dyDescent="0.3">
      <c r="A371" s="31" t="s">
        <v>33</v>
      </c>
      <c r="B371" s="31">
        <v>2023</v>
      </c>
      <c r="C371" s="31" t="s">
        <v>38</v>
      </c>
      <c r="D371" s="31">
        <v>176.3</v>
      </c>
    </row>
    <row r="372" spans="1:4" x14ac:dyDescent="0.3">
      <c r="A372" s="31" t="s">
        <v>33</v>
      </c>
      <c r="B372" s="31">
        <v>2023</v>
      </c>
      <c r="C372" s="31" t="s">
        <v>39</v>
      </c>
      <c r="D372" s="31">
        <v>177.4</v>
      </c>
    </row>
    <row r="373" spans="1:4" x14ac:dyDescent="0.3">
      <c r="A373" s="31" t="s">
        <v>33</v>
      </c>
      <c r="B373" s="31">
        <v>2023</v>
      </c>
      <c r="C373" s="31" t="s">
        <v>41</v>
      </c>
      <c r="D373" s="31">
        <v>178.2</v>
      </c>
    </row>
  </sheetData>
  <mergeCells count="3">
    <mergeCell ref="X17:Y17"/>
    <mergeCell ref="X3:Y3"/>
    <mergeCell ref="X33:Y33"/>
  </mergeCells>
  <phoneticPr fontId="6" type="noConversion"/>
  <conditionalFormatting sqref="Y5:Y15">
    <cfRule type="colorScale" priority="4">
      <colorScale>
        <cfvo type="min"/>
        <cfvo type="percentile" val="50"/>
        <cfvo type="max"/>
        <color rgb="FF63BE7B"/>
        <color rgb="FFFFEB84"/>
        <color rgb="FFF8696B"/>
      </colorScale>
    </cfRule>
  </conditionalFormatting>
  <conditionalFormatting sqref="Y19:Y29">
    <cfRule type="colorScale" priority="1">
      <colorScale>
        <cfvo type="min"/>
        <cfvo type="percentile" val="50"/>
        <cfvo type="max"/>
        <color rgb="FF63BE7B"/>
        <color rgb="FFFFEB84"/>
        <color rgb="FFF8696B"/>
      </colorScale>
    </cfRule>
  </conditionalFormatting>
  <conditionalFormatting sqref="Y35:Y45">
    <cfRule type="colorScale" priority="2">
      <colorScale>
        <cfvo type="min"/>
        <cfvo type="percentile" val="50"/>
        <cfvo type="max"/>
        <color rgb="FF63BE7B"/>
        <color rgb="FFFFEB84"/>
        <color rgb="FFF8696B"/>
      </colorScale>
    </cfRule>
  </conditionalFormatting>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37877-18D5-4485-BD61-B3C34D8F1026}">
  <dimension ref="B4:AA72"/>
  <sheetViews>
    <sheetView showGridLines="0" topLeftCell="H49" workbookViewId="0">
      <selection activeCell="P21" sqref="P21"/>
    </sheetView>
  </sheetViews>
  <sheetFormatPr defaultRowHeight="14.4" x14ac:dyDescent="0.3"/>
  <cols>
    <col min="1" max="1" width="12.5546875" bestFit="1" customWidth="1"/>
    <col min="2" max="2" width="8.33203125" bestFit="1" customWidth="1"/>
    <col min="3" max="3" width="7" bestFit="1" customWidth="1"/>
    <col min="4" max="4" width="12.6640625" bestFit="1" customWidth="1"/>
    <col min="5" max="5" width="7" bestFit="1" customWidth="1"/>
    <col min="6" max="6" width="8.33203125" bestFit="1" customWidth="1"/>
    <col min="7" max="7" width="7" bestFit="1" customWidth="1"/>
    <col min="8" max="8" width="12.6640625" bestFit="1" customWidth="1"/>
    <col min="10" max="10" width="8.33203125" bestFit="1" customWidth="1"/>
    <col min="11" max="11" width="7" bestFit="1" customWidth="1"/>
    <col min="12" max="12" width="12.6640625" bestFit="1" customWidth="1"/>
    <col min="13" max="13" width="12" bestFit="1" customWidth="1"/>
    <col min="14" max="14" width="12.5546875" bestFit="1" customWidth="1"/>
    <col min="15" max="15" width="12" bestFit="1" customWidth="1"/>
    <col min="16" max="16" width="30.44140625" bestFit="1" customWidth="1"/>
    <col min="17" max="17" width="12.6640625" bestFit="1" customWidth="1"/>
    <col min="18" max="22" width="12" bestFit="1" customWidth="1"/>
    <col min="23" max="23" width="12.33203125" customWidth="1"/>
    <col min="24" max="24" width="12" bestFit="1" customWidth="1"/>
    <col min="25" max="25" width="10.5546875" customWidth="1"/>
    <col min="26" max="26" width="12.88671875" customWidth="1"/>
    <col min="27" max="27" width="10" customWidth="1"/>
  </cols>
  <sheetData>
    <row r="4" spans="2:27" ht="43.2" x14ac:dyDescent="0.3">
      <c r="B4" s="125" t="s">
        <v>30</v>
      </c>
      <c r="C4" s="126"/>
      <c r="D4" s="127"/>
      <c r="F4" s="125" t="s">
        <v>35</v>
      </c>
      <c r="G4" s="126"/>
      <c r="H4" s="127"/>
      <c r="J4" s="125" t="s">
        <v>33</v>
      </c>
      <c r="K4" s="126"/>
      <c r="L4" s="127"/>
      <c r="N4" s="70" t="s">
        <v>30</v>
      </c>
      <c r="O4" s="68" t="s">
        <v>3</v>
      </c>
      <c r="P4" s="68" t="s">
        <v>4</v>
      </c>
      <c r="Q4" s="68" t="s">
        <v>5</v>
      </c>
      <c r="R4" s="68" t="s">
        <v>6</v>
      </c>
      <c r="S4" s="68" t="s">
        <v>7</v>
      </c>
      <c r="T4" s="68" t="s">
        <v>8</v>
      </c>
      <c r="U4" s="68" t="s">
        <v>9</v>
      </c>
      <c r="V4" s="68" t="s">
        <v>10</v>
      </c>
      <c r="W4" s="68" t="s">
        <v>11</v>
      </c>
      <c r="X4" s="68" t="s">
        <v>12</v>
      </c>
      <c r="Y4" s="68" t="s">
        <v>13</v>
      </c>
      <c r="Z4" s="68" t="s">
        <v>14</v>
      </c>
      <c r="AA4" s="68" t="s">
        <v>15</v>
      </c>
    </row>
    <row r="5" spans="2:27" x14ac:dyDescent="0.3">
      <c r="B5" s="25" t="s">
        <v>373</v>
      </c>
      <c r="C5" s="25" t="s">
        <v>374</v>
      </c>
      <c r="D5" s="25" t="s">
        <v>219</v>
      </c>
      <c r="F5" s="25" t="s">
        <v>373</v>
      </c>
      <c r="G5" s="25" t="s">
        <v>374</v>
      </c>
      <c r="H5" s="25" t="s">
        <v>219</v>
      </c>
      <c r="J5" s="25" t="s">
        <v>373</v>
      </c>
      <c r="K5" s="25" t="s">
        <v>374</v>
      </c>
      <c r="L5" s="25" t="s">
        <v>219</v>
      </c>
      <c r="N5" s="69">
        <v>44713</v>
      </c>
      <c r="O5" s="4">
        <f t="shared" ref="O5:O16" si="0">SUMIFS(Cereals,Date,$N5,Sector,$N$4)</f>
        <v>153.80000000000001</v>
      </c>
      <c r="P5" s="4">
        <f t="shared" ref="P5:P16" si="1">SUMIFS(Meat_Fish,Date,$N5,Sector,$N$4)</f>
        <v>217.2</v>
      </c>
      <c r="Q5" s="4">
        <f t="shared" ref="Q5:Q16" si="2">SUMIFS(Egg,Date,$N5,Sector,$N$4)</f>
        <v>169.6</v>
      </c>
      <c r="R5" s="4">
        <f t="shared" ref="R5:R16" si="3">SUMIFS(Milk_Product,Date,$N5,Sector,$N$4)</f>
        <v>165.4</v>
      </c>
      <c r="S5" s="4">
        <f t="shared" ref="S5:S16" si="4">SUMIFS(Oils_fats,Date,$N5,Sector,$N$4)</f>
        <v>208.1</v>
      </c>
      <c r="T5" s="4">
        <f t="shared" ref="T5:T16" si="5">SUMIFS(Fruits,Date,$N5,Sector,$N$4)</f>
        <v>165.8</v>
      </c>
      <c r="U5" s="4">
        <f t="shared" ref="U5:U16" si="6">SUMIFS(Veg,Date,$N5,Sector,$N$4)</f>
        <v>167.3</v>
      </c>
      <c r="V5" s="4">
        <f t="shared" ref="V5:V16" si="7">SUMIFS(Pulse,Date,$N5,Sector,$N$4)</f>
        <v>164.6</v>
      </c>
      <c r="W5" s="4">
        <f t="shared" ref="W5:W16" si="8">SUMIFS(Sugar,Date,$N5,Sector,$N$4)</f>
        <v>119.1</v>
      </c>
      <c r="X5" s="4">
        <f t="shared" ref="X5:X16" si="9">SUMIFS(Spices,Date,$N5,Sector,$N$4)</f>
        <v>188.9</v>
      </c>
      <c r="Y5" s="4">
        <f t="shared" ref="Y5:Y16" si="10">SUMIFS(Non_Alcoholic,Date,$N5,Sector,$N$4)</f>
        <v>174.2</v>
      </c>
      <c r="Z5" s="4">
        <f t="shared" ref="Z5:Z16" si="11">SUMIFS(Prepared_meals,Date,$N5,Sector,$N$4)</f>
        <v>181.9</v>
      </c>
      <c r="AA5" s="4">
        <f t="shared" ref="AA5:AA16" si="12">SUMIFS(Food_Beverage,Date,$N5,Sector,$N$4)</f>
        <v>172.4</v>
      </c>
    </row>
    <row r="6" spans="2:27" x14ac:dyDescent="0.3">
      <c r="B6" s="66">
        <v>44682</v>
      </c>
      <c r="C6" s="4">
        <f t="shared" ref="C6:C18" si="13">SUMIFS(Food,Date,B6,Sector,B$4)</f>
        <v>2226.8000000000002</v>
      </c>
      <c r="F6" s="66">
        <v>44682</v>
      </c>
      <c r="G6" s="4">
        <f t="shared" ref="G6:G18" si="14">SUMIFS(Food,Date,F6,Sector,F$4)</f>
        <v>2238.9000000000005</v>
      </c>
      <c r="J6" s="66">
        <v>44682</v>
      </c>
      <c r="K6" s="4">
        <f t="shared" ref="K6:K18" si="15">SUMIFS(Food,Date,J6,Sector,J$4)</f>
        <v>2262.2000000000003</v>
      </c>
      <c r="N6" s="69">
        <v>44743</v>
      </c>
      <c r="O6" s="4">
        <f t="shared" si="0"/>
        <v>155.19999999999999</v>
      </c>
      <c r="P6" s="4">
        <f t="shared" si="1"/>
        <v>210.8</v>
      </c>
      <c r="Q6" s="4">
        <f t="shared" si="2"/>
        <v>174.3</v>
      </c>
      <c r="R6" s="4">
        <f t="shared" si="3"/>
        <v>166.3</v>
      </c>
      <c r="S6" s="4">
        <f t="shared" si="4"/>
        <v>202.2</v>
      </c>
      <c r="T6" s="4">
        <f t="shared" si="5"/>
        <v>169.6</v>
      </c>
      <c r="U6" s="4">
        <f t="shared" si="6"/>
        <v>168.6</v>
      </c>
      <c r="V6" s="4">
        <f t="shared" si="7"/>
        <v>164.4</v>
      </c>
      <c r="W6" s="4">
        <f t="shared" si="8"/>
        <v>119.2</v>
      </c>
      <c r="X6" s="4">
        <f t="shared" si="9"/>
        <v>191.8</v>
      </c>
      <c r="Y6" s="4">
        <f t="shared" si="10"/>
        <v>174.5</v>
      </c>
      <c r="Z6" s="4">
        <f t="shared" si="11"/>
        <v>183.1</v>
      </c>
      <c r="AA6" s="4">
        <f t="shared" si="12"/>
        <v>172.5</v>
      </c>
    </row>
    <row r="7" spans="2:27" x14ac:dyDescent="0.3">
      <c r="B7" s="66">
        <v>44713</v>
      </c>
      <c r="C7" s="4">
        <f t="shared" si="13"/>
        <v>2248.3000000000002</v>
      </c>
      <c r="D7" s="67">
        <f>((C7-C6)/C6)</f>
        <v>9.6551104724268005E-3</v>
      </c>
      <c r="F7" s="66">
        <v>44713</v>
      </c>
      <c r="G7" s="4">
        <f t="shared" si="14"/>
        <v>2261.9</v>
      </c>
      <c r="H7" s="67">
        <f>((G7-G6)/G6)</f>
        <v>1.0272901871454526E-2</v>
      </c>
      <c r="J7" s="66">
        <v>44713</v>
      </c>
      <c r="K7" s="4">
        <f t="shared" si="15"/>
        <v>2287.5</v>
      </c>
      <c r="L7" s="67">
        <f>((K7-K6)/K6)</f>
        <v>1.1183803377243269E-2</v>
      </c>
      <c r="N7" s="69">
        <v>44774</v>
      </c>
      <c r="O7" s="4">
        <f t="shared" si="0"/>
        <v>159.5</v>
      </c>
      <c r="P7" s="4">
        <f t="shared" si="1"/>
        <v>204.1</v>
      </c>
      <c r="Q7" s="4">
        <f t="shared" si="2"/>
        <v>168.3</v>
      </c>
      <c r="R7" s="4">
        <f t="shared" si="3"/>
        <v>167.9</v>
      </c>
      <c r="S7" s="4">
        <f t="shared" si="4"/>
        <v>198.1</v>
      </c>
      <c r="T7" s="4">
        <f t="shared" si="5"/>
        <v>169.2</v>
      </c>
      <c r="U7" s="4">
        <f t="shared" si="6"/>
        <v>173.1</v>
      </c>
      <c r="V7" s="4">
        <f t="shared" si="7"/>
        <v>167.1</v>
      </c>
      <c r="W7" s="4">
        <f t="shared" si="8"/>
        <v>120.2</v>
      </c>
      <c r="X7" s="4">
        <f t="shared" si="9"/>
        <v>195.6</v>
      </c>
      <c r="Y7" s="4">
        <f t="shared" si="10"/>
        <v>174.8</v>
      </c>
      <c r="Z7" s="4">
        <f t="shared" si="11"/>
        <v>184</v>
      </c>
      <c r="AA7" s="4">
        <f t="shared" si="12"/>
        <v>173.9</v>
      </c>
    </row>
    <row r="8" spans="2:27" x14ac:dyDescent="0.3">
      <c r="B8" s="66">
        <v>44743</v>
      </c>
      <c r="C8" s="4">
        <f t="shared" si="13"/>
        <v>2252.5</v>
      </c>
      <c r="D8" s="67">
        <f>((C8-C7)/C7)</f>
        <v>1.8680781034558635E-3</v>
      </c>
      <c r="F8" s="66">
        <v>44743</v>
      </c>
      <c r="G8" s="4">
        <f t="shared" si="14"/>
        <v>2266.3000000000002</v>
      </c>
      <c r="H8" s="67">
        <f>((G8-G7)/G7)</f>
        <v>1.9452672531942573E-3</v>
      </c>
      <c r="J8" s="66">
        <v>44743</v>
      </c>
      <c r="K8" s="4">
        <f t="shared" si="15"/>
        <v>2291.6</v>
      </c>
      <c r="L8" s="67">
        <f>((K8-K7)/K7)</f>
        <v>1.7923497267759165E-3</v>
      </c>
      <c r="N8" s="69">
        <v>44805</v>
      </c>
      <c r="O8" s="4">
        <f t="shared" si="0"/>
        <v>162.9</v>
      </c>
      <c r="P8" s="4">
        <f t="shared" si="1"/>
        <v>206.7</v>
      </c>
      <c r="Q8" s="4">
        <f t="shared" si="2"/>
        <v>169</v>
      </c>
      <c r="R8" s="4">
        <f t="shared" si="3"/>
        <v>169.5</v>
      </c>
      <c r="S8" s="4">
        <f t="shared" si="4"/>
        <v>194.1</v>
      </c>
      <c r="T8" s="4">
        <f t="shared" si="5"/>
        <v>164.1</v>
      </c>
      <c r="U8" s="4">
        <f t="shared" si="6"/>
        <v>176.9</v>
      </c>
      <c r="V8" s="4">
        <f t="shared" si="7"/>
        <v>169</v>
      </c>
      <c r="W8" s="4">
        <f t="shared" si="8"/>
        <v>120.8</v>
      </c>
      <c r="X8" s="4">
        <f t="shared" si="9"/>
        <v>199.1</v>
      </c>
      <c r="Y8" s="4">
        <f t="shared" si="10"/>
        <v>175.4</v>
      </c>
      <c r="Z8" s="4">
        <f t="shared" si="11"/>
        <v>184.8</v>
      </c>
      <c r="AA8" s="4">
        <f t="shared" si="12"/>
        <v>175.5</v>
      </c>
    </row>
    <row r="9" spans="2:27" x14ac:dyDescent="0.3">
      <c r="B9" s="66">
        <v>44774</v>
      </c>
      <c r="C9" s="4">
        <f t="shared" si="13"/>
        <v>2255.7999999999997</v>
      </c>
      <c r="D9" s="67">
        <f t="shared" ref="D9:D18" si="16">((C9-C8)/C8)</f>
        <v>1.4650388457268489E-3</v>
      </c>
      <c r="F9" s="66">
        <v>44774</v>
      </c>
      <c r="G9" s="4">
        <f t="shared" si="14"/>
        <v>2269.2000000000003</v>
      </c>
      <c r="H9" s="67">
        <f t="shared" ref="H9:H18" si="17">((G9-G8)/G8)</f>
        <v>1.279618761858576E-3</v>
      </c>
      <c r="J9" s="66">
        <v>44774</v>
      </c>
      <c r="K9" s="4">
        <f t="shared" si="15"/>
        <v>2293.6999999999998</v>
      </c>
      <c r="L9" s="67">
        <f t="shared" ref="L9:L18" si="18">((K9-K8)/K8)</f>
        <v>9.1639029499036005E-4</v>
      </c>
      <c r="N9" s="69">
        <v>44835</v>
      </c>
      <c r="O9" s="4">
        <f t="shared" si="0"/>
        <v>164.7</v>
      </c>
      <c r="P9" s="4">
        <f t="shared" si="1"/>
        <v>208.8</v>
      </c>
      <c r="Q9" s="4">
        <f t="shared" si="2"/>
        <v>170.3</v>
      </c>
      <c r="R9" s="4">
        <f t="shared" si="3"/>
        <v>170.9</v>
      </c>
      <c r="S9" s="4">
        <f t="shared" si="4"/>
        <v>191.6</v>
      </c>
      <c r="T9" s="4">
        <f t="shared" si="5"/>
        <v>162.19999999999999</v>
      </c>
      <c r="U9" s="4">
        <f t="shared" si="6"/>
        <v>184.8</v>
      </c>
      <c r="V9" s="4">
        <f t="shared" si="7"/>
        <v>169.7</v>
      </c>
      <c r="W9" s="4">
        <f t="shared" si="8"/>
        <v>121.1</v>
      </c>
      <c r="X9" s="4">
        <f t="shared" si="9"/>
        <v>201.6</v>
      </c>
      <c r="Y9" s="4">
        <f t="shared" si="10"/>
        <v>175.8</v>
      </c>
      <c r="Z9" s="4">
        <f t="shared" si="11"/>
        <v>185.6</v>
      </c>
      <c r="AA9" s="4">
        <f t="shared" si="12"/>
        <v>177.4</v>
      </c>
    </row>
    <row r="10" spans="2:27" x14ac:dyDescent="0.3">
      <c r="B10" s="66">
        <v>44805</v>
      </c>
      <c r="C10" s="4">
        <f t="shared" si="13"/>
        <v>2267.8000000000002</v>
      </c>
      <c r="D10" s="67">
        <f t="shared" si="16"/>
        <v>5.3196205337354627E-3</v>
      </c>
      <c r="F10" s="66">
        <v>44805</v>
      </c>
      <c r="G10" s="4">
        <f t="shared" si="14"/>
        <v>2280.9</v>
      </c>
      <c r="H10" s="67">
        <f t="shared" si="17"/>
        <v>5.1560021152828386E-3</v>
      </c>
      <c r="J10" s="66">
        <v>44805</v>
      </c>
      <c r="K10" s="4">
        <f t="shared" si="15"/>
        <v>2306.4</v>
      </c>
      <c r="L10" s="67">
        <f t="shared" si="18"/>
        <v>5.5369054366308902E-3</v>
      </c>
      <c r="N10" s="69">
        <v>44866</v>
      </c>
      <c r="O10" s="4">
        <f t="shared" si="0"/>
        <v>166.9</v>
      </c>
      <c r="P10" s="4">
        <f t="shared" si="1"/>
        <v>207.2</v>
      </c>
      <c r="Q10" s="4">
        <f t="shared" si="2"/>
        <v>180.2</v>
      </c>
      <c r="R10" s="4">
        <f t="shared" si="3"/>
        <v>172.3</v>
      </c>
      <c r="S10" s="4">
        <f t="shared" si="4"/>
        <v>194</v>
      </c>
      <c r="T10" s="4">
        <f t="shared" si="5"/>
        <v>159.1</v>
      </c>
      <c r="U10" s="4">
        <f t="shared" si="6"/>
        <v>171.6</v>
      </c>
      <c r="V10" s="4">
        <f t="shared" si="7"/>
        <v>170.2</v>
      </c>
      <c r="W10" s="4">
        <f t="shared" si="8"/>
        <v>121.5</v>
      </c>
      <c r="X10" s="4">
        <f t="shared" si="9"/>
        <v>204.8</v>
      </c>
      <c r="Y10" s="4">
        <f t="shared" si="10"/>
        <v>176.4</v>
      </c>
      <c r="Z10" s="4">
        <f t="shared" si="11"/>
        <v>186.9</v>
      </c>
      <c r="AA10" s="4">
        <f t="shared" si="12"/>
        <v>176.6</v>
      </c>
    </row>
    <row r="11" spans="2:27" x14ac:dyDescent="0.3">
      <c r="B11" s="66">
        <v>44835</v>
      </c>
      <c r="C11" s="4">
        <f t="shared" si="13"/>
        <v>2284.5</v>
      </c>
      <c r="D11" s="67">
        <f t="shared" si="16"/>
        <v>7.3639650762853063E-3</v>
      </c>
      <c r="F11" s="66">
        <v>44835</v>
      </c>
      <c r="G11" s="4">
        <f t="shared" si="14"/>
        <v>2297.3000000000002</v>
      </c>
      <c r="H11" s="67">
        <f t="shared" si="17"/>
        <v>7.1901442413082953E-3</v>
      </c>
      <c r="J11" s="66">
        <v>44835</v>
      </c>
      <c r="K11" s="4">
        <f t="shared" si="15"/>
        <v>2322.3000000000002</v>
      </c>
      <c r="L11" s="67">
        <f t="shared" si="18"/>
        <v>6.8938605619147117E-3</v>
      </c>
      <c r="N11" s="69">
        <v>44896</v>
      </c>
      <c r="O11" s="4">
        <f t="shared" si="0"/>
        <v>168.8</v>
      </c>
      <c r="P11" s="4">
        <f t="shared" si="1"/>
        <v>206.9</v>
      </c>
      <c r="Q11" s="4">
        <f t="shared" si="2"/>
        <v>189.1</v>
      </c>
      <c r="R11" s="4">
        <f t="shared" si="3"/>
        <v>173.4</v>
      </c>
      <c r="S11" s="4">
        <f t="shared" si="4"/>
        <v>193.9</v>
      </c>
      <c r="T11" s="4">
        <f t="shared" si="5"/>
        <v>156.69999999999999</v>
      </c>
      <c r="U11" s="4">
        <f t="shared" si="6"/>
        <v>150.19999999999999</v>
      </c>
      <c r="V11" s="4">
        <f t="shared" si="7"/>
        <v>170.5</v>
      </c>
      <c r="W11" s="4">
        <f t="shared" si="8"/>
        <v>121.2</v>
      </c>
      <c r="X11" s="4">
        <f t="shared" si="9"/>
        <v>207.5</v>
      </c>
      <c r="Y11" s="4">
        <f t="shared" si="10"/>
        <v>176.8</v>
      </c>
      <c r="Z11" s="4">
        <f t="shared" si="11"/>
        <v>187.7</v>
      </c>
      <c r="AA11" s="4">
        <f t="shared" si="12"/>
        <v>174.4</v>
      </c>
    </row>
    <row r="12" spans="2:27" x14ac:dyDescent="0.3">
      <c r="B12" s="66">
        <v>44866</v>
      </c>
      <c r="C12" s="4">
        <f t="shared" si="13"/>
        <v>2287.6999999999998</v>
      </c>
      <c r="D12" s="67">
        <f t="shared" si="16"/>
        <v>1.4007441453271255E-3</v>
      </c>
      <c r="F12" s="66">
        <v>44866</v>
      </c>
      <c r="G12" s="4">
        <f t="shared" si="14"/>
        <v>2296.8000000000002</v>
      </c>
      <c r="H12" s="67">
        <f t="shared" si="17"/>
        <v>-2.1764680276846731E-4</v>
      </c>
      <c r="J12" s="66">
        <v>44866</v>
      </c>
      <c r="K12" s="4">
        <f t="shared" si="15"/>
        <v>2314.4</v>
      </c>
      <c r="L12" s="67">
        <f t="shared" si="18"/>
        <v>-3.4017999397149765E-3</v>
      </c>
      <c r="N12" s="69">
        <v>44927</v>
      </c>
      <c r="O12" s="4">
        <f t="shared" si="0"/>
        <v>174</v>
      </c>
      <c r="P12" s="4">
        <f t="shared" si="1"/>
        <v>208.3</v>
      </c>
      <c r="Q12" s="4">
        <f t="shared" si="2"/>
        <v>192.9</v>
      </c>
      <c r="R12" s="4">
        <f t="shared" si="3"/>
        <v>174.3</v>
      </c>
      <c r="S12" s="4">
        <f t="shared" si="4"/>
        <v>192.6</v>
      </c>
      <c r="T12" s="4">
        <f t="shared" si="5"/>
        <v>156.30000000000001</v>
      </c>
      <c r="U12" s="4">
        <f t="shared" si="6"/>
        <v>142.9</v>
      </c>
      <c r="V12" s="4">
        <f t="shared" si="7"/>
        <v>170.7</v>
      </c>
      <c r="W12" s="4">
        <f t="shared" si="8"/>
        <v>120.3</v>
      </c>
      <c r="X12" s="4">
        <f t="shared" si="9"/>
        <v>210.5</v>
      </c>
      <c r="Y12" s="4">
        <f t="shared" si="10"/>
        <v>176.9</v>
      </c>
      <c r="Z12" s="4">
        <f t="shared" si="11"/>
        <v>188.5</v>
      </c>
      <c r="AA12" s="4">
        <f t="shared" si="12"/>
        <v>175</v>
      </c>
    </row>
    <row r="13" spans="2:27" x14ac:dyDescent="0.3">
      <c r="B13" s="66">
        <v>44896</v>
      </c>
      <c r="C13" s="4">
        <f t="shared" si="13"/>
        <v>2277.1</v>
      </c>
      <c r="D13" s="67">
        <f t="shared" si="16"/>
        <v>-4.6334746688813698E-3</v>
      </c>
      <c r="F13" s="66">
        <v>44896</v>
      </c>
      <c r="G13" s="4">
        <f t="shared" si="14"/>
        <v>2283.4</v>
      </c>
      <c r="H13" s="67">
        <f t="shared" si="17"/>
        <v>-5.8342041100662182E-3</v>
      </c>
      <c r="J13" s="66">
        <v>44896</v>
      </c>
      <c r="K13" s="4">
        <f t="shared" si="15"/>
        <v>2295.7999999999997</v>
      </c>
      <c r="L13" s="67">
        <f t="shared" si="18"/>
        <v>-8.0366401659178899E-3</v>
      </c>
      <c r="N13" s="69">
        <v>44958</v>
      </c>
      <c r="O13" s="4">
        <f t="shared" si="0"/>
        <v>174.2</v>
      </c>
      <c r="P13" s="4">
        <f t="shared" si="1"/>
        <v>205.2</v>
      </c>
      <c r="Q13" s="4">
        <f t="shared" si="2"/>
        <v>173.9</v>
      </c>
      <c r="R13" s="4">
        <f t="shared" si="3"/>
        <v>177</v>
      </c>
      <c r="S13" s="4">
        <f t="shared" si="4"/>
        <v>183.4</v>
      </c>
      <c r="T13" s="4">
        <f t="shared" si="5"/>
        <v>167.2</v>
      </c>
      <c r="U13" s="4">
        <f t="shared" si="6"/>
        <v>140.9</v>
      </c>
      <c r="V13" s="4">
        <f t="shared" si="7"/>
        <v>170.4</v>
      </c>
      <c r="W13" s="4">
        <f t="shared" si="8"/>
        <v>119.1</v>
      </c>
      <c r="X13" s="4">
        <f t="shared" si="9"/>
        <v>212.1</v>
      </c>
      <c r="Y13" s="4">
        <f t="shared" si="10"/>
        <v>177.6</v>
      </c>
      <c r="Z13" s="4">
        <f t="shared" si="11"/>
        <v>189.9</v>
      </c>
      <c r="AA13" s="4">
        <f t="shared" si="12"/>
        <v>174.8</v>
      </c>
    </row>
    <row r="14" spans="2:27" x14ac:dyDescent="0.3">
      <c r="B14" s="66">
        <v>44927</v>
      </c>
      <c r="C14" s="4">
        <f t="shared" si="13"/>
        <v>2283.2000000000003</v>
      </c>
      <c r="D14" s="67">
        <f t="shared" si="16"/>
        <v>2.678845900487622E-3</v>
      </c>
      <c r="F14" s="66">
        <v>44927</v>
      </c>
      <c r="G14" s="4">
        <f t="shared" si="14"/>
        <v>2292.6999999999998</v>
      </c>
      <c r="H14" s="67">
        <f t="shared" si="17"/>
        <v>4.0728737847068961E-3</v>
      </c>
      <c r="J14" s="66">
        <v>44927</v>
      </c>
      <c r="K14" s="4">
        <f t="shared" si="15"/>
        <v>2310.2000000000003</v>
      </c>
      <c r="L14" s="67">
        <f t="shared" si="18"/>
        <v>6.2723233731163631E-3</v>
      </c>
      <c r="N14" s="69">
        <v>44986</v>
      </c>
      <c r="O14" s="4">
        <f t="shared" si="0"/>
        <v>174.3</v>
      </c>
      <c r="P14" s="4">
        <f t="shared" si="1"/>
        <v>205.2</v>
      </c>
      <c r="Q14" s="4">
        <f t="shared" si="2"/>
        <v>173.9</v>
      </c>
      <c r="R14" s="4">
        <f t="shared" si="3"/>
        <v>177</v>
      </c>
      <c r="S14" s="4">
        <f t="shared" si="4"/>
        <v>183.3</v>
      </c>
      <c r="T14" s="4">
        <f t="shared" si="5"/>
        <v>167.2</v>
      </c>
      <c r="U14" s="4">
        <f t="shared" si="6"/>
        <v>140.9</v>
      </c>
      <c r="V14" s="4">
        <f t="shared" si="7"/>
        <v>170.5</v>
      </c>
      <c r="W14" s="4">
        <f t="shared" si="8"/>
        <v>119.1</v>
      </c>
      <c r="X14" s="4">
        <f t="shared" si="9"/>
        <v>212.1</v>
      </c>
      <c r="Y14" s="4">
        <f t="shared" si="10"/>
        <v>177.6</v>
      </c>
      <c r="Z14" s="4">
        <f t="shared" si="11"/>
        <v>189.9</v>
      </c>
      <c r="AA14" s="4">
        <f t="shared" si="12"/>
        <v>174.8</v>
      </c>
    </row>
    <row r="15" spans="2:27" x14ac:dyDescent="0.3">
      <c r="B15" s="66">
        <v>44958</v>
      </c>
      <c r="C15" s="4">
        <f t="shared" si="13"/>
        <v>2265.6999999999998</v>
      </c>
      <c r="D15" s="67">
        <f t="shared" si="16"/>
        <v>-7.6646811492643886E-3</v>
      </c>
      <c r="F15" s="66">
        <v>44958</v>
      </c>
      <c r="G15" s="4">
        <f t="shared" si="14"/>
        <v>2279.1</v>
      </c>
      <c r="H15" s="67">
        <f t="shared" si="17"/>
        <v>-5.9318707201116193E-3</v>
      </c>
      <c r="J15" s="66">
        <v>44958</v>
      </c>
      <c r="K15" s="4">
        <f t="shared" si="15"/>
        <v>2303.1999999999998</v>
      </c>
      <c r="L15" s="67">
        <f t="shared" si="18"/>
        <v>-3.0300406891180217E-3</v>
      </c>
      <c r="N15" s="69">
        <v>45017</v>
      </c>
      <c r="O15" s="4">
        <f t="shared" si="0"/>
        <v>173.3</v>
      </c>
      <c r="P15" s="4">
        <f t="shared" si="1"/>
        <v>206.9</v>
      </c>
      <c r="Q15" s="4">
        <f t="shared" si="2"/>
        <v>167.9</v>
      </c>
      <c r="R15" s="4">
        <f t="shared" si="3"/>
        <v>178.2</v>
      </c>
      <c r="S15" s="4">
        <f t="shared" si="4"/>
        <v>178.5</v>
      </c>
      <c r="T15" s="4">
        <f t="shared" si="5"/>
        <v>173.7</v>
      </c>
      <c r="U15" s="4">
        <f t="shared" si="6"/>
        <v>142.80000000000001</v>
      </c>
      <c r="V15" s="4">
        <f t="shared" si="7"/>
        <v>172.8</v>
      </c>
      <c r="W15" s="4">
        <f t="shared" si="8"/>
        <v>120.4</v>
      </c>
      <c r="X15" s="4">
        <f t="shared" si="9"/>
        <v>215.5</v>
      </c>
      <c r="Y15" s="4">
        <f t="shared" si="10"/>
        <v>178.2</v>
      </c>
      <c r="Z15" s="4">
        <f t="shared" si="11"/>
        <v>190.5</v>
      </c>
      <c r="AA15" s="4">
        <f t="shared" si="12"/>
        <v>175.5</v>
      </c>
    </row>
    <row r="16" spans="2:27" x14ac:dyDescent="0.3">
      <c r="B16" s="66">
        <v>44986</v>
      </c>
      <c r="C16" s="4">
        <f t="shared" si="13"/>
        <v>2265.8000000000002</v>
      </c>
      <c r="D16" s="67">
        <f t="shared" si="16"/>
        <v>4.4136469965292762E-5</v>
      </c>
      <c r="F16" s="66">
        <v>44986</v>
      </c>
      <c r="G16" s="4">
        <f t="shared" si="14"/>
        <v>2279.1999999999998</v>
      </c>
      <c r="H16" s="67">
        <f t="shared" si="17"/>
        <v>4.3876968978943027E-5</v>
      </c>
      <c r="J16" s="66">
        <v>44986</v>
      </c>
      <c r="K16" s="4">
        <f t="shared" si="15"/>
        <v>2303.4</v>
      </c>
      <c r="L16" s="67">
        <f t="shared" si="18"/>
        <v>8.6835706842772171E-5</v>
      </c>
      <c r="N16" s="69">
        <v>45047</v>
      </c>
      <c r="O16" s="4">
        <f t="shared" si="0"/>
        <v>173.2</v>
      </c>
      <c r="P16" s="4">
        <f t="shared" si="1"/>
        <v>211.5</v>
      </c>
      <c r="Q16" s="4">
        <f t="shared" si="2"/>
        <v>171</v>
      </c>
      <c r="R16" s="4">
        <f t="shared" si="3"/>
        <v>179.6</v>
      </c>
      <c r="S16" s="4">
        <f t="shared" si="4"/>
        <v>173.3</v>
      </c>
      <c r="T16" s="4">
        <f t="shared" si="5"/>
        <v>169</v>
      </c>
      <c r="U16" s="4">
        <f t="shared" si="6"/>
        <v>148.69999999999999</v>
      </c>
      <c r="V16" s="4">
        <f t="shared" si="7"/>
        <v>174.9</v>
      </c>
      <c r="W16" s="4">
        <f t="shared" si="8"/>
        <v>121.9</v>
      </c>
      <c r="X16" s="4">
        <f t="shared" si="9"/>
        <v>221</v>
      </c>
      <c r="Y16" s="4">
        <f t="shared" si="10"/>
        <v>178.7</v>
      </c>
      <c r="Z16" s="4">
        <f t="shared" si="11"/>
        <v>191.1</v>
      </c>
      <c r="AA16" s="4">
        <f t="shared" si="12"/>
        <v>176.8</v>
      </c>
    </row>
    <row r="17" spans="2:27" x14ac:dyDescent="0.3">
      <c r="B17" s="66">
        <v>45017</v>
      </c>
      <c r="C17" s="4">
        <f t="shared" si="13"/>
        <v>2274.1999999999998</v>
      </c>
      <c r="D17" s="67">
        <f t="shared" si="16"/>
        <v>3.7072998499424643E-3</v>
      </c>
      <c r="F17" s="66">
        <v>45017</v>
      </c>
      <c r="G17" s="4">
        <f t="shared" si="14"/>
        <v>2289.6000000000004</v>
      </c>
      <c r="H17" s="67">
        <f t="shared" si="17"/>
        <v>4.5630045630048032E-3</v>
      </c>
      <c r="J17" s="66">
        <v>45017</v>
      </c>
      <c r="K17" s="4">
        <f t="shared" si="15"/>
        <v>2317.7000000000003</v>
      </c>
      <c r="L17" s="67">
        <f t="shared" si="18"/>
        <v>6.2082139446037084E-3</v>
      </c>
      <c r="N17" s="2" t="s">
        <v>213</v>
      </c>
      <c r="O17" s="109">
        <f>(O16-O5)/O5</f>
        <v>0.12613784135240558</v>
      </c>
      <c r="P17" s="109">
        <f t="shared" ref="P17" si="19">(P16-P5)/P5</f>
        <v>-2.6243093922651884E-2</v>
      </c>
      <c r="Q17" s="109">
        <f t="shared" ref="Q17" si="20">(Q16-Q5)/Q5</f>
        <v>8.2547169811321101E-3</v>
      </c>
      <c r="R17" s="109">
        <f t="shared" ref="R17" si="21">(R16-R5)/R5</f>
        <v>8.5852478839177682E-2</v>
      </c>
      <c r="S17" s="109">
        <f t="shared" ref="S17" si="22">(S16-S5)/S5</f>
        <v>-0.16722729456991822</v>
      </c>
      <c r="T17" s="109">
        <f t="shared" ref="T17" si="23">(T16-T5)/T5</f>
        <v>1.9300361881785213E-2</v>
      </c>
      <c r="U17" s="109">
        <f t="shared" ref="U17" si="24">(U16-U5)/U5</f>
        <v>-0.11117752540346695</v>
      </c>
      <c r="V17" s="109">
        <f t="shared" ref="V17" si="25">(V16-V5)/V5</f>
        <v>6.2575941676792299E-2</v>
      </c>
      <c r="W17" s="109">
        <f t="shared" ref="W17" si="26">(W16-W5)/W5</f>
        <v>2.350965575146945E-2</v>
      </c>
      <c r="X17" s="109">
        <f t="shared" ref="X17" si="27">(X16-X5)/X5</f>
        <v>0.16993118051879297</v>
      </c>
      <c r="Y17" s="109">
        <f t="shared" ref="Y17" si="28">(Y16-Y5)/Y5</f>
        <v>2.5832376578645237E-2</v>
      </c>
      <c r="Z17" s="109">
        <f t="shared" ref="Z17" si="29">(Z16-Z5)/Z5</f>
        <v>5.0577240241891086E-2</v>
      </c>
      <c r="AA17" s="109">
        <f t="shared" ref="AA17" si="30">(AA16-AA5)/AA5</f>
        <v>2.5522041763341101E-2</v>
      </c>
    </row>
    <row r="18" spans="2:27" x14ac:dyDescent="0.3">
      <c r="B18" s="66">
        <v>45047</v>
      </c>
      <c r="C18" s="4">
        <f t="shared" si="13"/>
        <v>2290.7000000000007</v>
      </c>
      <c r="D18" s="67">
        <f t="shared" si="16"/>
        <v>7.2552985665292899E-3</v>
      </c>
      <c r="F18" s="66">
        <v>45047</v>
      </c>
      <c r="G18" s="4">
        <f t="shared" si="14"/>
        <v>2306.9</v>
      </c>
      <c r="H18" s="67">
        <f t="shared" si="17"/>
        <v>7.5559049615652185E-3</v>
      </c>
      <c r="J18" s="66">
        <v>45047</v>
      </c>
      <c r="K18" s="4">
        <f t="shared" si="15"/>
        <v>2335.1</v>
      </c>
      <c r="L18" s="67">
        <f t="shared" si="18"/>
        <v>7.5074427233894096E-3</v>
      </c>
    </row>
    <row r="21" spans="2:27" x14ac:dyDescent="0.3">
      <c r="B21" s="128" t="s">
        <v>30</v>
      </c>
      <c r="C21" s="128"/>
      <c r="D21" s="128"/>
      <c r="F21" s="128" t="s">
        <v>35</v>
      </c>
      <c r="G21" s="128"/>
      <c r="H21" s="128"/>
      <c r="J21" s="128" t="s">
        <v>33</v>
      </c>
      <c r="K21" s="128"/>
      <c r="L21" s="128"/>
    </row>
    <row r="22" spans="2:27" ht="43.2" x14ac:dyDescent="0.3">
      <c r="B22" s="21" t="s">
        <v>373</v>
      </c>
      <c r="C22" s="21" t="s">
        <v>374</v>
      </c>
      <c r="D22" s="21" t="s">
        <v>219</v>
      </c>
      <c r="F22" s="21" t="s">
        <v>373</v>
      </c>
      <c r="G22" s="21" t="s">
        <v>374</v>
      </c>
      <c r="H22" s="21" t="s">
        <v>219</v>
      </c>
      <c r="J22" s="21" t="s">
        <v>373</v>
      </c>
      <c r="K22" s="21" t="s">
        <v>374</v>
      </c>
      <c r="L22" s="21" t="s">
        <v>219</v>
      </c>
      <c r="N22" s="70" t="s">
        <v>35</v>
      </c>
      <c r="O22" s="68" t="s">
        <v>3</v>
      </c>
      <c r="P22" s="68" t="s">
        <v>4</v>
      </c>
      <c r="Q22" s="68" t="s">
        <v>5</v>
      </c>
      <c r="R22" s="68" t="s">
        <v>6</v>
      </c>
      <c r="S22" s="68" t="s">
        <v>7</v>
      </c>
      <c r="T22" s="68" t="s">
        <v>8</v>
      </c>
      <c r="U22" s="68" t="s">
        <v>9</v>
      </c>
      <c r="V22" s="68" t="s">
        <v>10</v>
      </c>
      <c r="W22" s="68" t="s">
        <v>11</v>
      </c>
      <c r="X22" s="68" t="s">
        <v>12</v>
      </c>
      <c r="Y22" s="68" t="s">
        <v>13</v>
      </c>
      <c r="Z22" s="68" t="s">
        <v>14</v>
      </c>
      <c r="AA22" s="68" t="s">
        <v>15</v>
      </c>
    </row>
    <row r="23" spans="2:27" x14ac:dyDescent="0.3">
      <c r="B23" s="73">
        <v>44713</v>
      </c>
      <c r="C23" s="20">
        <v>2248.3000000000002</v>
      </c>
      <c r="D23" s="72">
        <v>9.6551104724268005E-3</v>
      </c>
      <c r="F23" s="73">
        <v>44713</v>
      </c>
      <c r="G23" s="20">
        <v>2261.9</v>
      </c>
      <c r="H23" s="72">
        <v>1.0272901871454526E-2</v>
      </c>
      <c r="J23" s="73">
        <v>44713</v>
      </c>
      <c r="K23" s="20">
        <v>2287.5</v>
      </c>
      <c r="L23" s="72">
        <v>1.1183803377243269E-2</v>
      </c>
      <c r="N23" s="71">
        <v>44713</v>
      </c>
      <c r="O23" s="32">
        <f t="shared" ref="O23:O34" si="31">SUMIFS(Cereals,Date,$N23,Sector,$N$22)</f>
        <v>155</v>
      </c>
      <c r="P23" s="32">
        <f t="shared" ref="P23:P34" si="32">SUMIFS(Meat_Fish,Date,$N23,Sector,$N$22)</f>
        <v>219.4</v>
      </c>
      <c r="Q23" s="32">
        <f t="shared" ref="Q23:Q34" si="33">SUMIFS(Egg,Date,$N23,Sector,$N$22)</f>
        <v>170.8</v>
      </c>
      <c r="R23" s="32">
        <f t="shared" ref="R23:R34" si="34">SUMIFS(Milk_Product,Date,$N23,Sector,$N$22)</f>
        <v>165.8</v>
      </c>
      <c r="S23" s="32">
        <f t="shared" ref="S23:S34" si="35">SUMIFS(Oils_fats,Date,$N23,Sector,$N$22)</f>
        <v>200.9</v>
      </c>
      <c r="T23" s="32">
        <f t="shared" ref="T23:T34" si="36">SUMIFS(Fruits,Date,$N23,Sector,$N$22)</f>
        <v>169.7</v>
      </c>
      <c r="U23" s="32">
        <f t="shared" ref="U23:U34" si="37">SUMIFS(Veg,Date,$N23,Sector,$N$22)</f>
        <v>182.3</v>
      </c>
      <c r="V23" s="32">
        <f t="shared" ref="V23:V34" si="38">SUMIFS(Pulse,Date,$N23,Sector,$N$22)</f>
        <v>164.3</v>
      </c>
      <c r="W23" s="32">
        <f t="shared" ref="W23:W34" si="39">SUMIFS(Sugar,Date,$N23,Sector,$N$22)</f>
        <v>119.9</v>
      </c>
      <c r="X23" s="32">
        <f t="shared" ref="X23:X34" si="40">SUMIFS(Spices,Date,$N23,Sector,$N$22)</f>
        <v>187.1</v>
      </c>
      <c r="Y23" s="32">
        <f t="shared" ref="Y23:Y34" si="41">SUMIFS(Non_Alcoholic,Date,$N23,Sector,$N$22)</f>
        <v>167.9</v>
      </c>
      <c r="Z23" s="32">
        <f t="shared" ref="Z23:Z34" si="42">SUMIFS(Prepared_meals,Date,$N23,Sector,$N$22)</f>
        <v>183.9</v>
      </c>
      <c r="AA23" s="32">
        <f t="shared" ref="AA23:AA34" si="43">SUMIFS(Food_Beverage,Sector,$N$22,Date,$N23)</f>
        <v>174.9</v>
      </c>
    </row>
    <row r="24" spans="2:27" x14ac:dyDescent="0.3">
      <c r="B24" s="73">
        <v>44743</v>
      </c>
      <c r="C24" s="20">
        <v>2252.5</v>
      </c>
      <c r="D24" s="72">
        <v>1.8680781034558635E-3</v>
      </c>
      <c r="F24" s="73">
        <v>44743</v>
      </c>
      <c r="G24" s="20">
        <v>2266.3000000000002</v>
      </c>
      <c r="H24" s="72">
        <v>1.9452672531942573E-3</v>
      </c>
      <c r="J24" s="73">
        <v>44743</v>
      </c>
      <c r="K24" s="20">
        <v>2291.6</v>
      </c>
      <c r="L24" s="72">
        <v>1.7923497267759165E-3</v>
      </c>
      <c r="N24" s="71">
        <v>44743</v>
      </c>
      <c r="O24" s="32">
        <f t="shared" si="31"/>
        <v>156.5</v>
      </c>
      <c r="P24" s="32">
        <f t="shared" si="32"/>
        <v>213</v>
      </c>
      <c r="Q24" s="32">
        <f t="shared" si="33"/>
        <v>175.2</v>
      </c>
      <c r="R24" s="32">
        <f t="shared" si="34"/>
        <v>166.6</v>
      </c>
      <c r="S24" s="32">
        <f t="shared" si="35"/>
        <v>195.8</v>
      </c>
      <c r="T24" s="32">
        <f t="shared" si="36"/>
        <v>174.2</v>
      </c>
      <c r="U24" s="32">
        <f t="shared" si="37"/>
        <v>182.1</v>
      </c>
      <c r="V24" s="32">
        <f t="shared" si="38"/>
        <v>164.3</v>
      </c>
      <c r="W24" s="32">
        <f t="shared" si="39"/>
        <v>120</v>
      </c>
      <c r="X24" s="32">
        <f t="shared" si="40"/>
        <v>190</v>
      </c>
      <c r="Y24" s="32">
        <f t="shared" si="41"/>
        <v>168.4</v>
      </c>
      <c r="Z24" s="32">
        <f t="shared" si="42"/>
        <v>185.2</v>
      </c>
      <c r="AA24" s="32">
        <f t="shared" si="43"/>
        <v>175</v>
      </c>
    </row>
    <row r="25" spans="2:27" x14ac:dyDescent="0.3">
      <c r="B25" s="73">
        <v>44774</v>
      </c>
      <c r="C25" s="20">
        <v>2255.7999999999997</v>
      </c>
      <c r="D25" s="72">
        <v>1.4650388457268489E-3</v>
      </c>
      <c r="F25" s="73">
        <v>44774</v>
      </c>
      <c r="G25" s="20">
        <v>2269.2000000000003</v>
      </c>
      <c r="H25" s="72">
        <v>1.279618761858576E-3</v>
      </c>
      <c r="J25" s="73">
        <v>44774</v>
      </c>
      <c r="K25" s="20">
        <v>2293.6999999999998</v>
      </c>
      <c r="L25" s="72">
        <v>9.1639029499036005E-4</v>
      </c>
      <c r="N25" s="71">
        <v>44774</v>
      </c>
      <c r="O25" s="32">
        <f t="shared" si="31"/>
        <v>160.30000000000001</v>
      </c>
      <c r="P25" s="32">
        <f t="shared" si="32"/>
        <v>206.5</v>
      </c>
      <c r="Q25" s="32">
        <f t="shared" si="33"/>
        <v>169.2</v>
      </c>
      <c r="R25" s="32">
        <f t="shared" si="34"/>
        <v>168.1</v>
      </c>
      <c r="S25" s="32">
        <f t="shared" si="35"/>
        <v>192.4</v>
      </c>
      <c r="T25" s="32">
        <f t="shared" si="36"/>
        <v>172.9</v>
      </c>
      <c r="U25" s="32">
        <f t="shared" si="37"/>
        <v>186.7</v>
      </c>
      <c r="V25" s="32">
        <f t="shared" si="38"/>
        <v>167.2</v>
      </c>
      <c r="W25" s="32">
        <f t="shared" si="39"/>
        <v>120.9</v>
      </c>
      <c r="X25" s="32">
        <f t="shared" si="40"/>
        <v>193.6</v>
      </c>
      <c r="Y25" s="32">
        <f t="shared" si="41"/>
        <v>168.8</v>
      </c>
      <c r="Z25" s="32">
        <f t="shared" si="42"/>
        <v>186.3</v>
      </c>
      <c r="AA25" s="32">
        <f t="shared" si="43"/>
        <v>176.3</v>
      </c>
    </row>
    <row r="26" spans="2:27" x14ac:dyDescent="0.3">
      <c r="B26" s="73">
        <v>44805</v>
      </c>
      <c r="C26" s="20">
        <v>2267.8000000000002</v>
      </c>
      <c r="D26" s="72">
        <v>5.3196205337354627E-3</v>
      </c>
      <c r="F26" s="73">
        <v>44805</v>
      </c>
      <c r="G26" s="20">
        <v>2280.9</v>
      </c>
      <c r="H26" s="72">
        <v>5.1560021152828386E-3</v>
      </c>
      <c r="J26" s="73">
        <v>44805</v>
      </c>
      <c r="K26" s="20">
        <v>2306.4</v>
      </c>
      <c r="L26" s="72">
        <v>5.5369054366308902E-3</v>
      </c>
      <c r="N26" s="71">
        <v>44805</v>
      </c>
      <c r="O26" s="32">
        <f t="shared" si="31"/>
        <v>163.5</v>
      </c>
      <c r="P26" s="32">
        <f t="shared" si="32"/>
        <v>209.2</v>
      </c>
      <c r="Q26" s="32">
        <f t="shared" si="33"/>
        <v>169.7</v>
      </c>
      <c r="R26" s="32">
        <f t="shared" si="34"/>
        <v>169.7</v>
      </c>
      <c r="S26" s="32">
        <f t="shared" si="35"/>
        <v>188.7</v>
      </c>
      <c r="T26" s="32">
        <f t="shared" si="36"/>
        <v>165.7</v>
      </c>
      <c r="U26" s="32">
        <f t="shared" si="37"/>
        <v>191.8</v>
      </c>
      <c r="V26" s="32">
        <f t="shared" si="38"/>
        <v>169.1</v>
      </c>
      <c r="W26" s="32">
        <f t="shared" si="39"/>
        <v>121.6</v>
      </c>
      <c r="X26" s="32">
        <f t="shared" si="40"/>
        <v>197.3</v>
      </c>
      <c r="Y26" s="32">
        <f t="shared" si="41"/>
        <v>169.4</v>
      </c>
      <c r="Z26" s="32">
        <f t="shared" si="42"/>
        <v>187.4</v>
      </c>
      <c r="AA26" s="32">
        <f t="shared" si="43"/>
        <v>177.8</v>
      </c>
    </row>
    <row r="27" spans="2:27" x14ac:dyDescent="0.3">
      <c r="B27" s="73">
        <v>44835</v>
      </c>
      <c r="C27" s="20">
        <v>2284.5</v>
      </c>
      <c r="D27" s="72">
        <v>7.3639650762853063E-3</v>
      </c>
      <c r="F27" s="73">
        <v>44835</v>
      </c>
      <c r="G27" s="20">
        <v>2297.3000000000002</v>
      </c>
      <c r="H27" s="72">
        <v>7.1901442413082953E-3</v>
      </c>
      <c r="J27" s="73">
        <v>44835</v>
      </c>
      <c r="K27" s="20">
        <v>2322.3000000000002</v>
      </c>
      <c r="L27" s="72">
        <v>6.8938605619147117E-3</v>
      </c>
      <c r="N27" s="71">
        <v>44835</v>
      </c>
      <c r="O27" s="32">
        <f t="shared" si="31"/>
        <v>165.2</v>
      </c>
      <c r="P27" s="32">
        <f t="shared" si="32"/>
        <v>210.9</v>
      </c>
      <c r="Q27" s="32">
        <f t="shared" si="33"/>
        <v>170.9</v>
      </c>
      <c r="R27" s="32">
        <f t="shared" si="34"/>
        <v>170.9</v>
      </c>
      <c r="S27" s="32">
        <f t="shared" si="35"/>
        <v>186.5</v>
      </c>
      <c r="T27" s="32">
        <f t="shared" si="36"/>
        <v>163.80000000000001</v>
      </c>
      <c r="U27" s="32">
        <f t="shared" si="37"/>
        <v>199.7</v>
      </c>
      <c r="V27" s="32">
        <f t="shared" si="38"/>
        <v>169.8</v>
      </c>
      <c r="W27" s="32">
        <f t="shared" si="39"/>
        <v>121.9</v>
      </c>
      <c r="X27" s="32">
        <f t="shared" si="40"/>
        <v>199.9</v>
      </c>
      <c r="Y27" s="32">
        <f t="shared" si="41"/>
        <v>169.9</v>
      </c>
      <c r="Z27" s="32">
        <f t="shared" si="42"/>
        <v>188.3</v>
      </c>
      <c r="AA27" s="32">
        <f t="shared" si="43"/>
        <v>179.6</v>
      </c>
    </row>
    <row r="28" spans="2:27" x14ac:dyDescent="0.3">
      <c r="B28" s="73">
        <v>44866</v>
      </c>
      <c r="C28" s="20">
        <v>2287.6999999999998</v>
      </c>
      <c r="D28" s="72">
        <v>1.4007441453271255E-3</v>
      </c>
      <c r="F28" s="73">
        <v>44866</v>
      </c>
      <c r="G28" s="20">
        <v>2296.8000000000002</v>
      </c>
      <c r="H28" s="72">
        <v>-2.1764680276846731E-4</v>
      </c>
      <c r="J28" s="73">
        <v>44866</v>
      </c>
      <c r="K28" s="20">
        <v>2314.4</v>
      </c>
      <c r="L28" s="72">
        <v>-3.4017999397149765E-3</v>
      </c>
      <c r="N28" s="71">
        <v>44866</v>
      </c>
      <c r="O28" s="32">
        <f t="shared" si="31"/>
        <v>167.4</v>
      </c>
      <c r="P28" s="32">
        <f t="shared" si="32"/>
        <v>209.4</v>
      </c>
      <c r="Q28" s="32">
        <f t="shared" si="33"/>
        <v>181.4</v>
      </c>
      <c r="R28" s="32">
        <f t="shared" si="34"/>
        <v>172.3</v>
      </c>
      <c r="S28" s="32">
        <f t="shared" si="35"/>
        <v>188.9</v>
      </c>
      <c r="T28" s="32">
        <f t="shared" si="36"/>
        <v>160.69999999999999</v>
      </c>
      <c r="U28" s="32">
        <f t="shared" si="37"/>
        <v>183.1</v>
      </c>
      <c r="V28" s="32">
        <f t="shared" si="38"/>
        <v>170.5</v>
      </c>
      <c r="W28" s="32">
        <f t="shared" si="39"/>
        <v>122.1</v>
      </c>
      <c r="X28" s="32">
        <f t="shared" si="40"/>
        <v>202.8</v>
      </c>
      <c r="Y28" s="32">
        <f t="shared" si="41"/>
        <v>170.4</v>
      </c>
      <c r="Z28" s="32">
        <f t="shared" si="42"/>
        <v>189.5</v>
      </c>
      <c r="AA28" s="32">
        <f t="shared" si="43"/>
        <v>178.3</v>
      </c>
    </row>
    <row r="29" spans="2:27" x14ac:dyDescent="0.3">
      <c r="B29" s="73">
        <v>44896</v>
      </c>
      <c r="C29" s="20">
        <v>2277.1</v>
      </c>
      <c r="D29" s="72">
        <v>-4.6334746688813698E-3</v>
      </c>
      <c r="F29" s="73">
        <v>44896</v>
      </c>
      <c r="G29" s="20">
        <v>2283.4</v>
      </c>
      <c r="H29" s="72">
        <v>-5.8342041100662182E-3</v>
      </c>
      <c r="J29" s="73">
        <v>44896</v>
      </c>
      <c r="K29" s="20">
        <v>2295.7999999999997</v>
      </c>
      <c r="L29" s="72">
        <v>-8.0366401659178899E-3</v>
      </c>
      <c r="N29" s="71">
        <v>44896</v>
      </c>
      <c r="O29" s="32">
        <f t="shared" si="31"/>
        <v>169.2</v>
      </c>
      <c r="P29" s="32">
        <f t="shared" si="32"/>
        <v>209</v>
      </c>
      <c r="Q29" s="32">
        <f t="shared" si="33"/>
        <v>190.2</v>
      </c>
      <c r="R29" s="32">
        <f t="shared" si="34"/>
        <v>173.6</v>
      </c>
      <c r="S29" s="32">
        <f t="shared" si="35"/>
        <v>188.5</v>
      </c>
      <c r="T29" s="32">
        <f t="shared" si="36"/>
        <v>158</v>
      </c>
      <c r="U29" s="32">
        <f t="shared" si="37"/>
        <v>159.9</v>
      </c>
      <c r="V29" s="32">
        <f t="shared" si="38"/>
        <v>170.8</v>
      </c>
      <c r="W29" s="32">
        <f t="shared" si="39"/>
        <v>121.8</v>
      </c>
      <c r="X29" s="32">
        <f t="shared" si="40"/>
        <v>205.2</v>
      </c>
      <c r="Y29" s="32">
        <f t="shared" si="41"/>
        <v>171</v>
      </c>
      <c r="Z29" s="32">
        <f t="shared" si="42"/>
        <v>190.3</v>
      </c>
      <c r="AA29" s="32">
        <f t="shared" si="43"/>
        <v>175.9</v>
      </c>
    </row>
    <row r="30" spans="2:27" x14ac:dyDescent="0.3">
      <c r="B30" s="73">
        <v>44927</v>
      </c>
      <c r="C30" s="20">
        <v>2283.2000000000003</v>
      </c>
      <c r="D30" s="72">
        <v>2.678845900487622E-3</v>
      </c>
      <c r="F30" s="73">
        <v>44927</v>
      </c>
      <c r="G30" s="20">
        <v>2292.6999999999998</v>
      </c>
      <c r="H30" s="72">
        <v>4.0728737847068961E-3</v>
      </c>
      <c r="J30" s="73">
        <v>44927</v>
      </c>
      <c r="K30" s="20">
        <v>2310.2000000000003</v>
      </c>
      <c r="L30" s="72">
        <v>6.2723233731163631E-3</v>
      </c>
      <c r="N30" s="71">
        <v>44927</v>
      </c>
      <c r="O30" s="32">
        <f t="shared" si="31"/>
        <v>173.8</v>
      </c>
      <c r="P30" s="32">
        <f t="shared" si="32"/>
        <v>210.7</v>
      </c>
      <c r="Q30" s="32">
        <f t="shared" si="33"/>
        <v>194.5</v>
      </c>
      <c r="R30" s="32">
        <f t="shared" si="34"/>
        <v>174.6</v>
      </c>
      <c r="S30" s="32">
        <f t="shared" si="35"/>
        <v>187.2</v>
      </c>
      <c r="T30" s="32">
        <f t="shared" si="36"/>
        <v>158.30000000000001</v>
      </c>
      <c r="U30" s="32">
        <f t="shared" si="37"/>
        <v>153.9</v>
      </c>
      <c r="V30" s="32">
        <f t="shared" si="38"/>
        <v>170.9</v>
      </c>
      <c r="W30" s="32">
        <f t="shared" si="39"/>
        <v>121.1</v>
      </c>
      <c r="X30" s="32">
        <f t="shared" si="40"/>
        <v>208.4</v>
      </c>
      <c r="Y30" s="32">
        <f t="shared" si="41"/>
        <v>171.4</v>
      </c>
      <c r="Z30" s="32">
        <f t="shared" si="42"/>
        <v>191.2</v>
      </c>
      <c r="AA30" s="32">
        <f t="shared" si="43"/>
        <v>176.7</v>
      </c>
    </row>
    <row r="31" spans="2:27" x14ac:dyDescent="0.3">
      <c r="B31" s="73">
        <v>44958</v>
      </c>
      <c r="C31" s="20">
        <v>2265.6999999999998</v>
      </c>
      <c r="D31" s="72">
        <v>-7.6646811492643886E-3</v>
      </c>
      <c r="F31" s="73">
        <v>44958</v>
      </c>
      <c r="G31" s="20">
        <v>2279.1</v>
      </c>
      <c r="H31" s="72">
        <v>-5.9318707201116193E-3</v>
      </c>
      <c r="J31" s="73">
        <v>44958</v>
      </c>
      <c r="K31" s="20">
        <v>2303.1999999999998</v>
      </c>
      <c r="L31" s="72">
        <v>-3.0300406891180217E-3</v>
      </c>
      <c r="N31" s="71">
        <v>44958</v>
      </c>
      <c r="O31" s="32">
        <f t="shared" si="31"/>
        <v>174.4</v>
      </c>
      <c r="P31" s="32">
        <f t="shared" si="32"/>
        <v>207.7</v>
      </c>
      <c r="Q31" s="32">
        <f t="shared" si="33"/>
        <v>175.2</v>
      </c>
      <c r="R31" s="32">
        <f t="shared" si="34"/>
        <v>177.3</v>
      </c>
      <c r="S31" s="32">
        <f t="shared" si="35"/>
        <v>179.3</v>
      </c>
      <c r="T31" s="32">
        <f t="shared" si="36"/>
        <v>169.5</v>
      </c>
      <c r="U31" s="32">
        <f t="shared" si="37"/>
        <v>152.69999999999999</v>
      </c>
      <c r="V31" s="32">
        <f t="shared" si="38"/>
        <v>171</v>
      </c>
      <c r="W31" s="32">
        <f t="shared" si="39"/>
        <v>120</v>
      </c>
      <c r="X31" s="32">
        <f t="shared" si="40"/>
        <v>209.7</v>
      </c>
      <c r="Y31" s="32">
        <f t="shared" si="41"/>
        <v>172.3</v>
      </c>
      <c r="Z31" s="32">
        <f t="shared" si="42"/>
        <v>193</v>
      </c>
      <c r="AA31" s="32">
        <f t="shared" si="43"/>
        <v>177</v>
      </c>
    </row>
    <row r="32" spans="2:27" x14ac:dyDescent="0.3">
      <c r="B32" s="73">
        <v>44986</v>
      </c>
      <c r="C32" s="20">
        <v>2265.8000000000002</v>
      </c>
      <c r="D32" s="72">
        <v>4.4136469965292762E-5</v>
      </c>
      <c r="F32" s="73">
        <v>44986</v>
      </c>
      <c r="G32" s="20">
        <v>2279.1999999999998</v>
      </c>
      <c r="H32" s="72">
        <v>4.3876968978943027E-5</v>
      </c>
      <c r="J32" s="73">
        <v>44986</v>
      </c>
      <c r="K32" s="20">
        <v>2303.4</v>
      </c>
      <c r="L32" s="72">
        <v>8.6835706842772171E-5</v>
      </c>
      <c r="N32" s="71">
        <v>44986</v>
      </c>
      <c r="O32" s="32">
        <f t="shared" si="31"/>
        <v>174.4</v>
      </c>
      <c r="P32" s="32">
        <f t="shared" si="32"/>
        <v>207.7</v>
      </c>
      <c r="Q32" s="32">
        <f t="shared" si="33"/>
        <v>175.2</v>
      </c>
      <c r="R32" s="32">
        <f t="shared" si="34"/>
        <v>177.3</v>
      </c>
      <c r="S32" s="32">
        <f t="shared" si="35"/>
        <v>179.2</v>
      </c>
      <c r="T32" s="32">
        <f t="shared" si="36"/>
        <v>169.5</v>
      </c>
      <c r="U32" s="32">
        <f t="shared" si="37"/>
        <v>152.80000000000001</v>
      </c>
      <c r="V32" s="32">
        <f t="shared" si="38"/>
        <v>171.1</v>
      </c>
      <c r="W32" s="32">
        <f t="shared" si="39"/>
        <v>120</v>
      </c>
      <c r="X32" s="32">
        <f t="shared" si="40"/>
        <v>209.7</v>
      </c>
      <c r="Y32" s="32">
        <f t="shared" si="41"/>
        <v>172.3</v>
      </c>
      <c r="Z32" s="32">
        <f t="shared" si="42"/>
        <v>193</v>
      </c>
      <c r="AA32" s="32">
        <f t="shared" si="43"/>
        <v>177</v>
      </c>
    </row>
    <row r="33" spans="2:27" x14ac:dyDescent="0.3">
      <c r="B33" s="73">
        <v>45017</v>
      </c>
      <c r="C33" s="20">
        <v>2274.1999999999998</v>
      </c>
      <c r="D33" s="72">
        <v>3.7072998499424643E-3</v>
      </c>
      <c r="F33" s="73">
        <v>45017</v>
      </c>
      <c r="G33" s="20">
        <v>2289.6000000000004</v>
      </c>
      <c r="H33" s="72">
        <v>4.5630045630048032E-3</v>
      </c>
      <c r="J33" s="73">
        <v>45017</v>
      </c>
      <c r="K33" s="20">
        <v>2317.7000000000003</v>
      </c>
      <c r="L33" s="72">
        <v>6.2082139446037084E-3</v>
      </c>
      <c r="N33" s="71">
        <v>45017</v>
      </c>
      <c r="O33" s="32">
        <f t="shared" si="31"/>
        <v>173.8</v>
      </c>
      <c r="P33" s="32">
        <f t="shared" si="32"/>
        <v>209.3</v>
      </c>
      <c r="Q33" s="32">
        <f t="shared" si="33"/>
        <v>169.6</v>
      </c>
      <c r="R33" s="32">
        <f t="shared" si="34"/>
        <v>178.4</v>
      </c>
      <c r="S33" s="32">
        <f t="shared" si="35"/>
        <v>174.9</v>
      </c>
      <c r="T33" s="32">
        <f t="shared" si="36"/>
        <v>176.3</v>
      </c>
      <c r="U33" s="32">
        <f t="shared" si="37"/>
        <v>155.4</v>
      </c>
      <c r="V33" s="32">
        <f t="shared" si="38"/>
        <v>173.4</v>
      </c>
      <c r="W33" s="32">
        <f t="shared" si="39"/>
        <v>121.3</v>
      </c>
      <c r="X33" s="32">
        <f t="shared" si="40"/>
        <v>212.9</v>
      </c>
      <c r="Y33" s="32">
        <f t="shared" si="41"/>
        <v>172.9</v>
      </c>
      <c r="Z33" s="32">
        <f t="shared" si="42"/>
        <v>193.5</v>
      </c>
      <c r="AA33" s="32">
        <f t="shared" si="43"/>
        <v>177.9</v>
      </c>
    </row>
    <row r="34" spans="2:27" x14ac:dyDescent="0.3">
      <c r="B34" s="73">
        <v>45047</v>
      </c>
      <c r="C34" s="20">
        <v>2290.7000000000007</v>
      </c>
      <c r="D34" s="72">
        <v>7.2552985665292899E-3</v>
      </c>
      <c r="F34" s="73">
        <v>45047</v>
      </c>
      <c r="G34" s="20">
        <v>2306.9</v>
      </c>
      <c r="H34" s="72">
        <v>7.5559049615652185E-3</v>
      </c>
      <c r="J34" s="73">
        <v>45047</v>
      </c>
      <c r="K34" s="20">
        <v>2335.1</v>
      </c>
      <c r="L34" s="72">
        <v>7.5074427233894096E-3</v>
      </c>
      <c r="N34" s="71">
        <v>45047</v>
      </c>
      <c r="O34" s="32">
        <f t="shared" si="31"/>
        <v>173.7</v>
      </c>
      <c r="P34" s="32">
        <f t="shared" si="32"/>
        <v>214.3</v>
      </c>
      <c r="Q34" s="32">
        <f t="shared" si="33"/>
        <v>173.2</v>
      </c>
      <c r="R34" s="32">
        <f t="shared" si="34"/>
        <v>179.5</v>
      </c>
      <c r="S34" s="32">
        <f t="shared" si="35"/>
        <v>170</v>
      </c>
      <c r="T34" s="32">
        <f t="shared" si="36"/>
        <v>172.2</v>
      </c>
      <c r="U34" s="32">
        <f t="shared" si="37"/>
        <v>161</v>
      </c>
      <c r="V34" s="32">
        <f t="shared" si="38"/>
        <v>175.6</v>
      </c>
      <c r="W34" s="32">
        <f t="shared" si="39"/>
        <v>122.7</v>
      </c>
      <c r="X34" s="32">
        <f t="shared" si="40"/>
        <v>218</v>
      </c>
      <c r="Y34" s="32">
        <f t="shared" si="41"/>
        <v>173.4</v>
      </c>
      <c r="Z34" s="32">
        <f t="shared" si="42"/>
        <v>194.2</v>
      </c>
      <c r="AA34" s="32">
        <f t="shared" si="43"/>
        <v>179.1</v>
      </c>
    </row>
    <row r="35" spans="2:27" x14ac:dyDescent="0.3">
      <c r="N35" s="2" t="s">
        <v>431</v>
      </c>
      <c r="O35" s="109">
        <f>(O34-O23)/O23</f>
        <v>0.1206451612903225</v>
      </c>
      <c r="P35" s="109">
        <f t="shared" ref="P35:AA35" si="44">(P34-P23)/P23</f>
        <v>-2.3245214220601614E-2</v>
      </c>
      <c r="Q35" s="109">
        <f t="shared" si="44"/>
        <v>1.4051522248243426E-2</v>
      </c>
      <c r="R35" s="109">
        <f t="shared" si="44"/>
        <v>8.2629674306393175E-2</v>
      </c>
      <c r="S35" s="109">
        <f t="shared" si="44"/>
        <v>-0.15380786460925835</v>
      </c>
      <c r="T35" s="109">
        <f t="shared" si="44"/>
        <v>1.4731879787860933E-2</v>
      </c>
      <c r="U35" s="109">
        <f t="shared" si="44"/>
        <v>-0.11684037301151953</v>
      </c>
      <c r="V35" s="109">
        <f t="shared" si="44"/>
        <v>6.8776628119293873E-2</v>
      </c>
      <c r="W35" s="109">
        <f t="shared" si="44"/>
        <v>2.3352793994995805E-2</v>
      </c>
      <c r="X35" s="109">
        <f t="shared" si="44"/>
        <v>0.16515232495991453</v>
      </c>
      <c r="Y35" s="109">
        <f t="shared" si="44"/>
        <v>3.2757593805836809E-2</v>
      </c>
      <c r="Z35" s="109">
        <f t="shared" si="44"/>
        <v>5.6008700380641561E-2</v>
      </c>
      <c r="AA35" s="109">
        <f t="shared" si="44"/>
        <v>2.4013722126929607E-2</v>
      </c>
    </row>
    <row r="39" spans="2:27" ht="43.2" x14ac:dyDescent="0.3">
      <c r="N39" s="70" t="s">
        <v>33</v>
      </c>
      <c r="O39" s="68" t="s">
        <v>3</v>
      </c>
      <c r="P39" s="68" t="s">
        <v>4</v>
      </c>
      <c r="Q39" s="68" t="s">
        <v>5</v>
      </c>
      <c r="R39" s="68" t="s">
        <v>6</v>
      </c>
      <c r="S39" s="68" t="s">
        <v>7</v>
      </c>
      <c r="T39" s="68" t="s">
        <v>8</v>
      </c>
      <c r="U39" s="68" t="s">
        <v>9</v>
      </c>
      <c r="V39" s="68" t="s">
        <v>10</v>
      </c>
      <c r="W39" s="68" t="s">
        <v>11</v>
      </c>
      <c r="X39" s="68" t="s">
        <v>12</v>
      </c>
      <c r="Y39" s="68" t="s">
        <v>13</v>
      </c>
      <c r="Z39" s="68" t="s">
        <v>14</v>
      </c>
      <c r="AA39" s="68" t="s">
        <v>15</v>
      </c>
    </row>
    <row r="40" spans="2:27" x14ac:dyDescent="0.3">
      <c r="N40" s="71">
        <v>44713</v>
      </c>
      <c r="O40" s="32">
        <f t="shared" ref="O40:O51" si="45">SUMIFS(Cereals,Date,$N40,Sector,$N$39)</f>
        <v>157.5</v>
      </c>
      <c r="P40" s="32">
        <f t="shared" ref="P40:P51" si="46">SUMIFS(Meat_Fish,Date,$N40,Sector,$N$39)</f>
        <v>223.4</v>
      </c>
      <c r="Q40" s="32">
        <f t="shared" ref="Q40:Q51" si="47">SUMIFS(Egg,Date,$N40,Sector,$N$39)</f>
        <v>172.8</v>
      </c>
      <c r="R40" s="32">
        <f t="shared" ref="R40:R51" si="48">SUMIFS(Milk_Product,Date,$N40,Sector,$N$39)</f>
        <v>166.4</v>
      </c>
      <c r="S40" s="32">
        <f t="shared" ref="S40:S51" si="49">SUMIFS(Oils_fats,Date,$N40,Sector,$N$39)</f>
        <v>188.6</v>
      </c>
      <c r="T40" s="32">
        <f t="shared" ref="T40:T51" si="50">SUMIFS(Fruits,Date,$N40,Sector,$N$39)</f>
        <v>174.1</v>
      </c>
      <c r="U40" s="32">
        <f t="shared" ref="U40:U51" si="51">SUMIFS(Veg,Date,$N40,Sector,$N$39)</f>
        <v>211.5</v>
      </c>
      <c r="V40" s="32">
        <f t="shared" ref="V40:V51" si="52">SUMIFS(Pulse,Date,$N40,Sector,$N$39)</f>
        <v>163.6</v>
      </c>
      <c r="W40" s="32">
        <f t="shared" ref="W40:W51" si="53">SUMIFS(Sugar,Date,$N40,Sector,$N$39)</f>
        <v>121.4</v>
      </c>
      <c r="X40" s="32">
        <f t="shared" ref="X40:X51" si="54">SUMIFS(Spices,Date,$N40,Sector,$N$39)</f>
        <v>183.5</v>
      </c>
      <c r="Y40" s="32">
        <f t="shared" ref="Y40:Y51" si="55">SUMIFS(Non_Alcoholic,Date,$N40,Sector,$N$39)</f>
        <v>159.1</v>
      </c>
      <c r="Z40" s="32">
        <f t="shared" ref="Z40:Z51" si="56">SUMIFS(Prepared_meals,Date,$N40,Sector,$N$39)</f>
        <v>186.3</v>
      </c>
      <c r="AA40" s="32">
        <f t="shared" ref="AA40:AA51" si="57">SUMIFS(Food_Beverage,Date,$N40,Sector,$N$39)</f>
        <v>179.3</v>
      </c>
    </row>
    <row r="41" spans="2:27" x14ac:dyDescent="0.3">
      <c r="N41" s="71">
        <v>44743</v>
      </c>
      <c r="O41" s="32">
        <f t="shared" si="45"/>
        <v>159.30000000000001</v>
      </c>
      <c r="P41" s="32">
        <f t="shared" si="46"/>
        <v>217.1</v>
      </c>
      <c r="Q41" s="32">
        <f t="shared" si="47"/>
        <v>176.6</v>
      </c>
      <c r="R41" s="32">
        <f t="shared" si="48"/>
        <v>167.1</v>
      </c>
      <c r="S41" s="32">
        <f t="shared" si="49"/>
        <v>184.8</v>
      </c>
      <c r="T41" s="32">
        <f t="shared" si="50"/>
        <v>179.5</v>
      </c>
      <c r="U41" s="32">
        <f t="shared" si="51"/>
        <v>208.5</v>
      </c>
      <c r="V41" s="32">
        <f t="shared" si="52"/>
        <v>164</v>
      </c>
      <c r="W41" s="32">
        <f t="shared" si="53"/>
        <v>121.5</v>
      </c>
      <c r="X41" s="32">
        <f t="shared" si="54"/>
        <v>186.3</v>
      </c>
      <c r="Y41" s="32">
        <f t="shared" si="55"/>
        <v>159.80000000000001</v>
      </c>
      <c r="Z41" s="32">
        <f t="shared" si="56"/>
        <v>187.7</v>
      </c>
      <c r="AA41" s="32">
        <f t="shared" si="57"/>
        <v>179.4</v>
      </c>
    </row>
    <row r="42" spans="2:27" x14ac:dyDescent="0.3">
      <c r="N42" s="71">
        <v>44774</v>
      </c>
      <c r="O42" s="32">
        <f t="shared" si="45"/>
        <v>162.1</v>
      </c>
      <c r="P42" s="32">
        <f t="shared" si="46"/>
        <v>210.9</v>
      </c>
      <c r="Q42" s="32">
        <f t="shared" si="47"/>
        <v>170.6</v>
      </c>
      <c r="R42" s="32">
        <f t="shared" si="48"/>
        <v>168.4</v>
      </c>
      <c r="S42" s="32">
        <f t="shared" si="49"/>
        <v>182.5</v>
      </c>
      <c r="T42" s="32">
        <f t="shared" si="50"/>
        <v>177.1</v>
      </c>
      <c r="U42" s="32">
        <f t="shared" si="51"/>
        <v>213.1</v>
      </c>
      <c r="V42" s="32">
        <f t="shared" si="52"/>
        <v>167.3</v>
      </c>
      <c r="W42" s="32">
        <f t="shared" si="53"/>
        <v>122.2</v>
      </c>
      <c r="X42" s="32">
        <f t="shared" si="54"/>
        <v>189.7</v>
      </c>
      <c r="Y42" s="32">
        <f t="shared" si="55"/>
        <v>160.5</v>
      </c>
      <c r="Z42" s="32">
        <f t="shared" si="56"/>
        <v>188.9</v>
      </c>
      <c r="AA42" s="32">
        <f t="shared" si="57"/>
        <v>180.4</v>
      </c>
    </row>
    <row r="43" spans="2:27" x14ac:dyDescent="0.3">
      <c r="N43" s="71">
        <v>44805</v>
      </c>
      <c r="O43" s="32">
        <f t="shared" si="45"/>
        <v>164.9</v>
      </c>
      <c r="P43" s="32">
        <f t="shared" si="46"/>
        <v>213.7</v>
      </c>
      <c r="Q43" s="32">
        <f t="shared" si="47"/>
        <v>170.9</v>
      </c>
      <c r="R43" s="32">
        <f t="shared" si="48"/>
        <v>170.1</v>
      </c>
      <c r="S43" s="32">
        <f t="shared" si="49"/>
        <v>179.3</v>
      </c>
      <c r="T43" s="32">
        <f t="shared" si="50"/>
        <v>167.5</v>
      </c>
      <c r="U43" s="32">
        <f t="shared" si="51"/>
        <v>220.8</v>
      </c>
      <c r="V43" s="32">
        <f t="shared" si="52"/>
        <v>169.2</v>
      </c>
      <c r="W43" s="32">
        <f t="shared" si="53"/>
        <v>123.1</v>
      </c>
      <c r="X43" s="32">
        <f t="shared" si="54"/>
        <v>193.6</v>
      </c>
      <c r="Y43" s="32">
        <f t="shared" si="55"/>
        <v>161.1</v>
      </c>
      <c r="Z43" s="32">
        <f t="shared" si="56"/>
        <v>190.4</v>
      </c>
      <c r="AA43" s="32">
        <f t="shared" si="57"/>
        <v>181.8</v>
      </c>
    </row>
    <row r="44" spans="2:27" x14ac:dyDescent="0.3">
      <c r="N44" s="71">
        <v>44835</v>
      </c>
      <c r="O44" s="32">
        <f t="shared" si="45"/>
        <v>166.4</v>
      </c>
      <c r="P44" s="32">
        <f t="shared" si="46"/>
        <v>214.9</v>
      </c>
      <c r="Q44" s="32">
        <f t="shared" si="47"/>
        <v>171.9</v>
      </c>
      <c r="R44" s="32">
        <f t="shared" si="48"/>
        <v>171</v>
      </c>
      <c r="S44" s="32">
        <f t="shared" si="49"/>
        <v>177.7</v>
      </c>
      <c r="T44" s="32">
        <f t="shared" si="50"/>
        <v>165.7</v>
      </c>
      <c r="U44" s="32">
        <f t="shared" si="51"/>
        <v>228.6</v>
      </c>
      <c r="V44" s="32">
        <f t="shared" si="52"/>
        <v>169.9</v>
      </c>
      <c r="W44" s="32">
        <f t="shared" si="53"/>
        <v>123.4</v>
      </c>
      <c r="X44" s="32">
        <f t="shared" si="54"/>
        <v>196.4</v>
      </c>
      <c r="Y44" s="32">
        <f t="shared" si="55"/>
        <v>161.6</v>
      </c>
      <c r="Z44" s="32">
        <f t="shared" si="56"/>
        <v>191.5</v>
      </c>
      <c r="AA44" s="32">
        <f t="shared" si="57"/>
        <v>183.3</v>
      </c>
    </row>
    <row r="45" spans="2:27" x14ac:dyDescent="0.3">
      <c r="N45" s="71">
        <v>44866</v>
      </c>
      <c r="O45" s="32">
        <f t="shared" si="45"/>
        <v>168.4</v>
      </c>
      <c r="P45" s="32">
        <f t="shared" si="46"/>
        <v>213.4</v>
      </c>
      <c r="Q45" s="32">
        <f t="shared" si="47"/>
        <v>183.2</v>
      </c>
      <c r="R45" s="32">
        <f t="shared" si="48"/>
        <v>172.3</v>
      </c>
      <c r="S45" s="32">
        <f t="shared" si="49"/>
        <v>180</v>
      </c>
      <c r="T45" s="32">
        <f t="shared" si="50"/>
        <v>162.6</v>
      </c>
      <c r="U45" s="32">
        <f t="shared" si="51"/>
        <v>205.5</v>
      </c>
      <c r="V45" s="32">
        <f t="shared" si="52"/>
        <v>171</v>
      </c>
      <c r="W45" s="32">
        <f t="shared" si="53"/>
        <v>123.4</v>
      </c>
      <c r="X45" s="32">
        <f t="shared" si="54"/>
        <v>198.8</v>
      </c>
      <c r="Y45" s="32">
        <f t="shared" si="55"/>
        <v>162.1</v>
      </c>
      <c r="Z45" s="32">
        <f t="shared" si="56"/>
        <v>192.4</v>
      </c>
      <c r="AA45" s="32">
        <f t="shared" si="57"/>
        <v>181.3</v>
      </c>
    </row>
    <row r="46" spans="2:27" x14ac:dyDescent="0.3">
      <c r="N46" s="71">
        <v>44896</v>
      </c>
      <c r="O46" s="32">
        <f t="shared" si="45"/>
        <v>170.2</v>
      </c>
      <c r="P46" s="32">
        <f t="shared" si="46"/>
        <v>212.9</v>
      </c>
      <c r="Q46" s="32">
        <f t="shared" si="47"/>
        <v>191.9</v>
      </c>
      <c r="R46" s="32">
        <f t="shared" si="48"/>
        <v>173.9</v>
      </c>
      <c r="S46" s="32">
        <f t="shared" si="49"/>
        <v>179.1</v>
      </c>
      <c r="T46" s="32">
        <f t="shared" si="50"/>
        <v>159.5</v>
      </c>
      <c r="U46" s="32">
        <f t="shared" si="51"/>
        <v>178.7</v>
      </c>
      <c r="V46" s="32">
        <f t="shared" si="52"/>
        <v>171.3</v>
      </c>
      <c r="W46" s="32">
        <f t="shared" si="53"/>
        <v>123.1</v>
      </c>
      <c r="X46" s="32">
        <f t="shared" si="54"/>
        <v>200.5</v>
      </c>
      <c r="Y46" s="32">
        <f t="shared" si="55"/>
        <v>162.80000000000001</v>
      </c>
      <c r="Z46" s="32">
        <f t="shared" si="56"/>
        <v>193.3</v>
      </c>
      <c r="AA46" s="32">
        <f t="shared" si="57"/>
        <v>178.6</v>
      </c>
    </row>
    <row r="47" spans="2:27" x14ac:dyDescent="0.3">
      <c r="N47" s="71">
        <v>44927</v>
      </c>
      <c r="O47" s="32">
        <f t="shared" si="45"/>
        <v>173.3</v>
      </c>
      <c r="P47" s="32">
        <f t="shared" si="46"/>
        <v>215.2</v>
      </c>
      <c r="Q47" s="32">
        <f t="shared" si="47"/>
        <v>197</v>
      </c>
      <c r="R47" s="32">
        <f t="shared" si="48"/>
        <v>175.2</v>
      </c>
      <c r="S47" s="32">
        <f t="shared" si="49"/>
        <v>178</v>
      </c>
      <c r="T47" s="32">
        <f t="shared" si="50"/>
        <v>160.5</v>
      </c>
      <c r="U47" s="32">
        <f t="shared" si="51"/>
        <v>175.3</v>
      </c>
      <c r="V47" s="32">
        <f t="shared" si="52"/>
        <v>171.2</v>
      </c>
      <c r="W47" s="32">
        <f t="shared" si="53"/>
        <v>122.7</v>
      </c>
      <c r="X47" s="32">
        <f t="shared" si="54"/>
        <v>204.3</v>
      </c>
      <c r="Y47" s="32">
        <f t="shared" si="55"/>
        <v>163.69999999999999</v>
      </c>
      <c r="Z47" s="32">
        <f t="shared" si="56"/>
        <v>194.3</v>
      </c>
      <c r="AA47" s="32">
        <f t="shared" si="57"/>
        <v>179.5</v>
      </c>
    </row>
    <row r="48" spans="2:27" x14ac:dyDescent="0.3">
      <c r="N48" s="71">
        <v>44958</v>
      </c>
      <c r="O48" s="32">
        <f t="shared" si="45"/>
        <v>174.7</v>
      </c>
      <c r="P48" s="32">
        <f t="shared" si="46"/>
        <v>212.2</v>
      </c>
      <c r="Q48" s="32">
        <f t="shared" si="47"/>
        <v>177.2</v>
      </c>
      <c r="R48" s="32">
        <f t="shared" si="48"/>
        <v>177.9</v>
      </c>
      <c r="S48" s="32">
        <f t="shared" si="49"/>
        <v>172.2</v>
      </c>
      <c r="T48" s="32">
        <f t="shared" si="50"/>
        <v>172.1</v>
      </c>
      <c r="U48" s="32">
        <f t="shared" si="51"/>
        <v>175.8</v>
      </c>
      <c r="V48" s="32">
        <f t="shared" si="52"/>
        <v>172.2</v>
      </c>
      <c r="W48" s="32">
        <f t="shared" si="53"/>
        <v>121.9</v>
      </c>
      <c r="X48" s="32">
        <f t="shared" si="54"/>
        <v>204.8</v>
      </c>
      <c r="Y48" s="32">
        <f t="shared" si="55"/>
        <v>164.9</v>
      </c>
      <c r="Z48" s="32">
        <f t="shared" si="56"/>
        <v>196.6</v>
      </c>
      <c r="AA48" s="32">
        <f t="shared" si="57"/>
        <v>180.7</v>
      </c>
    </row>
    <row r="49" spans="14:27" x14ac:dyDescent="0.3">
      <c r="N49" s="71">
        <v>44986</v>
      </c>
      <c r="O49" s="32">
        <f t="shared" si="45"/>
        <v>174.7</v>
      </c>
      <c r="P49" s="32">
        <f t="shared" si="46"/>
        <v>212.2</v>
      </c>
      <c r="Q49" s="32">
        <f t="shared" si="47"/>
        <v>177.2</v>
      </c>
      <c r="R49" s="32">
        <f t="shared" si="48"/>
        <v>177.9</v>
      </c>
      <c r="S49" s="32">
        <f t="shared" si="49"/>
        <v>172.2</v>
      </c>
      <c r="T49" s="32">
        <f t="shared" si="50"/>
        <v>172.1</v>
      </c>
      <c r="U49" s="32">
        <f t="shared" si="51"/>
        <v>175.9</v>
      </c>
      <c r="V49" s="32">
        <f t="shared" si="52"/>
        <v>172.2</v>
      </c>
      <c r="W49" s="32">
        <f t="shared" si="53"/>
        <v>121.9</v>
      </c>
      <c r="X49" s="32">
        <f t="shared" si="54"/>
        <v>204.8</v>
      </c>
      <c r="Y49" s="32">
        <f t="shared" si="55"/>
        <v>164.9</v>
      </c>
      <c r="Z49" s="32">
        <f t="shared" si="56"/>
        <v>196.6</v>
      </c>
      <c r="AA49" s="32">
        <f t="shared" si="57"/>
        <v>180.8</v>
      </c>
    </row>
    <row r="50" spans="14:27" x14ac:dyDescent="0.3">
      <c r="N50" s="71">
        <v>45017</v>
      </c>
      <c r="O50" s="32">
        <f t="shared" si="45"/>
        <v>174.8</v>
      </c>
      <c r="P50" s="32">
        <f t="shared" si="46"/>
        <v>213.7</v>
      </c>
      <c r="Q50" s="32">
        <f t="shared" si="47"/>
        <v>172.4</v>
      </c>
      <c r="R50" s="32">
        <f t="shared" si="48"/>
        <v>178.8</v>
      </c>
      <c r="S50" s="32">
        <f t="shared" si="49"/>
        <v>168.7</v>
      </c>
      <c r="T50" s="32">
        <f t="shared" si="50"/>
        <v>179.2</v>
      </c>
      <c r="U50" s="32">
        <f t="shared" si="51"/>
        <v>179.9</v>
      </c>
      <c r="V50" s="32">
        <f t="shared" si="52"/>
        <v>174.7</v>
      </c>
      <c r="W50" s="32">
        <f t="shared" si="53"/>
        <v>123.1</v>
      </c>
      <c r="X50" s="32">
        <f t="shared" si="54"/>
        <v>207.8</v>
      </c>
      <c r="Y50" s="32">
        <f t="shared" si="55"/>
        <v>165.5</v>
      </c>
      <c r="Z50" s="32">
        <f t="shared" si="56"/>
        <v>197</v>
      </c>
      <c r="AA50" s="32">
        <f t="shared" si="57"/>
        <v>182.1</v>
      </c>
    </row>
    <row r="51" spans="14:27" x14ac:dyDescent="0.3">
      <c r="N51" s="71">
        <v>45047</v>
      </c>
      <c r="O51" s="32">
        <f t="shared" si="45"/>
        <v>174.7</v>
      </c>
      <c r="P51" s="32">
        <f t="shared" si="46"/>
        <v>219.4</v>
      </c>
      <c r="Q51" s="32">
        <f t="shared" si="47"/>
        <v>176.7</v>
      </c>
      <c r="R51" s="32">
        <f t="shared" si="48"/>
        <v>179.4</v>
      </c>
      <c r="S51" s="32">
        <f t="shared" si="49"/>
        <v>164.4</v>
      </c>
      <c r="T51" s="32">
        <f t="shared" si="50"/>
        <v>175.8</v>
      </c>
      <c r="U51" s="32">
        <f t="shared" si="51"/>
        <v>185</v>
      </c>
      <c r="V51" s="32">
        <f t="shared" si="52"/>
        <v>176.9</v>
      </c>
      <c r="W51" s="32">
        <f t="shared" si="53"/>
        <v>124.2</v>
      </c>
      <c r="X51" s="32">
        <f t="shared" si="54"/>
        <v>211.9</v>
      </c>
      <c r="Y51" s="32">
        <f t="shared" si="55"/>
        <v>165.9</v>
      </c>
      <c r="Z51" s="32">
        <f t="shared" si="56"/>
        <v>197.7</v>
      </c>
      <c r="AA51" s="32">
        <f t="shared" si="57"/>
        <v>183.1</v>
      </c>
    </row>
    <row r="52" spans="14:27" x14ac:dyDescent="0.3">
      <c r="N52" s="2" t="s">
        <v>213</v>
      </c>
      <c r="O52" s="109">
        <f>(O51-O40)/O40</f>
        <v>0.10920634920634914</v>
      </c>
      <c r="P52" s="109">
        <f t="shared" ref="P52" si="58">(P51-P40)/P40</f>
        <v>-1.7905102954341987E-2</v>
      </c>
      <c r="Q52" s="109">
        <f t="shared" ref="Q52" si="59">(Q51-Q40)/Q40</f>
        <v>2.2569444444444312E-2</v>
      </c>
      <c r="R52" s="109">
        <f t="shared" ref="R52" si="60">(R51-R40)/R40</f>
        <v>7.8125E-2</v>
      </c>
      <c r="S52" s="109">
        <f t="shared" ref="S52" si="61">(S51-S40)/S40</f>
        <v>-0.12831389183457045</v>
      </c>
      <c r="T52" s="109">
        <f t="shared" ref="T52" si="62">(T51-T40)/T40</f>
        <v>9.7645031591040623E-3</v>
      </c>
      <c r="U52" s="109">
        <f t="shared" ref="U52" si="63">(U51-U40)/U40</f>
        <v>-0.12529550827423167</v>
      </c>
      <c r="V52" s="109">
        <f t="shared" ref="V52" si="64">(V51-V40)/V40</f>
        <v>8.1295843520782465E-2</v>
      </c>
      <c r="W52" s="109">
        <f t="shared" ref="W52" si="65">(W51-W40)/W40</f>
        <v>2.3064250411861591E-2</v>
      </c>
      <c r="X52" s="109">
        <f t="shared" ref="X52" si="66">(X51-X40)/X40</f>
        <v>0.15476839237057224</v>
      </c>
      <c r="Y52" s="109">
        <f t="shared" ref="Y52" si="67">(Y51-Y40)/Y40</f>
        <v>4.2740414833438163E-2</v>
      </c>
      <c r="Z52" s="109">
        <f t="shared" ref="Z52" si="68">(Z51-Z40)/Z40</f>
        <v>6.119162640901759E-2</v>
      </c>
      <c r="AA52" s="109">
        <f t="shared" ref="AA52" si="69">(AA51-AA40)/AA40</f>
        <v>2.1193530395984286E-2</v>
      </c>
    </row>
    <row r="59" spans="14:27" x14ac:dyDescent="0.3">
      <c r="P59" s="25" t="s">
        <v>209</v>
      </c>
      <c r="Q59" s="25" t="s">
        <v>219</v>
      </c>
    </row>
    <row r="60" spans="14:27" x14ac:dyDescent="0.3">
      <c r="P60" s="4" t="s">
        <v>3</v>
      </c>
      <c r="Q60" s="24">
        <v>0.1206451612903225</v>
      </c>
    </row>
    <row r="61" spans="14:27" x14ac:dyDescent="0.3">
      <c r="P61" s="4" t="s">
        <v>4</v>
      </c>
      <c r="Q61" s="24">
        <v>-2.3245214220601614E-2</v>
      </c>
    </row>
    <row r="62" spans="14:27" x14ac:dyDescent="0.3">
      <c r="P62" s="4" t="s">
        <v>5</v>
      </c>
      <c r="Q62" s="24">
        <v>1.4051522248243426E-2</v>
      </c>
    </row>
    <row r="63" spans="14:27" x14ac:dyDescent="0.3">
      <c r="P63" s="4" t="s">
        <v>6</v>
      </c>
      <c r="Q63" s="24">
        <v>8.2629674306393175E-2</v>
      </c>
    </row>
    <row r="64" spans="14:27" x14ac:dyDescent="0.3">
      <c r="P64" s="4" t="s">
        <v>7</v>
      </c>
      <c r="Q64" s="24">
        <v>-0.15380786460925835</v>
      </c>
    </row>
    <row r="65" spans="16:17" x14ac:dyDescent="0.3">
      <c r="P65" s="4" t="s">
        <v>8</v>
      </c>
      <c r="Q65" s="24">
        <v>1.4731879787860933E-2</v>
      </c>
    </row>
    <row r="66" spans="16:17" x14ac:dyDescent="0.3">
      <c r="P66" s="4" t="s">
        <v>9</v>
      </c>
      <c r="Q66" s="24">
        <v>-0.11684037301151953</v>
      </c>
    </row>
    <row r="67" spans="16:17" x14ac:dyDescent="0.3">
      <c r="P67" s="4" t="s">
        <v>10</v>
      </c>
      <c r="Q67" s="24">
        <v>6.8776628119293873E-2</v>
      </c>
    </row>
    <row r="68" spans="16:17" x14ac:dyDescent="0.3">
      <c r="P68" s="4" t="s">
        <v>11</v>
      </c>
      <c r="Q68" s="24">
        <v>2.3352793994995805E-2</v>
      </c>
    </row>
    <row r="69" spans="16:17" x14ac:dyDescent="0.3">
      <c r="P69" s="4" t="s">
        <v>12</v>
      </c>
      <c r="Q69" s="24">
        <v>0.16515232495991453</v>
      </c>
    </row>
    <row r="70" spans="16:17" x14ac:dyDescent="0.3">
      <c r="P70" s="4" t="s">
        <v>13</v>
      </c>
      <c r="Q70" s="24">
        <v>3.2757593805836809E-2</v>
      </c>
    </row>
    <row r="71" spans="16:17" x14ac:dyDescent="0.3">
      <c r="P71" s="4" t="s">
        <v>14</v>
      </c>
      <c r="Q71" s="24">
        <v>5.6008700380641561E-2</v>
      </c>
    </row>
    <row r="72" spans="16:17" x14ac:dyDescent="0.3">
      <c r="P72" s="4" t="s">
        <v>15</v>
      </c>
      <c r="Q72" s="24">
        <v>2.4013722126929607E-2</v>
      </c>
    </row>
  </sheetData>
  <mergeCells count="6">
    <mergeCell ref="B4:D4"/>
    <mergeCell ref="F4:H4"/>
    <mergeCell ref="J4:L4"/>
    <mergeCell ref="B21:D21"/>
    <mergeCell ref="F21:H21"/>
    <mergeCell ref="J21:L21"/>
  </mergeCells>
  <conditionalFormatting sqref="D7:D18">
    <cfRule type="colorScale" priority="18">
      <colorScale>
        <cfvo type="min"/>
        <cfvo type="percentile" val="50"/>
        <cfvo type="max"/>
        <color rgb="FF63BE7B"/>
        <color rgb="FFFFEB84"/>
        <color rgb="FFF8696B"/>
      </colorScale>
    </cfRule>
  </conditionalFormatting>
  <conditionalFormatting sqref="D23:D34">
    <cfRule type="colorScale" priority="13">
      <colorScale>
        <cfvo type="min"/>
        <cfvo type="percentile" val="50"/>
        <cfvo type="max"/>
        <color rgb="FF63BE7B"/>
        <color rgb="FFFFEB84"/>
        <color rgb="FFF8696B"/>
      </colorScale>
    </cfRule>
  </conditionalFormatting>
  <conditionalFormatting sqref="H7">
    <cfRule type="colorScale" priority="15">
      <colorScale>
        <cfvo type="min"/>
        <cfvo type="percentile" val="50"/>
        <cfvo type="max"/>
        <color rgb="FF63BE7B"/>
        <color rgb="FFFFEB84"/>
        <color rgb="FFF8696B"/>
      </colorScale>
    </cfRule>
  </conditionalFormatting>
  <conditionalFormatting sqref="H8:H18">
    <cfRule type="colorScale" priority="17">
      <colorScale>
        <cfvo type="min"/>
        <cfvo type="percentile" val="50"/>
        <cfvo type="max"/>
        <color rgb="FF63BE7B"/>
        <color rgb="FFFFEB84"/>
        <color rgb="FFF8696B"/>
      </colorScale>
    </cfRule>
  </conditionalFormatting>
  <conditionalFormatting sqref="H23:H34">
    <cfRule type="colorScale" priority="12">
      <colorScale>
        <cfvo type="min"/>
        <cfvo type="percentile" val="50"/>
        <cfvo type="max"/>
        <color rgb="FF63BE7B"/>
        <color rgb="FFFFEB84"/>
        <color rgb="FFF8696B"/>
      </colorScale>
    </cfRule>
  </conditionalFormatting>
  <conditionalFormatting sqref="L7">
    <cfRule type="colorScale" priority="14">
      <colorScale>
        <cfvo type="min"/>
        <cfvo type="percentile" val="50"/>
        <cfvo type="max"/>
        <color rgb="FF63BE7B"/>
        <color rgb="FFFFEB84"/>
        <color rgb="FFF8696B"/>
      </colorScale>
    </cfRule>
  </conditionalFormatting>
  <conditionalFormatting sqref="L8:L18">
    <cfRule type="colorScale" priority="16">
      <colorScale>
        <cfvo type="min"/>
        <cfvo type="percentile" val="50"/>
        <cfvo type="max"/>
        <color rgb="FF63BE7B"/>
        <color rgb="FFFFEB84"/>
        <color rgb="FFF8696B"/>
      </colorScale>
    </cfRule>
  </conditionalFormatting>
  <conditionalFormatting sqref="L23:L34">
    <cfRule type="colorScale" priority="11">
      <colorScale>
        <cfvo type="min"/>
        <cfvo type="percentile" val="50"/>
        <cfvo type="max"/>
        <color rgb="FF63BE7B"/>
        <color rgb="FFFFEB84"/>
        <color rgb="FFF8696B"/>
      </colorScale>
    </cfRule>
  </conditionalFormatting>
  <conditionalFormatting sqref="O17:AA17">
    <cfRule type="colorScale" priority="2">
      <colorScale>
        <cfvo type="min"/>
        <cfvo type="percentile" val="50"/>
        <cfvo type="max"/>
        <color rgb="FF63BE7B"/>
        <color rgb="FFFFEB84"/>
        <color rgb="FFF8696B"/>
      </colorScale>
    </cfRule>
    <cfRule type="colorScale" priority="3">
      <colorScale>
        <cfvo type="min"/>
        <cfvo type="percentile" val="50"/>
        <cfvo type="max"/>
        <color rgb="FF63BE7B"/>
        <color rgb="FFFFEB84"/>
        <color rgb="FFF8696B"/>
      </colorScale>
    </cfRule>
  </conditionalFormatting>
  <conditionalFormatting sqref="O23:AA35">
    <cfRule type="colorScale" priority="7">
      <colorScale>
        <cfvo type="min"/>
        <cfvo type="percentile" val="50"/>
        <cfvo type="max"/>
        <color rgb="FF63BE7B"/>
        <color rgb="FFFFEB84"/>
        <color rgb="FFF8696B"/>
      </colorScale>
    </cfRule>
  </conditionalFormatting>
  <conditionalFormatting sqref="O35:AA35">
    <cfRule type="colorScale" priority="6">
      <colorScale>
        <cfvo type="min"/>
        <cfvo type="percentile" val="50"/>
        <cfvo type="max"/>
        <color rgb="FF63BE7B"/>
        <color rgb="FFFFEB84"/>
        <color rgb="FFF8696B"/>
      </colorScale>
    </cfRule>
  </conditionalFormatting>
  <conditionalFormatting sqref="O52:AA52">
    <cfRule type="colorScale" priority="4">
      <colorScale>
        <cfvo type="min"/>
        <cfvo type="percentile" val="50"/>
        <cfvo type="max"/>
        <color rgb="FF63BE7B"/>
        <color rgb="FFFFEB84"/>
        <color rgb="FFF8696B"/>
      </colorScale>
    </cfRule>
    <cfRule type="colorScale" priority="5">
      <colorScale>
        <cfvo type="min"/>
        <cfvo type="percentile" val="50"/>
        <cfvo type="max"/>
        <color rgb="FF63BE7B"/>
        <color rgb="FFFFEB84"/>
        <color rgb="FFF8696B"/>
      </colorScale>
    </cfRule>
  </conditionalFormatting>
  <conditionalFormatting sqref="Q60:Q72">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03299-472C-4093-A5F9-CFF290FB1530}">
  <dimension ref="A5:AW109"/>
  <sheetViews>
    <sheetView topLeftCell="Q38" workbookViewId="0">
      <selection activeCell="F95" sqref="F95"/>
    </sheetView>
  </sheetViews>
  <sheetFormatPr defaultRowHeight="14.4" x14ac:dyDescent="0.3"/>
  <cols>
    <col min="1" max="1" width="30.44140625" bestFit="1" customWidth="1"/>
    <col min="2" max="2" width="7.6640625" bestFit="1" customWidth="1"/>
    <col min="3" max="3" width="8.88671875" bestFit="1" customWidth="1"/>
    <col min="4" max="4" width="19.44140625" bestFit="1" customWidth="1"/>
    <col min="5" max="5" width="11.6640625" bestFit="1" customWidth="1"/>
    <col min="6" max="6" width="25.77734375" bestFit="1" customWidth="1"/>
    <col min="7" max="7" width="18.21875" bestFit="1" customWidth="1"/>
    <col min="8" max="8" width="12.109375" bestFit="1" customWidth="1"/>
    <col min="9" max="9" width="12" bestFit="1" customWidth="1"/>
    <col min="10" max="10" width="15.5546875" bestFit="1" customWidth="1"/>
    <col min="11" max="11" width="11" bestFit="1" customWidth="1"/>
    <col min="12" max="12" width="6.6640625" bestFit="1" customWidth="1"/>
    <col min="13" max="13" width="10.33203125" bestFit="1" customWidth="1"/>
    <col min="14" max="14" width="18.88671875" customWidth="1"/>
    <col min="15" max="15" width="21.109375" bestFit="1" customWidth="1"/>
    <col min="16" max="16" width="6" bestFit="1" customWidth="1"/>
    <col min="17" max="17" width="21.44140625" bestFit="1" customWidth="1"/>
    <col min="18" max="18" width="30.44140625" bestFit="1" customWidth="1"/>
    <col min="19" max="19" width="17.44140625" bestFit="1" customWidth="1"/>
    <col min="20" max="20" width="6.33203125" bestFit="1" customWidth="1"/>
    <col min="23" max="23" width="11.21875" bestFit="1" customWidth="1"/>
    <col min="24" max="35" width="10.33203125" bestFit="1" customWidth="1"/>
    <col min="43" max="43" width="11.21875" bestFit="1" customWidth="1"/>
    <col min="44" max="49" width="12" bestFit="1" customWidth="1"/>
  </cols>
  <sheetData>
    <row r="5" spans="1:49" x14ac:dyDescent="0.3">
      <c r="A5" s="70" t="s">
        <v>30</v>
      </c>
      <c r="B5" s="136">
        <v>2017</v>
      </c>
      <c r="C5" s="136"/>
      <c r="D5" s="137">
        <v>2018</v>
      </c>
      <c r="E5" s="137"/>
      <c r="F5" s="137"/>
      <c r="G5" s="136">
        <v>2019</v>
      </c>
      <c r="H5" s="136"/>
      <c r="I5" s="137">
        <v>2020</v>
      </c>
      <c r="J5" s="137"/>
      <c r="K5" s="136">
        <v>2021</v>
      </c>
      <c r="L5" s="136"/>
      <c r="M5" s="137">
        <v>2022</v>
      </c>
      <c r="N5" s="137"/>
      <c r="O5" s="4"/>
      <c r="P5" s="4"/>
      <c r="Q5" s="4"/>
      <c r="R5" s="4"/>
      <c r="S5" s="4"/>
      <c r="T5" s="4"/>
      <c r="X5" s="136">
        <v>2017</v>
      </c>
      <c r="Y5" s="136"/>
      <c r="Z5" s="137">
        <v>2018</v>
      </c>
      <c r="AA5" s="137"/>
      <c r="AB5" s="136">
        <v>2019</v>
      </c>
      <c r="AC5" s="136"/>
      <c r="AD5" s="137">
        <v>2020</v>
      </c>
      <c r="AE5" s="137"/>
      <c r="AF5" s="136">
        <v>2021</v>
      </c>
      <c r="AG5" s="136"/>
      <c r="AH5" s="137">
        <v>2022</v>
      </c>
      <c r="AI5" s="137"/>
      <c r="AQ5" s="70" t="s">
        <v>35</v>
      </c>
      <c r="AR5" s="84">
        <v>2017</v>
      </c>
      <c r="AS5" s="84">
        <v>2018</v>
      </c>
      <c r="AT5" s="84">
        <v>2019</v>
      </c>
      <c r="AU5" s="84">
        <v>2020</v>
      </c>
      <c r="AV5" s="84">
        <v>2021</v>
      </c>
      <c r="AW5" s="84">
        <v>2022</v>
      </c>
    </row>
    <row r="6" spans="1:49" x14ac:dyDescent="0.3">
      <c r="A6" s="35" t="s">
        <v>209</v>
      </c>
      <c r="B6" s="79">
        <v>42826</v>
      </c>
      <c r="C6" s="79">
        <v>43160</v>
      </c>
      <c r="D6" s="80">
        <v>43191</v>
      </c>
      <c r="E6" s="80"/>
      <c r="F6" s="80">
        <v>43525</v>
      </c>
      <c r="G6" s="79">
        <v>43556</v>
      </c>
      <c r="H6" s="79">
        <v>43891</v>
      </c>
      <c r="I6" s="80">
        <v>43922</v>
      </c>
      <c r="J6" s="80">
        <v>44256</v>
      </c>
      <c r="K6" s="79">
        <v>44287</v>
      </c>
      <c r="L6" s="79">
        <v>44621</v>
      </c>
      <c r="M6" s="80">
        <v>44652</v>
      </c>
      <c r="N6" s="80">
        <v>44986</v>
      </c>
      <c r="O6" s="77">
        <v>2017</v>
      </c>
      <c r="P6" s="54">
        <v>2018</v>
      </c>
      <c r="Q6" s="77">
        <v>2019</v>
      </c>
      <c r="R6" s="54">
        <v>2020</v>
      </c>
      <c r="S6" s="77">
        <v>2021</v>
      </c>
      <c r="T6" s="54">
        <v>2022</v>
      </c>
      <c r="W6" s="70" t="s">
        <v>30</v>
      </c>
      <c r="X6" s="79">
        <v>42826</v>
      </c>
      <c r="Y6" s="79">
        <v>43160</v>
      </c>
      <c r="Z6" s="80">
        <v>43191</v>
      </c>
      <c r="AA6" s="80">
        <v>43525</v>
      </c>
      <c r="AB6" s="79">
        <v>43556</v>
      </c>
      <c r="AC6" s="79">
        <v>43891</v>
      </c>
      <c r="AD6" s="80">
        <v>43922</v>
      </c>
      <c r="AE6" s="80">
        <v>44256</v>
      </c>
      <c r="AF6" s="79">
        <v>44287</v>
      </c>
      <c r="AG6" s="79">
        <v>44621</v>
      </c>
      <c r="AH6" s="80">
        <v>44652</v>
      </c>
      <c r="AI6" s="80">
        <v>44986</v>
      </c>
      <c r="AJ6" s="77">
        <v>2017</v>
      </c>
      <c r="AK6" s="54">
        <v>2018</v>
      </c>
      <c r="AL6" s="77">
        <v>2019</v>
      </c>
      <c r="AM6" s="54">
        <v>2020</v>
      </c>
      <c r="AN6" s="77">
        <v>2021</v>
      </c>
      <c r="AO6" s="54">
        <v>2022</v>
      </c>
      <c r="AQ6" s="81" t="s">
        <v>377</v>
      </c>
      <c r="AR6" s="18">
        <v>4.4124268347591138E-2</v>
      </c>
      <c r="AS6" s="18">
        <v>2.703475897582603E-2</v>
      </c>
      <c r="AT6" s="18">
        <v>2.7156142018970014E-2</v>
      </c>
      <c r="AU6" s="18">
        <v>6.9498382814945234E-2</v>
      </c>
      <c r="AV6" s="18">
        <v>8.5233160621761603E-2</v>
      </c>
      <c r="AW6" s="18">
        <v>6.6635271956675179E-2</v>
      </c>
    </row>
    <row r="7" spans="1:49" x14ac:dyDescent="0.3">
      <c r="A7" s="78" t="s">
        <v>17</v>
      </c>
      <c r="B7" s="4">
        <f>SUMIFS(Clothing,Date,B$6,Sector,$A$5)</f>
        <v>142.4</v>
      </c>
      <c r="C7" s="4">
        <f>SUMIFS(Clothing,Date,C6,Sector,$A$5)</f>
        <v>149.19999999999999</v>
      </c>
      <c r="D7" s="4">
        <f>SUMIFS(Clothing,Date,D6,Sector,$A$5)</f>
        <v>150.1</v>
      </c>
      <c r="E7" s="4"/>
      <c r="F7" s="4">
        <f t="shared" ref="F7:N7" si="0">SUMIFS(Clothing,Date,F6,Sector,$A$5)</f>
        <v>150.80000000000001</v>
      </c>
      <c r="G7" s="4">
        <f t="shared" si="0"/>
        <v>151.03333333333333</v>
      </c>
      <c r="H7" s="4">
        <f t="shared" si="0"/>
        <v>153.4</v>
      </c>
      <c r="I7" s="4">
        <f t="shared" si="0"/>
        <v>149.51388888888889</v>
      </c>
      <c r="J7" s="4">
        <f t="shared" si="0"/>
        <v>159.6</v>
      </c>
      <c r="K7" s="4">
        <f t="shared" si="0"/>
        <v>160.69999999999999</v>
      </c>
      <c r="L7" s="4">
        <f t="shared" si="0"/>
        <v>175.4</v>
      </c>
      <c r="M7" s="4">
        <f t="shared" si="0"/>
        <v>177.5</v>
      </c>
      <c r="N7" s="4">
        <f t="shared" si="0"/>
        <v>190</v>
      </c>
      <c r="O7" s="24">
        <f>(C7-B7)/B7</f>
        <v>4.7752808988763926E-2</v>
      </c>
      <c r="P7" s="24">
        <f>(F7-D7)/D7</f>
        <v>4.6635576282479489E-3</v>
      </c>
      <c r="Q7" s="24">
        <f>(H7-G7)/G7</f>
        <v>1.5669830059589544E-2</v>
      </c>
      <c r="R7" s="24">
        <f>(J7-I7)/I7</f>
        <v>6.7459359033906166E-2</v>
      </c>
      <c r="S7" s="24">
        <f>(L7-K7)/K7</f>
        <v>9.1474797759800983E-2</v>
      </c>
      <c r="T7" s="24">
        <f>(N7-M7)/M7</f>
        <v>7.0422535211267609E-2</v>
      </c>
      <c r="W7" s="81" t="s">
        <v>377</v>
      </c>
      <c r="X7" s="4">
        <f t="shared" ref="X7:AI7" si="1">SUMIFS(Essentials,Date,X$6,Sector,$W$6)+SUMIFS(Fuel_Light,Date,X$6,Sector,$W$6)+SUMIFS(Household,Date,X$6,Sector,$W$6)</f>
        <v>690.10000000000014</v>
      </c>
      <c r="Y7" s="4">
        <f t="shared" si="1"/>
        <v>723</v>
      </c>
      <c r="Z7" s="4">
        <f t="shared" si="1"/>
        <v>727.19999999999993</v>
      </c>
      <c r="AA7" s="4">
        <f t="shared" si="1"/>
        <v>743.4</v>
      </c>
      <c r="AB7" s="4">
        <f t="shared" si="1"/>
        <v>744.01666666666665</v>
      </c>
      <c r="AC7" s="4">
        <f t="shared" si="1"/>
        <v>758.4</v>
      </c>
      <c r="AD7" s="4">
        <f t="shared" si="1"/>
        <v>743.7305555555555</v>
      </c>
      <c r="AE7" s="4">
        <f t="shared" si="1"/>
        <v>783.7</v>
      </c>
      <c r="AF7" s="4">
        <f t="shared" si="1"/>
        <v>787.19999999999993</v>
      </c>
      <c r="AG7" s="4">
        <f t="shared" si="1"/>
        <v>859.1</v>
      </c>
      <c r="AH7" s="4">
        <f t="shared" si="1"/>
        <v>870.7</v>
      </c>
      <c r="AI7" s="4">
        <f t="shared" si="1"/>
        <v>926.6</v>
      </c>
      <c r="AJ7" s="24">
        <f>(Y7-X7)/X7</f>
        <v>4.7674250108679692E-2</v>
      </c>
      <c r="AK7" s="24">
        <f>(AA7-Z7)/Z7</f>
        <v>2.2277227722772342E-2</v>
      </c>
      <c r="AL7" s="24">
        <f>(AC7-AB7)/AB7</f>
        <v>1.9332004211375185E-2</v>
      </c>
      <c r="AM7" s="24">
        <f>(AE7-AD7)/AD7</f>
        <v>5.3741834520417107E-2</v>
      </c>
      <c r="AN7" s="24">
        <f>(AG7-AF7)/AF7</f>
        <v>9.1336382113821266E-2</v>
      </c>
      <c r="AO7" s="24">
        <f>(AI7-AH7)/AH7</f>
        <v>6.4201217411278252E-2</v>
      </c>
      <c r="AQ7" s="82" t="s">
        <v>376</v>
      </c>
      <c r="AR7" s="18">
        <v>2.1880819366852832E-2</v>
      </c>
      <c r="AS7" s="18">
        <v>3.3008935177280484E-3</v>
      </c>
      <c r="AT7" s="18">
        <v>6.1165075721523944E-2</v>
      </c>
      <c r="AU7" s="18">
        <v>7.0729167578162624E-2</v>
      </c>
      <c r="AV7" s="18">
        <v>5.8185165447410675E-2</v>
      </c>
      <c r="AW7" s="18">
        <v>2.9309488325881601E-2</v>
      </c>
    </row>
    <row r="8" spans="1:49" x14ac:dyDescent="0.3">
      <c r="A8" s="78" t="s">
        <v>18</v>
      </c>
      <c r="B8" s="4">
        <f>SUMIFS(Footware,Date,B$6,Sector,$A$5)</f>
        <v>136.80000000000001</v>
      </c>
      <c r="C8" s="4">
        <f>SUMIFS(Footware,Date,C$6,Sector,$A$5)</f>
        <v>143</v>
      </c>
      <c r="D8" s="4">
        <f>SUMIFS(Footware,Date,D$6,Sector,$A$5)</f>
        <v>143.30000000000001</v>
      </c>
      <c r="E8" s="4"/>
      <c r="F8" s="4">
        <f t="shared" ref="F8:N8" si="2">SUMIFS(Footware,Date,F$6,Sector,$A$5)</f>
        <v>146.1</v>
      </c>
      <c r="G8" s="4">
        <f t="shared" si="2"/>
        <v>146.16666666666666</v>
      </c>
      <c r="H8" s="4">
        <f t="shared" si="2"/>
        <v>147.6</v>
      </c>
      <c r="I8" s="4">
        <f t="shared" si="2"/>
        <v>149.51388888888889</v>
      </c>
      <c r="J8" s="4">
        <f t="shared" si="2"/>
        <v>154.4</v>
      </c>
      <c r="K8" s="4">
        <f t="shared" si="2"/>
        <v>155.1</v>
      </c>
      <c r="L8" s="4">
        <f t="shared" si="2"/>
        <v>173.2</v>
      </c>
      <c r="M8" s="4">
        <f t="shared" si="2"/>
        <v>175.1</v>
      </c>
      <c r="N8" s="4">
        <f t="shared" si="2"/>
        <v>187</v>
      </c>
      <c r="O8" s="24">
        <f t="shared" ref="O8:O25" si="3">(C8-B8)/B8</f>
        <v>4.5321637426900499E-2</v>
      </c>
      <c r="P8" s="24">
        <f t="shared" ref="P8:P25" si="4">(F8-D8)/D8</f>
        <v>1.9539427773900785E-2</v>
      </c>
      <c r="Q8" s="24">
        <f t="shared" ref="Q8:Q25" si="5">(H8-G8)/G8</f>
        <v>9.8061573546180426E-3</v>
      </c>
      <c r="R8" s="24">
        <f t="shared" ref="R8:R25" si="6">(J8-I8)/I8</f>
        <v>3.2679981421272701E-2</v>
      </c>
      <c r="S8" s="24">
        <f t="shared" ref="S8:S25" si="7">(L8-K8)/K8</f>
        <v>0.11669890393294645</v>
      </c>
      <c r="T8" s="24">
        <f t="shared" ref="T8:T25" si="8">(N8-M8)/M8</f>
        <v>6.7961165048543729E-2</v>
      </c>
      <c r="W8" s="82" t="s">
        <v>376</v>
      </c>
      <c r="X8" s="4">
        <f t="shared" ref="X8:AI8" si="9">SUMIFS(F_B,Date,X$6,Sector,$A$5)</f>
        <v>1726.3</v>
      </c>
      <c r="Y8" s="4">
        <f t="shared" si="9"/>
        <v>1781.9999999999998</v>
      </c>
      <c r="Z8" s="4">
        <f t="shared" si="9"/>
        <v>1780</v>
      </c>
      <c r="AA8" s="4">
        <f t="shared" si="9"/>
        <v>1761.2000000000003</v>
      </c>
      <c r="AB8" s="4">
        <f t="shared" si="9"/>
        <v>1782.3000000000002</v>
      </c>
      <c r="AC8" s="4">
        <f t="shared" si="9"/>
        <v>1894.5999999999997</v>
      </c>
      <c r="AD8" s="4">
        <f t="shared" si="9"/>
        <v>1917.7583333333334</v>
      </c>
      <c r="AE8" s="4">
        <f t="shared" si="9"/>
        <v>2025.7</v>
      </c>
      <c r="AF8" s="4">
        <f t="shared" si="9"/>
        <v>2049.5</v>
      </c>
      <c r="AG8" s="4">
        <f t="shared" si="9"/>
        <v>2179.1000000000004</v>
      </c>
      <c r="AH8" s="4">
        <f t="shared" si="9"/>
        <v>2206.6</v>
      </c>
      <c r="AI8" s="4">
        <f t="shared" si="9"/>
        <v>2265.8000000000002</v>
      </c>
      <c r="AJ8" s="24">
        <f t="shared" ref="AJ8:AJ9" si="10">(Y8-X8)/X8</f>
        <v>3.2265539014076243E-2</v>
      </c>
      <c r="AK8" s="24">
        <f t="shared" ref="AK8:AK9" si="11">(AA8-Z8)/Z8</f>
        <v>-1.0561797752808836E-2</v>
      </c>
      <c r="AL8" s="24">
        <f t="shared" ref="AL8:AL9" si="12">(AC8-AB8)/AB8</f>
        <v>6.3008472198843909E-2</v>
      </c>
      <c r="AM8" s="24">
        <f t="shared" ref="AM8:AM9" si="13">(AE8-AD8)/AD8</f>
        <v>5.6285333136344047E-2</v>
      </c>
      <c r="AN8" s="24">
        <f t="shared" ref="AN8:AN9" si="14">(AG8-AF8)/AF8</f>
        <v>6.3234935350085564E-2</v>
      </c>
      <c r="AO8" s="24">
        <f t="shared" ref="AO8:AO9" si="15">(AI8-AH8)/AH8</f>
        <v>2.6828605093809604E-2</v>
      </c>
      <c r="AQ8" s="83" t="s">
        <v>23</v>
      </c>
      <c r="AR8" s="18">
        <v>4.8399687743950176E-2</v>
      </c>
      <c r="AS8" s="18">
        <v>8.1360946745562143E-2</v>
      </c>
      <c r="AT8" s="18">
        <v>3.9472187464452267E-2</v>
      </c>
      <c r="AU8" s="18">
        <v>7.2992700729927015E-2</v>
      </c>
      <c r="AV8" s="18">
        <v>6.5927295132470656E-2</v>
      </c>
      <c r="AW8" s="18">
        <v>5.9770114942528769E-2</v>
      </c>
    </row>
    <row r="9" spans="1:49" x14ac:dyDescent="0.3">
      <c r="A9" s="78" t="s">
        <v>19</v>
      </c>
      <c r="B9" s="4">
        <f>SUMIFS(C_F,Date,B6,Sector,$A$5)</f>
        <v>141.6</v>
      </c>
      <c r="C9" s="4">
        <f>SUMIFS(C_F,Date,C6,Sector,$A$5)</f>
        <v>148.30000000000001</v>
      </c>
      <c r="D9" s="4">
        <f>SUMIFS(C_F,Date,D6,Sector,$A$5)</f>
        <v>149.1</v>
      </c>
      <c r="E9" s="4"/>
      <c r="F9" s="4">
        <f t="shared" ref="F9:N9" si="16">SUMIFS(C_F,Date,F6,Sector,$A$5)</f>
        <v>150.1</v>
      </c>
      <c r="G9" s="4">
        <f t="shared" si="16"/>
        <v>150.36666666666665</v>
      </c>
      <c r="H9" s="4">
        <f t="shared" si="16"/>
        <v>152.5</v>
      </c>
      <c r="I9" s="4">
        <f t="shared" si="16"/>
        <v>148.83055555555555</v>
      </c>
      <c r="J9" s="4">
        <f t="shared" si="16"/>
        <v>158.9</v>
      </c>
      <c r="K9" s="4">
        <f t="shared" si="16"/>
        <v>159.9</v>
      </c>
      <c r="L9" s="4">
        <f t="shared" si="16"/>
        <v>175.1</v>
      </c>
      <c r="M9" s="4">
        <f t="shared" si="16"/>
        <v>177.1</v>
      </c>
      <c r="N9" s="4">
        <f t="shared" si="16"/>
        <v>189.6</v>
      </c>
      <c r="O9" s="24">
        <f t="shared" si="3"/>
        <v>4.731638418079108E-2</v>
      </c>
      <c r="P9" s="24">
        <f t="shared" si="4"/>
        <v>6.7069081153588199E-3</v>
      </c>
      <c r="Q9" s="24">
        <f t="shared" si="5"/>
        <v>1.4187541565063319E-2</v>
      </c>
      <c r="R9" s="24">
        <f t="shared" si="6"/>
        <v>6.7657104462569381E-2</v>
      </c>
      <c r="S9" s="24">
        <f t="shared" si="7"/>
        <v>9.5059412132582788E-2</v>
      </c>
      <c r="T9" s="24">
        <f t="shared" si="8"/>
        <v>7.0581592320722752E-2</v>
      </c>
      <c r="W9" s="83" t="s">
        <v>23</v>
      </c>
      <c r="X9" s="4">
        <f t="shared" ref="X9:AI9" si="17">SUMIFS(Health,Date,X$6,Sector,$A$5)</f>
        <v>131</v>
      </c>
      <c r="Y9" s="4">
        <f t="shared" si="17"/>
        <v>136.69999999999999</v>
      </c>
      <c r="Z9" s="4">
        <f t="shared" si="17"/>
        <v>137.6</v>
      </c>
      <c r="AA9" s="4">
        <f t="shared" si="17"/>
        <v>150.4</v>
      </c>
      <c r="AB9" s="4">
        <f t="shared" si="17"/>
        <v>150.85</v>
      </c>
      <c r="AC9" s="4">
        <f t="shared" si="17"/>
        <v>156.69999999999999</v>
      </c>
      <c r="AD9" s="4">
        <f t="shared" si="17"/>
        <v>154.30000000000001</v>
      </c>
      <c r="AE9" s="4">
        <f t="shared" si="17"/>
        <v>164.6</v>
      </c>
      <c r="AF9" s="4">
        <f t="shared" si="17"/>
        <v>165.3</v>
      </c>
      <c r="AG9" s="4">
        <f t="shared" si="17"/>
        <v>176</v>
      </c>
      <c r="AH9" s="4">
        <f t="shared" si="17"/>
        <v>177</v>
      </c>
      <c r="AI9" s="4">
        <f t="shared" si="17"/>
        <v>186.6</v>
      </c>
      <c r="AJ9" s="24">
        <f t="shared" si="10"/>
        <v>4.3511450381679299E-2</v>
      </c>
      <c r="AK9" s="24">
        <f t="shared" si="11"/>
        <v>9.302325581395357E-2</v>
      </c>
      <c r="AL9" s="24">
        <f t="shared" si="12"/>
        <v>3.8780245276764963E-2</v>
      </c>
      <c r="AM9" s="24">
        <f t="shared" si="13"/>
        <v>6.6753078418664819E-2</v>
      </c>
      <c r="AN9" s="24">
        <f t="shared" si="14"/>
        <v>6.4730792498487524E-2</v>
      </c>
      <c r="AO9" s="24">
        <f t="shared" si="15"/>
        <v>5.4237288135593191E-2</v>
      </c>
    </row>
    <row r="10" spans="1:49" x14ac:dyDescent="0.3">
      <c r="A10" s="78" t="s">
        <v>21</v>
      </c>
      <c r="B10" s="4">
        <f>SUMIFS(Fuel_Light,Date,B$6,Sector,$A$5)</f>
        <v>135</v>
      </c>
      <c r="C10" s="4">
        <f>SUMIFS(Fuel_Light,Date,C$6,Sector,$A$5)</f>
        <v>142.6</v>
      </c>
      <c r="D10" s="4">
        <f>SUMIFS(Fuel_Light,Date,D$6,Sector,$A$5)</f>
        <v>143.80000000000001</v>
      </c>
      <c r="E10" s="4"/>
      <c r="F10" s="4">
        <f t="shared" ref="F10:N10" si="18">SUMIFS(Fuel_Light,Date,F$6,Sector,$A$5)</f>
        <v>146.4</v>
      </c>
      <c r="G10" s="4">
        <f t="shared" si="18"/>
        <v>146.56666666666669</v>
      </c>
      <c r="H10" s="4">
        <f t="shared" si="18"/>
        <v>153.4</v>
      </c>
      <c r="I10" s="4">
        <f t="shared" si="18"/>
        <v>148.4</v>
      </c>
      <c r="J10" s="4">
        <f t="shared" si="18"/>
        <v>156</v>
      </c>
      <c r="K10" s="4">
        <f t="shared" si="18"/>
        <v>156</v>
      </c>
      <c r="L10" s="4">
        <f t="shared" si="18"/>
        <v>168.9</v>
      </c>
      <c r="M10" s="4">
        <f t="shared" si="18"/>
        <v>173.3</v>
      </c>
      <c r="N10" s="4">
        <f t="shared" si="18"/>
        <v>181.4</v>
      </c>
      <c r="O10" s="24">
        <f t="shared" si="3"/>
        <v>5.6296296296296254E-2</v>
      </c>
      <c r="P10" s="24">
        <f t="shared" si="4"/>
        <v>1.8080667593880349E-2</v>
      </c>
      <c r="Q10" s="24">
        <f t="shared" si="5"/>
        <v>4.6622697293609142E-2</v>
      </c>
      <c r="R10" s="24">
        <f t="shared" si="6"/>
        <v>5.1212938005390798E-2</v>
      </c>
      <c r="S10" s="24">
        <f t="shared" si="7"/>
        <v>8.2692307692307732E-2</v>
      </c>
      <c r="T10" s="24">
        <f t="shared" si="8"/>
        <v>4.6739757645701062E-2</v>
      </c>
    </row>
    <row r="11" spans="1:49" x14ac:dyDescent="0.3">
      <c r="A11" s="78" t="s">
        <v>22</v>
      </c>
      <c r="B11" s="4">
        <f>SUMIFS(Household,Date,B$6,Sector,$A$5)</f>
        <v>134.30000000000001</v>
      </c>
      <c r="C11" s="4">
        <f>SUMIFS(Household,Date,C$6,Sector,$A$5)</f>
        <v>139.9</v>
      </c>
      <c r="D11" s="4">
        <f>SUMIFS(Household,Date,D$6,Sector,$A$5)</f>
        <v>140.9</v>
      </c>
      <c r="E11" s="4"/>
      <c r="F11" s="4">
        <f t="shared" ref="F11:N11" si="19">SUMIFS(Household,Date,F$6,Sector,$A$5)</f>
        <v>150</v>
      </c>
      <c r="G11" s="4">
        <f t="shared" si="19"/>
        <v>149.88333333333333</v>
      </c>
      <c r="H11" s="4">
        <f t="shared" si="19"/>
        <v>151.5</v>
      </c>
      <c r="I11" s="4">
        <f t="shared" si="19"/>
        <v>147.4722222222222</v>
      </c>
      <c r="J11" s="4">
        <f t="shared" si="19"/>
        <v>154.80000000000001</v>
      </c>
      <c r="K11" s="4">
        <f t="shared" si="19"/>
        <v>155.5</v>
      </c>
      <c r="L11" s="4">
        <f t="shared" si="19"/>
        <v>166.5</v>
      </c>
      <c r="M11" s="4">
        <f t="shared" si="19"/>
        <v>167.7</v>
      </c>
      <c r="N11" s="4">
        <f t="shared" si="19"/>
        <v>178.6</v>
      </c>
      <c r="O11" s="24">
        <f t="shared" si="3"/>
        <v>4.1697691734921771E-2</v>
      </c>
      <c r="P11" s="24">
        <f t="shared" si="4"/>
        <v>6.4584811923349847E-2</v>
      </c>
      <c r="Q11" s="24">
        <f t="shared" si="5"/>
        <v>1.0786167018792446E-2</v>
      </c>
      <c r="R11" s="24">
        <f t="shared" si="6"/>
        <v>4.9689207006969535E-2</v>
      </c>
      <c r="S11" s="24">
        <f t="shared" si="7"/>
        <v>7.0739549839228297E-2</v>
      </c>
      <c r="T11" s="24">
        <f t="shared" si="8"/>
        <v>6.499701848539062E-2</v>
      </c>
    </row>
    <row r="12" spans="1:49" x14ac:dyDescent="0.3">
      <c r="A12" s="78" t="s">
        <v>3</v>
      </c>
      <c r="B12" s="4">
        <f>SUMIFS(Cereals,Date,B$6,Sector,$A$5)</f>
        <v>133.19999999999999</v>
      </c>
      <c r="C12" s="4">
        <f>SUMIFS(Cereals,Date,C$6,Sector,$A$5)</f>
        <v>136.80000000000001</v>
      </c>
      <c r="D12" s="4">
        <f>SUMIFS(Cereals,Date,D$6,Sector,$A$5)</f>
        <v>137.1</v>
      </c>
      <c r="E12" s="4"/>
      <c r="F12" s="4">
        <f t="shared" ref="F12:N12" si="20">SUMIFS(Cereals,Date,F$6,Sector,$A$5)</f>
        <v>136.9</v>
      </c>
      <c r="G12" s="4">
        <f t="shared" si="20"/>
        <v>137.31666666666666</v>
      </c>
      <c r="H12" s="4">
        <f t="shared" si="20"/>
        <v>144.4</v>
      </c>
      <c r="I12" s="4">
        <f t="shared" si="20"/>
        <v>147.19999999999999</v>
      </c>
      <c r="J12" s="4">
        <f t="shared" si="20"/>
        <v>142.5</v>
      </c>
      <c r="K12" s="4">
        <f t="shared" si="20"/>
        <v>142.69999999999999</v>
      </c>
      <c r="L12" s="4">
        <f t="shared" si="20"/>
        <v>150.19999999999999</v>
      </c>
      <c r="M12" s="4">
        <f t="shared" si="20"/>
        <v>151.80000000000001</v>
      </c>
      <c r="N12" s="4">
        <f t="shared" si="20"/>
        <v>174.3</v>
      </c>
      <c r="O12" s="24">
        <f t="shared" si="3"/>
        <v>2.7027027027027199E-2</v>
      </c>
      <c r="P12" s="24">
        <f t="shared" si="4"/>
        <v>-1.4587892049598005E-3</v>
      </c>
      <c r="Q12" s="24">
        <f t="shared" si="5"/>
        <v>5.1583930088603056E-2</v>
      </c>
      <c r="R12" s="24">
        <f t="shared" si="6"/>
        <v>-3.1929347826086883E-2</v>
      </c>
      <c r="S12" s="24">
        <f t="shared" si="7"/>
        <v>5.2557813594954456E-2</v>
      </c>
      <c r="T12" s="24">
        <f t="shared" si="8"/>
        <v>0.14822134387351776</v>
      </c>
      <c r="X12" s="136">
        <v>2017</v>
      </c>
      <c r="Y12" s="136"/>
      <c r="Z12" s="137">
        <v>2018</v>
      </c>
      <c r="AA12" s="137"/>
      <c r="AB12" s="136">
        <v>2019</v>
      </c>
      <c r="AC12" s="136"/>
      <c r="AD12" s="137">
        <v>2020</v>
      </c>
      <c r="AE12" s="137"/>
      <c r="AF12" s="136">
        <v>2021</v>
      </c>
      <c r="AG12" s="136"/>
      <c r="AH12" s="137">
        <v>2022</v>
      </c>
      <c r="AI12" s="137"/>
    </row>
    <row r="13" spans="1:49" x14ac:dyDescent="0.3">
      <c r="A13" s="78" t="s">
        <v>4</v>
      </c>
      <c r="B13" s="4">
        <f>SUMIFS(Meat_Fish,Date,B$6,Sector,$A$5)</f>
        <v>138.69999999999999</v>
      </c>
      <c r="C13" s="4">
        <f>SUMIFS(Meat_Fish,Date,C$6,Sector,$A$5)</f>
        <v>143.80000000000001</v>
      </c>
      <c r="D13" s="4">
        <f>SUMIFS(Meat_Fish,Date,D$6,Sector,$A$5)</f>
        <v>144.5</v>
      </c>
      <c r="E13" s="4"/>
      <c r="F13" s="4">
        <f t="shared" ref="F13:N13" si="21">SUMIFS(Meat_Fish,Date,F$6,Sector,$A$5)</f>
        <v>154.1</v>
      </c>
      <c r="G13" s="4">
        <f t="shared" si="21"/>
        <v>157.76666666666668</v>
      </c>
      <c r="H13" s="4">
        <f t="shared" si="21"/>
        <v>166.8</v>
      </c>
      <c r="I13" s="4">
        <f t="shared" si="21"/>
        <v>147.03333333333333</v>
      </c>
      <c r="J13" s="4">
        <f t="shared" si="21"/>
        <v>189.4</v>
      </c>
      <c r="K13" s="4">
        <f t="shared" si="21"/>
        <v>195.5</v>
      </c>
      <c r="L13" s="4">
        <f t="shared" si="21"/>
        <v>208</v>
      </c>
      <c r="M13" s="4">
        <f t="shared" si="21"/>
        <v>209.7</v>
      </c>
      <c r="N13" s="4">
        <f t="shared" si="21"/>
        <v>205.2</v>
      </c>
      <c r="O13" s="24">
        <f t="shared" si="3"/>
        <v>3.67700072098055E-2</v>
      </c>
      <c r="P13" s="24">
        <f t="shared" si="4"/>
        <v>6.6435986159169513E-2</v>
      </c>
      <c r="Q13" s="24">
        <f t="shared" si="5"/>
        <v>5.7257553348827366E-2</v>
      </c>
      <c r="R13" s="24">
        <f t="shared" si="6"/>
        <v>0.28814327816821589</v>
      </c>
      <c r="S13" s="24">
        <f t="shared" si="7"/>
        <v>6.3938618925831206E-2</v>
      </c>
      <c r="T13" s="24">
        <f t="shared" si="8"/>
        <v>-2.1459227467811159E-2</v>
      </c>
      <c r="W13" s="70" t="s">
        <v>35</v>
      </c>
      <c r="X13" s="79">
        <v>42826</v>
      </c>
      <c r="Y13" s="79">
        <v>43160</v>
      </c>
      <c r="Z13" s="80">
        <v>43191</v>
      </c>
      <c r="AA13" s="80">
        <v>43525</v>
      </c>
      <c r="AB13" s="79">
        <v>43556</v>
      </c>
      <c r="AC13" s="79">
        <v>43891</v>
      </c>
      <c r="AD13" s="80">
        <v>43922</v>
      </c>
      <c r="AE13" s="80">
        <v>44256</v>
      </c>
      <c r="AF13" s="79">
        <v>44287</v>
      </c>
      <c r="AG13" s="79">
        <v>44621</v>
      </c>
      <c r="AH13" s="80">
        <v>44652</v>
      </c>
      <c r="AI13" s="80">
        <v>44986</v>
      </c>
      <c r="AJ13" s="77">
        <v>2017</v>
      </c>
      <c r="AK13" s="54">
        <v>2018</v>
      </c>
      <c r="AL13" s="77">
        <v>2019</v>
      </c>
      <c r="AM13" s="54">
        <v>2020</v>
      </c>
      <c r="AN13" s="77">
        <v>2021</v>
      </c>
      <c r="AO13" s="54">
        <v>2022</v>
      </c>
    </row>
    <row r="14" spans="1:49" x14ac:dyDescent="0.3">
      <c r="A14" s="78" t="s">
        <v>5</v>
      </c>
      <c r="B14" s="4">
        <f>SUMIFS(Egg,Date,B$6,Sector,$A$5)</f>
        <v>127.1</v>
      </c>
      <c r="C14" s="4">
        <f>SUMIFS(Egg,Date,C$6,Sector,$A$5)</f>
        <v>140</v>
      </c>
      <c r="D14" s="4">
        <f>SUMIFS(Egg,Date,D$6,Sector,$A$5)</f>
        <v>135.9</v>
      </c>
      <c r="E14" s="4"/>
      <c r="F14" s="4">
        <f t="shared" ref="F14:N14" si="22">SUMIFS(Egg,Date,F$6,Sector,$A$5)</f>
        <v>138.69999999999999</v>
      </c>
      <c r="G14" s="4">
        <f t="shared" si="22"/>
        <v>137.51666666666665</v>
      </c>
      <c r="H14" s="4">
        <f t="shared" si="22"/>
        <v>147.6</v>
      </c>
      <c r="I14" s="4">
        <f t="shared" si="22"/>
        <v>146.9</v>
      </c>
      <c r="J14" s="4">
        <f t="shared" si="22"/>
        <v>163.19999999999999</v>
      </c>
      <c r="K14" s="4">
        <f t="shared" si="22"/>
        <v>163.4</v>
      </c>
      <c r="L14" s="4">
        <f t="shared" si="22"/>
        <v>167.9</v>
      </c>
      <c r="M14" s="4">
        <f t="shared" si="22"/>
        <v>164.5</v>
      </c>
      <c r="N14" s="4">
        <f t="shared" si="22"/>
        <v>173.9</v>
      </c>
      <c r="O14" s="24">
        <f t="shared" si="3"/>
        <v>0.10149488591660115</v>
      </c>
      <c r="P14" s="24">
        <f t="shared" si="4"/>
        <v>2.0603384841795313E-2</v>
      </c>
      <c r="Q14" s="24">
        <f t="shared" si="5"/>
        <v>7.3324445521755016E-2</v>
      </c>
      <c r="R14" s="24">
        <f t="shared" si="6"/>
        <v>0.11095983662355331</v>
      </c>
      <c r="S14" s="24">
        <f t="shared" si="7"/>
        <v>2.7539779681762546E-2</v>
      </c>
      <c r="T14" s="24">
        <f t="shared" si="8"/>
        <v>5.7142857142857176E-2</v>
      </c>
      <c r="W14" s="81" t="s">
        <v>377</v>
      </c>
      <c r="X14" s="4">
        <f t="shared" ref="X14:AI14" si="23">SUMIFS(Essentials,Date,X$13,Sector,$W$13)+SUMIFS(Fuel_Light,Date,X$13,Sector,$W$13)+SUMIFS(Household,Date,X$13,Sector,$W$13)</f>
        <v>666.30000000000007</v>
      </c>
      <c r="Y14" s="4">
        <f t="shared" si="23"/>
        <v>695.7</v>
      </c>
      <c r="Z14" s="4">
        <f t="shared" si="23"/>
        <v>699.1</v>
      </c>
      <c r="AA14" s="4">
        <f t="shared" si="23"/>
        <v>718</v>
      </c>
      <c r="AB14" s="4">
        <f t="shared" si="23"/>
        <v>718.68333333333328</v>
      </c>
      <c r="AC14" s="4">
        <f t="shared" si="23"/>
        <v>738.2</v>
      </c>
      <c r="AD14" s="4">
        <f t="shared" si="23"/>
        <v>718.8416666666667</v>
      </c>
      <c r="AE14" s="4">
        <f t="shared" si="23"/>
        <v>768.8</v>
      </c>
      <c r="AF14" s="4">
        <f t="shared" si="23"/>
        <v>772</v>
      </c>
      <c r="AG14" s="4">
        <f t="shared" si="23"/>
        <v>837.8</v>
      </c>
      <c r="AH14" s="4">
        <f t="shared" si="23"/>
        <v>849.40000000000009</v>
      </c>
      <c r="AI14" s="4">
        <f t="shared" si="23"/>
        <v>906</v>
      </c>
      <c r="AJ14" s="24">
        <f>(Y14-X14)/X14</f>
        <v>4.4124268347591138E-2</v>
      </c>
      <c r="AK14" s="24">
        <f>(AA14-Z14)/Z14</f>
        <v>2.703475897582603E-2</v>
      </c>
      <c r="AL14" s="24">
        <f>(AC14-AB14)/AB14</f>
        <v>2.7156142018970014E-2</v>
      </c>
      <c r="AM14" s="24">
        <f>(AE14-AD14)/AD14</f>
        <v>6.9498382814945234E-2</v>
      </c>
      <c r="AN14" s="24">
        <f>(AG14-AF14)/AF14</f>
        <v>8.5233160621761603E-2</v>
      </c>
      <c r="AO14" s="24">
        <f>(AI14-AH14)/AH14</f>
        <v>6.6635271956675179E-2</v>
      </c>
    </row>
    <row r="15" spans="1:49" x14ac:dyDescent="0.3">
      <c r="A15" s="78" t="s">
        <v>6</v>
      </c>
      <c r="B15" s="4">
        <f>SUMIFS(Milk_Product,Date,B$6,Sector,$A$5)</f>
        <v>137.69999999999999</v>
      </c>
      <c r="C15" s="4">
        <f>SUMIFS(Milk_Product,Date,C$6,Sector,$A$5)</f>
        <v>142</v>
      </c>
      <c r="D15" s="4">
        <f>SUMIFS(Milk_Product,Date,D$6,Sector,$A$5)</f>
        <v>142.4</v>
      </c>
      <c r="E15" s="4"/>
      <c r="F15" s="4">
        <f t="shared" ref="F15:N15" si="24">SUMIFS(Milk_Product,Date,F$6,Sector,$A$5)</f>
        <v>142.5</v>
      </c>
      <c r="G15" s="4">
        <f t="shared" si="24"/>
        <v>142.85</v>
      </c>
      <c r="H15" s="4">
        <f t="shared" si="24"/>
        <v>151.69999999999999</v>
      </c>
      <c r="I15" s="4">
        <f t="shared" si="24"/>
        <v>155.6</v>
      </c>
      <c r="J15" s="4">
        <f t="shared" si="24"/>
        <v>154.5</v>
      </c>
      <c r="K15" s="4">
        <f t="shared" si="24"/>
        <v>155</v>
      </c>
      <c r="L15" s="4">
        <f t="shared" si="24"/>
        <v>162</v>
      </c>
      <c r="M15" s="4">
        <f t="shared" si="24"/>
        <v>163.80000000000001</v>
      </c>
      <c r="N15" s="4">
        <f t="shared" si="24"/>
        <v>177</v>
      </c>
      <c r="O15" s="24">
        <f t="shared" si="3"/>
        <v>3.1227305737109745E-2</v>
      </c>
      <c r="P15" s="24">
        <f t="shared" si="4"/>
        <v>7.0224719101119604E-4</v>
      </c>
      <c r="Q15" s="24">
        <f t="shared" si="5"/>
        <v>6.1953097654882709E-2</v>
      </c>
      <c r="R15" s="24">
        <f t="shared" si="6"/>
        <v>-7.0694087403598612E-3</v>
      </c>
      <c r="S15" s="24">
        <f t="shared" si="7"/>
        <v>4.5161290322580643E-2</v>
      </c>
      <c r="T15" s="24">
        <f t="shared" si="8"/>
        <v>8.0586080586080508E-2</v>
      </c>
      <c r="W15" s="82" t="s">
        <v>376</v>
      </c>
      <c r="X15" s="4">
        <f t="shared" ref="X15:AI15" si="25">SUMIFS(F_B,Date,X$13,Sector,$W$13)</f>
        <v>1718.4</v>
      </c>
      <c r="Y15" s="4">
        <f t="shared" si="25"/>
        <v>1756</v>
      </c>
      <c r="Z15" s="4">
        <f t="shared" si="25"/>
        <v>1757.1000000000001</v>
      </c>
      <c r="AA15" s="4">
        <f t="shared" si="25"/>
        <v>1762.9</v>
      </c>
      <c r="AB15" s="4">
        <f t="shared" si="25"/>
        <v>1786.15</v>
      </c>
      <c r="AC15" s="4">
        <f t="shared" si="25"/>
        <v>1895.4</v>
      </c>
      <c r="AD15" s="4">
        <f t="shared" si="25"/>
        <v>1904.6833333333332</v>
      </c>
      <c r="AE15" s="4">
        <f t="shared" si="25"/>
        <v>2039.3999999999999</v>
      </c>
      <c r="AF15" s="4">
        <f t="shared" si="25"/>
        <v>2064.1</v>
      </c>
      <c r="AG15" s="4">
        <f t="shared" si="25"/>
        <v>2184.2000000000003</v>
      </c>
      <c r="AH15" s="4">
        <f t="shared" si="25"/>
        <v>2214.3000000000002</v>
      </c>
      <c r="AI15" s="4">
        <f t="shared" si="25"/>
        <v>2279.1999999999998</v>
      </c>
      <c r="AJ15" s="24">
        <f t="shared" ref="AJ15:AJ16" si="26">(Y15-X15)/X15</f>
        <v>2.1880819366852832E-2</v>
      </c>
      <c r="AK15" s="24">
        <f t="shared" ref="AK15:AK16" si="27">(AA15-Z15)/Z15</f>
        <v>3.3008935177280484E-3</v>
      </c>
      <c r="AL15" s="24">
        <f t="shared" ref="AL15:AL16" si="28">(AC15-AB15)/AB15</f>
        <v>6.1165075721523944E-2</v>
      </c>
      <c r="AM15" s="24">
        <f t="shared" ref="AM15:AM16" si="29">(AE15-AD15)/AD15</f>
        <v>7.0729167578162624E-2</v>
      </c>
      <c r="AN15" s="24">
        <f t="shared" ref="AN15:AN16" si="30">(AG15-AF15)/AF15</f>
        <v>5.8185165447410675E-2</v>
      </c>
      <c r="AO15" s="24">
        <f t="shared" ref="AO15:AO16" si="31">(AI15-AH15)/AH15</f>
        <v>2.9309488325881601E-2</v>
      </c>
    </row>
    <row r="16" spans="1:49" x14ac:dyDescent="0.3">
      <c r="A16" s="78" t="s">
        <v>7</v>
      </c>
      <c r="B16" s="4">
        <f>SUMIFS(Oils_fats,Date,B$6,Sector,$A$5)</f>
        <v>121.3</v>
      </c>
      <c r="C16" s="4">
        <f>SUMIFS(Oils_fats,Date,C$6,Sector,$A$5)</f>
        <v>123.2</v>
      </c>
      <c r="D16" s="4">
        <f>SUMIFS(Oils_fats,Date,D$6,Sector,$A$5)</f>
        <v>123.5</v>
      </c>
      <c r="E16" s="4"/>
      <c r="F16" s="4">
        <f t="shared" ref="F16:N16" si="32">SUMIFS(Oils_fats,Date,F$6,Sector,$A$5)</f>
        <v>124.1</v>
      </c>
      <c r="G16" s="4">
        <f t="shared" si="32"/>
        <v>124.13333333333334</v>
      </c>
      <c r="H16" s="4">
        <f t="shared" si="32"/>
        <v>133.30000000000001</v>
      </c>
      <c r="I16" s="4">
        <f t="shared" si="32"/>
        <v>137.1</v>
      </c>
      <c r="J16" s="4">
        <f t="shared" si="32"/>
        <v>168.2</v>
      </c>
      <c r="K16" s="4">
        <f t="shared" si="32"/>
        <v>175.2</v>
      </c>
      <c r="L16" s="4">
        <f t="shared" si="32"/>
        <v>203.1</v>
      </c>
      <c r="M16" s="4">
        <f t="shared" si="32"/>
        <v>207.4</v>
      </c>
      <c r="N16" s="4">
        <f t="shared" si="32"/>
        <v>183.3</v>
      </c>
      <c r="O16" s="24">
        <f t="shared" si="3"/>
        <v>1.566364385820285E-2</v>
      </c>
      <c r="P16" s="24">
        <f t="shared" si="4"/>
        <v>4.8582995951416547E-3</v>
      </c>
      <c r="Q16" s="24">
        <f t="shared" si="5"/>
        <v>7.3845327604726133E-2</v>
      </c>
      <c r="R16" s="24">
        <f t="shared" si="6"/>
        <v>0.22684172137126182</v>
      </c>
      <c r="S16" s="24">
        <f t="shared" si="7"/>
        <v>0.15924657534246581</v>
      </c>
      <c r="T16" s="24">
        <f t="shared" si="8"/>
        <v>-0.11620057859209254</v>
      </c>
      <c r="W16" s="83" t="s">
        <v>23</v>
      </c>
      <c r="X16" s="4">
        <f t="shared" ref="X16:AI16" si="33">SUMIFS(Health,Date,X$13,Sector,$W$13)</f>
        <v>128.1</v>
      </c>
      <c r="Y16" s="4">
        <f t="shared" si="33"/>
        <v>134.30000000000001</v>
      </c>
      <c r="Z16" s="4">
        <f t="shared" si="33"/>
        <v>135.19999999999999</v>
      </c>
      <c r="AA16" s="4">
        <f t="shared" si="33"/>
        <v>146.19999999999999</v>
      </c>
      <c r="AB16" s="4">
        <f t="shared" si="33"/>
        <v>146.51666666666668</v>
      </c>
      <c r="AC16" s="4">
        <f t="shared" si="33"/>
        <v>152.30000000000001</v>
      </c>
      <c r="AD16" s="4">
        <f t="shared" si="33"/>
        <v>150.69999999999999</v>
      </c>
      <c r="AE16" s="4">
        <f t="shared" si="33"/>
        <v>161.69999999999999</v>
      </c>
      <c r="AF16" s="4">
        <f t="shared" si="33"/>
        <v>162.30000000000001</v>
      </c>
      <c r="AG16" s="4">
        <f t="shared" si="33"/>
        <v>173</v>
      </c>
      <c r="AH16" s="4">
        <f t="shared" si="33"/>
        <v>174</v>
      </c>
      <c r="AI16" s="4">
        <f t="shared" si="33"/>
        <v>184.4</v>
      </c>
      <c r="AJ16" s="24">
        <f t="shared" si="26"/>
        <v>4.8399687743950176E-2</v>
      </c>
      <c r="AK16" s="24">
        <f t="shared" si="27"/>
        <v>8.1360946745562143E-2</v>
      </c>
      <c r="AL16" s="24">
        <f t="shared" si="28"/>
        <v>3.9472187464452267E-2</v>
      </c>
      <c r="AM16" s="24">
        <f t="shared" si="29"/>
        <v>7.2992700729927015E-2</v>
      </c>
      <c r="AN16" s="24">
        <f t="shared" si="30"/>
        <v>6.5927295132470656E-2</v>
      </c>
      <c r="AO16" s="24">
        <f t="shared" si="31"/>
        <v>5.9770114942528769E-2</v>
      </c>
    </row>
    <row r="17" spans="1:41" x14ac:dyDescent="0.3">
      <c r="A17" s="78" t="s">
        <v>8</v>
      </c>
      <c r="B17" s="4">
        <f>SUMIFS(Fruits,Date,B$6,Sector,$A$5)</f>
        <v>141.80000000000001</v>
      </c>
      <c r="C17" s="4">
        <f>SUMIFS(Fruits,Date,C$6,Sector,$A$5)</f>
        <v>152.9</v>
      </c>
      <c r="D17" s="4">
        <f>SUMIFS(Fruits,Date,D$6,Sector,$A$5)</f>
        <v>156.4</v>
      </c>
      <c r="E17" s="4"/>
      <c r="F17" s="4">
        <f t="shared" ref="F17:N17" si="34">SUMIFS(Fruits,Date,F$6,Sector,$A$5)</f>
        <v>136.1</v>
      </c>
      <c r="G17" s="4">
        <f t="shared" si="34"/>
        <v>140.13333333333333</v>
      </c>
      <c r="H17" s="4">
        <f t="shared" si="34"/>
        <v>141.80000000000001</v>
      </c>
      <c r="I17" s="4">
        <f t="shared" si="34"/>
        <v>147.30000000000001</v>
      </c>
      <c r="J17" s="4">
        <f t="shared" si="34"/>
        <v>150.5</v>
      </c>
      <c r="K17" s="4">
        <f t="shared" si="34"/>
        <v>160.6</v>
      </c>
      <c r="L17" s="4">
        <f t="shared" si="34"/>
        <v>155.9</v>
      </c>
      <c r="M17" s="4">
        <f t="shared" si="34"/>
        <v>169.7</v>
      </c>
      <c r="N17" s="4">
        <f t="shared" si="34"/>
        <v>167.2</v>
      </c>
      <c r="O17" s="24">
        <f t="shared" si="3"/>
        <v>7.8279266572637465E-2</v>
      </c>
      <c r="P17" s="24">
        <f t="shared" si="4"/>
        <v>-0.12979539641943741</v>
      </c>
      <c r="Q17" s="24">
        <f t="shared" si="5"/>
        <v>1.1893434823977301E-2</v>
      </c>
      <c r="R17" s="24">
        <f t="shared" si="6"/>
        <v>2.1724372029870934E-2</v>
      </c>
      <c r="S17" s="24">
        <f t="shared" si="7"/>
        <v>-2.9265255292652483E-2</v>
      </c>
      <c r="T17" s="24">
        <f t="shared" si="8"/>
        <v>-1.4731879787860933E-2</v>
      </c>
    </row>
    <row r="18" spans="1:41" x14ac:dyDescent="0.3">
      <c r="A18" s="78" t="s">
        <v>9</v>
      </c>
      <c r="B18" s="4">
        <f>SUMIFS(Veg,Date,B$6,Sector,$A$5)</f>
        <v>121.5</v>
      </c>
      <c r="C18" s="4">
        <f>SUMIFS(Veg,Date,C$6,Sector,$A$5)</f>
        <v>138</v>
      </c>
      <c r="D18" s="4">
        <f>SUMIFS(Veg,Date,D$6,Sector,$A$5)</f>
        <v>135.1</v>
      </c>
      <c r="E18" s="4"/>
      <c r="F18" s="4">
        <f t="shared" ref="F18:N18" si="35">SUMIFS(Veg,Date,F$6,Sector,$A$5)</f>
        <v>128.19999999999999</v>
      </c>
      <c r="G18" s="4">
        <f t="shared" si="35"/>
        <v>135.45000000000002</v>
      </c>
      <c r="H18" s="4">
        <f t="shared" si="35"/>
        <v>152.30000000000001</v>
      </c>
      <c r="I18" s="4">
        <f t="shared" si="35"/>
        <v>162.69999999999999</v>
      </c>
      <c r="J18" s="4">
        <f t="shared" si="35"/>
        <v>141</v>
      </c>
      <c r="K18" s="4">
        <f t="shared" si="35"/>
        <v>135.1</v>
      </c>
      <c r="L18" s="4">
        <f t="shared" si="35"/>
        <v>155.80000000000001</v>
      </c>
      <c r="M18" s="4">
        <f t="shared" si="35"/>
        <v>153.6</v>
      </c>
      <c r="N18" s="4">
        <f t="shared" si="35"/>
        <v>140.9</v>
      </c>
      <c r="O18" s="24">
        <f t="shared" si="3"/>
        <v>0.13580246913580246</v>
      </c>
      <c r="P18" s="24">
        <f t="shared" si="4"/>
        <v>-5.1073279052553711E-2</v>
      </c>
      <c r="Q18" s="24">
        <f t="shared" si="5"/>
        <v>0.12440014765596155</v>
      </c>
      <c r="R18" s="24">
        <f t="shared" si="6"/>
        <v>-0.13337430854333121</v>
      </c>
      <c r="S18" s="24">
        <f t="shared" si="7"/>
        <v>0.15321983715766113</v>
      </c>
      <c r="T18" s="24">
        <f t="shared" si="8"/>
        <v>-8.2682291666666602E-2</v>
      </c>
    </row>
    <row r="19" spans="1:41" x14ac:dyDescent="0.3">
      <c r="A19" s="78" t="s">
        <v>10</v>
      </c>
      <c r="B19" s="4">
        <f>SUMIFS(Pulse,Date,B$6,Sector,$A$5)</f>
        <v>144.5</v>
      </c>
      <c r="C19" s="4">
        <f>SUMIFS(Pulse,Date,C$6,Sector,$A$5)</f>
        <v>129.30000000000001</v>
      </c>
      <c r="D19" s="4">
        <f>SUMIFS(Pulse,Date,D$6,Sector,$A$5)</f>
        <v>128.4</v>
      </c>
      <c r="E19" s="4"/>
      <c r="F19" s="4">
        <f t="shared" ref="F19:N19" si="36">SUMIFS(Pulse,Date,F$6,Sector,$A$5)</f>
        <v>122.3</v>
      </c>
      <c r="G19" s="4">
        <f t="shared" si="36"/>
        <v>124.91666666666667</v>
      </c>
      <c r="H19" s="4">
        <f t="shared" si="36"/>
        <v>141.80000000000001</v>
      </c>
      <c r="I19" s="4">
        <f t="shared" si="36"/>
        <v>150.19999999999999</v>
      </c>
      <c r="J19" s="4">
        <f t="shared" si="36"/>
        <v>159.19999999999999</v>
      </c>
      <c r="K19" s="4">
        <f t="shared" si="36"/>
        <v>161.1</v>
      </c>
      <c r="L19" s="4">
        <f t="shared" si="36"/>
        <v>164.2</v>
      </c>
      <c r="M19" s="4">
        <f t="shared" si="36"/>
        <v>165.1</v>
      </c>
      <c r="N19" s="4">
        <f t="shared" si="36"/>
        <v>170.5</v>
      </c>
      <c r="O19" s="24">
        <f t="shared" si="3"/>
        <v>-0.10519031141868504</v>
      </c>
      <c r="P19" s="24">
        <f t="shared" si="4"/>
        <v>-4.7507788161993837E-2</v>
      </c>
      <c r="Q19" s="24">
        <f t="shared" si="5"/>
        <v>0.13515677118078723</v>
      </c>
      <c r="R19" s="24">
        <f t="shared" si="6"/>
        <v>5.9920106524633823E-2</v>
      </c>
      <c r="S19" s="24">
        <f t="shared" si="7"/>
        <v>1.9242706393544348E-2</v>
      </c>
      <c r="T19" s="24">
        <f t="shared" si="8"/>
        <v>3.2707450030284711E-2</v>
      </c>
    </row>
    <row r="20" spans="1:41" x14ac:dyDescent="0.3">
      <c r="A20" s="78" t="s">
        <v>11</v>
      </c>
      <c r="B20" s="4">
        <f>SUMIFS(Sugar,Date,B$6,Sector,$A$5)</f>
        <v>117.4</v>
      </c>
      <c r="C20" s="4">
        <f>SUMIFS(Sugar,Date,C$6,Sector,$A$5)</f>
        <v>117.1</v>
      </c>
      <c r="D20" s="4">
        <f>SUMIFS(Sugar,Date,D$6,Sector,$A$5)</f>
        <v>115.2</v>
      </c>
      <c r="E20" s="4"/>
      <c r="F20" s="4">
        <f t="shared" ref="F20:N20" si="37">SUMIFS(Sugar,Date,F$6,Sector,$A$5)</f>
        <v>108.3</v>
      </c>
      <c r="G20" s="4">
        <f t="shared" si="37"/>
        <v>109.28333333333335</v>
      </c>
      <c r="H20" s="4">
        <f t="shared" si="37"/>
        <v>112.6</v>
      </c>
      <c r="I20" s="4">
        <f t="shared" si="37"/>
        <v>119.8</v>
      </c>
      <c r="J20" s="4">
        <f t="shared" si="37"/>
        <v>111.7</v>
      </c>
      <c r="K20" s="4">
        <f t="shared" si="37"/>
        <v>112.2</v>
      </c>
      <c r="L20" s="4">
        <f t="shared" si="37"/>
        <v>118.1</v>
      </c>
      <c r="M20" s="4">
        <f t="shared" si="37"/>
        <v>118.2</v>
      </c>
      <c r="N20" s="4">
        <f t="shared" si="37"/>
        <v>119.1</v>
      </c>
      <c r="O20" s="24">
        <f t="shared" si="3"/>
        <v>-2.5553662691653435E-3</v>
      </c>
      <c r="P20" s="24">
        <f t="shared" si="4"/>
        <v>-5.9895833333333384E-2</v>
      </c>
      <c r="Q20" s="24">
        <f t="shared" si="5"/>
        <v>3.0349245081592022E-2</v>
      </c>
      <c r="R20" s="24">
        <f t="shared" si="6"/>
        <v>-6.7612687813021655E-2</v>
      </c>
      <c r="S20" s="24">
        <f t="shared" si="7"/>
        <v>5.2584670231728976E-2</v>
      </c>
      <c r="T20" s="24">
        <f t="shared" si="8"/>
        <v>7.6142131979694706E-3</v>
      </c>
      <c r="X20" s="136">
        <v>2017</v>
      </c>
      <c r="Y20" s="136"/>
      <c r="Z20" s="137">
        <v>2018</v>
      </c>
      <c r="AA20" s="137"/>
      <c r="AB20" s="136">
        <v>2019</v>
      </c>
      <c r="AC20" s="136"/>
      <c r="AD20" s="137">
        <v>2020</v>
      </c>
      <c r="AE20" s="137"/>
      <c r="AF20" s="136">
        <v>2021</v>
      </c>
      <c r="AG20" s="136"/>
      <c r="AH20" s="137">
        <v>2022</v>
      </c>
      <c r="AI20" s="137"/>
    </row>
    <row r="21" spans="1:41" x14ac:dyDescent="0.3">
      <c r="A21" s="78" t="s">
        <v>12</v>
      </c>
      <c r="B21" s="4">
        <f>SUMIFS(Spices,Date,B$6,Sector,$A$5)</f>
        <v>134.1</v>
      </c>
      <c r="C21" s="4">
        <f>SUMIFS(Spices,Date,C$6,Sector,$A$5)</f>
        <v>136.30000000000001</v>
      </c>
      <c r="D21" s="4">
        <f>SUMIFS(Spices,Date,D$6,Sector,$A$5)</f>
        <v>137.19999999999999</v>
      </c>
      <c r="E21" s="4"/>
      <c r="F21" s="4">
        <f t="shared" ref="F21:N21" si="38">SUMIFS(Spices,Date,F$6,Sector,$A$5)</f>
        <v>138.9</v>
      </c>
      <c r="G21" s="4">
        <f t="shared" si="38"/>
        <v>139.73333333333335</v>
      </c>
      <c r="H21" s="4">
        <f t="shared" si="38"/>
        <v>154</v>
      </c>
      <c r="I21" s="4">
        <f t="shared" si="38"/>
        <v>158.69999999999999</v>
      </c>
      <c r="J21" s="4">
        <f t="shared" si="38"/>
        <v>164</v>
      </c>
      <c r="K21" s="4">
        <f t="shared" si="38"/>
        <v>164.4</v>
      </c>
      <c r="L21" s="4">
        <f t="shared" si="38"/>
        <v>178.7</v>
      </c>
      <c r="M21" s="4">
        <f t="shared" si="38"/>
        <v>182.9</v>
      </c>
      <c r="N21" s="4">
        <f t="shared" si="38"/>
        <v>212.1</v>
      </c>
      <c r="O21" s="24">
        <f t="shared" si="3"/>
        <v>1.6405667412378949E-2</v>
      </c>
      <c r="P21" s="24">
        <f t="shared" si="4"/>
        <v>1.2390670553935985E-2</v>
      </c>
      <c r="Q21" s="24">
        <f t="shared" si="5"/>
        <v>0.10209923664122125</v>
      </c>
      <c r="R21" s="24">
        <f t="shared" si="6"/>
        <v>3.3396345305608137E-2</v>
      </c>
      <c r="S21" s="24">
        <f t="shared" si="7"/>
        <v>8.6982968369829577E-2</v>
      </c>
      <c r="T21" s="24">
        <f t="shared" si="8"/>
        <v>0.15965008201202838</v>
      </c>
      <c r="W21" s="70" t="s">
        <v>33</v>
      </c>
      <c r="X21" s="79">
        <v>42826</v>
      </c>
      <c r="Y21" s="79">
        <v>43160</v>
      </c>
      <c r="Z21" s="80">
        <v>43191</v>
      </c>
      <c r="AA21" s="80">
        <v>43525</v>
      </c>
      <c r="AB21" s="79">
        <v>43556</v>
      </c>
      <c r="AC21" s="79">
        <v>43891</v>
      </c>
      <c r="AD21" s="80">
        <v>43922</v>
      </c>
      <c r="AE21" s="80">
        <v>44256</v>
      </c>
      <c r="AF21" s="79">
        <v>44287</v>
      </c>
      <c r="AG21" s="79">
        <v>44621</v>
      </c>
      <c r="AH21" s="80">
        <v>44652</v>
      </c>
      <c r="AI21" s="80">
        <v>44986</v>
      </c>
      <c r="AJ21" s="77">
        <v>2017</v>
      </c>
      <c r="AK21" s="54">
        <v>2018</v>
      </c>
      <c r="AL21" s="77">
        <v>2019</v>
      </c>
      <c r="AM21" s="54">
        <v>2020</v>
      </c>
      <c r="AN21" s="77">
        <v>2021</v>
      </c>
      <c r="AO21" s="54">
        <v>2022</v>
      </c>
    </row>
    <row r="22" spans="1:41" x14ac:dyDescent="0.3">
      <c r="A22" s="78" t="s">
        <v>13</v>
      </c>
      <c r="B22" s="4">
        <f>SUMIFS(Non_Alcoholic,Date,B$6,Sector,$A$5)</f>
        <v>130</v>
      </c>
      <c r="C22" s="4">
        <f>SUMIFS(Non_Alcoholic,Date,C$6,Sector,$A$5)</f>
        <v>131.19999999999999</v>
      </c>
      <c r="D22" s="4">
        <f>SUMIFS(Non_Alcoholic,Date,D$6,Sector,$A$5)</f>
        <v>131.9</v>
      </c>
      <c r="E22" s="4"/>
      <c r="F22" s="4">
        <f t="shared" ref="F22:N22" si="39">SUMIFS(Non_Alcoholic,Date,F$6,Sector,$A$5)</f>
        <v>137.4</v>
      </c>
      <c r="G22" s="4">
        <f t="shared" si="39"/>
        <v>137.66666666666666</v>
      </c>
      <c r="H22" s="4">
        <f t="shared" si="39"/>
        <v>140.1</v>
      </c>
      <c r="I22" s="4">
        <f t="shared" si="39"/>
        <v>139.19999999999999</v>
      </c>
      <c r="J22" s="4">
        <f t="shared" si="39"/>
        <v>160.6</v>
      </c>
      <c r="K22" s="4">
        <f t="shared" si="39"/>
        <v>161.9</v>
      </c>
      <c r="L22" s="4">
        <f t="shared" si="39"/>
        <v>171.2</v>
      </c>
      <c r="M22" s="4">
        <f t="shared" si="39"/>
        <v>172.4</v>
      </c>
      <c r="N22" s="4">
        <f t="shared" si="39"/>
        <v>177.6</v>
      </c>
      <c r="O22" s="24">
        <f t="shared" si="3"/>
        <v>9.2307692307691432E-3</v>
      </c>
      <c r="P22" s="24">
        <f t="shared" si="4"/>
        <v>4.1698256254738435E-2</v>
      </c>
      <c r="Q22" s="24">
        <f t="shared" si="5"/>
        <v>1.767554479418889E-2</v>
      </c>
      <c r="R22" s="24">
        <f t="shared" si="6"/>
        <v>0.15373563218390809</v>
      </c>
      <c r="S22" s="24">
        <f t="shared" si="7"/>
        <v>5.7442865966645967E-2</v>
      </c>
      <c r="T22" s="24">
        <f t="shared" si="8"/>
        <v>3.0162412993039376E-2</v>
      </c>
      <c r="W22" s="81" t="s">
        <v>377</v>
      </c>
      <c r="X22" s="4">
        <f t="shared" ref="X22:AI22" si="40">SUMIFS(Essentials,Date,X$21,Sector,$W$21)+SUMIFS(Fuel_Light,Date,X$21,Sector,$W$21)+SUMIFS(Household,Date,X$21,Sector,$W$21)</f>
        <v>631.6</v>
      </c>
      <c r="Y22" s="4">
        <f t="shared" si="40"/>
        <v>655.8</v>
      </c>
      <c r="Z22" s="4">
        <f t="shared" si="40"/>
        <v>657.8</v>
      </c>
      <c r="AA22" s="4">
        <f t="shared" si="40"/>
        <v>681.89999999999986</v>
      </c>
      <c r="AB22" s="4">
        <f t="shared" si="40"/>
        <v>682.55</v>
      </c>
      <c r="AC22" s="4">
        <f t="shared" si="40"/>
        <v>709.3</v>
      </c>
      <c r="AD22" s="4">
        <f t="shared" si="40"/>
        <v>690.85</v>
      </c>
      <c r="AE22" s="4">
        <f t="shared" si="40"/>
        <v>748.40000000000009</v>
      </c>
      <c r="AF22" s="4">
        <f t="shared" si="40"/>
        <v>751.1</v>
      </c>
      <c r="AG22" s="4">
        <f t="shared" si="40"/>
        <v>807.7</v>
      </c>
      <c r="AH22" s="4">
        <f t="shared" si="40"/>
        <v>819.5</v>
      </c>
      <c r="AI22" s="4">
        <f t="shared" si="40"/>
        <v>877.2</v>
      </c>
      <c r="AJ22" s="24">
        <f>(Y22-X22)/X22</f>
        <v>3.8315389487016988E-2</v>
      </c>
      <c r="AK22" s="24">
        <f>(AA22-Z22)/Z22</f>
        <v>3.6637275767710413E-2</v>
      </c>
      <c r="AL22" s="24">
        <f>(AC22-AB22)/AB22</f>
        <v>3.9191268038971508E-2</v>
      </c>
      <c r="AM22" s="24">
        <f>(AE22-AD22)/AD22</f>
        <v>8.3303177245422397E-2</v>
      </c>
      <c r="AN22" s="24">
        <f>(AG22-AF22)/AF22</f>
        <v>7.5356144321661586E-2</v>
      </c>
      <c r="AO22" s="24">
        <f>(AI22-AH22)/AH22</f>
        <v>7.0408785845027508E-2</v>
      </c>
    </row>
    <row r="23" spans="1:41" x14ac:dyDescent="0.3">
      <c r="A23" s="78" t="s">
        <v>14</v>
      </c>
      <c r="B23" s="4">
        <f>SUMIFS(Prepared_meals,Date,B$6,Sector,$A$5)</f>
        <v>145.5</v>
      </c>
      <c r="C23" s="4">
        <f>SUMIFS(Prepared_meals,Date,C$6,Sector,$A$5)</f>
        <v>152.80000000000001</v>
      </c>
      <c r="D23" s="4">
        <f>SUMIFS(Prepared_meals,Date,D$6,Sector,$A$5)</f>
        <v>153.80000000000001</v>
      </c>
      <c r="E23" s="4"/>
      <c r="F23" s="4">
        <f t="shared" ref="F23:N23" si="41">SUMIFS(Prepared_meals,Date,F$6,Sector,$A$5)</f>
        <v>156.4</v>
      </c>
      <c r="G23" s="4">
        <f t="shared" si="41"/>
        <v>156.35</v>
      </c>
      <c r="H23" s="4">
        <f t="shared" si="41"/>
        <v>160</v>
      </c>
      <c r="I23" s="4">
        <f t="shared" si="41"/>
        <v>155.92499999999998</v>
      </c>
      <c r="J23" s="4">
        <f t="shared" si="41"/>
        <v>166.4</v>
      </c>
      <c r="K23" s="4">
        <f t="shared" si="41"/>
        <v>166.8</v>
      </c>
      <c r="L23" s="4">
        <f t="shared" si="41"/>
        <v>177.4</v>
      </c>
      <c r="M23" s="4">
        <f t="shared" si="41"/>
        <v>178.9</v>
      </c>
      <c r="N23" s="4">
        <f t="shared" si="41"/>
        <v>189.9</v>
      </c>
      <c r="O23" s="24">
        <f t="shared" si="3"/>
        <v>5.0171821305842003E-2</v>
      </c>
      <c r="P23" s="24">
        <f t="shared" si="4"/>
        <v>1.69050715214564E-2</v>
      </c>
      <c r="Q23" s="24">
        <f t="shared" si="5"/>
        <v>2.3345059162136271E-2</v>
      </c>
      <c r="R23" s="24">
        <f t="shared" si="6"/>
        <v>6.7179733846400663E-2</v>
      </c>
      <c r="S23" s="24">
        <f t="shared" si="7"/>
        <v>6.3549160671462795E-2</v>
      </c>
      <c r="T23" s="24">
        <f t="shared" si="8"/>
        <v>6.1486864169927331E-2</v>
      </c>
      <c r="W23" s="82" t="s">
        <v>376</v>
      </c>
      <c r="X23" s="4">
        <f>SUMIFS(F_B,Date,X$21,Sector,$W$21)</f>
        <v>1708.1</v>
      </c>
      <c r="Y23" s="4">
        <f t="shared" ref="Y23:AI23" si="42">SUMIFS(F_B,Date,Y$13,Sector,$W$13)</f>
        <v>1756</v>
      </c>
      <c r="Z23" s="4">
        <f t="shared" si="42"/>
        <v>1757.1000000000001</v>
      </c>
      <c r="AA23" s="4">
        <f t="shared" si="42"/>
        <v>1762.9</v>
      </c>
      <c r="AB23" s="4">
        <f t="shared" si="42"/>
        <v>1786.15</v>
      </c>
      <c r="AC23" s="4">
        <f t="shared" si="42"/>
        <v>1895.4</v>
      </c>
      <c r="AD23" s="4">
        <f t="shared" si="42"/>
        <v>1904.6833333333332</v>
      </c>
      <c r="AE23" s="4">
        <f t="shared" si="42"/>
        <v>2039.3999999999999</v>
      </c>
      <c r="AF23" s="4">
        <f t="shared" si="42"/>
        <v>2064.1</v>
      </c>
      <c r="AG23" s="4">
        <f t="shared" si="42"/>
        <v>2184.2000000000003</v>
      </c>
      <c r="AH23" s="4">
        <f t="shared" si="42"/>
        <v>2214.3000000000002</v>
      </c>
      <c r="AI23" s="4">
        <f t="shared" si="42"/>
        <v>2279.1999999999998</v>
      </c>
      <c r="AJ23" s="24">
        <f t="shared" ref="AJ23:AJ24" si="43">(Y23-X23)/X23</f>
        <v>2.8042854633803696E-2</v>
      </c>
      <c r="AK23" s="24">
        <f t="shared" ref="AK23:AK24" si="44">(AA23-Z23)/Z23</f>
        <v>3.3008935177280484E-3</v>
      </c>
      <c r="AL23" s="24">
        <f t="shared" ref="AL23:AL24" si="45">(AC23-AB23)/AB23</f>
        <v>6.1165075721523944E-2</v>
      </c>
      <c r="AM23" s="24">
        <f t="shared" ref="AM23:AM24" si="46">(AE23-AD23)/AD23</f>
        <v>7.0729167578162624E-2</v>
      </c>
      <c r="AN23" s="24">
        <f t="shared" ref="AN23:AN24" si="47">(AG23-AF23)/AF23</f>
        <v>5.8185165447410675E-2</v>
      </c>
      <c r="AO23" s="24">
        <f t="shared" ref="AO23:AO24" si="48">(AI23-AH23)/AH23</f>
        <v>2.9309488325881601E-2</v>
      </c>
    </row>
    <row r="24" spans="1:41" x14ac:dyDescent="0.3">
      <c r="A24" s="78" t="s">
        <v>15</v>
      </c>
      <c r="B24" s="4">
        <f>SUMIFS(Food_Beverage,Date,B$6,Sector,$A$5)</f>
        <v>133.5</v>
      </c>
      <c r="C24" s="4">
        <f>SUMIFS(Food_Beverage,Date,C$6,Sector,$A$5)</f>
        <v>138.6</v>
      </c>
      <c r="D24" s="4">
        <f>SUMIFS(Food_Beverage,Date,D$6,Sector,$A$5)</f>
        <v>138.6</v>
      </c>
      <c r="E24" s="4"/>
      <c r="F24" s="4">
        <f t="shared" ref="F24:N24" si="49">SUMIFS(Food_Beverage,Date,F$6,Sector,$A$5)</f>
        <v>137.30000000000001</v>
      </c>
      <c r="G24" s="4">
        <f t="shared" si="49"/>
        <v>139.18333333333334</v>
      </c>
      <c r="H24" s="4">
        <f t="shared" si="49"/>
        <v>148.19999999999999</v>
      </c>
      <c r="I24" s="4">
        <f t="shared" si="49"/>
        <v>150.1</v>
      </c>
      <c r="J24" s="4">
        <f t="shared" si="49"/>
        <v>154.5</v>
      </c>
      <c r="K24" s="4">
        <f t="shared" si="49"/>
        <v>155.6</v>
      </c>
      <c r="L24" s="4">
        <f t="shared" si="49"/>
        <v>166.6</v>
      </c>
      <c r="M24" s="4">
        <f t="shared" si="49"/>
        <v>168.6</v>
      </c>
      <c r="N24" s="4">
        <f t="shared" si="49"/>
        <v>174.8</v>
      </c>
      <c r="O24" s="24">
        <f t="shared" si="3"/>
        <v>3.8202247191011195E-2</v>
      </c>
      <c r="P24" s="24">
        <f t="shared" si="4"/>
        <v>-9.3795093795092568E-3</v>
      </c>
      <c r="Q24" s="24">
        <f t="shared" si="5"/>
        <v>6.4782660759190411E-2</v>
      </c>
      <c r="R24" s="24">
        <f t="shared" si="6"/>
        <v>2.9313790806129288E-2</v>
      </c>
      <c r="S24" s="24">
        <f t="shared" si="7"/>
        <v>7.0694087403598976E-2</v>
      </c>
      <c r="T24" s="24">
        <f t="shared" si="8"/>
        <v>3.6773428232503069E-2</v>
      </c>
      <c r="W24" s="83" t="s">
        <v>23</v>
      </c>
      <c r="X24" s="4">
        <f t="shared" ref="X24:AI24" si="50">SUMIFS(Health,Date,X$21,Sector,$W$21)</f>
        <v>123.4</v>
      </c>
      <c r="Y24" s="4">
        <f t="shared" si="50"/>
        <v>130.5</v>
      </c>
      <c r="Z24" s="4">
        <f t="shared" si="50"/>
        <v>131.30000000000001</v>
      </c>
      <c r="AA24" s="4">
        <f t="shared" si="50"/>
        <v>139.19999999999999</v>
      </c>
      <c r="AB24" s="4">
        <f t="shared" si="50"/>
        <v>139.4</v>
      </c>
      <c r="AC24" s="4">
        <f t="shared" si="50"/>
        <v>145</v>
      </c>
      <c r="AD24" s="4">
        <f t="shared" si="50"/>
        <v>144.80000000000001</v>
      </c>
      <c r="AE24" s="4">
        <f t="shared" si="50"/>
        <v>156.9</v>
      </c>
      <c r="AF24" s="4">
        <f t="shared" si="50"/>
        <v>157.5</v>
      </c>
      <c r="AG24" s="4">
        <f t="shared" si="50"/>
        <v>168.2</v>
      </c>
      <c r="AH24" s="4">
        <f t="shared" si="50"/>
        <v>169</v>
      </c>
      <c r="AI24" s="4">
        <f t="shared" si="50"/>
        <v>180.8</v>
      </c>
      <c r="AJ24" s="24">
        <f t="shared" si="43"/>
        <v>5.753646677471632E-2</v>
      </c>
      <c r="AK24" s="24">
        <f t="shared" si="44"/>
        <v>6.0167555217059993E-2</v>
      </c>
      <c r="AL24" s="24">
        <f t="shared" si="45"/>
        <v>4.0172166427546584E-2</v>
      </c>
      <c r="AM24" s="24">
        <f t="shared" si="46"/>
        <v>8.3563535911602163E-2</v>
      </c>
      <c r="AN24" s="24">
        <f t="shared" si="47"/>
        <v>6.7936507936507864E-2</v>
      </c>
      <c r="AO24" s="24">
        <f t="shared" si="48"/>
        <v>6.982248520710066E-2</v>
      </c>
    </row>
    <row r="25" spans="1:41" x14ac:dyDescent="0.3">
      <c r="A25" s="78" t="s">
        <v>23</v>
      </c>
      <c r="B25" s="4">
        <f>SUMIFS(Health,Date,B$6,Sector,$A$5)</f>
        <v>131</v>
      </c>
      <c r="C25" s="4">
        <f>SUMIFS(Health,Date,C$6,Sector,$A$5)</f>
        <v>136.69999999999999</v>
      </c>
      <c r="D25" s="4">
        <f>SUMIFS(Health,Date,D$6,Sector,$A$5)</f>
        <v>137.6</v>
      </c>
      <c r="E25" s="4"/>
      <c r="F25" s="4">
        <f t="shared" ref="F25:N25" si="51">SUMIFS(Health,Date,F$6,Sector,$A$5)</f>
        <v>150.4</v>
      </c>
      <c r="G25" s="4">
        <f t="shared" si="51"/>
        <v>150.85</v>
      </c>
      <c r="H25" s="4">
        <f t="shared" si="51"/>
        <v>156.69999999999999</v>
      </c>
      <c r="I25" s="4">
        <f t="shared" si="51"/>
        <v>154.30000000000001</v>
      </c>
      <c r="J25" s="4">
        <f t="shared" si="51"/>
        <v>164.6</v>
      </c>
      <c r="K25" s="4">
        <f t="shared" si="51"/>
        <v>165.3</v>
      </c>
      <c r="L25" s="4">
        <f t="shared" si="51"/>
        <v>176</v>
      </c>
      <c r="M25" s="4">
        <f t="shared" si="51"/>
        <v>177</v>
      </c>
      <c r="N25" s="4">
        <f t="shared" si="51"/>
        <v>186.6</v>
      </c>
      <c r="O25" s="24">
        <f t="shared" si="3"/>
        <v>4.3511450381679299E-2</v>
      </c>
      <c r="P25" s="24">
        <f t="shared" si="4"/>
        <v>9.302325581395357E-2</v>
      </c>
      <c r="Q25" s="24">
        <f t="shared" si="5"/>
        <v>3.8780245276764963E-2</v>
      </c>
      <c r="R25" s="24">
        <f t="shared" si="6"/>
        <v>6.6753078418664819E-2</v>
      </c>
      <c r="S25" s="24">
        <f t="shared" si="7"/>
        <v>6.4730792498487524E-2</v>
      </c>
      <c r="T25" s="24">
        <f t="shared" si="8"/>
        <v>5.4237288135593191E-2</v>
      </c>
    </row>
    <row r="28" spans="1:41" x14ac:dyDescent="0.3">
      <c r="A28" s="70" t="s">
        <v>35</v>
      </c>
      <c r="B28" s="138">
        <v>2017</v>
      </c>
      <c r="C28" s="139"/>
      <c r="D28" s="137">
        <v>2018</v>
      </c>
      <c r="E28" s="137"/>
      <c r="F28" s="137"/>
      <c r="G28" s="136">
        <v>2019</v>
      </c>
      <c r="H28" s="136"/>
      <c r="I28" s="137">
        <v>2020</v>
      </c>
      <c r="J28" s="137"/>
      <c r="K28" s="136">
        <v>2021</v>
      </c>
      <c r="L28" s="136"/>
      <c r="M28" s="137">
        <v>2022</v>
      </c>
      <c r="N28" s="137"/>
      <c r="O28" s="4"/>
      <c r="P28" s="4"/>
      <c r="Q28" s="4"/>
      <c r="R28" s="4"/>
      <c r="S28" s="4"/>
      <c r="T28" s="4"/>
    </row>
    <row r="29" spans="1:41" x14ac:dyDescent="0.3">
      <c r="A29" s="35" t="s">
        <v>209</v>
      </c>
      <c r="B29" s="79">
        <v>42826</v>
      </c>
      <c r="C29" s="79">
        <v>43160</v>
      </c>
      <c r="D29" s="80">
        <v>43191</v>
      </c>
      <c r="E29" s="80"/>
      <c r="F29" s="80">
        <v>43525</v>
      </c>
      <c r="G29" s="79">
        <v>43556</v>
      </c>
      <c r="H29" s="79">
        <v>43891</v>
      </c>
      <c r="I29" s="80">
        <v>43922</v>
      </c>
      <c r="J29" s="80">
        <v>44256</v>
      </c>
      <c r="K29" s="79">
        <v>44287</v>
      </c>
      <c r="L29" s="79">
        <v>44621</v>
      </c>
      <c r="M29" s="80">
        <v>44652</v>
      </c>
      <c r="N29" s="80">
        <v>44986</v>
      </c>
      <c r="O29" s="77">
        <v>2017</v>
      </c>
      <c r="P29" s="54">
        <v>2018</v>
      </c>
      <c r="Q29" s="77">
        <v>2019</v>
      </c>
      <c r="R29" s="54">
        <v>2020</v>
      </c>
      <c r="S29" s="77">
        <v>2021</v>
      </c>
      <c r="T29" s="54">
        <v>2022</v>
      </c>
    </row>
    <row r="30" spans="1:41" x14ac:dyDescent="0.3">
      <c r="A30" s="78" t="s">
        <v>17</v>
      </c>
      <c r="B30" s="4">
        <f>SUMIFS(Clothing,Date,B$29,Sector,$A$28)</f>
        <v>138</v>
      </c>
      <c r="C30" s="4">
        <f>SUMIFS(Clothing,Date,C$29,Sector,$A$28)</f>
        <v>144.30000000000001</v>
      </c>
      <c r="D30" s="4">
        <f>SUMIFS(Clothing,Date,D$29,Sector,$A$28)</f>
        <v>145.30000000000001</v>
      </c>
      <c r="E30" s="4"/>
      <c r="F30" s="4">
        <f t="shared" ref="F30:N30" si="52">SUMIFS(Clothing,Date,F$29,Sector,$A$28)</f>
        <v>147.9</v>
      </c>
      <c r="G30" s="4">
        <f t="shared" si="52"/>
        <v>148.18333333333331</v>
      </c>
      <c r="H30" s="4">
        <f t="shared" si="52"/>
        <v>151.19999999999999</v>
      </c>
      <c r="I30" s="4">
        <f t="shared" si="52"/>
        <v>147.36388888888891</v>
      </c>
      <c r="J30" s="4">
        <f t="shared" si="52"/>
        <v>157.80000000000001</v>
      </c>
      <c r="K30" s="4">
        <f t="shared" si="52"/>
        <v>158.80000000000001</v>
      </c>
      <c r="L30" s="4">
        <f t="shared" si="52"/>
        <v>172.1</v>
      </c>
      <c r="M30" s="4">
        <f t="shared" si="52"/>
        <v>173.9</v>
      </c>
      <c r="N30" s="4">
        <f t="shared" si="52"/>
        <v>186.1</v>
      </c>
      <c r="O30" s="24">
        <f>(C30-B30)/B30</f>
        <v>4.5652173913043562E-2</v>
      </c>
      <c r="P30" s="24">
        <f>(F30-D30)/D30</f>
        <v>1.7894012388162382E-2</v>
      </c>
      <c r="Q30" s="24">
        <f>(H30-G30)/G30</f>
        <v>2.0357665054549636E-2</v>
      </c>
      <c r="R30" s="24">
        <f>(J30-I30)/I30</f>
        <v>7.0818646208365477E-2</v>
      </c>
      <c r="S30" s="24">
        <f>(L30-K30)/K30</f>
        <v>8.375314861460946E-2</v>
      </c>
      <c r="T30" s="24">
        <f>(N30-M30)/M30</f>
        <v>7.0155261644623282E-2</v>
      </c>
    </row>
    <row r="31" spans="1:41" x14ac:dyDescent="0.3">
      <c r="A31" s="78" t="s">
        <v>18</v>
      </c>
      <c r="B31" s="4">
        <f>SUMIFS(Footware,Date,B$29,Sector,$A$28)</f>
        <v>131.1</v>
      </c>
      <c r="C31" s="4">
        <f>SUMIFS(Footware,Date,C$29,Sector,$A$28)</f>
        <v>136.19999999999999</v>
      </c>
      <c r="D31" s="4">
        <f>SUMIFS(Footware,Date,D$29,Sector,$A$28)</f>
        <v>136.69999999999999</v>
      </c>
      <c r="E31" s="4"/>
      <c r="F31" s="4">
        <f t="shared" ref="F31:N31" si="53">SUMIFS(Footware,Date,F$29,Sector,$A$28)</f>
        <v>139.9</v>
      </c>
      <c r="G31" s="4">
        <f t="shared" si="53"/>
        <v>139.98333333333335</v>
      </c>
      <c r="H31" s="4">
        <f t="shared" si="53"/>
        <v>141.9</v>
      </c>
      <c r="I31" s="4">
        <f t="shared" si="53"/>
        <v>138.86666666666667</v>
      </c>
      <c r="J31" s="4">
        <f t="shared" si="53"/>
        <v>147.9</v>
      </c>
      <c r="K31" s="4">
        <f t="shared" si="53"/>
        <v>148.5</v>
      </c>
      <c r="L31" s="4">
        <f t="shared" si="53"/>
        <v>164.6</v>
      </c>
      <c r="M31" s="4">
        <f t="shared" si="53"/>
        <v>166.5</v>
      </c>
      <c r="N31" s="4">
        <f t="shared" si="53"/>
        <v>178.7</v>
      </c>
      <c r="O31" s="24">
        <f t="shared" ref="O31:O48" si="54">(C31-B31)/B31</f>
        <v>3.8901601830663574E-2</v>
      </c>
      <c r="P31" s="24">
        <f t="shared" ref="P31:P48" si="55">(F31-D31)/D31</f>
        <v>2.3408924652523901E-2</v>
      </c>
      <c r="Q31" s="24">
        <f t="shared" ref="Q31:Q48" si="56">(H31-G31)/G31</f>
        <v>1.369210620311935E-2</v>
      </c>
      <c r="R31" s="24">
        <f t="shared" ref="R31:R48" si="57">(J31-I31)/I31</f>
        <v>6.505040806529043E-2</v>
      </c>
      <c r="S31" s="24">
        <f t="shared" ref="S31:S48" si="58">(L31-K31)/K31</f>
        <v>0.10841750841750838</v>
      </c>
      <c r="T31" s="24">
        <f t="shared" ref="T31:T48" si="59">(N31-M31)/M31</f>
        <v>7.3273273273273209E-2</v>
      </c>
    </row>
    <row r="32" spans="1:41" x14ac:dyDescent="0.3">
      <c r="A32" s="78" t="s">
        <v>19</v>
      </c>
      <c r="B32" s="4">
        <f>SUMIFS(C_F,Date,B$29,Sector,$A$28)</f>
        <v>137</v>
      </c>
      <c r="C32" s="4">
        <f>SUMIFS(C_F,Date,C$29,Sector,$A$28)</f>
        <v>143.1</v>
      </c>
      <c r="D32" s="4">
        <f>SUMIFS(C_F,Date,D$29,Sector,$A$28)</f>
        <v>144</v>
      </c>
      <c r="E32" s="4"/>
      <c r="F32" s="4">
        <f t="shared" ref="F32:N32" si="60">SUMIFS(C_F,Date,F$29,Sector,$A$28)</f>
        <v>146.69999999999999</v>
      </c>
      <c r="G32" s="4">
        <f t="shared" si="60"/>
        <v>146.98333333333335</v>
      </c>
      <c r="H32" s="4">
        <f t="shared" si="60"/>
        <v>149.80000000000001</v>
      </c>
      <c r="I32" s="4">
        <f t="shared" si="60"/>
        <v>146.15555555555554</v>
      </c>
      <c r="J32" s="4">
        <f t="shared" si="60"/>
        <v>156.4</v>
      </c>
      <c r="K32" s="4">
        <f t="shared" si="60"/>
        <v>157.30000000000001</v>
      </c>
      <c r="L32" s="4">
        <f t="shared" si="60"/>
        <v>171.1</v>
      </c>
      <c r="M32" s="4">
        <f t="shared" si="60"/>
        <v>172.8</v>
      </c>
      <c r="N32" s="4">
        <f t="shared" si="60"/>
        <v>185.1</v>
      </c>
      <c r="O32" s="24">
        <f t="shared" si="54"/>
        <v>4.4525547445255435E-2</v>
      </c>
      <c r="P32" s="24">
        <f t="shared" si="55"/>
        <v>1.874999999999992E-2</v>
      </c>
      <c r="Q32" s="24">
        <f t="shared" si="56"/>
        <v>1.9163170427486081E-2</v>
      </c>
      <c r="R32" s="24">
        <f t="shared" si="57"/>
        <v>7.009274745324634E-2</v>
      </c>
      <c r="S32" s="24">
        <f t="shared" si="58"/>
        <v>8.7730451366814885E-2</v>
      </c>
      <c r="T32" s="24">
        <f t="shared" si="59"/>
        <v>7.1180555555555455E-2</v>
      </c>
      <c r="Z32" s="133" t="s">
        <v>379</v>
      </c>
      <c r="AA32" s="134"/>
      <c r="AB32" s="134"/>
      <c r="AC32" s="135"/>
      <c r="AE32" s="130" t="s">
        <v>380</v>
      </c>
      <c r="AF32" s="131"/>
      <c r="AG32" s="131"/>
      <c r="AH32" s="132"/>
    </row>
    <row r="33" spans="1:34" x14ac:dyDescent="0.3">
      <c r="A33" s="78" t="s">
        <v>21</v>
      </c>
      <c r="B33" s="4">
        <f>SUMIFS(Fuel_Light,Date,B$29,Sector,$A$28)</f>
        <v>129.80000000000001</v>
      </c>
      <c r="C33" s="4">
        <f>SUMIFS(Fuel_Light,Date,C$29,Sector,$A$28)</f>
        <v>136.5</v>
      </c>
      <c r="D33" s="4">
        <f>SUMIFS(Fuel_Light,Date,D$29,Sector,$A$28)</f>
        <v>136.5</v>
      </c>
      <c r="E33" s="4"/>
      <c r="F33" s="4">
        <f t="shared" ref="F33:N33" si="61">SUMIFS(Fuel_Light,Date,F$29,Sector,$A$28)</f>
        <v>139.69999999999999</v>
      </c>
      <c r="G33" s="4">
        <f t="shared" si="61"/>
        <v>139.73333333333332</v>
      </c>
      <c r="H33" s="4">
        <f t="shared" si="61"/>
        <v>148.9</v>
      </c>
      <c r="I33" s="4">
        <f t="shared" si="61"/>
        <v>144.1</v>
      </c>
      <c r="J33" s="4">
        <f t="shared" si="61"/>
        <v>155.5</v>
      </c>
      <c r="K33" s="4">
        <f t="shared" si="61"/>
        <v>155.6</v>
      </c>
      <c r="L33" s="4">
        <f t="shared" si="61"/>
        <v>167.2</v>
      </c>
      <c r="M33" s="4">
        <f t="shared" si="61"/>
        <v>172.2</v>
      </c>
      <c r="N33" s="4">
        <f t="shared" si="61"/>
        <v>181.9</v>
      </c>
      <c r="O33" s="24">
        <f t="shared" si="54"/>
        <v>5.1617873651771867E-2</v>
      </c>
      <c r="P33" s="24">
        <f t="shared" si="55"/>
        <v>2.344322344322336E-2</v>
      </c>
      <c r="Q33" s="24">
        <f t="shared" si="56"/>
        <v>6.5601145038168079E-2</v>
      </c>
      <c r="R33" s="24">
        <f t="shared" si="57"/>
        <v>7.9111727966689846E-2</v>
      </c>
      <c r="S33" s="24">
        <f t="shared" si="58"/>
        <v>7.455012853470433E-2</v>
      </c>
      <c r="T33" s="24">
        <f t="shared" si="59"/>
        <v>5.6329849012775948E-2</v>
      </c>
      <c r="Z33" s="3" t="s">
        <v>1</v>
      </c>
      <c r="AA33" s="3">
        <v>2017</v>
      </c>
      <c r="AB33" s="3">
        <v>2018</v>
      </c>
      <c r="AC33" s="3">
        <v>2019</v>
      </c>
      <c r="AE33" s="85" t="s">
        <v>1</v>
      </c>
      <c r="AF33" s="85">
        <v>2020</v>
      </c>
      <c r="AG33" s="85">
        <v>2021</v>
      </c>
      <c r="AH33" s="85">
        <v>2022</v>
      </c>
    </row>
    <row r="34" spans="1:34" x14ac:dyDescent="0.3">
      <c r="A34" s="78" t="s">
        <v>22</v>
      </c>
      <c r="B34" s="4">
        <f>SUMIFS(Household,Date,B$29,Sector,$A$28)</f>
        <v>130.4</v>
      </c>
      <c r="C34" s="4">
        <f>SUMIFS(Household,Date,C$29,Sector,$A$28)</f>
        <v>135.6</v>
      </c>
      <c r="D34" s="4">
        <f>SUMIFS(Household,Date,D$29,Sector,$A$28)</f>
        <v>136.6</v>
      </c>
      <c r="E34" s="4"/>
      <c r="F34" s="4">
        <f t="shared" ref="F34:N34" si="62">SUMIFS(Household,Date,F$29,Sector,$A$28)</f>
        <v>143.80000000000001</v>
      </c>
      <c r="G34" s="4">
        <f t="shared" si="62"/>
        <v>143.79999999999998</v>
      </c>
      <c r="H34" s="4">
        <f t="shared" si="62"/>
        <v>146.4</v>
      </c>
      <c r="I34" s="4">
        <f t="shared" si="62"/>
        <v>142.35555555555555</v>
      </c>
      <c r="J34" s="4">
        <f t="shared" si="62"/>
        <v>151.19999999999999</v>
      </c>
      <c r="K34" s="4">
        <f t="shared" si="62"/>
        <v>151.80000000000001</v>
      </c>
      <c r="L34" s="4">
        <f t="shared" si="62"/>
        <v>162.80000000000001</v>
      </c>
      <c r="M34" s="4">
        <f t="shared" si="62"/>
        <v>164</v>
      </c>
      <c r="N34" s="4">
        <f t="shared" si="62"/>
        <v>174.2</v>
      </c>
      <c r="O34" s="24">
        <f t="shared" si="54"/>
        <v>3.9877300613496841E-2</v>
      </c>
      <c r="P34" s="24">
        <f t="shared" si="55"/>
        <v>5.2708638360175822E-2</v>
      </c>
      <c r="Q34" s="24">
        <f t="shared" si="56"/>
        <v>1.8080667593880551E-2</v>
      </c>
      <c r="R34" s="24">
        <f t="shared" si="57"/>
        <v>6.2129253824539425E-2</v>
      </c>
      <c r="S34" s="24">
        <f t="shared" si="58"/>
        <v>7.2463768115942018E-2</v>
      </c>
      <c r="T34" s="24">
        <f t="shared" si="59"/>
        <v>6.2195121951219443E-2</v>
      </c>
      <c r="Z34" s="86" t="s">
        <v>377</v>
      </c>
      <c r="AA34" s="24">
        <v>4.4124268347591138E-2</v>
      </c>
      <c r="AB34" s="24">
        <v>2.703475897582603E-2</v>
      </c>
      <c r="AC34" s="24">
        <v>2.7156142018970014E-2</v>
      </c>
      <c r="AE34" s="86" t="s">
        <v>377</v>
      </c>
      <c r="AF34" s="52">
        <v>6.9498382814945234E-2</v>
      </c>
      <c r="AG34" s="52">
        <v>8.5233160621761603E-2</v>
      </c>
      <c r="AH34" s="52">
        <v>6.6635271956675179E-2</v>
      </c>
    </row>
    <row r="35" spans="1:34" x14ac:dyDescent="0.3">
      <c r="A35" s="78" t="s">
        <v>3</v>
      </c>
      <c r="B35" s="4">
        <f>SUMIFS(Cereals,Date,B$29,Sector,$A$28)</f>
        <v>133</v>
      </c>
      <c r="C35" s="4">
        <f>SUMIFS(Cereals,Date,C$29,Sector,$A$28)</f>
        <v>136.19999999999999</v>
      </c>
      <c r="D35" s="4">
        <f>SUMIFS(Cereals,Date,D$29,Sector,$A$28)</f>
        <v>136.4</v>
      </c>
      <c r="E35" s="4"/>
      <c r="F35" s="4">
        <f t="shared" ref="F35:N35" si="63">SUMIFS(Cereals,Date,F$29,Sector,$A$28)</f>
        <v>137.80000000000001</v>
      </c>
      <c r="G35" s="4">
        <f t="shared" si="63"/>
        <v>138.13333333333333</v>
      </c>
      <c r="H35" s="4">
        <f t="shared" si="63"/>
        <v>145.1</v>
      </c>
      <c r="I35" s="4">
        <f t="shared" si="63"/>
        <v>148.69999999999999</v>
      </c>
      <c r="J35" s="4">
        <f t="shared" si="63"/>
        <v>144.1</v>
      </c>
      <c r="K35" s="4">
        <f t="shared" si="63"/>
        <v>144.30000000000001</v>
      </c>
      <c r="L35" s="4">
        <f t="shared" si="63"/>
        <v>151.30000000000001</v>
      </c>
      <c r="M35" s="4">
        <f t="shared" si="63"/>
        <v>152.9</v>
      </c>
      <c r="N35" s="4">
        <f t="shared" si="63"/>
        <v>174.4</v>
      </c>
      <c r="O35" s="24">
        <f t="shared" si="54"/>
        <v>2.4060150375939764E-2</v>
      </c>
      <c r="P35" s="24">
        <f t="shared" si="55"/>
        <v>1.026392961876837E-2</v>
      </c>
      <c r="Q35" s="24">
        <f t="shared" si="56"/>
        <v>5.0434362934362952E-2</v>
      </c>
      <c r="R35" s="24">
        <f t="shared" si="57"/>
        <v>-3.0934767989240046E-2</v>
      </c>
      <c r="S35" s="24">
        <f t="shared" si="58"/>
        <v>4.8510048510048503E-2</v>
      </c>
      <c r="T35" s="24">
        <f t="shared" si="59"/>
        <v>0.14061478090255067</v>
      </c>
      <c r="Z35" s="87" t="s">
        <v>376</v>
      </c>
      <c r="AA35" s="24">
        <v>2.1880819366852832E-2</v>
      </c>
      <c r="AB35" s="24">
        <v>3.3008935177280484E-3</v>
      </c>
      <c r="AC35" s="24">
        <v>6.1165075721523944E-2</v>
      </c>
      <c r="AE35" s="87" t="s">
        <v>376</v>
      </c>
      <c r="AF35" s="52">
        <v>7.0729167578162624E-2</v>
      </c>
      <c r="AG35" s="52">
        <v>5.8185165447410675E-2</v>
      </c>
      <c r="AH35" s="52">
        <v>2.9309488325881601E-2</v>
      </c>
    </row>
    <row r="36" spans="1:34" x14ac:dyDescent="0.3">
      <c r="A36" s="78" t="s">
        <v>4</v>
      </c>
      <c r="B36" s="4">
        <f>SUMIFS(Meat_Fish,Date,B$29,Sector,$A$28)</f>
        <v>139.4</v>
      </c>
      <c r="C36" s="4">
        <f>SUMIFS(Meat_Fish,Date,C$29,Sector,$A$28)</f>
        <v>143.6</v>
      </c>
      <c r="D36" s="4">
        <f>SUMIFS(Meat_Fish,Date,D$29,Sector,$A$28)</f>
        <v>144.4</v>
      </c>
      <c r="E36" s="4"/>
      <c r="F36" s="4">
        <f t="shared" ref="F36:N36" si="64">SUMIFS(Meat_Fish,Date,F$29,Sector,$A$28)</f>
        <v>153</v>
      </c>
      <c r="G36" s="4">
        <f t="shared" si="64"/>
        <v>156.61666666666667</v>
      </c>
      <c r="H36" s="4">
        <f t="shared" si="64"/>
        <v>167</v>
      </c>
      <c r="I36" s="4">
        <f t="shared" si="64"/>
        <v>147.88333333333333</v>
      </c>
      <c r="J36" s="4">
        <f t="shared" si="64"/>
        <v>192.2</v>
      </c>
      <c r="K36" s="4">
        <f t="shared" si="64"/>
        <v>198</v>
      </c>
      <c r="L36" s="4">
        <f t="shared" si="64"/>
        <v>210.7</v>
      </c>
      <c r="M36" s="4">
        <f t="shared" si="64"/>
        <v>211.8</v>
      </c>
      <c r="N36" s="4">
        <f t="shared" si="64"/>
        <v>207.7</v>
      </c>
      <c r="O36" s="24">
        <f t="shared" si="54"/>
        <v>3.0129124820659887E-2</v>
      </c>
      <c r="P36" s="24">
        <f t="shared" si="55"/>
        <v>5.9556786703601067E-2</v>
      </c>
      <c r="Q36" s="24">
        <f t="shared" si="56"/>
        <v>6.6297754602532677E-2</v>
      </c>
      <c r="R36" s="24">
        <f t="shared" si="57"/>
        <v>0.29967316578383862</v>
      </c>
      <c r="S36" s="24">
        <f t="shared" si="58"/>
        <v>6.4141414141414083E-2</v>
      </c>
      <c r="T36" s="24">
        <f t="shared" si="59"/>
        <v>-1.9357884796978388E-2</v>
      </c>
      <c r="Z36" s="83" t="s">
        <v>23</v>
      </c>
      <c r="AA36" s="24">
        <v>4.8399687743950176E-2</v>
      </c>
      <c r="AB36" s="24">
        <v>8.1360946745562143E-2</v>
      </c>
      <c r="AC36" s="24">
        <v>3.9472187464452267E-2</v>
      </c>
      <c r="AE36" s="83" t="s">
        <v>23</v>
      </c>
      <c r="AF36" s="52">
        <v>7.2992700729927015E-2</v>
      </c>
      <c r="AG36" s="52">
        <v>6.5927295132470656E-2</v>
      </c>
      <c r="AH36" s="52">
        <v>5.9770114942528769E-2</v>
      </c>
    </row>
    <row r="37" spans="1:34" x14ac:dyDescent="0.3">
      <c r="A37" s="78" t="s">
        <v>5</v>
      </c>
      <c r="B37" s="4">
        <f>SUMIFS(Egg,Date,B$29,Sector,$A$28)</f>
        <v>126.1</v>
      </c>
      <c r="C37" s="4">
        <f>SUMIFS(Egg,Date,C$29,Sector,$A$28)</f>
        <v>138.30000000000001</v>
      </c>
      <c r="D37" s="4">
        <f>SUMIFS(Egg,Date,D$29,Sector,$A$28)</f>
        <v>133.9</v>
      </c>
      <c r="E37" s="4"/>
      <c r="F37" s="4">
        <f t="shared" ref="F37:N37" si="65">SUMIFS(Egg,Date,F$29,Sector,$A$28)</f>
        <v>140.30000000000001</v>
      </c>
      <c r="G37" s="4">
        <f t="shared" si="65"/>
        <v>139.29999999999998</v>
      </c>
      <c r="H37" s="4">
        <f t="shared" si="65"/>
        <v>148.1</v>
      </c>
      <c r="I37" s="4">
        <f t="shared" si="65"/>
        <v>148.80000000000001</v>
      </c>
      <c r="J37" s="4">
        <f t="shared" si="65"/>
        <v>163.80000000000001</v>
      </c>
      <c r="K37" s="4">
        <f t="shared" si="65"/>
        <v>164.6</v>
      </c>
      <c r="L37" s="4">
        <f t="shared" si="65"/>
        <v>167.8</v>
      </c>
      <c r="M37" s="4">
        <f t="shared" si="65"/>
        <v>164.5</v>
      </c>
      <c r="N37" s="4">
        <f t="shared" si="65"/>
        <v>175.2</v>
      </c>
      <c r="O37" s="24">
        <f t="shared" si="54"/>
        <v>9.674861221252988E-2</v>
      </c>
      <c r="P37" s="24">
        <f t="shared" si="55"/>
        <v>4.7796863330843951E-2</v>
      </c>
      <c r="Q37" s="24">
        <f t="shared" si="56"/>
        <v>6.3173007896626082E-2</v>
      </c>
      <c r="R37" s="24">
        <f t="shared" si="57"/>
        <v>0.10080645161290322</v>
      </c>
      <c r="S37" s="24">
        <f t="shared" si="58"/>
        <v>1.944106925880934E-2</v>
      </c>
      <c r="T37" s="24">
        <f t="shared" si="59"/>
        <v>6.5045592705167105E-2</v>
      </c>
    </row>
    <row r="38" spans="1:34" x14ac:dyDescent="0.3">
      <c r="A38" s="78" t="s">
        <v>6</v>
      </c>
      <c r="B38" s="4">
        <f>SUMIFS(Milk_Product,Date,B$29,Sector,$A$28)</f>
        <v>137.19999999999999</v>
      </c>
      <c r="C38" s="4">
        <f>SUMIFS(Milk_Product,Date,C$29,Sector,$A$28)</f>
        <v>141.19999999999999</v>
      </c>
      <c r="D38" s="4">
        <f>SUMIFS(Milk_Product,Date,D$29,Sector,$A$28)</f>
        <v>141.6</v>
      </c>
      <c r="E38" s="4"/>
      <c r="F38" s="4">
        <f t="shared" ref="F38:N38" si="66">SUMIFS(Milk_Product,Date,F$29,Sector,$A$28)</f>
        <v>142.30000000000001</v>
      </c>
      <c r="G38" s="4">
        <f t="shared" si="66"/>
        <v>142.73333333333332</v>
      </c>
      <c r="H38" s="4">
        <f t="shared" si="66"/>
        <v>151.5</v>
      </c>
      <c r="I38" s="4">
        <f t="shared" si="66"/>
        <v>155.6</v>
      </c>
      <c r="J38" s="4">
        <f t="shared" si="66"/>
        <v>154.9</v>
      </c>
      <c r="K38" s="4">
        <f t="shared" si="66"/>
        <v>155.4</v>
      </c>
      <c r="L38" s="4">
        <f t="shared" si="66"/>
        <v>162.19999999999999</v>
      </c>
      <c r="M38" s="4">
        <f t="shared" si="66"/>
        <v>163.9</v>
      </c>
      <c r="N38" s="4">
        <f t="shared" si="66"/>
        <v>177.3</v>
      </c>
      <c r="O38" s="24">
        <f t="shared" si="54"/>
        <v>2.915451895043732E-2</v>
      </c>
      <c r="P38" s="24">
        <f t="shared" si="55"/>
        <v>4.943502824858878E-3</v>
      </c>
      <c r="Q38" s="24">
        <f t="shared" si="56"/>
        <v>6.1419897244278474E-2</v>
      </c>
      <c r="R38" s="24">
        <f t="shared" si="57"/>
        <v>-4.4987146529562256E-3</v>
      </c>
      <c r="S38" s="24">
        <f t="shared" si="58"/>
        <v>4.3758043758043645E-2</v>
      </c>
      <c r="T38" s="24">
        <f t="shared" si="59"/>
        <v>8.1757169005491181E-2</v>
      </c>
    </row>
    <row r="39" spans="1:34" x14ac:dyDescent="0.3">
      <c r="A39" s="78" t="s">
        <v>7</v>
      </c>
      <c r="B39" s="4">
        <f>SUMIFS(Oils_fats,Date,B$29,Sector,$A$28)</f>
        <v>118.4</v>
      </c>
      <c r="C39" s="4">
        <f>SUMIFS(Oils_fats,Date,C$29,Sector,$A$28)</f>
        <v>120.7</v>
      </c>
      <c r="D39" s="4">
        <f>SUMIFS(Oils_fats,Date,D$29,Sector,$A$28)</f>
        <v>121</v>
      </c>
      <c r="E39" s="4"/>
      <c r="F39" s="4">
        <f t="shared" ref="F39:N39" si="67">SUMIFS(Oils_fats,Date,F$29,Sector,$A$28)</f>
        <v>122</v>
      </c>
      <c r="G39" s="4">
        <f t="shared" si="67"/>
        <v>122.08333333333333</v>
      </c>
      <c r="H39" s="4">
        <f t="shared" si="67"/>
        <v>131.19999999999999</v>
      </c>
      <c r="I39" s="4">
        <f t="shared" si="67"/>
        <v>135.1</v>
      </c>
      <c r="J39" s="4">
        <f t="shared" si="67"/>
        <v>163.9</v>
      </c>
      <c r="K39" s="4">
        <f t="shared" si="67"/>
        <v>170.1</v>
      </c>
      <c r="L39" s="4">
        <f t="shared" si="67"/>
        <v>194.6</v>
      </c>
      <c r="M39" s="4">
        <f t="shared" si="67"/>
        <v>199.5</v>
      </c>
      <c r="N39" s="4">
        <f t="shared" si="67"/>
        <v>179.2</v>
      </c>
      <c r="O39" s="24">
        <f t="shared" si="54"/>
        <v>1.9425675675675651E-2</v>
      </c>
      <c r="P39" s="24">
        <f t="shared" si="55"/>
        <v>8.2644628099173556E-3</v>
      </c>
      <c r="Q39" s="24">
        <f t="shared" si="56"/>
        <v>7.4675767918088692E-2</v>
      </c>
      <c r="R39" s="24">
        <f t="shared" si="57"/>
        <v>0.21317542561065886</v>
      </c>
      <c r="S39" s="24">
        <f t="shared" si="58"/>
        <v>0.1440329218106996</v>
      </c>
      <c r="T39" s="24">
        <f t="shared" si="59"/>
        <v>-0.10175438596491233</v>
      </c>
    </row>
    <row r="40" spans="1:34" x14ac:dyDescent="0.3">
      <c r="A40" s="78" t="s">
        <v>8</v>
      </c>
      <c r="B40" s="4">
        <f>SUMIFS(Fruits,Date,B$29,Sector,$A$28)</f>
        <v>139.9</v>
      </c>
      <c r="C40" s="4">
        <f>SUMIFS(Fruits,Date,C$29,Sector,$A$28)</f>
        <v>146.19999999999999</v>
      </c>
      <c r="D40" s="4">
        <f>SUMIFS(Fruits,Date,D$29,Sector,$A$28)</f>
        <v>153.5</v>
      </c>
      <c r="E40" s="4"/>
      <c r="F40" s="4">
        <f t="shared" ref="F40:N40" si="68">SUMIFS(Fruits,Date,F$29,Sector,$A$28)</f>
        <v>137.6</v>
      </c>
      <c r="G40" s="4">
        <f t="shared" si="68"/>
        <v>142.16666666666666</v>
      </c>
      <c r="H40" s="4">
        <f t="shared" si="68"/>
        <v>142.5</v>
      </c>
      <c r="I40" s="4">
        <f t="shared" si="68"/>
        <v>149.9</v>
      </c>
      <c r="J40" s="4">
        <f t="shared" si="68"/>
        <v>153.69999999999999</v>
      </c>
      <c r="K40" s="4">
        <f t="shared" si="68"/>
        <v>164.4</v>
      </c>
      <c r="L40" s="4">
        <f t="shared" si="68"/>
        <v>157.6</v>
      </c>
      <c r="M40" s="4">
        <f t="shared" si="68"/>
        <v>172.6</v>
      </c>
      <c r="N40" s="4">
        <f t="shared" si="68"/>
        <v>169.5</v>
      </c>
      <c r="O40" s="24">
        <f t="shared" si="54"/>
        <v>4.5032165832737545E-2</v>
      </c>
      <c r="P40" s="24">
        <f t="shared" si="55"/>
        <v>-0.10358306188925086</v>
      </c>
      <c r="Q40" s="24">
        <f t="shared" si="56"/>
        <v>2.3446658851114383E-3</v>
      </c>
      <c r="R40" s="24">
        <f t="shared" si="57"/>
        <v>2.5350233488992548E-2</v>
      </c>
      <c r="S40" s="24">
        <f t="shared" si="58"/>
        <v>-4.1362530413625372E-2</v>
      </c>
      <c r="T40" s="24">
        <f t="shared" si="59"/>
        <v>-1.7960602549246783E-2</v>
      </c>
      <c r="Z40" s="3" t="s">
        <v>1</v>
      </c>
      <c r="AA40" s="88" t="s">
        <v>377</v>
      </c>
      <c r="AB40" s="88" t="s">
        <v>376</v>
      </c>
      <c r="AC40" s="88" t="s">
        <v>23</v>
      </c>
    </row>
    <row r="41" spans="1:34" x14ac:dyDescent="0.3">
      <c r="A41" s="78" t="s">
        <v>9</v>
      </c>
      <c r="B41" s="4">
        <f>SUMIFS(Veg,Date,B$29,Sector,$A$28)</f>
        <v>123.4</v>
      </c>
      <c r="C41" s="4">
        <f>SUMIFS(Veg,Date,C$29,Sector,$A$28)</f>
        <v>134.6</v>
      </c>
      <c r="D41" s="4">
        <f>SUMIFS(Veg,Date,D$29,Sector,$A$28)</f>
        <v>132.6</v>
      </c>
      <c r="E41" s="4"/>
      <c r="F41" s="4">
        <f t="shared" ref="F41:N41" si="69">SUMIFS(Veg,Date,F$29,Sector,$A$28)</f>
        <v>132.6</v>
      </c>
      <c r="G41" s="4">
        <f t="shared" si="69"/>
        <v>141.23333333333335</v>
      </c>
      <c r="H41" s="4">
        <f t="shared" si="69"/>
        <v>157.30000000000001</v>
      </c>
      <c r="I41" s="4">
        <f t="shared" si="69"/>
        <v>168.6</v>
      </c>
      <c r="J41" s="4">
        <f t="shared" si="69"/>
        <v>149.5</v>
      </c>
      <c r="K41" s="4">
        <f t="shared" si="69"/>
        <v>144.1</v>
      </c>
      <c r="L41" s="4">
        <f t="shared" si="69"/>
        <v>166.9</v>
      </c>
      <c r="M41" s="4">
        <f t="shared" si="69"/>
        <v>166.2</v>
      </c>
      <c r="N41" s="4">
        <f t="shared" si="69"/>
        <v>152.80000000000001</v>
      </c>
      <c r="O41" s="24">
        <f t="shared" si="54"/>
        <v>9.0761750405186289E-2</v>
      </c>
      <c r="P41" s="24">
        <f t="shared" si="55"/>
        <v>0</v>
      </c>
      <c r="Q41" s="24">
        <f t="shared" si="56"/>
        <v>0.11375973566202498</v>
      </c>
      <c r="R41" s="24">
        <f t="shared" si="57"/>
        <v>-0.11328588374851717</v>
      </c>
      <c r="S41" s="24">
        <f t="shared" si="58"/>
        <v>0.15822345593337969</v>
      </c>
      <c r="T41" s="24">
        <f t="shared" si="59"/>
        <v>-8.0625752105896384E-2</v>
      </c>
      <c r="Z41" s="3">
        <v>2017</v>
      </c>
      <c r="AA41" s="24">
        <v>4.4124268347591138E-2</v>
      </c>
      <c r="AB41" s="24">
        <v>2.1880819366852832E-2</v>
      </c>
      <c r="AC41" s="24">
        <v>4.8399687743950176E-2</v>
      </c>
    </row>
    <row r="42" spans="1:34" x14ac:dyDescent="0.3">
      <c r="A42" s="78" t="s">
        <v>10</v>
      </c>
      <c r="B42" s="4">
        <f>SUMIFS(Pulse,Date,B$29,Sector,$A$28)</f>
        <v>140.9</v>
      </c>
      <c r="C42" s="4">
        <f>SUMIFS(Pulse,Date,C$29,Sector,$A$28)</f>
        <v>124.6</v>
      </c>
      <c r="D42" s="4">
        <f>SUMIFS(Pulse,Date,D$29,Sector,$A$28)</f>
        <v>123.5</v>
      </c>
      <c r="E42" s="4"/>
      <c r="F42" s="4">
        <f t="shared" ref="F42:N42" si="70">SUMIFS(Pulse,Date,F$29,Sector,$A$28)</f>
        <v>121.8</v>
      </c>
      <c r="G42" s="4">
        <f t="shared" si="70"/>
        <v>124.38333333333334</v>
      </c>
      <c r="H42" s="4">
        <f t="shared" si="70"/>
        <v>141.1</v>
      </c>
      <c r="I42" s="4">
        <f t="shared" si="70"/>
        <v>150.4</v>
      </c>
      <c r="J42" s="4">
        <f t="shared" si="70"/>
        <v>159.80000000000001</v>
      </c>
      <c r="K42" s="4">
        <f t="shared" si="70"/>
        <v>161.69999999999999</v>
      </c>
      <c r="L42" s="4">
        <f t="shared" si="70"/>
        <v>163.9</v>
      </c>
      <c r="M42" s="4">
        <f t="shared" si="70"/>
        <v>164.7</v>
      </c>
      <c r="N42" s="4">
        <f t="shared" si="70"/>
        <v>171.1</v>
      </c>
      <c r="O42" s="24">
        <f t="shared" si="54"/>
        <v>-0.11568488289567076</v>
      </c>
      <c r="P42" s="24">
        <f t="shared" si="55"/>
        <v>-1.3765182186234841E-2</v>
      </c>
      <c r="Q42" s="24">
        <f t="shared" si="56"/>
        <v>0.13439635535307506</v>
      </c>
      <c r="R42" s="24">
        <f t="shared" si="57"/>
        <v>6.2500000000000042E-2</v>
      </c>
      <c r="S42" s="24">
        <f t="shared" si="58"/>
        <v>1.3605442176870855E-2</v>
      </c>
      <c r="T42" s="24">
        <f t="shared" si="59"/>
        <v>3.8858530661809387E-2</v>
      </c>
      <c r="Z42" s="3">
        <v>2018</v>
      </c>
      <c r="AA42" s="24">
        <v>2.703475897582603E-2</v>
      </c>
      <c r="AB42" s="24">
        <v>3.3008935177280484E-3</v>
      </c>
      <c r="AC42" s="24">
        <v>8.1360946745562143E-2</v>
      </c>
    </row>
    <row r="43" spans="1:34" x14ac:dyDescent="0.3">
      <c r="A43" s="78" t="s">
        <v>11</v>
      </c>
      <c r="B43" s="4">
        <f>SUMIFS(Sugar,Date,B$29,Sector,$A$28)</f>
        <v>118.5</v>
      </c>
      <c r="C43" s="4">
        <f>SUMIFS(Sugar,Date,C$29,Sector,$A$28)</f>
        <v>116.1</v>
      </c>
      <c r="D43" s="4">
        <f>SUMIFS(Sugar,Date,D$29,Sector,$A$28)</f>
        <v>113.7</v>
      </c>
      <c r="E43" s="4"/>
      <c r="F43" s="4">
        <f t="shared" ref="F43:N43" si="71">SUMIFS(Sugar,Date,F$29,Sector,$A$28)</f>
        <v>109</v>
      </c>
      <c r="G43" s="4">
        <f t="shared" si="71"/>
        <v>109.85000000000001</v>
      </c>
      <c r="H43" s="4">
        <f t="shared" si="71"/>
        <v>113.2</v>
      </c>
      <c r="I43" s="4">
        <f t="shared" si="71"/>
        <v>120.3</v>
      </c>
      <c r="J43" s="4">
        <f t="shared" si="71"/>
        <v>112.6</v>
      </c>
      <c r="K43" s="4">
        <f t="shared" si="71"/>
        <v>113.1</v>
      </c>
      <c r="L43" s="4">
        <f t="shared" si="71"/>
        <v>118.8</v>
      </c>
      <c r="M43" s="4">
        <f t="shared" si="71"/>
        <v>119</v>
      </c>
      <c r="N43" s="4">
        <f t="shared" si="71"/>
        <v>120</v>
      </c>
      <c r="O43" s="24">
        <f t="shared" si="54"/>
        <v>-2.0253164556962074E-2</v>
      </c>
      <c r="P43" s="24">
        <f t="shared" si="55"/>
        <v>-4.1336851363236608E-2</v>
      </c>
      <c r="Q43" s="24">
        <f t="shared" si="56"/>
        <v>3.049613108784701E-2</v>
      </c>
      <c r="R43" s="24">
        <f t="shared" si="57"/>
        <v>-6.4006650041562779E-2</v>
      </c>
      <c r="S43" s="24">
        <f t="shared" si="58"/>
        <v>5.0397877984084911E-2</v>
      </c>
      <c r="T43" s="24">
        <f t="shared" si="59"/>
        <v>8.4033613445378148E-3</v>
      </c>
      <c r="Z43" s="3">
        <v>2019</v>
      </c>
      <c r="AA43" s="24">
        <v>2.7156142018970014E-2</v>
      </c>
      <c r="AB43" s="24">
        <v>6.1165075721523944E-2</v>
      </c>
      <c r="AC43" s="24">
        <v>3.9472187464452267E-2</v>
      </c>
    </row>
    <row r="44" spans="1:34" x14ac:dyDescent="0.3">
      <c r="A44" s="78" t="s">
        <v>12</v>
      </c>
      <c r="B44" s="4">
        <f>SUMIFS(Spices,Date,B$29,Sector,$A$28)</f>
        <v>136.5</v>
      </c>
      <c r="C44" s="4">
        <f>SUMIFS(Spices,Date,C$29,Sector,$A$28)</f>
        <v>137.80000000000001</v>
      </c>
      <c r="D44" s="4">
        <f>SUMIFS(Spices,Date,D$29,Sector,$A$28)</f>
        <v>138.19999999999999</v>
      </c>
      <c r="E44" s="4"/>
      <c r="F44" s="4">
        <f t="shared" ref="F44:N44" si="72">SUMIFS(Spices,Date,F$29,Sector,$A$28)</f>
        <v>139.5</v>
      </c>
      <c r="G44" s="4">
        <f t="shared" si="72"/>
        <v>140.13333333333333</v>
      </c>
      <c r="H44" s="4">
        <f t="shared" si="72"/>
        <v>153.19999999999999</v>
      </c>
      <c r="I44" s="4">
        <f t="shared" si="72"/>
        <v>157.1</v>
      </c>
      <c r="J44" s="4">
        <f t="shared" si="72"/>
        <v>163.5</v>
      </c>
      <c r="K44" s="4">
        <f t="shared" si="72"/>
        <v>163.9</v>
      </c>
      <c r="L44" s="4">
        <f t="shared" si="72"/>
        <v>177.4</v>
      </c>
      <c r="M44" s="4">
        <f t="shared" si="72"/>
        <v>181.3</v>
      </c>
      <c r="N44" s="4">
        <f t="shared" si="72"/>
        <v>209.7</v>
      </c>
      <c r="O44" s="24">
        <f t="shared" si="54"/>
        <v>9.5238095238096079E-3</v>
      </c>
      <c r="P44" s="24">
        <f t="shared" si="55"/>
        <v>9.4066570188133976E-3</v>
      </c>
      <c r="Q44" s="24">
        <f t="shared" si="56"/>
        <v>9.3244529019980954E-2</v>
      </c>
      <c r="R44" s="24">
        <f t="shared" si="57"/>
        <v>4.073838319541697E-2</v>
      </c>
      <c r="S44" s="24">
        <f t="shared" si="58"/>
        <v>8.2367297132397807E-2</v>
      </c>
      <c r="T44" s="24">
        <f t="shared" si="59"/>
        <v>0.15664644236072794</v>
      </c>
      <c r="Z44" s="89" t="s">
        <v>381</v>
      </c>
      <c r="AA44" s="129" t="s">
        <v>38</v>
      </c>
      <c r="AB44" s="129"/>
      <c r="AC44" s="129"/>
    </row>
    <row r="45" spans="1:34" x14ac:dyDescent="0.3">
      <c r="A45" s="78" t="s">
        <v>13</v>
      </c>
      <c r="B45" s="4">
        <f>SUMIFS(Non_Alcoholic,Date,B$29,Sector,$A$28)</f>
        <v>127.4</v>
      </c>
      <c r="C45" s="4">
        <f>SUMIFS(Non_Alcoholic,Date,C$29,Sector,$A$28)</f>
        <v>129.1</v>
      </c>
      <c r="D45" s="4">
        <f>SUMIFS(Non_Alcoholic,Date,D$29,Sector,$A$28)</f>
        <v>129.6</v>
      </c>
      <c r="E45" s="4"/>
      <c r="F45" s="4">
        <f t="shared" ref="F45:N45" si="73">SUMIFS(Non_Alcoholic,Date,F$29,Sector,$A$28)</f>
        <v>133.69999999999999</v>
      </c>
      <c r="G45" s="4">
        <f t="shared" si="73"/>
        <v>133.91666666666666</v>
      </c>
      <c r="H45" s="4">
        <f t="shared" si="73"/>
        <v>136.69999999999999</v>
      </c>
      <c r="I45" s="4">
        <f t="shared" si="73"/>
        <v>136.80000000000001</v>
      </c>
      <c r="J45" s="4">
        <f t="shared" si="73"/>
        <v>156.5</v>
      </c>
      <c r="K45" s="4">
        <f t="shared" si="73"/>
        <v>157.6</v>
      </c>
      <c r="L45" s="4">
        <f t="shared" si="73"/>
        <v>165.3</v>
      </c>
      <c r="M45" s="4">
        <f t="shared" si="73"/>
        <v>166.2</v>
      </c>
      <c r="N45" s="4">
        <f t="shared" si="73"/>
        <v>172.3</v>
      </c>
      <c r="O45" s="24">
        <f t="shared" si="54"/>
        <v>1.3343799058084683E-2</v>
      </c>
      <c r="P45" s="24">
        <f t="shared" si="55"/>
        <v>3.1635802469135763E-2</v>
      </c>
      <c r="Q45" s="24">
        <f t="shared" si="56"/>
        <v>2.0784069695083996E-2</v>
      </c>
      <c r="R45" s="24">
        <f t="shared" si="57"/>
        <v>0.14400584795321628</v>
      </c>
      <c r="S45" s="24">
        <f t="shared" si="58"/>
        <v>4.885786802030468E-2</v>
      </c>
      <c r="T45" s="24">
        <f t="shared" si="59"/>
        <v>3.67027677496993E-2</v>
      </c>
      <c r="Z45" s="3">
        <v>2020</v>
      </c>
      <c r="AA45" s="18">
        <v>6.9498382814945234E-2</v>
      </c>
      <c r="AB45" s="18">
        <v>7.0729167578162624E-2</v>
      </c>
      <c r="AC45" s="18">
        <v>7.2992700729927015E-2</v>
      </c>
    </row>
    <row r="46" spans="1:34" x14ac:dyDescent="0.3">
      <c r="A46" s="78" t="s">
        <v>14</v>
      </c>
      <c r="B46" s="4">
        <f>SUMIFS(Prepared_meals,Date,B$29,Sector,$A$28)</f>
        <v>144.19999999999999</v>
      </c>
      <c r="C46" s="4">
        <f>SUMIFS(Prepared_meals,Date,C$29,Sector,$A$28)</f>
        <v>150.4</v>
      </c>
      <c r="D46" s="4">
        <f>SUMIFS(Prepared_meals,Date,D$29,Sector,$A$28)</f>
        <v>151.19999999999999</v>
      </c>
      <c r="E46" s="4"/>
      <c r="F46" s="4">
        <f t="shared" ref="F46:N46" si="74">SUMIFS(Prepared_meals,Date,F$29,Sector,$A$28)</f>
        <v>155.19999999999999</v>
      </c>
      <c r="G46" s="4">
        <f t="shared" si="74"/>
        <v>155.38333333333333</v>
      </c>
      <c r="H46" s="4">
        <f t="shared" si="74"/>
        <v>159.6</v>
      </c>
      <c r="I46" s="4">
        <f t="shared" si="74"/>
        <v>134.1</v>
      </c>
      <c r="J46" s="4">
        <f t="shared" si="74"/>
        <v>168.2</v>
      </c>
      <c r="K46" s="4">
        <f t="shared" si="74"/>
        <v>168.9</v>
      </c>
      <c r="L46" s="4">
        <f t="shared" si="74"/>
        <v>179.3</v>
      </c>
      <c r="M46" s="4">
        <f t="shared" si="74"/>
        <v>180.9</v>
      </c>
      <c r="N46" s="4">
        <f t="shared" si="74"/>
        <v>193</v>
      </c>
      <c r="O46" s="24">
        <f t="shared" si="54"/>
        <v>4.2995839112344086E-2</v>
      </c>
      <c r="P46" s="24">
        <f t="shared" si="55"/>
        <v>2.6455026455026457E-2</v>
      </c>
      <c r="Q46" s="24">
        <f t="shared" si="56"/>
        <v>2.7137187600557774E-2</v>
      </c>
      <c r="R46" s="24">
        <f t="shared" si="57"/>
        <v>0.25428784489187173</v>
      </c>
      <c r="S46" s="24">
        <f t="shared" si="58"/>
        <v>6.1574896388395535E-2</v>
      </c>
      <c r="T46" s="24">
        <f t="shared" si="59"/>
        <v>6.6887783305693727E-2</v>
      </c>
      <c r="Z46" s="3">
        <v>2021</v>
      </c>
      <c r="AA46" s="18">
        <v>8.5233160621761603E-2</v>
      </c>
      <c r="AB46" s="18">
        <v>5.8185165447410675E-2</v>
      </c>
      <c r="AC46" s="18">
        <v>6.5927295132470656E-2</v>
      </c>
    </row>
    <row r="47" spans="1:34" x14ac:dyDescent="0.3">
      <c r="A47" s="78" t="s">
        <v>15</v>
      </c>
      <c r="B47" s="4">
        <f>SUMIFS(Food_Beverage,Date,B$29,Sector,$A$28)</f>
        <v>133.5</v>
      </c>
      <c r="C47" s="4">
        <f>SUMIFS(Food_Beverage,Date,C$29,Sector,$A$28)</f>
        <v>137.19999999999999</v>
      </c>
      <c r="D47" s="4">
        <f>SUMIFS(Food_Beverage,Date,D$29,Sector,$A$28)</f>
        <v>137.5</v>
      </c>
      <c r="E47" s="4"/>
      <c r="F47" s="4">
        <f t="shared" ref="F47:N47" si="75">SUMIFS(Food_Beverage,Date,F$29,Sector,$A$28)</f>
        <v>138.1</v>
      </c>
      <c r="G47" s="4">
        <f t="shared" si="75"/>
        <v>140.21666666666667</v>
      </c>
      <c r="H47" s="4">
        <f t="shared" si="75"/>
        <v>148.9</v>
      </c>
      <c r="I47" s="4">
        <f t="shared" si="75"/>
        <v>151.4</v>
      </c>
      <c r="J47" s="4">
        <f t="shared" si="75"/>
        <v>156.69999999999999</v>
      </c>
      <c r="K47" s="4">
        <f t="shared" si="75"/>
        <v>158</v>
      </c>
      <c r="L47" s="4">
        <f t="shared" si="75"/>
        <v>168.4</v>
      </c>
      <c r="M47" s="4">
        <f t="shared" si="75"/>
        <v>170.8</v>
      </c>
      <c r="N47" s="4">
        <f t="shared" si="75"/>
        <v>177</v>
      </c>
      <c r="O47" s="24">
        <f t="shared" si="54"/>
        <v>2.7715355805243362E-2</v>
      </c>
      <c r="P47" s="24">
        <f t="shared" si="55"/>
        <v>4.3636363636363222E-3</v>
      </c>
      <c r="Q47" s="24">
        <f t="shared" si="56"/>
        <v>6.1927968619992897E-2</v>
      </c>
      <c r="R47" s="24">
        <f t="shared" si="57"/>
        <v>3.5006605019814944E-2</v>
      </c>
      <c r="S47" s="24">
        <f t="shared" si="58"/>
        <v>6.5822784810126614E-2</v>
      </c>
      <c r="T47" s="24">
        <f t="shared" si="59"/>
        <v>3.6299765807962459E-2</v>
      </c>
      <c r="Z47" s="84">
        <v>2022</v>
      </c>
      <c r="AA47" s="18">
        <v>6.6635271956675179E-2</v>
      </c>
      <c r="AB47" s="18">
        <v>2.9309488325881601E-2</v>
      </c>
      <c r="AC47" s="18">
        <v>5.9770114942528769E-2</v>
      </c>
    </row>
    <row r="48" spans="1:34" x14ac:dyDescent="0.3">
      <c r="A48" s="78" t="s">
        <v>23</v>
      </c>
      <c r="B48" s="4">
        <f>SUMIFS(Health,Date,B$29,Sector,$A$28)</f>
        <v>128.1</v>
      </c>
      <c r="C48" s="4">
        <f>SUMIFS(Health,Date,C$29,Sector,$A$28)</f>
        <v>134.30000000000001</v>
      </c>
      <c r="D48" s="4">
        <f>SUMIFS(Health,Date,D$29,Sector,$A$28)</f>
        <v>135.19999999999999</v>
      </c>
      <c r="E48" s="4"/>
      <c r="F48" s="4">
        <f t="shared" ref="F48:N48" si="76">SUMIFS(Health,Date,F$29,Sector,$A$28)</f>
        <v>146.19999999999999</v>
      </c>
      <c r="G48" s="4">
        <f t="shared" si="76"/>
        <v>146.51666666666668</v>
      </c>
      <c r="H48" s="4">
        <f t="shared" si="76"/>
        <v>152.30000000000001</v>
      </c>
      <c r="I48" s="4">
        <f t="shared" si="76"/>
        <v>150.69999999999999</v>
      </c>
      <c r="J48" s="4">
        <f t="shared" si="76"/>
        <v>161.69999999999999</v>
      </c>
      <c r="K48" s="4">
        <f t="shared" si="76"/>
        <v>162.30000000000001</v>
      </c>
      <c r="L48" s="4">
        <f t="shared" si="76"/>
        <v>173</v>
      </c>
      <c r="M48" s="4">
        <f t="shared" si="76"/>
        <v>174</v>
      </c>
      <c r="N48" s="4">
        <f t="shared" si="76"/>
        <v>184.4</v>
      </c>
      <c r="O48" s="24">
        <f t="shared" si="54"/>
        <v>4.8399687743950176E-2</v>
      </c>
      <c r="P48" s="24">
        <f t="shared" si="55"/>
        <v>8.1360946745562143E-2</v>
      </c>
      <c r="Q48" s="24">
        <f t="shared" si="56"/>
        <v>3.9472187464452267E-2</v>
      </c>
      <c r="R48" s="24">
        <f t="shared" si="57"/>
        <v>7.2992700729927015E-2</v>
      </c>
      <c r="S48" s="24">
        <f t="shared" si="58"/>
        <v>6.5927295132470656E-2</v>
      </c>
      <c r="T48" s="24">
        <f t="shared" si="59"/>
        <v>5.9770114942528769E-2</v>
      </c>
    </row>
    <row r="52" spans="1:20" x14ac:dyDescent="0.3">
      <c r="A52" s="70" t="s">
        <v>33</v>
      </c>
      <c r="B52" s="136">
        <v>2017</v>
      </c>
      <c r="C52" s="136"/>
      <c r="D52" s="137">
        <v>2018</v>
      </c>
      <c r="E52" s="137"/>
      <c r="F52" s="137"/>
      <c r="G52" s="136">
        <v>2019</v>
      </c>
      <c r="H52" s="136"/>
      <c r="I52" s="137">
        <v>2020</v>
      </c>
      <c r="J52" s="137"/>
      <c r="K52" s="136">
        <v>2021</v>
      </c>
      <c r="L52" s="136"/>
      <c r="M52" s="137">
        <v>2022</v>
      </c>
      <c r="N52" s="137"/>
      <c r="O52" s="4"/>
      <c r="P52" s="4"/>
      <c r="Q52" s="4"/>
      <c r="R52" s="4"/>
      <c r="S52" s="4"/>
      <c r="T52" s="4"/>
    </row>
    <row r="53" spans="1:20" x14ac:dyDescent="0.3">
      <c r="A53" s="35" t="s">
        <v>209</v>
      </c>
      <c r="B53" s="79">
        <v>42826</v>
      </c>
      <c r="C53" s="79">
        <v>43160</v>
      </c>
      <c r="D53" s="80">
        <v>43191</v>
      </c>
      <c r="E53" s="80"/>
      <c r="F53" s="80">
        <v>43525</v>
      </c>
      <c r="G53" s="79">
        <v>43556</v>
      </c>
      <c r="H53" s="79">
        <v>43891</v>
      </c>
      <c r="I53" s="80">
        <v>43922</v>
      </c>
      <c r="J53" s="80">
        <v>44256</v>
      </c>
      <c r="K53" s="79">
        <v>44287</v>
      </c>
      <c r="L53" s="79">
        <v>44621</v>
      </c>
      <c r="M53" s="80">
        <v>44652</v>
      </c>
      <c r="N53" s="80">
        <v>44986</v>
      </c>
      <c r="O53" s="77">
        <v>2017</v>
      </c>
      <c r="P53" s="54">
        <v>2018</v>
      </c>
      <c r="Q53" s="77">
        <v>2019</v>
      </c>
      <c r="R53" s="54">
        <v>2020</v>
      </c>
      <c r="S53" s="77">
        <v>2021</v>
      </c>
      <c r="T53" s="54">
        <v>2022</v>
      </c>
    </row>
    <row r="54" spans="1:20" x14ac:dyDescent="0.3">
      <c r="A54" s="78" t="s">
        <v>17</v>
      </c>
      <c r="B54" s="4">
        <f>SUMIFS(Clothing,Date,B$53,Sector,$A$52)</f>
        <v>131.19999999999999</v>
      </c>
      <c r="C54" s="4">
        <f>SUMIFS(Clothing,Date,C$53,Sector,$A$52)</f>
        <v>136.69999999999999</v>
      </c>
      <c r="D54" s="4">
        <f>SUMIFS(Clothing,Date,D$53,Sector,$A$52)</f>
        <v>137.80000000000001</v>
      </c>
      <c r="E54" s="4"/>
      <c r="F54" s="4">
        <f t="shared" ref="F54:N54" si="77">SUMIFS(Clothing,Date,F$53,Sector,$A$52)</f>
        <v>143.5</v>
      </c>
      <c r="G54" s="4">
        <f t="shared" si="77"/>
        <v>143.79999999999998</v>
      </c>
      <c r="H54" s="4">
        <f t="shared" si="77"/>
        <v>147.69999999999999</v>
      </c>
      <c r="I54" s="4">
        <f t="shared" si="77"/>
        <v>144.01111111111112</v>
      </c>
      <c r="J54" s="4">
        <f t="shared" si="77"/>
        <v>155.1</v>
      </c>
      <c r="K54" s="4">
        <f t="shared" si="77"/>
        <v>155.9</v>
      </c>
      <c r="L54" s="4">
        <f t="shared" si="77"/>
        <v>167.1</v>
      </c>
      <c r="M54" s="4">
        <f t="shared" si="77"/>
        <v>168.4</v>
      </c>
      <c r="N54" s="4">
        <f t="shared" si="77"/>
        <v>180.2</v>
      </c>
      <c r="O54" s="24">
        <f>(C54-B54)/B54</f>
        <v>4.1920731707317076E-2</v>
      </c>
      <c r="P54" s="24">
        <f>(F54-D54)/D54</f>
        <v>4.1364296081277126E-2</v>
      </c>
      <c r="Q54" s="24">
        <f>(H54-G54)/G54</f>
        <v>2.7121001390820628E-2</v>
      </c>
      <c r="R54" s="24">
        <f>(J54-I54)/I54</f>
        <v>7.7000231463621532E-2</v>
      </c>
      <c r="S54" s="24">
        <f>(L54-K54)/K54</f>
        <v>7.1840923669018522E-2</v>
      </c>
      <c r="T54" s="24">
        <f>(N54-M54)/M54</f>
        <v>7.0071258907363321E-2</v>
      </c>
    </row>
    <row r="55" spans="1:20" x14ac:dyDescent="0.3">
      <c r="A55" s="78" t="s">
        <v>18</v>
      </c>
      <c r="B55" s="4">
        <f>SUMIFS(Footware,Date,B$53,Sector,$A$52)</f>
        <v>123</v>
      </c>
      <c r="C55" s="4">
        <f>SUMIFS(Footware,Date,C$53,Sector,$A$52)</f>
        <v>126.7</v>
      </c>
      <c r="D55" s="4">
        <f>SUMIFS(Footware,Date,D$53,Sector,$A$52)</f>
        <v>127.4</v>
      </c>
      <c r="E55" s="4"/>
      <c r="F55" s="4">
        <f t="shared" ref="F55:N55" si="78">SUMIFS(Footware,Date,F$53,Sector,$A$52)</f>
        <v>131.19999999999999</v>
      </c>
      <c r="G55" s="4">
        <f t="shared" si="78"/>
        <v>131.28333333333333</v>
      </c>
      <c r="H55" s="4">
        <f t="shared" si="78"/>
        <v>133.80000000000001</v>
      </c>
      <c r="I55" s="4">
        <f t="shared" si="78"/>
        <v>131.05277777777778</v>
      </c>
      <c r="J55" s="4">
        <f t="shared" si="78"/>
        <v>138.69999999999999</v>
      </c>
      <c r="K55" s="4">
        <f t="shared" si="78"/>
        <v>139.30000000000001</v>
      </c>
      <c r="L55" s="4">
        <f t="shared" si="78"/>
        <v>152.6</v>
      </c>
      <c r="M55" s="4">
        <f t="shared" si="78"/>
        <v>154.5</v>
      </c>
      <c r="N55" s="4">
        <f t="shared" si="78"/>
        <v>167</v>
      </c>
      <c r="O55" s="24">
        <f t="shared" ref="O55:O72" si="79">(C55-B55)/B55</f>
        <v>3.0081300813008152E-2</v>
      </c>
      <c r="P55" s="24">
        <f t="shared" ref="P55:P72" si="80">(F55-D55)/D55</f>
        <v>2.9827315541601122E-2</v>
      </c>
      <c r="Q55" s="24">
        <f t="shared" ref="Q55:Q72" si="81">(H55-G55)/G55</f>
        <v>1.9169734670559959E-2</v>
      </c>
      <c r="R55" s="24">
        <f t="shared" ref="R55:R72" si="82">(J55-I55)/I55</f>
        <v>5.8352232985014435E-2</v>
      </c>
      <c r="S55" s="24">
        <f t="shared" ref="S55:S72" si="83">(L55-K55)/K55</f>
        <v>9.5477386934673239E-2</v>
      </c>
      <c r="T55" s="24">
        <f t="shared" ref="T55:T72" si="84">(N55-M55)/M55</f>
        <v>8.0906148867313912E-2</v>
      </c>
    </row>
    <row r="56" spans="1:20" x14ac:dyDescent="0.3">
      <c r="A56" s="78" t="s">
        <v>19</v>
      </c>
      <c r="B56" s="4">
        <f>SUMIFS(C_F,Date,B$53,Sector,$A$52)</f>
        <v>130</v>
      </c>
      <c r="C56" s="4">
        <f>SUMIFS(C_F,Date,C$53,Sector,$A$52)</f>
        <v>135.19999999999999</v>
      </c>
      <c r="D56" s="4">
        <f>SUMIFS(C_F,Date,D$53,Sector,$A$52)</f>
        <v>136.19999999999999</v>
      </c>
      <c r="E56" s="4"/>
      <c r="F56" s="4">
        <f t="shared" ref="F56:N56" si="85">SUMIFS(C_F,Date,F$53,Sector,$A$52)</f>
        <v>141.6</v>
      </c>
      <c r="G56" s="4">
        <f t="shared" si="85"/>
        <v>141.9</v>
      </c>
      <c r="H56" s="4">
        <f t="shared" si="85"/>
        <v>145.6</v>
      </c>
      <c r="I56" s="4">
        <f t="shared" si="85"/>
        <v>142.04444444444445</v>
      </c>
      <c r="J56" s="4">
        <f t="shared" si="85"/>
        <v>152.6</v>
      </c>
      <c r="K56" s="4">
        <f t="shared" si="85"/>
        <v>153.4</v>
      </c>
      <c r="L56" s="4">
        <f t="shared" si="85"/>
        <v>164.9</v>
      </c>
      <c r="M56" s="4">
        <f t="shared" si="85"/>
        <v>166.3</v>
      </c>
      <c r="N56" s="4">
        <f t="shared" si="85"/>
        <v>178.2</v>
      </c>
      <c r="O56" s="24">
        <f t="shared" si="79"/>
        <v>3.9999999999999911E-2</v>
      </c>
      <c r="P56" s="24">
        <f t="shared" si="80"/>
        <v>3.9647577092511058E-2</v>
      </c>
      <c r="Q56" s="24">
        <f t="shared" si="81"/>
        <v>2.6074700493305063E-2</v>
      </c>
      <c r="R56" s="24">
        <f t="shared" si="82"/>
        <v>7.4311639549436703E-2</v>
      </c>
      <c r="S56" s="24">
        <f t="shared" si="83"/>
        <v>7.4967405475880045E-2</v>
      </c>
      <c r="T56" s="24">
        <f t="shared" si="84"/>
        <v>7.1557426337943333E-2</v>
      </c>
    </row>
    <row r="57" spans="1:20" x14ac:dyDescent="0.3">
      <c r="A57" s="78" t="s">
        <v>21</v>
      </c>
      <c r="B57" s="4">
        <f>SUMIFS(Fuel_Light,Date,B$53,Sector,$A$52)</f>
        <v>121.4</v>
      </c>
      <c r="C57" s="4">
        <f>SUMIFS(Fuel_Light,Date,C$53,Sector,$A$52)</f>
        <v>126.4</v>
      </c>
      <c r="D57" s="4">
        <f>SUMIFS(Fuel_Light,Date,D$53,Sector,$A$52)</f>
        <v>124.6</v>
      </c>
      <c r="E57" s="4"/>
      <c r="F57" s="4">
        <f t="shared" ref="F57:N57" si="86">SUMIFS(Fuel_Light,Date,F$53,Sector,$A$52)</f>
        <v>128.80000000000001</v>
      </c>
      <c r="G57" s="4">
        <f t="shared" si="86"/>
        <v>128.56666666666666</v>
      </c>
      <c r="H57" s="4">
        <f t="shared" si="86"/>
        <v>141.4</v>
      </c>
      <c r="I57" s="4">
        <f t="shared" si="86"/>
        <v>137.1</v>
      </c>
      <c r="J57" s="4">
        <f t="shared" si="86"/>
        <v>154.80000000000001</v>
      </c>
      <c r="K57" s="4">
        <f t="shared" si="86"/>
        <v>154.9</v>
      </c>
      <c r="L57" s="4">
        <f t="shared" si="86"/>
        <v>164.5</v>
      </c>
      <c r="M57" s="4">
        <f t="shared" si="86"/>
        <v>170.5</v>
      </c>
      <c r="N57" s="4">
        <f t="shared" si="86"/>
        <v>182.6</v>
      </c>
      <c r="O57" s="24">
        <f t="shared" si="79"/>
        <v>4.118616144975288E-2</v>
      </c>
      <c r="P57" s="24">
        <f t="shared" si="80"/>
        <v>3.3707865168539464E-2</v>
      </c>
      <c r="Q57" s="24">
        <f t="shared" si="81"/>
        <v>9.9818511796733289E-2</v>
      </c>
      <c r="R57" s="24">
        <f t="shared" si="82"/>
        <v>0.1291028446389498</v>
      </c>
      <c r="S57" s="24">
        <f t="shared" si="83"/>
        <v>6.1975468043899251E-2</v>
      </c>
      <c r="T57" s="24">
        <f t="shared" si="84"/>
        <v>7.0967741935483844E-2</v>
      </c>
    </row>
    <row r="58" spans="1:20" x14ac:dyDescent="0.3">
      <c r="A58" s="78" t="s">
        <v>22</v>
      </c>
      <c r="B58" s="4">
        <f>SUMIFS(Household,Date,B$53,Sector,$A$52)</f>
        <v>126</v>
      </c>
      <c r="C58" s="4">
        <f>SUMIFS(Household,Date,C$53,Sector,$A$52)</f>
        <v>130.80000000000001</v>
      </c>
      <c r="D58" s="4">
        <f>SUMIFS(Household,Date,D$53,Sector,$A$52)</f>
        <v>131.80000000000001</v>
      </c>
      <c r="E58" s="4"/>
      <c r="F58" s="4">
        <f t="shared" ref="F58:N58" si="87">SUMIFS(Household,Date,F$53,Sector,$A$52)</f>
        <v>136.80000000000001</v>
      </c>
      <c r="G58" s="4">
        <f t="shared" si="87"/>
        <v>137</v>
      </c>
      <c r="H58" s="4">
        <f t="shared" si="87"/>
        <v>140.80000000000001</v>
      </c>
      <c r="I58" s="4">
        <f t="shared" si="87"/>
        <v>136.64166666666665</v>
      </c>
      <c r="J58" s="4">
        <f t="shared" si="87"/>
        <v>147.19999999999999</v>
      </c>
      <c r="K58" s="4">
        <f t="shared" si="87"/>
        <v>147.6</v>
      </c>
      <c r="L58" s="4">
        <f t="shared" si="87"/>
        <v>158.6</v>
      </c>
      <c r="M58" s="4">
        <f t="shared" si="87"/>
        <v>159.80000000000001</v>
      </c>
      <c r="N58" s="4">
        <f t="shared" si="87"/>
        <v>169.2</v>
      </c>
      <c r="O58" s="24">
        <f t="shared" si="79"/>
        <v>3.8095238095238189E-2</v>
      </c>
      <c r="P58" s="24">
        <f t="shared" si="80"/>
        <v>3.7936267071320182E-2</v>
      </c>
      <c r="Q58" s="24">
        <f t="shared" si="81"/>
        <v>2.7737226277372344E-2</v>
      </c>
      <c r="R58" s="24">
        <f t="shared" si="82"/>
        <v>7.7270232359578014E-2</v>
      </c>
      <c r="S58" s="24">
        <f t="shared" si="83"/>
        <v>7.4525745257452577E-2</v>
      </c>
      <c r="T58" s="24">
        <f t="shared" si="84"/>
        <v>5.8823529411764559E-2</v>
      </c>
    </row>
    <row r="59" spans="1:20" x14ac:dyDescent="0.3">
      <c r="A59" s="78" t="s">
        <v>3</v>
      </c>
      <c r="B59" s="4">
        <f>SUMIFS(Cereals,Date,B$53,Sector,$A$52)</f>
        <v>132.69999999999999</v>
      </c>
      <c r="C59" s="4">
        <f>SUMIFS(Cereals,Date,C$53,Sector,$A$52)</f>
        <v>135</v>
      </c>
      <c r="D59" s="4">
        <f>SUMIFS(Cereals,Date,D$53,Sector,$A$52)</f>
        <v>135</v>
      </c>
      <c r="E59" s="4"/>
      <c r="F59" s="4">
        <f t="shared" ref="F59:N59" si="88">SUMIFS(Cereals,Date,F$53,Sector,$A$52)</f>
        <v>139.69999999999999</v>
      </c>
      <c r="G59" s="4">
        <f t="shared" si="88"/>
        <v>139.98333333333335</v>
      </c>
      <c r="H59" s="4">
        <f t="shared" si="88"/>
        <v>146.5</v>
      </c>
      <c r="I59" s="4">
        <f t="shared" si="88"/>
        <v>151.80000000000001</v>
      </c>
      <c r="J59" s="4">
        <f t="shared" si="88"/>
        <v>147.5</v>
      </c>
      <c r="K59" s="4">
        <f t="shared" si="88"/>
        <v>147.6</v>
      </c>
      <c r="L59" s="4">
        <f t="shared" si="88"/>
        <v>153.69999999999999</v>
      </c>
      <c r="M59" s="4">
        <f t="shared" si="88"/>
        <v>155.4</v>
      </c>
      <c r="N59" s="4">
        <f t="shared" si="88"/>
        <v>174.7</v>
      </c>
      <c r="O59" s="24">
        <f t="shared" si="79"/>
        <v>1.7332328560663236E-2</v>
      </c>
      <c r="P59" s="24">
        <f t="shared" si="80"/>
        <v>3.4814814814814729E-2</v>
      </c>
      <c r="Q59" s="24">
        <f t="shared" si="81"/>
        <v>4.6553161090605914E-2</v>
      </c>
      <c r="R59" s="24">
        <f t="shared" si="82"/>
        <v>-2.8326745718050137E-2</v>
      </c>
      <c r="S59" s="24">
        <f t="shared" si="83"/>
        <v>4.1327913279132752E-2</v>
      </c>
      <c r="T59" s="24">
        <f t="shared" si="84"/>
        <v>0.12419562419562408</v>
      </c>
    </row>
    <row r="60" spans="1:20" x14ac:dyDescent="0.3">
      <c r="A60" s="78" t="s">
        <v>4</v>
      </c>
      <c r="B60" s="4">
        <f>SUMIFS(Meat_Fish,Date,B$53,Sector,$A$52)</f>
        <v>140.6</v>
      </c>
      <c r="C60" s="4">
        <f>SUMIFS(Meat_Fish,Date,C$53,Sector,$A$52)</f>
        <v>143.1</v>
      </c>
      <c r="D60" s="4">
        <f>SUMIFS(Meat_Fish,Date,D$53,Sector,$A$52)</f>
        <v>144.30000000000001</v>
      </c>
      <c r="E60" s="4"/>
      <c r="F60" s="4">
        <f t="shared" ref="F60:N60" si="89">SUMIFS(Meat_Fish,Date,F$53,Sector,$A$52)</f>
        <v>151.1</v>
      </c>
      <c r="G60" s="4">
        <f t="shared" si="89"/>
        <v>154.51666666666665</v>
      </c>
      <c r="H60" s="4">
        <f t="shared" si="89"/>
        <v>167.5</v>
      </c>
      <c r="I60" s="4">
        <f t="shared" si="89"/>
        <v>149.45000000000002</v>
      </c>
      <c r="J60" s="4">
        <f t="shared" si="89"/>
        <v>197.5</v>
      </c>
      <c r="K60" s="4">
        <f t="shared" si="89"/>
        <v>202.5</v>
      </c>
      <c r="L60" s="4">
        <f t="shared" si="89"/>
        <v>215.8</v>
      </c>
      <c r="M60" s="4">
        <f t="shared" si="89"/>
        <v>215.8</v>
      </c>
      <c r="N60" s="4">
        <f t="shared" si="89"/>
        <v>212.2</v>
      </c>
      <c r="O60" s="24">
        <f t="shared" si="79"/>
        <v>1.7780938833570414E-2</v>
      </c>
      <c r="P60" s="24">
        <f t="shared" si="80"/>
        <v>4.7124047124047004E-2</v>
      </c>
      <c r="Q60" s="24">
        <f t="shared" si="81"/>
        <v>8.4025455722144426E-2</v>
      </c>
      <c r="R60" s="24">
        <f t="shared" si="82"/>
        <v>0.32151221144195369</v>
      </c>
      <c r="S60" s="24">
        <f t="shared" si="83"/>
        <v>6.5679012345679064E-2</v>
      </c>
      <c r="T60" s="24">
        <f t="shared" si="84"/>
        <v>-1.6682113067655342E-2</v>
      </c>
    </row>
    <row r="61" spans="1:20" x14ac:dyDescent="0.3">
      <c r="A61" s="78" t="s">
        <v>5</v>
      </c>
      <c r="B61" s="4">
        <f>SUMIFS(Egg,Date,B$53,Sector,$A$52)</f>
        <v>124.5</v>
      </c>
      <c r="C61" s="4">
        <f>SUMIFS(Egg,Date,C$53,Sector,$A$52)</f>
        <v>135.5</v>
      </c>
      <c r="D61" s="4">
        <f>SUMIFS(Egg,Date,D$53,Sector,$A$52)</f>
        <v>130.80000000000001</v>
      </c>
      <c r="E61" s="4"/>
      <c r="F61" s="4">
        <f t="shared" ref="F61:N61" si="90">SUMIFS(Egg,Date,F$53,Sector,$A$52)</f>
        <v>142.9</v>
      </c>
      <c r="G61" s="4">
        <f t="shared" si="90"/>
        <v>142.15</v>
      </c>
      <c r="H61" s="4">
        <f t="shared" si="90"/>
        <v>148.9</v>
      </c>
      <c r="I61" s="4">
        <f t="shared" si="90"/>
        <v>151.9</v>
      </c>
      <c r="J61" s="4">
        <f t="shared" si="90"/>
        <v>164.7</v>
      </c>
      <c r="K61" s="4">
        <f t="shared" si="90"/>
        <v>166.4</v>
      </c>
      <c r="L61" s="4">
        <f t="shared" si="90"/>
        <v>167.7</v>
      </c>
      <c r="M61" s="4">
        <f t="shared" si="90"/>
        <v>164.6</v>
      </c>
      <c r="N61" s="4">
        <f t="shared" si="90"/>
        <v>177.2</v>
      </c>
      <c r="O61" s="24">
        <f t="shared" si="79"/>
        <v>8.8353413654618476E-2</v>
      </c>
      <c r="P61" s="24">
        <f t="shared" si="80"/>
        <v>9.2507645259938792E-2</v>
      </c>
      <c r="Q61" s="24">
        <f t="shared" si="81"/>
        <v>4.7485051002462184E-2</v>
      </c>
      <c r="R61" s="24">
        <f t="shared" si="82"/>
        <v>8.4265964450296132E-2</v>
      </c>
      <c r="S61" s="24">
        <f t="shared" si="83"/>
        <v>7.8124999999998977E-3</v>
      </c>
      <c r="T61" s="24">
        <f t="shared" si="84"/>
        <v>7.654921020656133E-2</v>
      </c>
    </row>
    <row r="62" spans="1:20" x14ac:dyDescent="0.3">
      <c r="A62" s="78" t="s">
        <v>6</v>
      </c>
      <c r="B62" s="4">
        <f>SUMIFS(Milk_Product,Date,B$53,Sector,$A$52)</f>
        <v>136.30000000000001</v>
      </c>
      <c r="C62" s="4">
        <f>SUMIFS(Milk_Product,Date,C$53,Sector,$A$52)</f>
        <v>139.9</v>
      </c>
      <c r="D62" s="4">
        <f>SUMIFS(Milk_Product,Date,D$53,Sector,$A$52)</f>
        <v>140.30000000000001</v>
      </c>
      <c r="E62" s="4"/>
      <c r="F62" s="4">
        <f t="shared" ref="F62:N62" si="91">SUMIFS(Milk_Product,Date,F$53,Sector,$A$52)</f>
        <v>141.9</v>
      </c>
      <c r="G62" s="4">
        <f t="shared" si="91"/>
        <v>142.53333333333333</v>
      </c>
      <c r="H62" s="4">
        <f t="shared" si="91"/>
        <v>151.1</v>
      </c>
      <c r="I62" s="4">
        <f t="shared" si="91"/>
        <v>155.5</v>
      </c>
      <c r="J62" s="4">
        <f t="shared" si="91"/>
        <v>155.6</v>
      </c>
      <c r="K62" s="4">
        <f t="shared" si="91"/>
        <v>156</v>
      </c>
      <c r="L62" s="4">
        <f t="shared" si="91"/>
        <v>162.6</v>
      </c>
      <c r="M62" s="4">
        <f t="shared" si="91"/>
        <v>164.2</v>
      </c>
      <c r="N62" s="4">
        <f t="shared" si="91"/>
        <v>177.9</v>
      </c>
      <c r="O62" s="24">
        <f t="shared" si="79"/>
        <v>2.6412325752017563E-2</v>
      </c>
      <c r="P62" s="24">
        <f t="shared" si="80"/>
        <v>1.1404133998574442E-2</v>
      </c>
      <c r="Q62" s="24">
        <f t="shared" si="81"/>
        <v>6.0102899906454607E-2</v>
      </c>
      <c r="R62" s="24">
        <f t="shared" si="82"/>
        <v>6.4308681672022071E-4</v>
      </c>
      <c r="S62" s="24">
        <f t="shared" si="83"/>
        <v>4.2307692307692268E-2</v>
      </c>
      <c r="T62" s="24">
        <f t="shared" si="84"/>
        <v>8.3434835566382565E-2</v>
      </c>
    </row>
    <row r="63" spans="1:20" x14ac:dyDescent="0.3">
      <c r="A63" s="78" t="s">
        <v>7</v>
      </c>
      <c r="B63" s="4">
        <f>SUMIFS(Oils_fats,Date,B$53,Sector,$A$52)</f>
        <v>113.5</v>
      </c>
      <c r="C63" s="4">
        <f>SUMIFS(Oils_fats,Date,C$53,Sector,$A$52)</f>
        <v>116.5</v>
      </c>
      <c r="D63" s="4">
        <f>SUMIFS(Oils_fats,Date,D$53,Sector,$A$52)</f>
        <v>116.6</v>
      </c>
      <c r="E63" s="4"/>
      <c r="F63" s="4">
        <f t="shared" ref="F63:N63" si="92">SUMIFS(Oils_fats,Date,F$53,Sector,$A$52)</f>
        <v>118.4</v>
      </c>
      <c r="G63" s="4">
        <f t="shared" si="92"/>
        <v>118.56666666666666</v>
      </c>
      <c r="H63" s="4">
        <f t="shared" si="92"/>
        <v>127.5</v>
      </c>
      <c r="I63" s="4">
        <f t="shared" si="92"/>
        <v>131.6</v>
      </c>
      <c r="J63" s="4">
        <f t="shared" si="92"/>
        <v>156.4</v>
      </c>
      <c r="K63" s="4">
        <f t="shared" si="92"/>
        <v>161.4</v>
      </c>
      <c r="L63" s="4">
        <f t="shared" si="92"/>
        <v>180</v>
      </c>
      <c r="M63" s="4">
        <f t="shared" si="92"/>
        <v>186</v>
      </c>
      <c r="N63" s="4">
        <f t="shared" si="92"/>
        <v>172.2</v>
      </c>
      <c r="O63" s="24">
        <f t="shared" si="79"/>
        <v>2.643171806167401E-2</v>
      </c>
      <c r="P63" s="24">
        <f t="shared" si="80"/>
        <v>1.5437392795883461E-2</v>
      </c>
      <c r="Q63" s="24">
        <f t="shared" si="81"/>
        <v>7.5344391341017752E-2</v>
      </c>
      <c r="R63" s="24">
        <f t="shared" si="82"/>
        <v>0.18844984802431619</v>
      </c>
      <c r="S63" s="24">
        <f t="shared" si="83"/>
        <v>0.1152416356877323</v>
      </c>
      <c r="T63" s="24">
        <f t="shared" si="84"/>
        <v>-7.4193548387096839E-2</v>
      </c>
    </row>
    <row r="64" spans="1:20" x14ac:dyDescent="0.3">
      <c r="A64" s="78" t="s">
        <v>8</v>
      </c>
      <c r="B64" s="4">
        <f>SUMIFS(Fruits,Date,B$53,Sector,$A$52)</f>
        <v>137.69999999999999</v>
      </c>
      <c r="C64" s="4">
        <f>SUMIFS(Fruits,Date,C$53,Sector,$A$52)</f>
        <v>138.5</v>
      </c>
      <c r="D64" s="4">
        <f>SUMIFS(Fruits,Date,D$53,Sector,$A$52)</f>
        <v>150.1</v>
      </c>
      <c r="E64" s="4"/>
      <c r="F64" s="4">
        <f t="shared" ref="F64:N64" si="93">SUMIFS(Fruits,Date,F$53,Sector,$A$52)</f>
        <v>139.4</v>
      </c>
      <c r="G64" s="4">
        <f t="shared" si="93"/>
        <v>144.48333333333335</v>
      </c>
      <c r="H64" s="4">
        <f t="shared" si="93"/>
        <v>143.30000000000001</v>
      </c>
      <c r="I64" s="4">
        <f t="shared" si="93"/>
        <v>152.9</v>
      </c>
      <c r="J64" s="4">
        <f t="shared" si="93"/>
        <v>157.30000000000001</v>
      </c>
      <c r="K64" s="4">
        <f t="shared" si="93"/>
        <v>168.8</v>
      </c>
      <c r="L64" s="4">
        <f t="shared" si="93"/>
        <v>159.6</v>
      </c>
      <c r="M64" s="4">
        <f t="shared" si="93"/>
        <v>175.9</v>
      </c>
      <c r="N64" s="4">
        <f t="shared" si="93"/>
        <v>172.1</v>
      </c>
      <c r="O64" s="24">
        <f t="shared" si="79"/>
        <v>5.8097312999274616E-3</v>
      </c>
      <c r="P64" s="24">
        <f t="shared" si="80"/>
        <v>-7.1285809460359686E-2</v>
      </c>
      <c r="Q64" s="24">
        <f t="shared" si="81"/>
        <v>-8.1901026646672304E-3</v>
      </c>
      <c r="R64" s="24">
        <f t="shared" si="82"/>
        <v>2.8776978417266223E-2</v>
      </c>
      <c r="S64" s="24">
        <f t="shared" si="83"/>
        <v>-5.4502369668246543E-2</v>
      </c>
      <c r="T64" s="24">
        <f t="shared" si="84"/>
        <v>-2.1603183627060894E-2</v>
      </c>
    </row>
    <row r="65" spans="1:20" x14ac:dyDescent="0.3">
      <c r="A65" s="78" t="s">
        <v>9</v>
      </c>
      <c r="B65" s="4">
        <f>SUMIFS(Veg,Date,B$53,Sector,$A$52)</f>
        <v>127.1</v>
      </c>
      <c r="C65" s="4">
        <f>SUMIFS(Veg,Date,C$53,Sector,$A$52)</f>
        <v>128</v>
      </c>
      <c r="D65" s="4">
        <f>SUMIFS(Veg,Date,D$53,Sector,$A$52)</f>
        <v>127.6</v>
      </c>
      <c r="E65" s="4"/>
      <c r="F65" s="4">
        <f t="shared" ref="F65:N65" si="94">SUMIFS(Veg,Date,F$53,Sector,$A$52)</f>
        <v>141.19999999999999</v>
      </c>
      <c r="G65" s="4">
        <f t="shared" si="94"/>
        <v>152.46666666666667</v>
      </c>
      <c r="H65" s="4">
        <f t="shared" si="94"/>
        <v>167</v>
      </c>
      <c r="I65" s="4">
        <f t="shared" si="94"/>
        <v>180</v>
      </c>
      <c r="J65" s="4">
        <f t="shared" si="94"/>
        <v>166.1</v>
      </c>
      <c r="K65" s="4">
        <f t="shared" si="94"/>
        <v>161.6</v>
      </c>
      <c r="L65" s="4">
        <f t="shared" si="94"/>
        <v>188.4</v>
      </c>
      <c r="M65" s="4">
        <f t="shared" si="94"/>
        <v>190.7</v>
      </c>
      <c r="N65" s="4">
        <f t="shared" si="94"/>
        <v>175.9</v>
      </c>
      <c r="O65" s="24">
        <f t="shared" si="79"/>
        <v>7.0810385523210522E-3</v>
      </c>
      <c r="P65" s="24">
        <f t="shared" si="80"/>
        <v>0.10658307210031344</v>
      </c>
      <c r="Q65" s="24">
        <f t="shared" si="81"/>
        <v>9.5321381722780929E-2</v>
      </c>
      <c r="R65" s="24">
        <f t="shared" si="82"/>
        <v>-7.7222222222222248E-2</v>
      </c>
      <c r="S65" s="24">
        <f t="shared" si="83"/>
        <v>0.16584158415841591</v>
      </c>
      <c r="T65" s="24">
        <f t="shared" si="84"/>
        <v>-7.7608809648662735E-2</v>
      </c>
    </row>
    <row r="66" spans="1:20" x14ac:dyDescent="0.3">
      <c r="A66" s="78" t="s">
        <v>10</v>
      </c>
      <c r="B66" s="4">
        <f>SUMIFS(Pulse,Date,B$53,Sector,$A$52)</f>
        <v>133.80000000000001</v>
      </c>
      <c r="C66" s="4">
        <f>SUMIFS(Pulse,Date,C$53,Sector,$A$52)</f>
        <v>115.5</v>
      </c>
      <c r="D66" s="4">
        <f>SUMIFS(Pulse,Date,D$53,Sector,$A$52)</f>
        <v>114</v>
      </c>
      <c r="E66" s="4"/>
      <c r="F66" s="4">
        <f t="shared" ref="F66:N66" si="95">SUMIFS(Pulse,Date,F$53,Sector,$A$52)</f>
        <v>120.7</v>
      </c>
      <c r="G66" s="4">
        <f t="shared" si="95"/>
        <v>123.25</v>
      </c>
      <c r="H66" s="4">
        <f t="shared" si="95"/>
        <v>139.69999999999999</v>
      </c>
      <c r="I66" s="4">
        <f t="shared" si="95"/>
        <v>150.80000000000001</v>
      </c>
      <c r="J66" s="4">
        <f t="shared" si="95"/>
        <v>161.1</v>
      </c>
      <c r="K66" s="4">
        <f t="shared" si="95"/>
        <v>162.80000000000001</v>
      </c>
      <c r="L66" s="4">
        <f t="shared" si="95"/>
        <v>163.4</v>
      </c>
      <c r="M66" s="4">
        <f t="shared" si="95"/>
        <v>164</v>
      </c>
      <c r="N66" s="4">
        <f t="shared" si="95"/>
        <v>172.2</v>
      </c>
      <c r="O66" s="24">
        <f t="shared" si="79"/>
        <v>-0.13677130044843056</v>
      </c>
      <c r="P66" s="24">
        <f t="shared" si="80"/>
        <v>5.8771929824561427E-2</v>
      </c>
      <c r="Q66" s="24">
        <f t="shared" si="81"/>
        <v>0.1334685598377281</v>
      </c>
      <c r="R66" s="24">
        <f t="shared" si="82"/>
        <v>6.8302387267904385E-2</v>
      </c>
      <c r="S66" s="24">
        <f t="shared" si="83"/>
        <v>3.6855036855036505E-3</v>
      </c>
      <c r="T66" s="24">
        <f t="shared" si="84"/>
        <v>4.9999999999999933E-2</v>
      </c>
    </row>
    <row r="67" spans="1:20" x14ac:dyDescent="0.3">
      <c r="A67" s="78" t="s">
        <v>11</v>
      </c>
      <c r="B67" s="4">
        <f>SUMIFS(Sugar,Date,B$53,Sector,$A$52)</f>
        <v>120.8</v>
      </c>
      <c r="C67" s="4">
        <f>SUMIFS(Sugar,Date,C$53,Sector,$A$52)</f>
        <v>114.2</v>
      </c>
      <c r="D67" s="4">
        <f>SUMIFS(Sugar,Date,D$53,Sector,$A$52)</f>
        <v>110.6</v>
      </c>
      <c r="E67" s="4"/>
      <c r="F67" s="4">
        <f t="shared" ref="F67:N67" si="96">SUMIFS(Sugar,Date,F$53,Sector,$A$52)</f>
        <v>110.4</v>
      </c>
      <c r="G67" s="4">
        <f t="shared" si="96"/>
        <v>111</v>
      </c>
      <c r="H67" s="4">
        <f t="shared" si="96"/>
        <v>114.4</v>
      </c>
      <c r="I67" s="4">
        <f t="shared" si="96"/>
        <v>121.2</v>
      </c>
      <c r="J67" s="4">
        <f t="shared" si="96"/>
        <v>114.3</v>
      </c>
      <c r="K67" s="4">
        <f t="shared" si="96"/>
        <v>114.8</v>
      </c>
      <c r="L67" s="4">
        <f t="shared" si="96"/>
        <v>120.3</v>
      </c>
      <c r="M67" s="4">
        <f t="shared" si="96"/>
        <v>120.5</v>
      </c>
      <c r="N67" s="4">
        <f t="shared" si="96"/>
        <v>121.9</v>
      </c>
      <c r="O67" s="24">
        <f t="shared" si="79"/>
        <v>-5.4635761589403926E-2</v>
      </c>
      <c r="P67" s="24">
        <f t="shared" si="80"/>
        <v>-1.8083182640143639E-3</v>
      </c>
      <c r="Q67" s="24">
        <f t="shared" si="81"/>
        <v>3.0630630630630682E-2</v>
      </c>
      <c r="R67" s="24">
        <f t="shared" si="82"/>
        <v>-5.6930693069306974E-2</v>
      </c>
      <c r="S67" s="24">
        <f t="shared" si="83"/>
        <v>4.7909407665505228E-2</v>
      </c>
      <c r="T67" s="24">
        <f t="shared" si="84"/>
        <v>1.1618257261410836E-2</v>
      </c>
    </row>
    <row r="68" spans="1:20" x14ac:dyDescent="0.3">
      <c r="A68" s="78" t="s">
        <v>12</v>
      </c>
      <c r="B68" s="4">
        <f>SUMIFS(Spices,Date,B$53,Sector,$A$52)</f>
        <v>141.30000000000001</v>
      </c>
      <c r="C68" s="4">
        <f>SUMIFS(Spices,Date,C$53,Sector,$A$52)</f>
        <v>140.69999999999999</v>
      </c>
      <c r="D68" s="4">
        <f>SUMIFS(Spices,Date,D$53,Sector,$A$52)</f>
        <v>140.19999999999999</v>
      </c>
      <c r="E68" s="4"/>
      <c r="F68" s="4">
        <f t="shared" ref="F68:N68" si="97">SUMIFS(Spices,Date,F$53,Sector,$A$52)</f>
        <v>140.69999999999999</v>
      </c>
      <c r="G68" s="4">
        <f t="shared" si="97"/>
        <v>140.91666666666666</v>
      </c>
      <c r="H68" s="4">
        <f t="shared" si="97"/>
        <v>151.5</v>
      </c>
      <c r="I68" s="4">
        <f t="shared" si="97"/>
        <v>154</v>
      </c>
      <c r="J68" s="4">
        <f t="shared" si="97"/>
        <v>162.6</v>
      </c>
      <c r="K68" s="4">
        <f t="shared" si="97"/>
        <v>162.80000000000001</v>
      </c>
      <c r="L68" s="4">
        <f t="shared" si="97"/>
        <v>174.7</v>
      </c>
      <c r="M68" s="4">
        <f t="shared" si="97"/>
        <v>178</v>
      </c>
      <c r="N68" s="4">
        <f t="shared" si="97"/>
        <v>204.8</v>
      </c>
      <c r="O68" s="24">
        <f t="shared" si="79"/>
        <v>-4.2462845010617315E-3</v>
      </c>
      <c r="P68" s="24">
        <f t="shared" si="80"/>
        <v>3.566333808844508E-3</v>
      </c>
      <c r="Q68" s="24">
        <f t="shared" si="81"/>
        <v>7.5103489059728037E-2</v>
      </c>
      <c r="R68" s="24">
        <f t="shared" si="82"/>
        <v>5.5844155844155807E-2</v>
      </c>
      <c r="S68" s="24">
        <f t="shared" si="83"/>
        <v>7.3095823095822951E-2</v>
      </c>
      <c r="T68" s="24">
        <f t="shared" si="84"/>
        <v>0.15056179775280906</v>
      </c>
    </row>
    <row r="69" spans="1:20" x14ac:dyDescent="0.3">
      <c r="A69" s="78" t="s">
        <v>13</v>
      </c>
      <c r="B69" s="4">
        <f>SUMIFS(Non_Alcoholic,Date,B$53,Sector,$A$52)</f>
        <v>123.8</v>
      </c>
      <c r="C69" s="4">
        <f>SUMIFS(Non_Alcoholic,Date,C$53,Sector,$A$52)</f>
        <v>126.2</v>
      </c>
      <c r="D69" s="4">
        <f>SUMIFS(Non_Alcoholic,Date,D$53,Sector,$A$52)</f>
        <v>126.5</v>
      </c>
      <c r="E69" s="4"/>
      <c r="F69" s="4">
        <f t="shared" ref="F69:N69" si="98">SUMIFS(Non_Alcoholic,Date,F$53,Sector,$A$52)</f>
        <v>128.5</v>
      </c>
      <c r="G69" s="4">
        <f t="shared" si="98"/>
        <v>128.71666666666667</v>
      </c>
      <c r="H69" s="4">
        <f t="shared" si="98"/>
        <v>131.9</v>
      </c>
      <c r="I69" s="4">
        <f t="shared" si="98"/>
        <v>133.5</v>
      </c>
      <c r="J69" s="4">
        <f t="shared" si="98"/>
        <v>150.69999999999999</v>
      </c>
      <c r="K69" s="4">
        <f t="shared" si="98"/>
        <v>151.5</v>
      </c>
      <c r="L69" s="4">
        <f t="shared" si="98"/>
        <v>157.1</v>
      </c>
      <c r="M69" s="4">
        <f t="shared" si="98"/>
        <v>157.5</v>
      </c>
      <c r="N69" s="4">
        <f t="shared" si="98"/>
        <v>164.9</v>
      </c>
      <c r="O69" s="24">
        <f t="shared" si="79"/>
        <v>1.9386106623586478E-2</v>
      </c>
      <c r="P69" s="24">
        <f t="shared" si="80"/>
        <v>1.5810276679841896E-2</v>
      </c>
      <c r="Q69" s="24">
        <f t="shared" si="81"/>
        <v>2.4731322025119802E-2</v>
      </c>
      <c r="R69" s="24">
        <f t="shared" si="82"/>
        <v>0.12883895131086134</v>
      </c>
      <c r="S69" s="24">
        <f t="shared" si="83"/>
        <v>3.6963696369636929E-2</v>
      </c>
      <c r="T69" s="24">
        <f t="shared" si="84"/>
        <v>4.6984126984127017E-2</v>
      </c>
    </row>
    <row r="70" spans="1:20" x14ac:dyDescent="0.3">
      <c r="A70" s="78" t="s">
        <v>14</v>
      </c>
      <c r="B70" s="4">
        <f>SUMIFS(Prepared_meals,Date,B$53,Sector,$A$52)</f>
        <v>142.6</v>
      </c>
      <c r="C70" s="4">
        <f>SUMIFS(Prepared_meals,Date,C$53,Sector,$A$52)</f>
        <v>147.6</v>
      </c>
      <c r="D70" s="4">
        <f>SUMIFS(Prepared_meals,Date,D$53,Sector,$A$52)</f>
        <v>148.30000000000001</v>
      </c>
      <c r="E70" s="4"/>
      <c r="F70" s="4">
        <f t="shared" ref="F70:N70" si="99">SUMIFS(Prepared_meals,Date,F$53,Sector,$A$52)</f>
        <v>153.9</v>
      </c>
      <c r="G70" s="4">
        <f t="shared" si="99"/>
        <v>154.30000000000001</v>
      </c>
      <c r="H70" s="4">
        <f t="shared" si="99"/>
        <v>159.1</v>
      </c>
      <c r="I70" s="4">
        <f t="shared" si="99"/>
        <v>155.6888888888889</v>
      </c>
      <c r="J70" s="4">
        <f t="shared" si="99"/>
        <v>170.3</v>
      </c>
      <c r="K70" s="4">
        <f t="shared" si="99"/>
        <v>171.4</v>
      </c>
      <c r="L70" s="4">
        <f t="shared" si="99"/>
        <v>181.5</v>
      </c>
      <c r="M70" s="4">
        <f t="shared" si="99"/>
        <v>183.3</v>
      </c>
      <c r="N70" s="4">
        <f t="shared" si="99"/>
        <v>196.6</v>
      </c>
      <c r="O70" s="24">
        <f t="shared" si="79"/>
        <v>3.5063113604488078E-2</v>
      </c>
      <c r="P70" s="24">
        <f t="shared" si="80"/>
        <v>3.7761294672960175E-2</v>
      </c>
      <c r="Q70" s="24">
        <f t="shared" si="81"/>
        <v>3.1108230719377721E-2</v>
      </c>
      <c r="R70" s="24">
        <f t="shared" si="82"/>
        <v>9.3848130174136471E-2</v>
      </c>
      <c r="S70" s="24">
        <f t="shared" si="83"/>
        <v>5.8926487747957959E-2</v>
      </c>
      <c r="T70" s="24">
        <f t="shared" si="84"/>
        <v>7.2558647026732037E-2</v>
      </c>
    </row>
    <row r="71" spans="1:20" x14ac:dyDescent="0.3">
      <c r="A71" s="78" t="s">
        <v>15</v>
      </c>
      <c r="B71" s="4">
        <f>SUMIFS(Food_Beverage,Date,B$53,Sector,$A$52)</f>
        <v>133.4</v>
      </c>
      <c r="C71" s="4">
        <f>SUMIFS(Food_Beverage,Date,C$53,Sector,$A$52)</f>
        <v>134.80000000000001</v>
      </c>
      <c r="D71" s="4">
        <f>SUMIFS(Food_Beverage,Date,D$53,Sector,$A$52)</f>
        <v>135.69999999999999</v>
      </c>
      <c r="E71" s="4"/>
      <c r="F71" s="4">
        <f t="shared" ref="F71:N71" si="100">SUMIFS(Food_Beverage,Date,F$53,Sector,$A$52)</f>
        <v>139.6</v>
      </c>
      <c r="G71" s="4">
        <f t="shared" si="100"/>
        <v>142</v>
      </c>
      <c r="H71" s="4">
        <f t="shared" si="100"/>
        <v>150.1</v>
      </c>
      <c r="I71" s="4">
        <f t="shared" si="100"/>
        <v>153.5</v>
      </c>
      <c r="J71" s="4">
        <f t="shared" si="100"/>
        <v>160.4</v>
      </c>
      <c r="K71" s="4">
        <f t="shared" si="100"/>
        <v>162</v>
      </c>
      <c r="L71" s="4">
        <f t="shared" si="100"/>
        <v>171.5</v>
      </c>
      <c r="M71" s="4">
        <f t="shared" si="100"/>
        <v>174.5</v>
      </c>
      <c r="N71" s="4">
        <f t="shared" si="100"/>
        <v>180.8</v>
      </c>
      <c r="O71" s="24">
        <f t="shared" si="79"/>
        <v>1.0494752623688198E-2</v>
      </c>
      <c r="P71" s="24">
        <f t="shared" si="80"/>
        <v>2.8739867354458409E-2</v>
      </c>
      <c r="Q71" s="24">
        <f t="shared" si="81"/>
        <v>5.7042253521126719E-2</v>
      </c>
      <c r="R71" s="24">
        <f t="shared" si="82"/>
        <v>4.4951140065146618E-2</v>
      </c>
      <c r="S71" s="24">
        <f t="shared" si="83"/>
        <v>5.8641975308641972E-2</v>
      </c>
      <c r="T71" s="24">
        <f t="shared" si="84"/>
        <v>3.6103151862464246E-2</v>
      </c>
    </row>
    <row r="72" spans="1:20" x14ac:dyDescent="0.3">
      <c r="A72" s="78" t="s">
        <v>23</v>
      </c>
      <c r="B72" s="4">
        <f>SUMIFS(Health,Date,B$53,Sector,$A$52)</f>
        <v>123.4</v>
      </c>
      <c r="C72" s="4">
        <f>SUMIFS(Health,Date,C$53,Sector,$A$52)</f>
        <v>130.5</v>
      </c>
      <c r="D72" s="4">
        <f>SUMIFS(Health,Date,D$53,Sector,$A$52)</f>
        <v>131.30000000000001</v>
      </c>
      <c r="E72" s="4"/>
      <c r="F72" s="4">
        <f t="shared" ref="F72:N72" si="101">SUMIFS(Health,Date,F$53,Sector,$A$52)</f>
        <v>139.19999999999999</v>
      </c>
      <c r="G72" s="4">
        <f t="shared" si="101"/>
        <v>139.4</v>
      </c>
      <c r="H72" s="4">
        <f t="shared" si="101"/>
        <v>145</v>
      </c>
      <c r="I72" s="4">
        <f t="shared" si="101"/>
        <v>144.80000000000001</v>
      </c>
      <c r="J72" s="4">
        <f t="shared" si="101"/>
        <v>156.9</v>
      </c>
      <c r="K72" s="4">
        <f t="shared" si="101"/>
        <v>157.5</v>
      </c>
      <c r="L72" s="4">
        <f t="shared" si="101"/>
        <v>168.2</v>
      </c>
      <c r="M72" s="4">
        <f t="shared" si="101"/>
        <v>169</v>
      </c>
      <c r="N72" s="4">
        <f t="shared" si="101"/>
        <v>180.8</v>
      </c>
      <c r="O72" s="24">
        <f t="shared" si="79"/>
        <v>5.753646677471632E-2</v>
      </c>
      <c r="P72" s="24">
        <f t="shared" si="80"/>
        <v>6.0167555217059993E-2</v>
      </c>
      <c r="Q72" s="24">
        <f t="shared" si="81"/>
        <v>4.0172166427546584E-2</v>
      </c>
      <c r="R72" s="24">
        <f t="shared" si="82"/>
        <v>8.3563535911602163E-2</v>
      </c>
      <c r="S72" s="24">
        <f t="shared" si="83"/>
        <v>6.7936507936507864E-2</v>
      </c>
      <c r="T72" s="24">
        <f t="shared" si="84"/>
        <v>6.982248520710066E-2</v>
      </c>
    </row>
    <row r="78" spans="1:20" x14ac:dyDescent="0.3">
      <c r="A78" s="35" t="s">
        <v>209</v>
      </c>
      <c r="B78" s="2">
        <v>2017</v>
      </c>
      <c r="C78" s="2">
        <v>2018</v>
      </c>
      <c r="D78" s="2">
        <v>2019</v>
      </c>
      <c r="E78" s="2" t="s">
        <v>381</v>
      </c>
      <c r="F78" s="2">
        <v>2020</v>
      </c>
      <c r="G78" s="2">
        <v>2021</v>
      </c>
      <c r="H78" s="2">
        <v>2022</v>
      </c>
    </row>
    <row r="79" spans="1:20" x14ac:dyDescent="0.3">
      <c r="A79" s="78" t="s">
        <v>17</v>
      </c>
      <c r="B79" s="90">
        <v>4.5652173913043562E-2</v>
      </c>
      <c r="C79" s="90">
        <v>1.7894012388162382E-2</v>
      </c>
      <c r="D79" s="90">
        <v>2.0357665054549636E-2</v>
      </c>
      <c r="E79" s="90"/>
      <c r="F79" s="90">
        <v>7.0818646208365477E-2</v>
      </c>
      <c r="G79" s="90">
        <v>8.375314861460946E-2</v>
      </c>
      <c r="H79" s="90">
        <v>7.0155261644623282E-2</v>
      </c>
    </row>
    <row r="80" spans="1:20" x14ac:dyDescent="0.3">
      <c r="A80" s="78" t="s">
        <v>18</v>
      </c>
      <c r="B80" s="90">
        <v>3.8901601830663574E-2</v>
      </c>
      <c r="C80" s="90">
        <v>2.3408924652523901E-2</v>
      </c>
      <c r="D80" s="90">
        <v>1.369210620311935E-2</v>
      </c>
      <c r="E80" s="90"/>
      <c r="F80" s="90">
        <v>6.505040806529043E-2</v>
      </c>
      <c r="G80" s="90">
        <v>0.10841750841750838</v>
      </c>
      <c r="H80" s="90">
        <v>7.3273273273273209E-2</v>
      </c>
    </row>
    <row r="81" spans="1:8" x14ac:dyDescent="0.3">
      <c r="A81" s="78" t="s">
        <v>19</v>
      </c>
      <c r="B81" s="90">
        <v>4.4525547445255435E-2</v>
      </c>
      <c r="C81" s="90">
        <v>1.874999999999992E-2</v>
      </c>
      <c r="D81" s="90">
        <v>1.9163170427486081E-2</v>
      </c>
      <c r="E81" s="90"/>
      <c r="F81" s="90">
        <v>7.009274745324634E-2</v>
      </c>
      <c r="G81" s="90">
        <v>8.7730451366814885E-2</v>
      </c>
      <c r="H81" s="90">
        <v>7.1180555555555455E-2</v>
      </c>
    </row>
    <row r="82" spans="1:8" x14ac:dyDescent="0.3">
      <c r="A82" s="78" t="s">
        <v>21</v>
      </c>
      <c r="B82" s="90">
        <v>5.1617873651771867E-2</v>
      </c>
      <c r="C82" s="90">
        <v>2.344322344322336E-2</v>
      </c>
      <c r="D82" s="90">
        <v>6.5601145038168079E-2</v>
      </c>
      <c r="E82" s="90"/>
      <c r="F82" s="90">
        <v>7.9111727966689846E-2</v>
      </c>
      <c r="G82" s="90">
        <v>7.455012853470433E-2</v>
      </c>
      <c r="H82" s="90">
        <v>5.6329849012775948E-2</v>
      </c>
    </row>
    <row r="83" spans="1:8" x14ac:dyDescent="0.3">
      <c r="A83" s="78" t="s">
        <v>22</v>
      </c>
      <c r="B83" s="90">
        <v>3.9877300613496841E-2</v>
      </c>
      <c r="C83" s="90">
        <v>5.2708638360175822E-2</v>
      </c>
      <c r="D83" s="90">
        <v>1.8080667593880551E-2</v>
      </c>
      <c r="E83" s="90"/>
      <c r="F83" s="90">
        <v>6.2129253824539425E-2</v>
      </c>
      <c r="G83" s="90">
        <v>7.2463768115942018E-2</v>
      </c>
      <c r="H83" s="90">
        <v>6.2195121951219443E-2</v>
      </c>
    </row>
    <row r="84" spans="1:8" x14ac:dyDescent="0.3">
      <c r="A84" s="78" t="s">
        <v>3</v>
      </c>
      <c r="B84" s="90">
        <v>2.4060150375939764E-2</v>
      </c>
      <c r="C84" s="90">
        <v>1.026392961876837E-2</v>
      </c>
      <c r="D84" s="90">
        <v>5.0434362934362952E-2</v>
      </c>
      <c r="E84" s="90"/>
      <c r="F84" s="90">
        <v>-3.0934767989240046E-2</v>
      </c>
      <c r="G84" s="90">
        <v>4.8510048510048503E-2</v>
      </c>
      <c r="H84" s="90">
        <v>0.14061478090255067</v>
      </c>
    </row>
    <row r="85" spans="1:8" x14ac:dyDescent="0.3">
      <c r="A85" s="78" t="s">
        <v>4</v>
      </c>
      <c r="B85" s="90">
        <v>3.0129124820659887E-2</v>
      </c>
      <c r="C85" s="90">
        <v>5.9556786703601067E-2</v>
      </c>
      <c r="D85" s="90">
        <v>6.6297754602532677E-2</v>
      </c>
      <c r="E85" s="90"/>
      <c r="F85" s="90">
        <v>0.29967316578383862</v>
      </c>
      <c r="G85" s="90">
        <v>6.4141414141414083E-2</v>
      </c>
      <c r="H85" s="90">
        <v>-1.9357884796978388E-2</v>
      </c>
    </row>
    <row r="86" spans="1:8" x14ac:dyDescent="0.3">
      <c r="A86" s="78" t="s">
        <v>5</v>
      </c>
      <c r="B86" s="90">
        <v>9.674861221252988E-2</v>
      </c>
      <c r="C86" s="90">
        <v>4.7796863330843951E-2</v>
      </c>
      <c r="D86" s="90">
        <v>6.3173007896626082E-2</v>
      </c>
      <c r="E86" s="90"/>
      <c r="F86" s="90">
        <v>0.10080645161290322</v>
      </c>
      <c r="G86" s="90">
        <v>1.944106925880934E-2</v>
      </c>
      <c r="H86" s="90">
        <v>6.5045592705167105E-2</v>
      </c>
    </row>
    <row r="87" spans="1:8" x14ac:dyDescent="0.3">
      <c r="A87" s="78" t="s">
        <v>6</v>
      </c>
      <c r="B87" s="90">
        <v>2.915451895043732E-2</v>
      </c>
      <c r="C87" s="90">
        <v>4.943502824858878E-3</v>
      </c>
      <c r="D87" s="90">
        <v>6.1419897244278474E-2</v>
      </c>
      <c r="E87" s="90"/>
      <c r="F87" s="90">
        <v>-4.4987146529562256E-3</v>
      </c>
      <c r="G87" s="90">
        <v>4.3758043758043645E-2</v>
      </c>
      <c r="H87" s="90">
        <v>8.1757169005491181E-2</v>
      </c>
    </row>
    <row r="88" spans="1:8" x14ac:dyDescent="0.3">
      <c r="A88" s="78" t="s">
        <v>7</v>
      </c>
      <c r="B88" s="90">
        <v>1.9425675675675651E-2</v>
      </c>
      <c r="C88" s="90">
        <v>8.2644628099173556E-3</v>
      </c>
      <c r="D88" s="90">
        <v>7.4675767918088692E-2</v>
      </c>
      <c r="E88" s="90"/>
      <c r="F88" s="90">
        <v>0.21317542561065886</v>
      </c>
      <c r="G88" s="90">
        <v>0.1440329218106996</v>
      </c>
      <c r="H88" s="90">
        <v>-0.10175438596491233</v>
      </c>
    </row>
    <row r="89" spans="1:8" x14ac:dyDescent="0.3">
      <c r="A89" s="78" t="s">
        <v>8</v>
      </c>
      <c r="B89" s="90">
        <v>4.5032165832737545E-2</v>
      </c>
      <c r="C89" s="90">
        <v>-0.10358306188925086</v>
      </c>
      <c r="D89" s="90">
        <v>2.3446658851114383E-3</v>
      </c>
      <c r="E89" s="90"/>
      <c r="F89" s="90">
        <v>2.5350233488992548E-2</v>
      </c>
      <c r="G89" s="90">
        <v>-4.1362530413625372E-2</v>
      </c>
      <c r="H89" s="90">
        <v>-1.7960602549246783E-2</v>
      </c>
    </row>
    <row r="90" spans="1:8" x14ac:dyDescent="0.3">
      <c r="A90" s="78" t="s">
        <v>9</v>
      </c>
      <c r="B90" s="90">
        <v>9.0761750405186289E-2</v>
      </c>
      <c r="C90" s="90">
        <v>0</v>
      </c>
      <c r="D90" s="90">
        <v>0.11375973566202498</v>
      </c>
      <c r="E90" s="90"/>
      <c r="F90" s="90">
        <v>-0.11328588374851717</v>
      </c>
      <c r="G90" s="90">
        <v>0.15822345593337969</v>
      </c>
      <c r="H90" s="90">
        <v>-8.0625752105896384E-2</v>
      </c>
    </row>
    <row r="91" spans="1:8" x14ac:dyDescent="0.3">
      <c r="A91" s="78" t="s">
        <v>10</v>
      </c>
      <c r="B91" s="90">
        <v>-0.11568488289567076</v>
      </c>
      <c r="C91" s="90">
        <v>-1.3765182186234841E-2</v>
      </c>
      <c r="D91" s="90">
        <v>0.13439635535307506</v>
      </c>
      <c r="E91" s="90"/>
      <c r="F91" s="90">
        <v>6.2500000000000042E-2</v>
      </c>
      <c r="G91" s="90">
        <v>1.3605442176870855E-2</v>
      </c>
      <c r="H91" s="90">
        <v>3.8858530661809387E-2</v>
      </c>
    </row>
    <row r="92" spans="1:8" x14ac:dyDescent="0.3">
      <c r="A92" s="78" t="s">
        <v>11</v>
      </c>
      <c r="B92" s="90">
        <v>-2.0253164556962074E-2</v>
      </c>
      <c r="C92" s="90">
        <v>-4.1336851363236608E-2</v>
      </c>
      <c r="D92" s="90">
        <v>3.049613108784701E-2</v>
      </c>
      <c r="E92" s="90"/>
      <c r="F92" s="90">
        <v>-6.4006650041562779E-2</v>
      </c>
      <c r="G92" s="90">
        <v>5.0397877984084911E-2</v>
      </c>
      <c r="H92" s="90">
        <v>8.4033613445378148E-3</v>
      </c>
    </row>
    <row r="93" spans="1:8" x14ac:dyDescent="0.3">
      <c r="A93" s="78" t="s">
        <v>12</v>
      </c>
      <c r="B93" s="90">
        <v>9.5238095238096079E-3</v>
      </c>
      <c r="C93" s="90">
        <v>9.4066570188133976E-3</v>
      </c>
      <c r="D93" s="90">
        <v>9.3244529019980954E-2</v>
      </c>
      <c r="E93" s="90"/>
      <c r="F93" s="90">
        <v>4.073838319541697E-2</v>
      </c>
      <c r="G93" s="90">
        <v>8.2367297132397807E-2</v>
      </c>
      <c r="H93" s="90">
        <v>0.15664644236072794</v>
      </c>
    </row>
    <row r="94" spans="1:8" x14ac:dyDescent="0.3">
      <c r="A94" s="78" t="s">
        <v>13</v>
      </c>
      <c r="B94" s="90">
        <v>1.3343799058084683E-2</v>
      </c>
      <c r="C94" s="90">
        <v>3.1635802469135763E-2</v>
      </c>
      <c r="D94" s="90">
        <v>2.0784069695083996E-2</v>
      </c>
      <c r="E94" s="90"/>
      <c r="F94" s="90">
        <v>0.14400584795321628</v>
      </c>
      <c r="G94" s="90">
        <v>4.885786802030468E-2</v>
      </c>
      <c r="H94" s="90">
        <v>3.67027677496993E-2</v>
      </c>
    </row>
    <row r="95" spans="1:8" x14ac:dyDescent="0.3">
      <c r="A95" s="78" t="s">
        <v>14</v>
      </c>
      <c r="B95" s="90">
        <v>4.2995839112344086E-2</v>
      </c>
      <c r="C95" s="90">
        <v>2.6455026455026457E-2</v>
      </c>
      <c r="D95" s="90">
        <v>2.7137187600557774E-2</v>
      </c>
      <c r="E95" s="90"/>
      <c r="F95" s="90">
        <v>0.25428784489187173</v>
      </c>
      <c r="G95" s="90">
        <v>6.1574896388395535E-2</v>
      </c>
      <c r="H95" s="90">
        <v>6.6887783305693727E-2</v>
      </c>
    </row>
    <row r="96" spans="1:8" x14ac:dyDescent="0.3">
      <c r="A96" s="78" t="s">
        <v>15</v>
      </c>
      <c r="B96" s="90">
        <v>2.7715355805243362E-2</v>
      </c>
      <c r="C96" s="90">
        <v>4.3636363636363222E-3</v>
      </c>
      <c r="D96" s="90">
        <v>6.1927968619992897E-2</v>
      </c>
      <c r="E96" s="90"/>
      <c r="F96" s="90">
        <v>3.5006605019814944E-2</v>
      </c>
      <c r="G96" s="90">
        <v>6.5822784810126614E-2</v>
      </c>
      <c r="H96" s="90">
        <v>3.6299765807962459E-2</v>
      </c>
    </row>
    <row r="97" spans="1:20" x14ac:dyDescent="0.3">
      <c r="A97" s="78" t="s">
        <v>23</v>
      </c>
      <c r="B97" s="90">
        <v>4.8399687743950176E-2</v>
      </c>
      <c r="C97" s="90">
        <v>8.1360946745562143E-2</v>
      </c>
      <c r="D97" s="90">
        <v>3.9472187464452267E-2</v>
      </c>
      <c r="E97" s="90"/>
      <c r="F97" s="90">
        <v>7.2992700729927015E-2</v>
      </c>
      <c r="G97" s="90">
        <v>6.5927295132470656E-2</v>
      </c>
      <c r="H97" s="90">
        <v>5.9770114942528769E-2</v>
      </c>
    </row>
    <row r="102" spans="1:20" x14ac:dyDescent="0.3">
      <c r="A102" s="93" t="s">
        <v>1</v>
      </c>
      <c r="B102" s="94" t="s">
        <v>17</v>
      </c>
      <c r="C102" s="94" t="s">
        <v>18</v>
      </c>
      <c r="D102" s="94" t="s">
        <v>19</v>
      </c>
      <c r="E102" s="94" t="s">
        <v>21</v>
      </c>
      <c r="F102" s="94" t="s">
        <v>22</v>
      </c>
      <c r="G102" s="94" t="s">
        <v>3</v>
      </c>
      <c r="H102" s="94" t="s">
        <v>4</v>
      </c>
      <c r="I102" s="94" t="s">
        <v>5</v>
      </c>
      <c r="J102" s="94" t="s">
        <v>6</v>
      </c>
      <c r="K102" s="94" t="s">
        <v>7</v>
      </c>
      <c r="L102" s="94" t="s">
        <v>8</v>
      </c>
      <c r="M102" s="94" t="s">
        <v>9</v>
      </c>
      <c r="N102" s="94" t="s">
        <v>10</v>
      </c>
      <c r="O102" s="94" t="s">
        <v>11</v>
      </c>
      <c r="P102" s="94" t="s">
        <v>12</v>
      </c>
      <c r="Q102" s="94" t="s">
        <v>13</v>
      </c>
      <c r="R102" s="94" t="s">
        <v>14</v>
      </c>
      <c r="S102" s="94" t="s">
        <v>15</v>
      </c>
      <c r="T102" s="94" t="s">
        <v>23</v>
      </c>
    </row>
    <row r="103" spans="1:20" x14ac:dyDescent="0.3">
      <c r="A103" s="95">
        <v>2017</v>
      </c>
      <c r="B103" s="96">
        <v>4.5652173913043562E-2</v>
      </c>
      <c r="C103" s="96">
        <v>3.8901601830663574E-2</v>
      </c>
      <c r="D103" s="96">
        <v>4.4525547445255435E-2</v>
      </c>
      <c r="E103" s="96">
        <v>5.1617873651771867E-2</v>
      </c>
      <c r="F103" s="96">
        <v>3.9877300613496841E-2</v>
      </c>
      <c r="G103" s="96">
        <v>2.4060150375939764E-2</v>
      </c>
      <c r="H103" s="96">
        <v>3.0129124820659887E-2</v>
      </c>
      <c r="I103" s="96">
        <v>9.674861221252988E-2</v>
      </c>
      <c r="J103" s="96">
        <v>2.915451895043732E-2</v>
      </c>
      <c r="K103" s="96">
        <v>1.9425675675675651E-2</v>
      </c>
      <c r="L103" s="96">
        <v>4.5032165832737545E-2</v>
      </c>
      <c r="M103" s="96">
        <v>9.0761750405186289E-2</v>
      </c>
      <c r="N103" s="96">
        <v>-0.11568488289567076</v>
      </c>
      <c r="O103" s="96">
        <v>-2.0253164556962074E-2</v>
      </c>
      <c r="P103" s="96">
        <v>9.5238095238096079E-3</v>
      </c>
      <c r="Q103" s="96">
        <v>1.3343799058084683E-2</v>
      </c>
      <c r="R103" s="96">
        <v>4.2995839112344086E-2</v>
      </c>
      <c r="S103" s="96">
        <v>2.7715355805243362E-2</v>
      </c>
      <c r="T103" s="96">
        <v>4.8399687743950176E-2</v>
      </c>
    </row>
    <row r="104" spans="1:20" x14ac:dyDescent="0.3">
      <c r="A104" s="95">
        <v>2018</v>
      </c>
      <c r="B104" s="96">
        <v>1.7894012388162382E-2</v>
      </c>
      <c r="C104" s="96">
        <v>2.3408924652523901E-2</v>
      </c>
      <c r="D104" s="96">
        <v>1.874999999999992E-2</v>
      </c>
      <c r="E104" s="96">
        <v>2.344322344322336E-2</v>
      </c>
      <c r="F104" s="96">
        <v>5.2708638360175822E-2</v>
      </c>
      <c r="G104" s="96">
        <v>1.026392961876837E-2</v>
      </c>
      <c r="H104" s="96">
        <v>5.9556786703601067E-2</v>
      </c>
      <c r="I104" s="96">
        <v>4.7796863330843951E-2</v>
      </c>
      <c r="J104" s="96">
        <v>4.943502824858878E-3</v>
      </c>
      <c r="K104" s="96">
        <v>8.2644628099173556E-3</v>
      </c>
      <c r="L104" s="96">
        <v>-0.10358306188925086</v>
      </c>
      <c r="M104" s="96">
        <v>0</v>
      </c>
      <c r="N104" s="96">
        <v>-1.3765182186234841E-2</v>
      </c>
      <c r="O104" s="96">
        <v>-4.1336851363236608E-2</v>
      </c>
      <c r="P104" s="96">
        <v>9.4066570188133976E-3</v>
      </c>
      <c r="Q104" s="96">
        <v>3.1635802469135763E-2</v>
      </c>
      <c r="R104" s="96">
        <v>2.6455026455026457E-2</v>
      </c>
      <c r="S104" s="96">
        <v>4.3636363636363222E-3</v>
      </c>
      <c r="T104" s="96">
        <v>8.1360946745562143E-2</v>
      </c>
    </row>
    <row r="105" spans="1:20" x14ac:dyDescent="0.3">
      <c r="A105" s="95">
        <v>2019</v>
      </c>
      <c r="B105" s="96">
        <v>2.0357665054549636E-2</v>
      </c>
      <c r="C105" s="96">
        <v>1.369210620311935E-2</v>
      </c>
      <c r="D105" s="96">
        <v>1.9163170427486081E-2</v>
      </c>
      <c r="E105" s="96">
        <v>6.5601145038168079E-2</v>
      </c>
      <c r="F105" s="96">
        <v>1.8080667593880551E-2</v>
      </c>
      <c r="G105" s="96">
        <v>5.0434362934362952E-2</v>
      </c>
      <c r="H105" s="96">
        <v>6.6297754602532677E-2</v>
      </c>
      <c r="I105" s="96">
        <v>6.3173007896626082E-2</v>
      </c>
      <c r="J105" s="96">
        <v>6.1419897244278474E-2</v>
      </c>
      <c r="K105" s="96">
        <v>7.4675767918088692E-2</v>
      </c>
      <c r="L105" s="96">
        <v>2.3446658851114383E-3</v>
      </c>
      <c r="M105" s="96">
        <v>0.11375973566202498</v>
      </c>
      <c r="N105" s="96">
        <v>0.13439635535307506</v>
      </c>
      <c r="O105" s="96">
        <v>3.049613108784701E-2</v>
      </c>
      <c r="P105" s="96">
        <v>9.3244529019980954E-2</v>
      </c>
      <c r="Q105" s="96">
        <v>2.0784069695083996E-2</v>
      </c>
      <c r="R105" s="96">
        <v>2.7137187600557774E-2</v>
      </c>
      <c r="S105" s="96">
        <v>6.1927968619992897E-2</v>
      </c>
      <c r="T105" s="96">
        <v>3.9472187464452267E-2</v>
      </c>
    </row>
    <row r="106" spans="1:20" x14ac:dyDescent="0.3">
      <c r="A106" s="95" t="s">
        <v>381</v>
      </c>
      <c r="B106" s="96"/>
      <c r="C106" s="96"/>
      <c r="D106" s="96"/>
      <c r="E106" s="96"/>
      <c r="F106" s="96"/>
      <c r="G106" s="96"/>
      <c r="H106" s="96"/>
      <c r="I106" s="96"/>
      <c r="J106" s="96"/>
      <c r="K106" s="96"/>
      <c r="L106" s="96"/>
      <c r="M106" s="96"/>
      <c r="N106" s="96"/>
      <c r="O106" s="96"/>
      <c r="P106" s="96"/>
      <c r="Q106" s="96"/>
      <c r="R106" s="96"/>
      <c r="S106" s="96"/>
      <c r="T106" s="96"/>
    </row>
    <row r="107" spans="1:20" x14ac:dyDescent="0.3">
      <c r="A107" s="95">
        <v>2020</v>
      </c>
      <c r="B107" s="96">
        <v>7.0818646208365477E-2</v>
      </c>
      <c r="C107" s="96">
        <v>6.505040806529043E-2</v>
      </c>
      <c r="D107" s="96">
        <v>7.009274745324634E-2</v>
      </c>
      <c r="E107" s="96">
        <v>7.9111727966689846E-2</v>
      </c>
      <c r="F107" s="96">
        <v>6.2129253824539425E-2</v>
      </c>
      <c r="G107" s="96">
        <v>-3.0934767989240046E-2</v>
      </c>
      <c r="H107" s="96">
        <v>0.29967316578383862</v>
      </c>
      <c r="I107" s="96">
        <v>0.10080645161290322</v>
      </c>
      <c r="J107" s="96">
        <v>-4.4987146529562256E-3</v>
      </c>
      <c r="K107" s="96">
        <v>0.21317542561065886</v>
      </c>
      <c r="L107" s="96">
        <v>2.5350233488992548E-2</v>
      </c>
      <c r="M107" s="96">
        <v>-0.11328588374851717</v>
      </c>
      <c r="N107" s="96">
        <v>6.2500000000000042E-2</v>
      </c>
      <c r="O107" s="96">
        <v>-6.4006650041562779E-2</v>
      </c>
      <c r="P107" s="96">
        <v>4.073838319541697E-2</v>
      </c>
      <c r="Q107" s="96">
        <v>0.14400584795321628</v>
      </c>
      <c r="R107" s="96">
        <v>0.25428784489187173</v>
      </c>
      <c r="S107" s="96">
        <v>3.5006605019814944E-2</v>
      </c>
      <c r="T107" s="96">
        <v>7.2992700729927015E-2</v>
      </c>
    </row>
    <row r="108" spans="1:20" x14ac:dyDescent="0.3">
      <c r="A108" s="95">
        <v>2021</v>
      </c>
      <c r="B108" s="96">
        <v>8.375314861460946E-2</v>
      </c>
      <c r="C108" s="96">
        <v>0.10841750841750838</v>
      </c>
      <c r="D108" s="96">
        <v>8.7730451366814885E-2</v>
      </c>
      <c r="E108" s="96">
        <v>7.455012853470433E-2</v>
      </c>
      <c r="F108" s="96">
        <v>7.2463768115942018E-2</v>
      </c>
      <c r="G108" s="96">
        <v>4.8510048510048503E-2</v>
      </c>
      <c r="H108" s="96">
        <v>6.4141414141414083E-2</v>
      </c>
      <c r="I108" s="96">
        <v>1.944106925880934E-2</v>
      </c>
      <c r="J108" s="96">
        <v>4.3758043758043645E-2</v>
      </c>
      <c r="K108" s="96">
        <v>0.1440329218106996</v>
      </c>
      <c r="L108" s="96">
        <v>-4.1362530413625372E-2</v>
      </c>
      <c r="M108" s="96">
        <v>0.15822345593337969</v>
      </c>
      <c r="N108" s="96">
        <v>1.3605442176870855E-2</v>
      </c>
      <c r="O108" s="96">
        <v>5.0397877984084911E-2</v>
      </c>
      <c r="P108" s="96">
        <v>8.2367297132397807E-2</v>
      </c>
      <c r="Q108" s="96">
        <v>4.885786802030468E-2</v>
      </c>
      <c r="R108" s="96">
        <v>6.1574896388395535E-2</v>
      </c>
      <c r="S108" s="96">
        <v>6.5822784810126614E-2</v>
      </c>
      <c r="T108" s="96">
        <v>6.5927295132470656E-2</v>
      </c>
    </row>
    <row r="109" spans="1:20" x14ac:dyDescent="0.3">
      <c r="A109" s="95">
        <v>2022</v>
      </c>
      <c r="B109" s="96">
        <v>7.0155261644623282E-2</v>
      </c>
      <c r="C109" s="96">
        <v>7.3273273273273209E-2</v>
      </c>
      <c r="D109" s="96">
        <v>7.1180555555555455E-2</v>
      </c>
      <c r="E109" s="96">
        <v>5.6329849012775948E-2</v>
      </c>
      <c r="F109" s="96">
        <v>6.2195121951219443E-2</v>
      </c>
      <c r="G109" s="96">
        <v>0.14061478090255067</v>
      </c>
      <c r="H109" s="96">
        <v>-1.9357884796978388E-2</v>
      </c>
      <c r="I109" s="96">
        <v>6.5045592705167105E-2</v>
      </c>
      <c r="J109" s="96">
        <v>8.1757169005491181E-2</v>
      </c>
      <c r="K109" s="96">
        <v>-0.10175438596491233</v>
      </c>
      <c r="L109" s="96">
        <v>-1.7960602549246783E-2</v>
      </c>
      <c r="M109" s="96">
        <v>-8.0625752105896384E-2</v>
      </c>
      <c r="N109" s="96">
        <v>3.8858530661809387E-2</v>
      </c>
      <c r="O109" s="96">
        <v>8.4033613445378148E-3</v>
      </c>
      <c r="P109" s="96">
        <v>0.15664644236072794</v>
      </c>
      <c r="Q109" s="96">
        <v>3.67027677496993E-2</v>
      </c>
      <c r="R109" s="96">
        <v>6.6887783305693727E-2</v>
      </c>
      <c r="S109" s="96">
        <v>3.6299765807962459E-2</v>
      </c>
      <c r="T109" s="96">
        <v>5.9770114942528769E-2</v>
      </c>
    </row>
  </sheetData>
  <mergeCells count="39">
    <mergeCell ref="M5:N5"/>
    <mergeCell ref="B5:C5"/>
    <mergeCell ref="D5:F5"/>
    <mergeCell ref="G5:H5"/>
    <mergeCell ref="I5:J5"/>
    <mergeCell ref="K5:L5"/>
    <mergeCell ref="M52:N52"/>
    <mergeCell ref="B28:C28"/>
    <mergeCell ref="D28:F28"/>
    <mergeCell ref="G28:H28"/>
    <mergeCell ref="I28:J28"/>
    <mergeCell ref="K28:L28"/>
    <mergeCell ref="M28:N28"/>
    <mergeCell ref="B52:C52"/>
    <mergeCell ref="D52:F52"/>
    <mergeCell ref="G52:H52"/>
    <mergeCell ref="I52:J52"/>
    <mergeCell ref="K52:L52"/>
    <mergeCell ref="AF5:AG5"/>
    <mergeCell ref="AH5:AI5"/>
    <mergeCell ref="X12:Y12"/>
    <mergeCell ref="Z12:AA12"/>
    <mergeCell ref="AB12:AC12"/>
    <mergeCell ref="AD12:AE12"/>
    <mergeCell ref="AF12:AG12"/>
    <mergeCell ref="AH12:AI12"/>
    <mergeCell ref="X5:Y5"/>
    <mergeCell ref="Z5:AA5"/>
    <mergeCell ref="AB5:AC5"/>
    <mergeCell ref="AD5:AE5"/>
    <mergeCell ref="AA44:AC44"/>
    <mergeCell ref="AE32:AH32"/>
    <mergeCell ref="Z32:AC32"/>
    <mergeCell ref="X20:Y20"/>
    <mergeCell ref="Z20:AA20"/>
    <mergeCell ref="AB20:AC20"/>
    <mergeCell ref="AD20:AE20"/>
    <mergeCell ref="AF20:AG20"/>
    <mergeCell ref="AH20:AI20"/>
  </mergeCells>
  <conditionalFormatting sqref="B79:H97">
    <cfRule type="colorScale" priority="2">
      <colorScale>
        <cfvo type="min"/>
        <cfvo type="percentile" val="50"/>
        <cfvo type="max"/>
        <color rgb="FF63BE7B"/>
        <color rgb="FFFFEB84"/>
        <color rgb="FFF8696B"/>
      </colorScale>
    </cfRule>
  </conditionalFormatting>
  <conditionalFormatting sqref="B103:T109">
    <cfRule type="colorScale" priority="1">
      <colorScale>
        <cfvo type="min"/>
        <cfvo type="percentile" val="50"/>
        <cfvo type="max"/>
        <color rgb="FF63BE7B"/>
        <color rgb="FFFFEB84"/>
        <color rgb="FFF8696B"/>
      </colorScale>
    </cfRule>
  </conditionalFormatting>
  <conditionalFormatting sqref="O7:T25">
    <cfRule type="colorScale" priority="14">
      <colorScale>
        <cfvo type="min"/>
        <cfvo type="percentile" val="50"/>
        <cfvo type="max"/>
        <color rgb="FF63BE7B"/>
        <color rgb="FFFFEB84"/>
        <color rgb="FFF8696B"/>
      </colorScale>
    </cfRule>
  </conditionalFormatting>
  <conditionalFormatting sqref="O30:T48">
    <cfRule type="colorScale" priority="13">
      <colorScale>
        <cfvo type="min"/>
        <cfvo type="percentile" val="50"/>
        <cfvo type="max"/>
        <color rgb="FF63BE7B"/>
        <color rgb="FFFFEB84"/>
        <color rgb="FFF8696B"/>
      </colorScale>
    </cfRule>
  </conditionalFormatting>
  <conditionalFormatting sqref="O54:T72">
    <cfRule type="colorScale" priority="12">
      <colorScale>
        <cfvo type="min"/>
        <cfvo type="percentile" val="50"/>
        <cfvo type="max"/>
        <color rgb="FF63BE7B"/>
        <color rgb="FFFFEB84"/>
        <color rgb="FFF8696B"/>
      </colorScale>
    </cfRule>
  </conditionalFormatting>
  <conditionalFormatting sqref="AA34:AC36">
    <cfRule type="colorScale" priority="7">
      <colorScale>
        <cfvo type="min"/>
        <cfvo type="percentile" val="50"/>
        <cfvo type="max"/>
        <color rgb="FF63BE7B"/>
        <color rgb="FFFFEB84"/>
        <color rgb="FFF8696B"/>
      </colorScale>
    </cfRule>
  </conditionalFormatting>
  <conditionalFormatting sqref="AA41:AC41">
    <cfRule type="colorScale" priority="5">
      <colorScale>
        <cfvo type="min"/>
        <cfvo type="percentile" val="50"/>
        <cfvo type="max"/>
        <color rgb="FF63BE7B"/>
        <color rgb="FFFFEB84"/>
        <color rgb="FFF8696B"/>
      </colorScale>
    </cfRule>
  </conditionalFormatting>
  <conditionalFormatting sqref="AA42:AC42">
    <cfRule type="colorScale" priority="4">
      <colorScale>
        <cfvo type="min"/>
        <cfvo type="percentile" val="50"/>
        <cfvo type="max"/>
        <color rgb="FF63BE7B"/>
        <color rgb="FFFFEB84"/>
        <color rgb="FFF8696B"/>
      </colorScale>
    </cfRule>
  </conditionalFormatting>
  <conditionalFormatting sqref="AA43:AC43">
    <cfRule type="colorScale" priority="3">
      <colorScale>
        <cfvo type="min"/>
        <cfvo type="percentile" val="50"/>
        <cfvo type="max"/>
        <color rgb="FF63BE7B"/>
        <color rgb="FFFFEB84"/>
        <color rgb="FFF8696B"/>
      </colorScale>
    </cfRule>
  </conditionalFormatting>
  <conditionalFormatting sqref="AF34:AH36">
    <cfRule type="colorScale" priority="6">
      <colorScale>
        <cfvo type="min"/>
        <cfvo type="percentile" val="50"/>
        <cfvo type="max"/>
        <color rgb="FF63BE7B"/>
        <color rgb="FFFFEB84"/>
        <color rgb="FFF8696B"/>
      </colorScale>
    </cfRule>
  </conditionalFormatting>
  <conditionalFormatting sqref="AJ7:AO9">
    <cfRule type="colorScale" priority="11">
      <colorScale>
        <cfvo type="min"/>
        <cfvo type="percentile" val="50"/>
        <cfvo type="max"/>
        <color rgb="FF63BE7B"/>
        <color rgb="FFFFEB84"/>
        <color rgb="FFF8696B"/>
      </colorScale>
    </cfRule>
  </conditionalFormatting>
  <conditionalFormatting sqref="AJ14:AO16">
    <cfRule type="colorScale" priority="10">
      <colorScale>
        <cfvo type="min"/>
        <cfvo type="percentile" val="50"/>
        <cfvo type="max"/>
        <color rgb="FF63BE7B"/>
        <color rgb="FFFFEB84"/>
        <color rgb="FFF8696B"/>
      </colorScale>
    </cfRule>
  </conditionalFormatting>
  <conditionalFormatting sqref="AJ22:AO24">
    <cfRule type="colorScale" priority="9">
      <colorScale>
        <cfvo type="min"/>
        <cfvo type="percentile" val="50"/>
        <cfvo type="max"/>
        <color rgb="FF63BE7B"/>
        <color rgb="FFFFEB84"/>
        <color rgb="FFF8696B"/>
      </colorScale>
    </cfRule>
  </conditionalFormatting>
  <conditionalFormatting sqref="AR6:AW8">
    <cfRule type="colorScale" priority="8">
      <colorScale>
        <cfvo type="min"/>
        <cfvo type="percentile" val="50"/>
        <cfvo type="max"/>
        <color rgb="FF63BE7B"/>
        <color rgb="FFFFEB84"/>
        <color rgb="FFF8696B"/>
      </colorScale>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96C86-6246-4E3F-845C-46E5F3F06E2A}">
  <dimension ref="A2:AE108"/>
  <sheetViews>
    <sheetView topLeftCell="N80" workbookViewId="0">
      <selection activeCell="O82" sqref="O82"/>
    </sheetView>
  </sheetViews>
  <sheetFormatPr defaultRowHeight="14.4" x14ac:dyDescent="0.3"/>
  <cols>
    <col min="2" max="2" width="14.5546875" customWidth="1"/>
    <col min="3" max="13" width="12.77734375" customWidth="1"/>
    <col min="14" max="14" width="30.44140625" bestFit="1" customWidth="1"/>
    <col min="15" max="28" width="12.77734375" customWidth="1"/>
    <col min="29" max="30" width="38" bestFit="1" customWidth="1"/>
    <col min="31" max="31" width="29.5546875" customWidth="1"/>
    <col min="32" max="79" width="38" bestFit="1" customWidth="1"/>
    <col min="80" max="80" width="30.21875" bestFit="1" customWidth="1"/>
    <col min="81" max="81" width="33.77734375" bestFit="1" customWidth="1"/>
    <col min="82" max="82" width="20.77734375" bestFit="1" customWidth="1"/>
    <col min="83" max="83" width="17.77734375" bestFit="1" customWidth="1"/>
    <col min="84" max="84" width="38.109375" bestFit="1" customWidth="1"/>
    <col min="85" max="85" width="24.33203125" bestFit="1" customWidth="1"/>
    <col min="86" max="86" width="38.33203125" bestFit="1" customWidth="1"/>
    <col min="87" max="87" width="20.44140625" bestFit="1" customWidth="1"/>
    <col min="88" max="88" width="35.88671875" bestFit="1" customWidth="1"/>
    <col min="89" max="89" width="17.5546875" bestFit="1" customWidth="1"/>
    <col min="90" max="90" width="23.6640625" bestFit="1" customWidth="1"/>
    <col min="91" max="91" width="31.44140625" bestFit="1" customWidth="1"/>
    <col min="92" max="92" width="22.6640625" bestFit="1" customWidth="1"/>
    <col min="93" max="93" width="33.33203125" bestFit="1" customWidth="1"/>
    <col min="94" max="94" width="24" bestFit="1" customWidth="1"/>
    <col min="95" max="95" width="20.21875" bestFit="1" customWidth="1"/>
    <col min="96" max="96" width="29.5546875" bestFit="1" customWidth="1"/>
    <col min="97" max="97" width="19.33203125" bestFit="1" customWidth="1"/>
    <col min="98" max="98" width="37" bestFit="1" customWidth="1"/>
    <col min="99" max="99" width="42.77734375" bestFit="1" customWidth="1"/>
    <col min="100" max="100" width="27.77734375" bestFit="1" customWidth="1"/>
    <col min="101" max="101" width="21.6640625" bestFit="1" customWidth="1"/>
    <col min="102" max="102" width="33.44140625" bestFit="1" customWidth="1"/>
    <col min="103" max="103" width="29.33203125" bestFit="1" customWidth="1"/>
    <col min="104" max="104" width="16.77734375" bestFit="1" customWidth="1"/>
    <col min="105" max="106" width="15.21875" bestFit="1" customWidth="1"/>
    <col min="107" max="107" width="30.21875" bestFit="1" customWidth="1"/>
    <col min="108" max="108" width="33.77734375" bestFit="1" customWidth="1"/>
    <col min="109" max="109" width="20.77734375" bestFit="1" customWidth="1"/>
    <col min="110" max="110" width="17.77734375" bestFit="1" customWidth="1"/>
    <col min="111" max="111" width="38.109375" bestFit="1" customWidth="1"/>
    <col min="112" max="112" width="24.33203125" bestFit="1" customWidth="1"/>
    <col min="113" max="113" width="38.33203125" bestFit="1" customWidth="1"/>
    <col min="114" max="114" width="20.44140625" bestFit="1" customWidth="1"/>
    <col min="115" max="115" width="35.88671875" bestFit="1" customWidth="1"/>
    <col min="116" max="116" width="17.5546875" bestFit="1" customWidth="1"/>
    <col min="117" max="117" width="23.6640625" bestFit="1" customWidth="1"/>
    <col min="118" max="118" width="31.44140625" bestFit="1" customWidth="1"/>
    <col min="119" max="119" width="22.6640625" bestFit="1" customWidth="1"/>
    <col min="120" max="120" width="33.33203125" bestFit="1" customWidth="1"/>
    <col min="121" max="121" width="24" bestFit="1" customWidth="1"/>
    <col min="122" max="122" width="20.21875" bestFit="1" customWidth="1"/>
    <col min="123" max="123" width="29.5546875" bestFit="1" customWidth="1"/>
    <col min="124" max="124" width="19.33203125" bestFit="1" customWidth="1"/>
    <col min="125" max="125" width="37" bestFit="1" customWidth="1"/>
    <col min="126" max="126" width="42.77734375" bestFit="1" customWidth="1"/>
    <col min="127" max="127" width="27.77734375" bestFit="1" customWidth="1"/>
    <col min="128" max="128" width="21.6640625" bestFit="1" customWidth="1"/>
    <col min="129" max="129" width="33.44140625" bestFit="1" customWidth="1"/>
    <col min="130" max="130" width="29.33203125" bestFit="1" customWidth="1"/>
    <col min="131" max="131" width="16.77734375" bestFit="1" customWidth="1"/>
    <col min="132" max="132" width="15.21875" bestFit="1" customWidth="1"/>
    <col min="133" max="313" width="38" bestFit="1" customWidth="1"/>
    <col min="314" max="314" width="30.21875" bestFit="1" customWidth="1"/>
    <col min="315" max="315" width="33.77734375" bestFit="1" customWidth="1"/>
    <col min="316" max="316" width="20.77734375" bestFit="1" customWidth="1"/>
    <col min="317" max="317" width="17.77734375" bestFit="1" customWidth="1"/>
    <col min="318" max="318" width="38.109375" bestFit="1" customWidth="1"/>
    <col min="319" max="319" width="24.33203125" bestFit="1" customWidth="1"/>
    <col min="320" max="320" width="38.33203125" bestFit="1" customWidth="1"/>
    <col min="321" max="321" width="20.44140625" bestFit="1" customWidth="1"/>
    <col min="322" max="322" width="35.88671875" bestFit="1" customWidth="1"/>
    <col min="323" max="323" width="17.5546875" bestFit="1" customWidth="1"/>
    <col min="324" max="324" width="23.6640625" bestFit="1" customWidth="1"/>
    <col min="325" max="325" width="31.44140625" bestFit="1" customWidth="1"/>
    <col min="326" max="326" width="22.6640625" bestFit="1" customWidth="1"/>
    <col min="327" max="327" width="33.33203125" bestFit="1" customWidth="1"/>
    <col min="328" max="328" width="24" bestFit="1" customWidth="1"/>
    <col min="329" max="329" width="20.21875" bestFit="1" customWidth="1"/>
    <col min="330" max="330" width="29.5546875" bestFit="1" customWidth="1"/>
    <col min="331" max="331" width="19.33203125" bestFit="1" customWidth="1"/>
    <col min="332" max="332" width="37" bestFit="1" customWidth="1"/>
    <col min="333" max="333" width="42.77734375" bestFit="1" customWidth="1"/>
    <col min="334" max="334" width="27.77734375" bestFit="1" customWidth="1"/>
    <col min="335" max="335" width="21.6640625" bestFit="1" customWidth="1"/>
    <col min="336" max="336" width="33.44140625" bestFit="1" customWidth="1"/>
    <col min="337" max="337" width="29.33203125" bestFit="1" customWidth="1"/>
    <col min="338" max="338" width="16.77734375" bestFit="1" customWidth="1"/>
    <col min="339" max="340" width="15.21875" bestFit="1" customWidth="1"/>
  </cols>
  <sheetData>
    <row r="2" spans="12:31" ht="15.6" x14ac:dyDescent="0.3">
      <c r="M2" s="97" t="s">
        <v>1</v>
      </c>
      <c r="N2" s="98">
        <v>33329</v>
      </c>
      <c r="O2" s="98">
        <v>33359</v>
      </c>
      <c r="P2" s="98">
        <v>33390</v>
      </c>
      <c r="Q2" s="98">
        <v>33420</v>
      </c>
      <c r="R2" s="98">
        <v>33451</v>
      </c>
      <c r="S2" s="98">
        <v>33482</v>
      </c>
      <c r="T2" s="98">
        <v>33512</v>
      </c>
      <c r="U2" s="98">
        <v>33543</v>
      </c>
      <c r="V2" s="98">
        <v>33573</v>
      </c>
      <c r="W2" s="98">
        <v>33604</v>
      </c>
      <c r="X2" s="98">
        <v>33635</v>
      </c>
      <c r="Y2" s="98">
        <v>33664</v>
      </c>
    </row>
    <row r="3" spans="12:31" ht="15.6" x14ac:dyDescent="0.3">
      <c r="M3" s="99" t="s">
        <v>420</v>
      </c>
      <c r="Y3" s="100">
        <v>64.729496782608663</v>
      </c>
      <c r="AD3" s="22" t="s">
        <v>209</v>
      </c>
      <c r="AE3" s="22" t="s">
        <v>430</v>
      </c>
    </row>
    <row r="4" spans="12:31" ht="15.6" x14ac:dyDescent="0.3">
      <c r="L4">
        <v>2021</v>
      </c>
      <c r="M4" s="99" t="s">
        <v>422</v>
      </c>
      <c r="N4" s="100">
        <v>63.396976500000008</v>
      </c>
      <c r="O4" s="100">
        <v>66.953084852941174</v>
      </c>
      <c r="P4" s="100">
        <v>71.982647477272721</v>
      </c>
      <c r="Q4" s="100">
        <v>73.539060523809511</v>
      </c>
      <c r="R4" s="100">
        <v>69.804724424999989</v>
      </c>
      <c r="S4" s="100">
        <v>73.130738295454549</v>
      </c>
      <c r="T4" s="100">
        <v>82.107393785714294</v>
      </c>
      <c r="U4" s="100">
        <v>80.637301023809528</v>
      </c>
      <c r="V4" s="100">
        <v>73.298823523809531</v>
      </c>
      <c r="W4" s="100">
        <v>84.666318799999985</v>
      </c>
      <c r="X4" s="100">
        <v>94.067715194444446</v>
      </c>
      <c r="Y4" s="100">
        <v>112.87479254347826</v>
      </c>
      <c r="AD4" s="31" t="s">
        <v>17</v>
      </c>
      <c r="AE4" s="50">
        <v>3.4319968361190507E-2</v>
      </c>
    </row>
    <row r="5" spans="12:31" ht="15.6" x14ac:dyDescent="0.3">
      <c r="L5">
        <v>2022</v>
      </c>
      <c r="M5" s="99" t="s">
        <v>423</v>
      </c>
      <c r="N5" s="100">
        <v>102.96599786842103</v>
      </c>
      <c r="O5" s="100">
        <v>109.50503773684208</v>
      </c>
      <c r="P5" s="100">
        <v>116.01138504999999</v>
      </c>
      <c r="Q5" s="100">
        <v>105.49124737500001</v>
      </c>
      <c r="R5" s="100">
        <v>97.404465428571427</v>
      </c>
      <c r="S5" s="100">
        <v>90.706344809523813</v>
      </c>
      <c r="T5" s="100">
        <v>91.698948700000003</v>
      </c>
      <c r="U5" s="100">
        <v>87.552266068181822</v>
      </c>
      <c r="V5" s="100">
        <v>78.100942275000008</v>
      </c>
      <c r="W5" s="100">
        <v>80.922269684210534</v>
      </c>
      <c r="X5" s="100">
        <v>82.278706675000009</v>
      </c>
      <c r="Y5" s="100">
        <v>78.539480282608693</v>
      </c>
      <c r="AD5" s="31" t="s">
        <v>18</v>
      </c>
      <c r="AE5" s="50">
        <v>0.18573108329395946</v>
      </c>
    </row>
    <row r="6" spans="12:31" x14ac:dyDescent="0.3">
      <c r="AD6" s="31" t="s">
        <v>19</v>
      </c>
      <c r="AE6" s="50">
        <v>8.5377093295063697E-2</v>
      </c>
    </row>
    <row r="7" spans="12:31" x14ac:dyDescent="0.3">
      <c r="AD7" s="31" t="s">
        <v>3</v>
      </c>
      <c r="AE7" s="50">
        <v>-0.20289982517774066</v>
      </c>
    </row>
    <row r="8" spans="12:31" x14ac:dyDescent="0.3">
      <c r="AD8" s="31" t="s">
        <v>4</v>
      </c>
      <c r="AE8" s="50">
        <v>0.57380708019463</v>
      </c>
    </row>
    <row r="9" spans="12:31" x14ac:dyDescent="0.3">
      <c r="AD9" s="31" t="s">
        <v>5</v>
      </c>
      <c r="AE9" s="50">
        <v>-0.14473397347021708</v>
      </c>
    </row>
    <row r="10" spans="12:31" x14ac:dyDescent="0.3">
      <c r="AD10" s="31" t="s">
        <v>6</v>
      </c>
      <c r="AE10" s="50">
        <v>-0.22742012434704875</v>
      </c>
    </row>
    <row r="11" spans="12:31" x14ac:dyDescent="0.3">
      <c r="AD11" s="31" t="s">
        <v>7</v>
      </c>
      <c r="AE11" s="50">
        <v>0.30585576954393634</v>
      </c>
    </row>
    <row r="12" spans="12:31" x14ac:dyDescent="0.3">
      <c r="AD12" s="31" t="s">
        <v>8</v>
      </c>
      <c r="AE12" s="50">
        <v>-2.2713727820809264E-2</v>
      </c>
    </row>
    <row r="13" spans="12:31" x14ac:dyDescent="0.3">
      <c r="AD13" s="31" t="s">
        <v>9</v>
      </c>
      <c r="AE13" s="50">
        <v>0.26547922139266777</v>
      </c>
    </row>
    <row r="14" spans="12:31" x14ac:dyDescent="0.3">
      <c r="AD14" s="31" t="s">
        <v>10</v>
      </c>
      <c r="AE14" s="50">
        <v>-0.13152916280177304</v>
      </c>
    </row>
    <row r="15" spans="12:31" x14ac:dyDescent="0.3">
      <c r="AD15" s="31" t="s">
        <v>11</v>
      </c>
      <c r="AE15" s="50">
        <v>-0.10395322231620181</v>
      </c>
    </row>
    <row r="16" spans="12:31" x14ac:dyDescent="0.3">
      <c r="AD16" s="31" t="s">
        <v>12</v>
      </c>
      <c r="AE16" s="50">
        <v>-2.9193469772632971E-2</v>
      </c>
    </row>
    <row r="17" spans="2:31" x14ac:dyDescent="0.3">
      <c r="AD17" s="31" t="s">
        <v>13</v>
      </c>
      <c r="AE17" s="50">
        <v>-7.1897194322247504E-2</v>
      </c>
    </row>
    <row r="18" spans="2:31" x14ac:dyDescent="0.3">
      <c r="AD18" s="31" t="s">
        <v>14</v>
      </c>
      <c r="AE18" s="50">
        <v>2.1253970644712343E-2</v>
      </c>
    </row>
    <row r="19" spans="2:31" x14ac:dyDescent="0.3">
      <c r="AD19" s="31" t="s">
        <v>15</v>
      </c>
      <c r="AE19" s="50">
        <v>0.32378398528094887</v>
      </c>
    </row>
    <row r="20" spans="2:31" x14ac:dyDescent="0.3">
      <c r="AD20" s="31" t="s">
        <v>23</v>
      </c>
      <c r="AE20" s="50">
        <v>1.3699810465890158E-2</v>
      </c>
    </row>
    <row r="21" spans="2:31" x14ac:dyDescent="0.3">
      <c r="AD21" s="31" t="s">
        <v>26</v>
      </c>
      <c r="AE21" s="50">
        <v>-0.13839569276460098</v>
      </c>
    </row>
    <row r="22" spans="2:31" x14ac:dyDescent="0.3">
      <c r="AD22" s="31" t="s">
        <v>16</v>
      </c>
      <c r="AE22" s="50">
        <v>8.1888336424898234E-2</v>
      </c>
    </row>
    <row r="23" spans="2:31" x14ac:dyDescent="0.3">
      <c r="AD23" s="31" t="s">
        <v>28</v>
      </c>
      <c r="AE23" s="50">
        <v>3.4153060990599851E-2</v>
      </c>
    </row>
    <row r="24" spans="2:31" x14ac:dyDescent="0.3">
      <c r="AD24" s="31" t="s">
        <v>25</v>
      </c>
      <c r="AE24" s="50">
        <v>3.5895827587162386E-2</v>
      </c>
    </row>
    <row r="25" spans="2:31" ht="43.2" x14ac:dyDescent="0.3">
      <c r="B25" s="108" t="s">
        <v>35</v>
      </c>
      <c r="C25" s="107" t="s">
        <v>17</v>
      </c>
      <c r="D25" s="107" t="s">
        <v>18</v>
      </c>
      <c r="E25" s="107" t="s">
        <v>19</v>
      </c>
      <c r="F25" s="107" t="s">
        <v>3</v>
      </c>
      <c r="G25" s="107" t="s">
        <v>4</v>
      </c>
      <c r="H25" s="107" t="s">
        <v>5</v>
      </c>
      <c r="I25" s="107" t="s">
        <v>6</v>
      </c>
      <c r="J25" s="107" t="s">
        <v>7</v>
      </c>
      <c r="K25" s="107" t="s">
        <v>8</v>
      </c>
      <c r="L25" s="107" t="s">
        <v>9</v>
      </c>
      <c r="M25" s="107" t="s">
        <v>10</v>
      </c>
      <c r="N25" s="107" t="s">
        <v>11</v>
      </c>
      <c r="O25" s="107" t="s">
        <v>12</v>
      </c>
      <c r="P25" s="107" t="s">
        <v>13</v>
      </c>
      <c r="Q25" s="107" t="s">
        <v>14</v>
      </c>
      <c r="R25" s="107" t="s">
        <v>15</v>
      </c>
      <c r="S25" s="107" t="s">
        <v>23</v>
      </c>
      <c r="T25" s="107" t="s">
        <v>26</v>
      </c>
      <c r="U25" s="107" t="s">
        <v>16</v>
      </c>
      <c r="V25" s="107" t="s">
        <v>28</v>
      </c>
      <c r="W25" s="107" t="s">
        <v>25</v>
      </c>
      <c r="X25" s="107" t="s">
        <v>27</v>
      </c>
      <c r="Y25" s="107" t="s">
        <v>20</v>
      </c>
      <c r="Z25" s="107" t="s">
        <v>21</v>
      </c>
      <c r="AA25" s="107" t="s">
        <v>22</v>
      </c>
      <c r="AB25" s="107" t="s">
        <v>24</v>
      </c>
      <c r="AD25" s="31" t="s">
        <v>27</v>
      </c>
      <c r="AE25" s="50">
        <v>0.17476416302103515</v>
      </c>
    </row>
    <row r="26" spans="2:31" x14ac:dyDescent="0.3">
      <c r="B26" s="2" t="s">
        <v>345</v>
      </c>
      <c r="C26">
        <f>SUMIFS(Clothing,Month_Year,$B26,Sector,$B$25)</f>
        <v>157.80000000000001</v>
      </c>
      <c r="D26">
        <f t="shared" ref="D26:D50" si="0">SUMIFS(Footware,Month_Year,$B26,Sector,$B$25)</f>
        <v>147.9</v>
      </c>
      <c r="E26">
        <f t="shared" ref="E26:E50" si="1">SUMIFS(C_F,Month_Year,$B26,Sector,$B$25)</f>
        <v>156.4</v>
      </c>
      <c r="F26">
        <f t="shared" ref="F26:F50" si="2">SUMIFS(Cereals,Month_Year,$B26,Sector,$B$25)</f>
        <v>144.1</v>
      </c>
      <c r="G26">
        <f t="shared" ref="G26:G50" si="3">SUMIFS(Meat_Fish,Month_Year,$B26,Sector,$B$25)</f>
        <v>192.2</v>
      </c>
      <c r="H26">
        <f t="shared" ref="H26:H50" si="4">SUMIFS(Egg,Month_Year,$B26,Sector,$B$25)</f>
        <v>163.80000000000001</v>
      </c>
      <c r="I26">
        <f t="shared" ref="I26:I50" si="5">SUMIFS(Milk_Product,Month_Year,$B26,Sector,$B$25)</f>
        <v>154.9</v>
      </c>
      <c r="J26">
        <f t="shared" ref="J26:J50" si="6">SUMIFS(Oils_fats,Month_Year,$B26,Sector,$B$25)</f>
        <v>163.9</v>
      </c>
      <c r="K26">
        <f t="shared" ref="K26:K50" si="7">SUMIFS(Fruits,Month_Year,$B26,Sector,$B$25)</f>
        <v>153.69999999999999</v>
      </c>
      <c r="L26">
        <f t="shared" ref="L26:L50" si="8">SUMIFS(Veg,Month_Year,$B26,Sector,$B$25)</f>
        <v>149.5</v>
      </c>
      <c r="M26">
        <f t="shared" ref="M26:M50" si="9">SUMIFS(Pulse,Month_Year,$B26,Sector,$B$25)</f>
        <v>159.80000000000001</v>
      </c>
      <c r="N26">
        <f t="shared" ref="N26:N50" si="10">SUMIFS(Sugar,Month_Year,$B26,Sector,$B$25)</f>
        <v>112.6</v>
      </c>
      <c r="O26">
        <f t="shared" ref="O26:O50" si="11">SUMIFS(Spices,Month_Year,$B26,Sector,$B$25)</f>
        <v>163.5</v>
      </c>
      <c r="P26">
        <f t="shared" ref="P26:P50" si="12">SUMIFS(Non_Alcoholic,Month_Year,$B26,Sector,$B$25)</f>
        <v>156.5</v>
      </c>
      <c r="Q26">
        <f t="shared" ref="Q26:Q50" si="13">SUMIFS(Prepared_meals,Month_Year,$B26,Sector,$B$25)</f>
        <v>168.2</v>
      </c>
      <c r="R26">
        <f t="shared" ref="R26:R50" si="14">SUMIFS(Food_Beverage,Month_Year,$B26,Sector,$B$25)</f>
        <v>156.69999999999999</v>
      </c>
      <c r="S26">
        <f t="shared" ref="S26:S50" si="15">SUMIFS(Health,Month_Year,$B26,Sector,$B$25)</f>
        <v>161.69999999999999</v>
      </c>
      <c r="T26">
        <f t="shared" ref="T26:T50" si="16">SUMIFS(Education,Month_Year,$B26,Sector,$B$25)</f>
        <v>160.19999999999999</v>
      </c>
      <c r="U26">
        <f t="shared" ref="U26:U50" si="17">SUMIFS(Pan,Month_Year,$B26,Sector,$B$25)</f>
        <v>188.1</v>
      </c>
      <c r="V26">
        <f t="shared" ref="V26:V50" si="18">SUMIFS(Mis,Month_Year,$B26,Sector,$B$25)</f>
        <v>153.80000000000001</v>
      </c>
      <c r="W26" s="106">
        <f t="shared" ref="W26:W50" si="19">SUMIFS(R_A,Month_Year,$B26,Sector,$B$25)</f>
        <v>152.6</v>
      </c>
      <c r="X26">
        <f t="shared" ref="X26:X50" si="20">SUMIFS(P_E,Month_Year,$B26,Sector,$B$25)</f>
        <v>153.80000000000001</v>
      </c>
      <c r="Y26">
        <f t="shared" ref="Y26:Y50" si="21">SUMIFS(Housing,Month_Year,$B26,Sector,$B$25)</f>
        <v>159.9</v>
      </c>
      <c r="Z26">
        <f t="shared" ref="Z26:Z50" si="22">SUMIFS(Fuel_Light,Month_Year,$B26,Sector,$B$25)</f>
        <v>155.5</v>
      </c>
      <c r="AA26">
        <f t="shared" ref="AA26:AA50" si="23">SUMIFS(Household,Month_Year,$B26,Sector,$B$25)</f>
        <v>151.19999999999999</v>
      </c>
      <c r="AB26">
        <f t="shared" ref="AB26:AB50" si="24">SUMIFS(Transport,Month_Year,$B26,Sector,$B$25)</f>
        <v>146.19999999999999</v>
      </c>
      <c r="AD26" s="31" t="s">
        <v>20</v>
      </c>
      <c r="AE26" s="50">
        <v>1.8394120711960862E-2</v>
      </c>
    </row>
    <row r="27" spans="2:31" x14ac:dyDescent="0.3">
      <c r="B27" s="2" t="s">
        <v>346</v>
      </c>
      <c r="C27">
        <f t="shared" ref="C27:C50" si="25">SUMIFS(Clothing,Month_Year,B27,Sector,$B$25)</f>
        <v>158.80000000000001</v>
      </c>
      <c r="D27">
        <f t="shared" si="0"/>
        <v>148.5</v>
      </c>
      <c r="E27">
        <f t="shared" si="1"/>
        <v>157.30000000000001</v>
      </c>
      <c r="F27">
        <f t="shared" si="2"/>
        <v>144.30000000000001</v>
      </c>
      <c r="G27">
        <f t="shared" si="3"/>
        <v>198</v>
      </c>
      <c r="H27">
        <f t="shared" si="4"/>
        <v>164.6</v>
      </c>
      <c r="I27">
        <f t="shared" si="5"/>
        <v>155.4</v>
      </c>
      <c r="J27">
        <f t="shared" si="6"/>
        <v>170.1</v>
      </c>
      <c r="K27">
        <f t="shared" si="7"/>
        <v>164.4</v>
      </c>
      <c r="L27">
        <f t="shared" si="8"/>
        <v>144.1</v>
      </c>
      <c r="M27">
        <f t="shared" si="9"/>
        <v>161.69999999999999</v>
      </c>
      <c r="N27">
        <f t="shared" si="10"/>
        <v>113.1</v>
      </c>
      <c r="O27">
        <f t="shared" si="11"/>
        <v>163.9</v>
      </c>
      <c r="P27">
        <f t="shared" si="12"/>
        <v>157.6</v>
      </c>
      <c r="Q27">
        <f t="shared" si="13"/>
        <v>168.9</v>
      </c>
      <c r="R27">
        <f t="shared" si="14"/>
        <v>158</v>
      </c>
      <c r="S27">
        <f t="shared" si="15"/>
        <v>162.30000000000001</v>
      </c>
      <c r="T27">
        <f t="shared" si="16"/>
        <v>160.30000000000001</v>
      </c>
      <c r="U27">
        <f t="shared" si="17"/>
        <v>188.8</v>
      </c>
      <c r="V27">
        <f t="shared" si="18"/>
        <v>154.4</v>
      </c>
      <c r="W27" s="106">
        <f t="shared" si="19"/>
        <v>153.19999999999999</v>
      </c>
      <c r="X27">
        <f t="shared" si="20"/>
        <v>155.4</v>
      </c>
      <c r="Y27">
        <f t="shared" si="21"/>
        <v>161.4</v>
      </c>
      <c r="Z27">
        <f t="shared" si="22"/>
        <v>155.6</v>
      </c>
      <c r="AA27">
        <f t="shared" si="23"/>
        <v>151.80000000000001</v>
      </c>
      <c r="AB27">
        <f t="shared" si="24"/>
        <v>146.6</v>
      </c>
      <c r="AD27" s="31" t="s">
        <v>21</v>
      </c>
      <c r="AE27" s="50">
        <v>-1.387815797328589E-2</v>
      </c>
    </row>
    <row r="28" spans="2:31" x14ac:dyDescent="0.3">
      <c r="B28" s="2" t="s">
        <v>347</v>
      </c>
      <c r="C28">
        <f t="shared" si="25"/>
        <v>161.80000000000001</v>
      </c>
      <c r="D28">
        <f t="shared" si="0"/>
        <v>152.1</v>
      </c>
      <c r="E28">
        <f t="shared" si="1"/>
        <v>160.4</v>
      </c>
      <c r="F28">
        <f t="shared" si="2"/>
        <v>146.30000000000001</v>
      </c>
      <c r="G28">
        <f t="shared" si="3"/>
        <v>200.5</v>
      </c>
      <c r="H28">
        <f t="shared" si="4"/>
        <v>170.3</v>
      </c>
      <c r="I28">
        <f t="shared" si="5"/>
        <v>156.1</v>
      </c>
      <c r="J28">
        <f t="shared" si="6"/>
        <v>178.7</v>
      </c>
      <c r="K28">
        <f t="shared" si="7"/>
        <v>167.1</v>
      </c>
      <c r="L28">
        <f t="shared" si="8"/>
        <v>147.9</v>
      </c>
      <c r="M28">
        <f t="shared" si="9"/>
        <v>165.4</v>
      </c>
      <c r="N28">
        <f t="shared" si="10"/>
        <v>114.8</v>
      </c>
      <c r="O28">
        <f t="shared" si="11"/>
        <v>168.2</v>
      </c>
      <c r="P28">
        <f t="shared" si="12"/>
        <v>159.30000000000001</v>
      </c>
      <c r="Q28">
        <f t="shared" si="13"/>
        <v>170.4</v>
      </c>
      <c r="R28">
        <f t="shared" si="14"/>
        <v>160.69999999999999</v>
      </c>
      <c r="S28">
        <f t="shared" si="15"/>
        <v>165.8</v>
      </c>
      <c r="T28">
        <f t="shared" si="16"/>
        <v>161.19999999999999</v>
      </c>
      <c r="U28">
        <f t="shared" si="17"/>
        <v>191.9</v>
      </c>
      <c r="V28">
        <f t="shared" si="18"/>
        <v>156.80000000000001</v>
      </c>
      <c r="W28" s="106">
        <f t="shared" si="19"/>
        <v>155.80000000000001</v>
      </c>
      <c r="X28">
        <f t="shared" si="20"/>
        <v>158.6</v>
      </c>
      <c r="Y28">
        <f t="shared" si="21"/>
        <v>161.6</v>
      </c>
      <c r="Z28">
        <f t="shared" si="22"/>
        <v>159.4</v>
      </c>
      <c r="AA28">
        <f t="shared" si="23"/>
        <v>154.69999999999999</v>
      </c>
      <c r="AB28">
        <f t="shared" si="24"/>
        <v>148.9</v>
      </c>
      <c r="AD28" s="31" t="s">
        <v>22</v>
      </c>
      <c r="AE28" s="50">
        <v>1.6459544473949528E-2</v>
      </c>
    </row>
    <row r="29" spans="2:31" x14ac:dyDescent="0.3">
      <c r="B29" s="2" t="s">
        <v>348</v>
      </c>
      <c r="C29">
        <f t="shared" si="25"/>
        <v>162.19999999999999</v>
      </c>
      <c r="D29">
        <f t="shared" si="0"/>
        <v>151.80000000000001</v>
      </c>
      <c r="E29">
        <f t="shared" si="1"/>
        <v>160.69999999999999</v>
      </c>
      <c r="F29">
        <f t="shared" si="2"/>
        <v>146.69999999999999</v>
      </c>
      <c r="G29">
        <f t="shared" si="3"/>
        <v>202</v>
      </c>
      <c r="H29">
        <f t="shared" si="4"/>
        <v>180.7</v>
      </c>
      <c r="I29">
        <f t="shared" si="5"/>
        <v>156.19999999999999</v>
      </c>
      <c r="J29">
        <f t="shared" si="6"/>
        <v>183.7</v>
      </c>
      <c r="K29">
        <f t="shared" si="7"/>
        <v>164.6</v>
      </c>
      <c r="L29">
        <f t="shared" si="8"/>
        <v>155.4</v>
      </c>
      <c r="M29">
        <f t="shared" si="9"/>
        <v>166</v>
      </c>
      <c r="N29">
        <f t="shared" si="10"/>
        <v>115.1</v>
      </c>
      <c r="O29">
        <f t="shared" si="11"/>
        <v>168.5</v>
      </c>
      <c r="P29">
        <f t="shared" si="12"/>
        <v>160</v>
      </c>
      <c r="Q29">
        <f t="shared" si="13"/>
        <v>172.4</v>
      </c>
      <c r="R29">
        <f t="shared" si="14"/>
        <v>162.6</v>
      </c>
      <c r="S29">
        <f t="shared" si="15"/>
        <v>166.3</v>
      </c>
      <c r="T29">
        <f t="shared" si="16"/>
        <v>161.69999999999999</v>
      </c>
      <c r="U29">
        <f t="shared" si="17"/>
        <v>190.8</v>
      </c>
      <c r="V29">
        <f t="shared" si="18"/>
        <v>157.6</v>
      </c>
      <c r="W29" s="106">
        <f t="shared" si="19"/>
        <v>154.9</v>
      </c>
      <c r="X29">
        <f t="shared" si="20"/>
        <v>158.80000000000001</v>
      </c>
      <c r="Y29">
        <f t="shared" si="21"/>
        <v>160.5</v>
      </c>
      <c r="Z29">
        <f t="shared" si="22"/>
        <v>159.80000000000001</v>
      </c>
      <c r="AA29">
        <f t="shared" si="23"/>
        <v>154.80000000000001</v>
      </c>
      <c r="AB29">
        <f t="shared" si="24"/>
        <v>150.69999999999999</v>
      </c>
      <c r="AD29" s="31" t="s">
        <v>24</v>
      </c>
      <c r="AE29" s="50">
        <v>-1.0430475918282004E-2</v>
      </c>
    </row>
    <row r="30" spans="2:31" x14ac:dyDescent="0.3">
      <c r="B30" s="2" t="s">
        <v>349</v>
      </c>
      <c r="C30">
        <f t="shared" si="25"/>
        <v>162.80000000000001</v>
      </c>
      <c r="D30">
        <f t="shared" si="0"/>
        <v>153.1</v>
      </c>
      <c r="E30">
        <f t="shared" si="1"/>
        <v>161.4</v>
      </c>
      <c r="F30">
        <f t="shared" si="2"/>
        <v>146.4</v>
      </c>
      <c r="G30">
        <f t="shared" si="3"/>
        <v>206.8</v>
      </c>
      <c r="H30">
        <f t="shared" si="4"/>
        <v>182.2</v>
      </c>
      <c r="I30">
        <f t="shared" si="5"/>
        <v>157.5</v>
      </c>
      <c r="J30">
        <f t="shared" si="6"/>
        <v>182.1</v>
      </c>
      <c r="K30">
        <f t="shared" si="7"/>
        <v>163.9</v>
      </c>
      <c r="L30">
        <f t="shared" si="8"/>
        <v>164.2</v>
      </c>
      <c r="M30">
        <f t="shared" si="9"/>
        <v>164</v>
      </c>
      <c r="N30">
        <f t="shared" si="10"/>
        <v>114.5</v>
      </c>
      <c r="O30">
        <f t="shared" si="11"/>
        <v>168.3</v>
      </c>
      <c r="P30">
        <f t="shared" si="12"/>
        <v>160.9</v>
      </c>
      <c r="Q30">
        <f t="shared" si="13"/>
        <v>172.2</v>
      </c>
      <c r="R30">
        <f t="shared" si="14"/>
        <v>164</v>
      </c>
      <c r="S30">
        <f t="shared" si="15"/>
        <v>167</v>
      </c>
      <c r="T30">
        <f t="shared" si="16"/>
        <v>163.19999999999999</v>
      </c>
      <c r="U30">
        <f t="shared" si="17"/>
        <v>191.2</v>
      </c>
      <c r="V30">
        <f t="shared" si="18"/>
        <v>159</v>
      </c>
      <c r="W30" s="106">
        <f t="shared" si="19"/>
        <v>155.30000000000001</v>
      </c>
      <c r="X30">
        <f t="shared" si="20"/>
        <v>160.1</v>
      </c>
      <c r="Y30">
        <f t="shared" si="21"/>
        <v>161.5</v>
      </c>
      <c r="Z30">
        <f t="shared" si="22"/>
        <v>160.69999999999999</v>
      </c>
      <c r="AA30">
        <f t="shared" si="23"/>
        <v>155.80000000000001</v>
      </c>
      <c r="AB30">
        <f t="shared" si="24"/>
        <v>153.1</v>
      </c>
    </row>
    <row r="31" spans="2:31" x14ac:dyDescent="0.3">
      <c r="B31" s="2" t="s">
        <v>350</v>
      </c>
      <c r="C31">
        <f t="shared" si="25"/>
        <v>164.5</v>
      </c>
      <c r="D31">
        <f t="shared" si="0"/>
        <v>155.30000000000001</v>
      </c>
      <c r="E31">
        <f t="shared" si="1"/>
        <v>163.19999999999999</v>
      </c>
      <c r="F31">
        <f t="shared" si="2"/>
        <v>146.6</v>
      </c>
      <c r="G31">
        <f t="shared" si="3"/>
        <v>204</v>
      </c>
      <c r="H31">
        <f t="shared" si="4"/>
        <v>172.8</v>
      </c>
      <c r="I31">
        <f t="shared" si="5"/>
        <v>158.4</v>
      </c>
      <c r="J31">
        <f t="shared" si="6"/>
        <v>188</v>
      </c>
      <c r="K31">
        <f t="shared" si="7"/>
        <v>156.80000000000001</v>
      </c>
      <c r="L31">
        <f t="shared" si="8"/>
        <v>162.19999999999999</v>
      </c>
      <c r="M31">
        <f t="shared" si="9"/>
        <v>164.1</v>
      </c>
      <c r="N31">
        <f t="shared" si="10"/>
        <v>119.7</v>
      </c>
      <c r="O31">
        <f t="shared" si="11"/>
        <v>168.8</v>
      </c>
      <c r="P31">
        <f t="shared" si="12"/>
        <v>162.69999999999999</v>
      </c>
      <c r="Q31">
        <f t="shared" si="13"/>
        <v>173.9</v>
      </c>
      <c r="R31">
        <f t="shared" si="14"/>
        <v>164</v>
      </c>
      <c r="S31">
        <f t="shared" si="15"/>
        <v>168.4</v>
      </c>
      <c r="T31">
        <f t="shared" si="16"/>
        <v>163.80000000000001</v>
      </c>
      <c r="U31">
        <f t="shared" si="17"/>
        <v>192.1</v>
      </c>
      <c r="V31">
        <f t="shared" si="18"/>
        <v>160</v>
      </c>
      <c r="W31" s="106">
        <f t="shared" si="19"/>
        <v>157.6</v>
      </c>
      <c r="X31">
        <f t="shared" si="20"/>
        <v>160</v>
      </c>
      <c r="Y31">
        <f t="shared" si="21"/>
        <v>162.1</v>
      </c>
      <c r="Z31">
        <f t="shared" si="22"/>
        <v>162.6</v>
      </c>
      <c r="AA31">
        <f t="shared" si="23"/>
        <v>157.5</v>
      </c>
      <c r="AB31">
        <f t="shared" si="24"/>
        <v>154</v>
      </c>
    </row>
    <row r="32" spans="2:31" x14ac:dyDescent="0.3">
      <c r="B32" s="2" t="s">
        <v>351</v>
      </c>
      <c r="C32">
        <f t="shared" si="25"/>
        <v>164.6</v>
      </c>
      <c r="D32">
        <f t="shared" si="0"/>
        <v>155.30000000000001</v>
      </c>
      <c r="E32">
        <f t="shared" si="1"/>
        <v>163.30000000000001</v>
      </c>
      <c r="F32">
        <f t="shared" si="2"/>
        <v>146.6</v>
      </c>
      <c r="G32">
        <f t="shared" si="3"/>
        <v>204</v>
      </c>
      <c r="H32">
        <f t="shared" si="4"/>
        <v>172.8</v>
      </c>
      <c r="I32">
        <f t="shared" si="5"/>
        <v>158.4</v>
      </c>
      <c r="J32">
        <f t="shared" si="6"/>
        <v>188</v>
      </c>
      <c r="K32">
        <f t="shared" si="7"/>
        <v>156.69999999999999</v>
      </c>
      <c r="L32">
        <f t="shared" si="8"/>
        <v>162.30000000000001</v>
      </c>
      <c r="M32">
        <f t="shared" si="9"/>
        <v>164.1</v>
      </c>
      <c r="N32">
        <f t="shared" si="10"/>
        <v>119.7</v>
      </c>
      <c r="O32">
        <f t="shared" si="11"/>
        <v>168.8</v>
      </c>
      <c r="P32">
        <f t="shared" si="12"/>
        <v>162.69999999999999</v>
      </c>
      <c r="Q32">
        <f t="shared" si="13"/>
        <v>173.9</v>
      </c>
      <c r="R32">
        <f t="shared" si="14"/>
        <v>164</v>
      </c>
      <c r="S32">
        <f t="shared" si="15"/>
        <v>168.4</v>
      </c>
      <c r="T32">
        <f t="shared" si="16"/>
        <v>163.69999999999999</v>
      </c>
      <c r="U32">
        <f t="shared" si="17"/>
        <v>192.1</v>
      </c>
      <c r="V32">
        <f t="shared" si="18"/>
        <v>160</v>
      </c>
      <c r="W32" s="106">
        <f t="shared" si="19"/>
        <v>157.69999999999999</v>
      </c>
      <c r="X32">
        <f t="shared" si="20"/>
        <v>160</v>
      </c>
      <c r="Y32">
        <f t="shared" si="21"/>
        <v>162.1</v>
      </c>
      <c r="Z32">
        <f t="shared" si="22"/>
        <v>162.6</v>
      </c>
      <c r="AA32">
        <f t="shared" si="23"/>
        <v>157.5</v>
      </c>
      <c r="AB32">
        <f t="shared" si="24"/>
        <v>154</v>
      </c>
    </row>
    <row r="33" spans="2:28" x14ac:dyDescent="0.3">
      <c r="B33" s="2" t="s">
        <v>352</v>
      </c>
      <c r="C33">
        <f t="shared" si="25"/>
        <v>165.7</v>
      </c>
      <c r="D33">
        <f t="shared" si="0"/>
        <v>156.30000000000001</v>
      </c>
      <c r="E33">
        <f t="shared" si="1"/>
        <v>164.3</v>
      </c>
      <c r="F33">
        <f t="shared" si="2"/>
        <v>147.4</v>
      </c>
      <c r="G33">
        <f t="shared" si="3"/>
        <v>204.6</v>
      </c>
      <c r="H33">
        <f t="shared" si="4"/>
        <v>171.2</v>
      </c>
      <c r="I33">
        <f t="shared" si="5"/>
        <v>158.69999999999999</v>
      </c>
      <c r="J33">
        <f t="shared" si="6"/>
        <v>190.6</v>
      </c>
      <c r="K33">
        <f t="shared" si="7"/>
        <v>155.69999999999999</v>
      </c>
      <c r="L33">
        <f t="shared" si="8"/>
        <v>185.3</v>
      </c>
      <c r="M33">
        <f t="shared" si="9"/>
        <v>165.2</v>
      </c>
      <c r="N33">
        <f t="shared" si="10"/>
        <v>121.9</v>
      </c>
      <c r="O33">
        <f t="shared" si="11"/>
        <v>169.3</v>
      </c>
      <c r="P33">
        <f t="shared" si="12"/>
        <v>163.19999999999999</v>
      </c>
      <c r="Q33">
        <f t="shared" si="13"/>
        <v>174.7</v>
      </c>
      <c r="R33">
        <f t="shared" si="14"/>
        <v>167.7</v>
      </c>
      <c r="S33">
        <f t="shared" si="15"/>
        <v>169.1</v>
      </c>
      <c r="T33">
        <f t="shared" si="16"/>
        <v>163.9</v>
      </c>
      <c r="U33">
        <f t="shared" si="17"/>
        <v>192.7</v>
      </c>
      <c r="V33">
        <f t="shared" si="18"/>
        <v>161</v>
      </c>
      <c r="W33" s="106">
        <f t="shared" si="19"/>
        <v>158.6</v>
      </c>
      <c r="X33">
        <f t="shared" si="20"/>
        <v>160.80000000000001</v>
      </c>
      <c r="Y33">
        <f t="shared" si="21"/>
        <v>163.6</v>
      </c>
      <c r="Z33">
        <f t="shared" si="22"/>
        <v>164.2</v>
      </c>
      <c r="AA33">
        <f t="shared" si="23"/>
        <v>158.4</v>
      </c>
      <c r="AB33">
        <f t="shared" si="24"/>
        <v>155.69999999999999</v>
      </c>
    </row>
    <row r="34" spans="2:28" x14ac:dyDescent="0.3">
      <c r="B34" s="2" t="s">
        <v>353</v>
      </c>
      <c r="C34">
        <f t="shared" si="25"/>
        <v>167.2</v>
      </c>
      <c r="D34">
        <f t="shared" si="0"/>
        <v>157.4</v>
      </c>
      <c r="E34">
        <f t="shared" si="1"/>
        <v>165.8</v>
      </c>
      <c r="F34">
        <f t="shared" si="2"/>
        <v>148.19999999999999</v>
      </c>
      <c r="G34">
        <f t="shared" si="3"/>
        <v>201.6</v>
      </c>
      <c r="H34">
        <f t="shared" si="4"/>
        <v>173</v>
      </c>
      <c r="I34">
        <f t="shared" si="5"/>
        <v>159.30000000000001</v>
      </c>
      <c r="J34">
        <f t="shared" si="6"/>
        <v>190.1</v>
      </c>
      <c r="K34">
        <f t="shared" si="7"/>
        <v>156.5</v>
      </c>
      <c r="L34">
        <f t="shared" si="8"/>
        <v>199.2</v>
      </c>
      <c r="M34">
        <f t="shared" si="9"/>
        <v>165.3</v>
      </c>
      <c r="N34">
        <f t="shared" si="10"/>
        <v>122.4</v>
      </c>
      <c r="O34">
        <f t="shared" si="11"/>
        <v>169.6</v>
      </c>
      <c r="P34">
        <f t="shared" si="12"/>
        <v>163.69999999999999</v>
      </c>
      <c r="Q34">
        <f t="shared" si="13"/>
        <v>175.5</v>
      </c>
      <c r="R34">
        <f t="shared" si="14"/>
        <v>169.7</v>
      </c>
      <c r="S34">
        <f t="shared" si="15"/>
        <v>169.9</v>
      </c>
      <c r="T34">
        <f t="shared" si="16"/>
        <v>164.3</v>
      </c>
      <c r="U34">
        <f t="shared" si="17"/>
        <v>192.9</v>
      </c>
      <c r="V34">
        <f t="shared" si="18"/>
        <v>161.4</v>
      </c>
      <c r="W34" s="106">
        <f t="shared" si="19"/>
        <v>159.80000000000001</v>
      </c>
      <c r="X34">
        <f t="shared" si="20"/>
        <v>162.19999999999999</v>
      </c>
      <c r="Y34">
        <f t="shared" si="21"/>
        <v>164.2</v>
      </c>
      <c r="Z34">
        <f t="shared" si="22"/>
        <v>163.9</v>
      </c>
      <c r="AA34">
        <f t="shared" si="23"/>
        <v>159.30000000000001</v>
      </c>
      <c r="AB34">
        <f t="shared" si="24"/>
        <v>154.80000000000001</v>
      </c>
    </row>
    <row r="35" spans="2:28" x14ac:dyDescent="0.3">
      <c r="B35" s="2" t="s">
        <v>354</v>
      </c>
      <c r="C35">
        <f t="shared" si="25"/>
        <v>168.5</v>
      </c>
      <c r="D35">
        <f t="shared" si="0"/>
        <v>158.69999999999999</v>
      </c>
      <c r="E35">
        <f t="shared" si="1"/>
        <v>167</v>
      </c>
      <c r="F35">
        <f t="shared" si="2"/>
        <v>148.69999999999999</v>
      </c>
      <c r="G35">
        <f t="shared" si="3"/>
        <v>198.8</v>
      </c>
      <c r="H35">
        <f t="shared" si="4"/>
        <v>177.9</v>
      </c>
      <c r="I35">
        <f t="shared" si="5"/>
        <v>159.9</v>
      </c>
      <c r="J35">
        <f t="shared" si="6"/>
        <v>187.6</v>
      </c>
      <c r="K35">
        <f t="shared" si="7"/>
        <v>154.9</v>
      </c>
      <c r="L35">
        <f t="shared" si="8"/>
        <v>188.3</v>
      </c>
      <c r="M35">
        <f t="shared" si="9"/>
        <v>164.4</v>
      </c>
      <c r="N35">
        <f t="shared" si="10"/>
        <v>121</v>
      </c>
      <c r="O35">
        <f t="shared" si="11"/>
        <v>170.5</v>
      </c>
      <c r="P35">
        <f t="shared" si="12"/>
        <v>164.2</v>
      </c>
      <c r="Q35">
        <f t="shared" si="13"/>
        <v>176.5</v>
      </c>
      <c r="R35">
        <f t="shared" si="14"/>
        <v>168.2</v>
      </c>
      <c r="S35">
        <f t="shared" si="15"/>
        <v>170.6</v>
      </c>
      <c r="T35">
        <f t="shared" si="16"/>
        <v>164.4</v>
      </c>
      <c r="U35">
        <f t="shared" si="17"/>
        <v>192.4</v>
      </c>
      <c r="V35">
        <f t="shared" si="18"/>
        <v>162</v>
      </c>
      <c r="W35" s="106">
        <f t="shared" si="19"/>
        <v>160.6</v>
      </c>
      <c r="X35">
        <f t="shared" si="20"/>
        <v>162.6</v>
      </c>
      <c r="Y35">
        <f t="shared" si="21"/>
        <v>163.4</v>
      </c>
      <c r="Z35">
        <f t="shared" si="22"/>
        <v>164.1</v>
      </c>
      <c r="AA35">
        <f t="shared" si="23"/>
        <v>160.19999999999999</v>
      </c>
      <c r="AB35">
        <f t="shared" si="24"/>
        <v>155.69999999999999</v>
      </c>
    </row>
    <row r="36" spans="2:28" x14ac:dyDescent="0.3">
      <c r="B36" s="2" t="s">
        <v>355</v>
      </c>
      <c r="C36">
        <f t="shared" si="25"/>
        <v>169.9</v>
      </c>
      <c r="D36">
        <f t="shared" si="0"/>
        <v>160.69999999999999</v>
      </c>
      <c r="E36">
        <f t="shared" si="1"/>
        <v>168.5</v>
      </c>
      <c r="F36">
        <f t="shared" si="2"/>
        <v>149.5</v>
      </c>
      <c r="G36">
        <f t="shared" si="3"/>
        <v>198.7</v>
      </c>
      <c r="H36">
        <f t="shared" si="4"/>
        <v>178.8</v>
      </c>
      <c r="I36">
        <f t="shared" si="5"/>
        <v>160.5</v>
      </c>
      <c r="J36">
        <f t="shared" si="6"/>
        <v>184.7</v>
      </c>
      <c r="K36">
        <f t="shared" si="7"/>
        <v>153.69999999999999</v>
      </c>
      <c r="L36">
        <f t="shared" si="8"/>
        <v>174.3</v>
      </c>
      <c r="M36">
        <f t="shared" si="9"/>
        <v>163.9</v>
      </c>
      <c r="N36">
        <f t="shared" si="10"/>
        <v>120</v>
      </c>
      <c r="O36">
        <f t="shared" si="11"/>
        <v>172.1</v>
      </c>
      <c r="P36">
        <f t="shared" si="12"/>
        <v>164.3</v>
      </c>
      <c r="Q36">
        <f t="shared" si="13"/>
        <v>177.3</v>
      </c>
      <c r="R36">
        <f t="shared" si="14"/>
        <v>166.4</v>
      </c>
      <c r="S36">
        <f t="shared" si="15"/>
        <v>171.4</v>
      </c>
      <c r="T36">
        <f t="shared" si="16"/>
        <v>164.7</v>
      </c>
      <c r="U36">
        <f t="shared" si="17"/>
        <v>192.2</v>
      </c>
      <c r="V36">
        <f t="shared" si="18"/>
        <v>162.69999999999999</v>
      </c>
      <c r="W36" s="106">
        <f t="shared" si="19"/>
        <v>161.19999999999999</v>
      </c>
      <c r="X36">
        <f t="shared" si="20"/>
        <v>163</v>
      </c>
      <c r="Y36">
        <f t="shared" si="21"/>
        <v>164.5</v>
      </c>
      <c r="Z36">
        <f t="shared" si="22"/>
        <v>164.2</v>
      </c>
      <c r="AA36">
        <f t="shared" si="23"/>
        <v>161.1</v>
      </c>
      <c r="AB36">
        <f t="shared" si="24"/>
        <v>156.5</v>
      </c>
    </row>
    <row r="37" spans="2:28" x14ac:dyDescent="0.3">
      <c r="B37" s="2" t="s">
        <v>356</v>
      </c>
      <c r="C37">
        <f t="shared" si="25"/>
        <v>170.8</v>
      </c>
      <c r="D37">
        <f t="shared" si="0"/>
        <v>162.4</v>
      </c>
      <c r="E37">
        <f t="shared" si="1"/>
        <v>169.6</v>
      </c>
      <c r="F37">
        <f t="shared" si="2"/>
        <v>150</v>
      </c>
      <c r="G37">
        <f t="shared" si="3"/>
        <v>200.6</v>
      </c>
      <c r="H37">
        <f t="shared" si="4"/>
        <v>175.8</v>
      </c>
      <c r="I37">
        <f t="shared" si="5"/>
        <v>160.69999999999999</v>
      </c>
      <c r="J37">
        <f t="shared" si="6"/>
        <v>184.9</v>
      </c>
      <c r="K37">
        <f t="shared" si="7"/>
        <v>153.69999999999999</v>
      </c>
      <c r="L37">
        <f t="shared" si="8"/>
        <v>169.7</v>
      </c>
      <c r="M37">
        <f t="shared" si="9"/>
        <v>163.69999999999999</v>
      </c>
      <c r="N37">
        <f t="shared" si="10"/>
        <v>118.9</v>
      </c>
      <c r="O37">
        <f t="shared" si="11"/>
        <v>174.3</v>
      </c>
      <c r="P37">
        <f t="shared" si="12"/>
        <v>164.7</v>
      </c>
      <c r="Q37">
        <f t="shared" si="13"/>
        <v>178</v>
      </c>
      <c r="R37">
        <f t="shared" si="14"/>
        <v>166.2</v>
      </c>
      <c r="S37">
        <f t="shared" si="15"/>
        <v>172.2</v>
      </c>
      <c r="T37">
        <f t="shared" si="16"/>
        <v>165.4</v>
      </c>
      <c r="U37">
        <f t="shared" si="17"/>
        <v>192.8</v>
      </c>
      <c r="V37">
        <f t="shared" si="18"/>
        <v>163.5</v>
      </c>
      <c r="W37" s="106">
        <f t="shared" si="19"/>
        <v>162.1</v>
      </c>
      <c r="X37">
        <f t="shared" si="20"/>
        <v>164.4</v>
      </c>
      <c r="Y37">
        <f t="shared" si="21"/>
        <v>165.5</v>
      </c>
      <c r="Z37">
        <f t="shared" si="22"/>
        <v>165.7</v>
      </c>
      <c r="AA37">
        <f t="shared" si="23"/>
        <v>161.80000000000001</v>
      </c>
      <c r="AB37">
        <f t="shared" si="24"/>
        <v>156.9</v>
      </c>
    </row>
    <row r="38" spans="2:28" x14ac:dyDescent="0.3">
      <c r="B38" s="2" t="s">
        <v>357</v>
      </c>
      <c r="C38">
        <f t="shared" si="25"/>
        <v>172.1</v>
      </c>
      <c r="D38">
        <f t="shared" si="0"/>
        <v>164.6</v>
      </c>
      <c r="E38">
        <f t="shared" si="1"/>
        <v>171.1</v>
      </c>
      <c r="F38">
        <f t="shared" si="2"/>
        <v>151.30000000000001</v>
      </c>
      <c r="G38">
        <f t="shared" si="3"/>
        <v>210.7</v>
      </c>
      <c r="H38">
        <f t="shared" si="4"/>
        <v>167.8</v>
      </c>
      <c r="I38">
        <f t="shared" si="5"/>
        <v>162.19999999999999</v>
      </c>
      <c r="J38">
        <f t="shared" si="6"/>
        <v>194.6</v>
      </c>
      <c r="K38">
        <f t="shared" si="7"/>
        <v>157.6</v>
      </c>
      <c r="L38">
        <f t="shared" si="8"/>
        <v>166.9</v>
      </c>
      <c r="M38">
        <f t="shared" si="9"/>
        <v>163.9</v>
      </c>
      <c r="N38">
        <f t="shared" si="10"/>
        <v>118.8</v>
      </c>
      <c r="O38">
        <f t="shared" si="11"/>
        <v>177.4</v>
      </c>
      <c r="P38">
        <f t="shared" si="12"/>
        <v>165.3</v>
      </c>
      <c r="Q38">
        <f t="shared" si="13"/>
        <v>179.3</v>
      </c>
      <c r="R38">
        <f t="shared" si="14"/>
        <v>168.4</v>
      </c>
      <c r="S38">
        <f t="shared" si="15"/>
        <v>173</v>
      </c>
      <c r="T38">
        <f t="shared" si="16"/>
        <v>166</v>
      </c>
      <c r="U38">
        <f t="shared" si="17"/>
        <v>193.7</v>
      </c>
      <c r="V38">
        <f t="shared" si="18"/>
        <v>164.6</v>
      </c>
      <c r="W38" s="106">
        <f t="shared" si="19"/>
        <v>163.30000000000001</v>
      </c>
      <c r="X38">
        <f t="shared" si="20"/>
        <v>167.2</v>
      </c>
      <c r="Y38">
        <f t="shared" si="21"/>
        <v>165.3</v>
      </c>
      <c r="Z38">
        <f t="shared" si="22"/>
        <v>167.2</v>
      </c>
      <c r="AA38">
        <f t="shared" si="23"/>
        <v>162.80000000000001</v>
      </c>
      <c r="AB38">
        <f t="shared" si="24"/>
        <v>157.9</v>
      </c>
    </row>
    <row r="39" spans="2:28" x14ac:dyDescent="0.3">
      <c r="B39" s="2" t="s">
        <v>358</v>
      </c>
      <c r="C39">
        <f t="shared" si="25"/>
        <v>173.9</v>
      </c>
      <c r="D39">
        <f t="shared" si="0"/>
        <v>166.5</v>
      </c>
      <c r="E39">
        <f t="shared" si="1"/>
        <v>172.8</v>
      </c>
      <c r="F39">
        <f t="shared" si="2"/>
        <v>152.9</v>
      </c>
      <c r="G39">
        <f t="shared" si="3"/>
        <v>211.8</v>
      </c>
      <c r="H39">
        <f t="shared" si="4"/>
        <v>164.5</v>
      </c>
      <c r="I39">
        <f t="shared" si="5"/>
        <v>163.9</v>
      </c>
      <c r="J39">
        <f t="shared" si="6"/>
        <v>199.5</v>
      </c>
      <c r="K39">
        <f t="shared" si="7"/>
        <v>172.6</v>
      </c>
      <c r="L39">
        <f t="shared" si="8"/>
        <v>166.2</v>
      </c>
      <c r="M39">
        <f t="shared" si="9"/>
        <v>164.7</v>
      </c>
      <c r="N39">
        <f t="shared" si="10"/>
        <v>119</v>
      </c>
      <c r="O39">
        <f t="shared" si="11"/>
        <v>181.3</v>
      </c>
      <c r="P39">
        <f t="shared" si="12"/>
        <v>166.2</v>
      </c>
      <c r="Q39">
        <f t="shared" si="13"/>
        <v>180.9</v>
      </c>
      <c r="R39">
        <f t="shared" si="14"/>
        <v>170.8</v>
      </c>
      <c r="S39">
        <f t="shared" si="15"/>
        <v>174</v>
      </c>
      <c r="T39">
        <f t="shared" si="16"/>
        <v>166.9</v>
      </c>
      <c r="U39">
        <f t="shared" si="17"/>
        <v>193.9</v>
      </c>
      <c r="V39">
        <f t="shared" si="18"/>
        <v>166.8</v>
      </c>
      <c r="W39" s="106">
        <f t="shared" si="19"/>
        <v>164.4</v>
      </c>
      <c r="X39">
        <f t="shared" si="20"/>
        <v>168.8</v>
      </c>
      <c r="Y39">
        <f t="shared" si="21"/>
        <v>167</v>
      </c>
      <c r="Z39">
        <f t="shared" si="22"/>
        <v>172.2</v>
      </c>
      <c r="AA39">
        <f t="shared" si="23"/>
        <v>164</v>
      </c>
      <c r="AB39">
        <f t="shared" si="24"/>
        <v>162.6</v>
      </c>
    </row>
    <row r="40" spans="2:28" x14ac:dyDescent="0.3">
      <c r="B40" s="2" t="s">
        <v>359</v>
      </c>
      <c r="C40">
        <f t="shared" si="25"/>
        <v>175.6</v>
      </c>
      <c r="D40">
        <f t="shared" si="0"/>
        <v>168.4</v>
      </c>
      <c r="E40">
        <f t="shared" si="1"/>
        <v>174.6</v>
      </c>
      <c r="F40">
        <f t="shared" si="2"/>
        <v>154.1</v>
      </c>
      <c r="G40">
        <f t="shared" si="3"/>
        <v>217</v>
      </c>
      <c r="H40">
        <f t="shared" si="4"/>
        <v>162.4</v>
      </c>
      <c r="I40">
        <f t="shared" si="5"/>
        <v>164.9</v>
      </c>
      <c r="J40">
        <f t="shared" si="6"/>
        <v>202.4</v>
      </c>
      <c r="K40">
        <f t="shared" si="7"/>
        <v>171</v>
      </c>
      <c r="L40">
        <f t="shared" si="8"/>
        <v>174.9</v>
      </c>
      <c r="M40">
        <f t="shared" si="9"/>
        <v>164.7</v>
      </c>
      <c r="N40">
        <f t="shared" si="10"/>
        <v>119.7</v>
      </c>
      <c r="O40">
        <f t="shared" si="11"/>
        <v>184.9</v>
      </c>
      <c r="P40">
        <f t="shared" si="12"/>
        <v>167.1</v>
      </c>
      <c r="Q40">
        <f t="shared" si="13"/>
        <v>182.5</v>
      </c>
      <c r="R40">
        <f t="shared" si="14"/>
        <v>173.3</v>
      </c>
      <c r="S40">
        <f t="shared" si="15"/>
        <v>174.8</v>
      </c>
      <c r="T40">
        <f t="shared" si="16"/>
        <v>167.9</v>
      </c>
      <c r="U40">
        <f t="shared" si="17"/>
        <v>194.1</v>
      </c>
      <c r="V40">
        <f t="shared" si="18"/>
        <v>167.5</v>
      </c>
      <c r="W40" s="106">
        <f t="shared" si="19"/>
        <v>165.1</v>
      </c>
      <c r="X40">
        <f t="shared" si="20"/>
        <v>168.4</v>
      </c>
      <c r="Y40">
        <f t="shared" si="21"/>
        <v>167.5</v>
      </c>
      <c r="Z40">
        <f t="shared" si="22"/>
        <v>174.6</v>
      </c>
      <c r="AA40">
        <f t="shared" si="23"/>
        <v>165.2</v>
      </c>
      <c r="AB40">
        <f t="shared" si="24"/>
        <v>163</v>
      </c>
    </row>
    <row r="41" spans="2:28" x14ac:dyDescent="0.3">
      <c r="B41" s="2" t="s">
        <v>360</v>
      </c>
      <c r="C41">
        <f t="shared" si="25"/>
        <v>177.1</v>
      </c>
      <c r="D41">
        <f t="shared" si="0"/>
        <v>169.9</v>
      </c>
      <c r="E41">
        <f t="shared" si="1"/>
        <v>176</v>
      </c>
      <c r="F41">
        <f t="shared" si="2"/>
        <v>155</v>
      </c>
      <c r="G41">
        <f t="shared" si="3"/>
        <v>219.4</v>
      </c>
      <c r="H41">
        <f t="shared" si="4"/>
        <v>170.8</v>
      </c>
      <c r="I41">
        <f t="shared" si="5"/>
        <v>165.8</v>
      </c>
      <c r="J41">
        <f t="shared" si="6"/>
        <v>200.9</v>
      </c>
      <c r="K41">
        <f t="shared" si="7"/>
        <v>169.7</v>
      </c>
      <c r="L41">
        <f t="shared" si="8"/>
        <v>182.3</v>
      </c>
      <c r="M41">
        <f t="shared" si="9"/>
        <v>164.3</v>
      </c>
      <c r="N41">
        <f t="shared" si="10"/>
        <v>119.9</v>
      </c>
      <c r="O41">
        <f t="shared" si="11"/>
        <v>187.1</v>
      </c>
      <c r="P41">
        <f t="shared" si="12"/>
        <v>167.9</v>
      </c>
      <c r="Q41">
        <f t="shared" si="13"/>
        <v>183.9</v>
      </c>
      <c r="R41">
        <f t="shared" si="14"/>
        <v>174.9</v>
      </c>
      <c r="S41">
        <f t="shared" si="15"/>
        <v>175.4</v>
      </c>
      <c r="T41">
        <f t="shared" si="16"/>
        <v>169</v>
      </c>
      <c r="U41">
        <f t="shared" si="17"/>
        <v>194.3</v>
      </c>
      <c r="V41">
        <f t="shared" si="18"/>
        <v>167.5</v>
      </c>
      <c r="W41" s="106">
        <f t="shared" si="19"/>
        <v>165.8</v>
      </c>
      <c r="X41">
        <f t="shared" si="20"/>
        <v>169.4</v>
      </c>
      <c r="Y41">
        <f t="shared" si="21"/>
        <v>166.8</v>
      </c>
      <c r="Z41">
        <f t="shared" si="22"/>
        <v>176</v>
      </c>
      <c r="AA41">
        <f t="shared" si="23"/>
        <v>166.4</v>
      </c>
      <c r="AB41">
        <f t="shared" si="24"/>
        <v>161.1</v>
      </c>
    </row>
    <row r="42" spans="2:28" x14ac:dyDescent="0.3">
      <c r="B42" s="2" t="s">
        <v>361</v>
      </c>
      <c r="C42">
        <f t="shared" si="25"/>
        <v>178.3</v>
      </c>
      <c r="D42">
        <f t="shared" si="0"/>
        <v>171.3</v>
      </c>
      <c r="E42">
        <f t="shared" si="1"/>
        <v>177.3</v>
      </c>
      <c r="F42">
        <f t="shared" si="2"/>
        <v>156.5</v>
      </c>
      <c r="G42">
        <f t="shared" si="3"/>
        <v>213</v>
      </c>
      <c r="H42">
        <f t="shared" si="4"/>
        <v>175.2</v>
      </c>
      <c r="I42">
        <f t="shared" si="5"/>
        <v>166.6</v>
      </c>
      <c r="J42">
        <f t="shared" si="6"/>
        <v>195.8</v>
      </c>
      <c r="K42">
        <f t="shared" si="7"/>
        <v>174.2</v>
      </c>
      <c r="L42">
        <f t="shared" si="8"/>
        <v>182.1</v>
      </c>
      <c r="M42">
        <f t="shared" si="9"/>
        <v>164.3</v>
      </c>
      <c r="N42">
        <f t="shared" si="10"/>
        <v>120</v>
      </c>
      <c r="O42">
        <f t="shared" si="11"/>
        <v>190</v>
      </c>
      <c r="P42">
        <f t="shared" si="12"/>
        <v>168.4</v>
      </c>
      <c r="Q42">
        <f t="shared" si="13"/>
        <v>185.2</v>
      </c>
      <c r="R42">
        <f t="shared" si="14"/>
        <v>175</v>
      </c>
      <c r="S42">
        <f t="shared" si="15"/>
        <v>176.1</v>
      </c>
      <c r="T42">
        <f t="shared" si="16"/>
        <v>171.4</v>
      </c>
      <c r="U42">
        <f t="shared" si="17"/>
        <v>194.6</v>
      </c>
      <c r="V42">
        <f t="shared" si="18"/>
        <v>168.4</v>
      </c>
      <c r="W42" s="106">
        <f t="shared" si="19"/>
        <v>166.3</v>
      </c>
      <c r="X42">
        <f t="shared" si="20"/>
        <v>169.7</v>
      </c>
      <c r="Y42">
        <f t="shared" si="21"/>
        <v>167.8</v>
      </c>
      <c r="Z42">
        <f t="shared" si="22"/>
        <v>179.6</v>
      </c>
      <c r="AA42">
        <f t="shared" si="23"/>
        <v>167.4</v>
      </c>
      <c r="AB42">
        <f t="shared" si="24"/>
        <v>161.6</v>
      </c>
    </row>
    <row r="43" spans="2:28" x14ac:dyDescent="0.3">
      <c r="B43" s="2" t="s">
        <v>362</v>
      </c>
      <c r="C43">
        <f t="shared" si="25"/>
        <v>179.5</v>
      </c>
      <c r="D43">
        <f t="shared" si="0"/>
        <v>172.7</v>
      </c>
      <c r="E43">
        <f t="shared" si="1"/>
        <v>178.5</v>
      </c>
      <c r="F43">
        <f t="shared" si="2"/>
        <v>160.30000000000001</v>
      </c>
      <c r="G43">
        <f t="shared" si="3"/>
        <v>206.5</v>
      </c>
      <c r="H43">
        <f t="shared" si="4"/>
        <v>169.2</v>
      </c>
      <c r="I43">
        <f t="shared" si="5"/>
        <v>168.1</v>
      </c>
      <c r="J43">
        <f t="shared" si="6"/>
        <v>192.4</v>
      </c>
      <c r="K43">
        <f t="shared" si="7"/>
        <v>172.9</v>
      </c>
      <c r="L43">
        <f t="shared" si="8"/>
        <v>186.7</v>
      </c>
      <c r="M43">
        <f t="shared" si="9"/>
        <v>167.2</v>
      </c>
      <c r="N43">
        <f t="shared" si="10"/>
        <v>120.9</v>
      </c>
      <c r="O43">
        <f t="shared" si="11"/>
        <v>193.6</v>
      </c>
      <c r="P43">
        <f t="shared" si="12"/>
        <v>168.8</v>
      </c>
      <c r="Q43">
        <f t="shared" si="13"/>
        <v>186.3</v>
      </c>
      <c r="R43">
        <f t="shared" si="14"/>
        <v>176.3</v>
      </c>
      <c r="S43">
        <f t="shared" si="15"/>
        <v>176.8</v>
      </c>
      <c r="T43">
        <f t="shared" si="16"/>
        <v>172.3</v>
      </c>
      <c r="U43">
        <f t="shared" si="17"/>
        <v>195</v>
      </c>
      <c r="V43">
        <f t="shared" si="18"/>
        <v>169.1</v>
      </c>
      <c r="W43" s="106">
        <f t="shared" si="19"/>
        <v>166.9</v>
      </c>
      <c r="X43">
        <f t="shared" si="20"/>
        <v>171.2</v>
      </c>
      <c r="Y43">
        <f t="shared" si="21"/>
        <v>169</v>
      </c>
      <c r="Z43">
        <f t="shared" si="22"/>
        <v>178.8</v>
      </c>
      <c r="AA43">
        <f t="shared" si="23"/>
        <v>168.5</v>
      </c>
      <c r="AB43">
        <f t="shared" si="24"/>
        <v>161.9</v>
      </c>
    </row>
    <row r="44" spans="2:28" x14ac:dyDescent="0.3">
      <c r="B44" s="2" t="s">
        <v>363</v>
      </c>
      <c r="C44">
        <f t="shared" si="25"/>
        <v>180.9</v>
      </c>
      <c r="D44">
        <f t="shared" si="0"/>
        <v>174.3</v>
      </c>
      <c r="E44">
        <f t="shared" si="1"/>
        <v>179.9</v>
      </c>
      <c r="F44">
        <f t="shared" si="2"/>
        <v>163.5</v>
      </c>
      <c r="G44">
        <f t="shared" si="3"/>
        <v>209.2</v>
      </c>
      <c r="H44">
        <f t="shared" si="4"/>
        <v>169.7</v>
      </c>
      <c r="I44">
        <f t="shared" si="5"/>
        <v>169.7</v>
      </c>
      <c r="J44">
        <f t="shared" si="6"/>
        <v>188.7</v>
      </c>
      <c r="K44">
        <f t="shared" si="7"/>
        <v>165.7</v>
      </c>
      <c r="L44">
        <f t="shared" si="8"/>
        <v>191.8</v>
      </c>
      <c r="M44">
        <f t="shared" si="9"/>
        <v>169.1</v>
      </c>
      <c r="N44">
        <f t="shared" si="10"/>
        <v>121.6</v>
      </c>
      <c r="O44">
        <f t="shared" si="11"/>
        <v>197.3</v>
      </c>
      <c r="P44">
        <f t="shared" si="12"/>
        <v>169.4</v>
      </c>
      <c r="Q44">
        <f t="shared" si="13"/>
        <v>187.4</v>
      </c>
      <c r="R44">
        <f t="shared" si="14"/>
        <v>177.8</v>
      </c>
      <c r="S44">
        <f t="shared" si="15"/>
        <v>177.8</v>
      </c>
      <c r="T44">
        <f t="shared" si="16"/>
        <v>173.1</v>
      </c>
      <c r="U44">
        <f t="shared" si="17"/>
        <v>195.9</v>
      </c>
      <c r="V44">
        <f t="shared" si="18"/>
        <v>169.7</v>
      </c>
      <c r="W44" s="106">
        <f t="shared" si="19"/>
        <v>167.6</v>
      </c>
      <c r="X44">
        <f t="shared" si="20"/>
        <v>170.9</v>
      </c>
      <c r="Y44">
        <f t="shared" si="21"/>
        <v>169.5</v>
      </c>
      <c r="Z44">
        <f t="shared" si="22"/>
        <v>179.5</v>
      </c>
      <c r="AA44">
        <f t="shared" si="23"/>
        <v>169.5</v>
      </c>
      <c r="AB44">
        <f t="shared" si="24"/>
        <v>162.30000000000001</v>
      </c>
    </row>
    <row r="45" spans="2:28" x14ac:dyDescent="0.3">
      <c r="B45" s="2" t="s">
        <v>364</v>
      </c>
      <c r="C45">
        <f t="shared" si="25"/>
        <v>181.9</v>
      </c>
      <c r="D45">
        <f t="shared" si="0"/>
        <v>175.3</v>
      </c>
      <c r="E45">
        <f t="shared" si="1"/>
        <v>181</v>
      </c>
      <c r="F45">
        <f t="shared" si="2"/>
        <v>165.2</v>
      </c>
      <c r="G45">
        <f t="shared" si="3"/>
        <v>210.9</v>
      </c>
      <c r="H45">
        <f t="shared" si="4"/>
        <v>170.9</v>
      </c>
      <c r="I45">
        <f t="shared" si="5"/>
        <v>170.9</v>
      </c>
      <c r="J45">
        <f t="shared" si="6"/>
        <v>186.5</v>
      </c>
      <c r="K45">
        <f t="shared" si="7"/>
        <v>163.80000000000001</v>
      </c>
      <c r="L45">
        <f t="shared" si="8"/>
        <v>199.7</v>
      </c>
      <c r="M45">
        <f t="shared" si="9"/>
        <v>169.8</v>
      </c>
      <c r="N45">
        <f t="shared" si="10"/>
        <v>121.9</v>
      </c>
      <c r="O45">
        <f t="shared" si="11"/>
        <v>199.9</v>
      </c>
      <c r="P45">
        <f t="shared" si="12"/>
        <v>169.9</v>
      </c>
      <c r="Q45">
        <f t="shared" si="13"/>
        <v>188.3</v>
      </c>
      <c r="R45">
        <f t="shared" si="14"/>
        <v>179.6</v>
      </c>
      <c r="S45">
        <f t="shared" si="15"/>
        <v>178.7</v>
      </c>
      <c r="T45">
        <f t="shared" si="16"/>
        <v>173.4</v>
      </c>
      <c r="U45">
        <f t="shared" si="17"/>
        <v>196.3</v>
      </c>
      <c r="V45">
        <f t="shared" si="18"/>
        <v>170.5</v>
      </c>
      <c r="W45" s="106">
        <f t="shared" si="19"/>
        <v>168.2</v>
      </c>
      <c r="X45">
        <f t="shared" si="20"/>
        <v>172.1</v>
      </c>
      <c r="Y45">
        <f t="shared" si="21"/>
        <v>171.2</v>
      </c>
      <c r="Z45">
        <f t="shared" si="22"/>
        <v>180.5</v>
      </c>
      <c r="AA45">
        <f t="shared" si="23"/>
        <v>170.4</v>
      </c>
      <c r="AB45">
        <f t="shared" si="24"/>
        <v>162.9</v>
      </c>
    </row>
    <row r="46" spans="2:28" x14ac:dyDescent="0.3">
      <c r="B46" s="2" t="s">
        <v>365</v>
      </c>
      <c r="C46">
        <f t="shared" si="25"/>
        <v>183.1</v>
      </c>
      <c r="D46">
        <f t="shared" si="0"/>
        <v>176.2</v>
      </c>
      <c r="E46">
        <f t="shared" si="1"/>
        <v>182.1</v>
      </c>
      <c r="F46">
        <f t="shared" si="2"/>
        <v>167.4</v>
      </c>
      <c r="G46">
        <f t="shared" si="3"/>
        <v>209.4</v>
      </c>
      <c r="H46">
        <f t="shared" si="4"/>
        <v>181.4</v>
      </c>
      <c r="I46">
        <f t="shared" si="5"/>
        <v>172.3</v>
      </c>
      <c r="J46">
        <f t="shared" si="6"/>
        <v>188.9</v>
      </c>
      <c r="K46">
        <f t="shared" si="7"/>
        <v>160.69999999999999</v>
      </c>
      <c r="L46">
        <f t="shared" si="8"/>
        <v>183.1</v>
      </c>
      <c r="M46">
        <f t="shared" si="9"/>
        <v>170.5</v>
      </c>
      <c r="N46">
        <f t="shared" si="10"/>
        <v>122.1</v>
      </c>
      <c r="O46">
        <f t="shared" si="11"/>
        <v>202.8</v>
      </c>
      <c r="P46">
        <f t="shared" si="12"/>
        <v>170.4</v>
      </c>
      <c r="Q46">
        <f t="shared" si="13"/>
        <v>189.5</v>
      </c>
      <c r="R46">
        <f t="shared" si="14"/>
        <v>178.3</v>
      </c>
      <c r="S46">
        <f t="shared" si="15"/>
        <v>179.8</v>
      </c>
      <c r="T46">
        <f t="shared" si="16"/>
        <v>173.7</v>
      </c>
      <c r="U46">
        <f t="shared" si="17"/>
        <v>196.9</v>
      </c>
      <c r="V46">
        <f t="shared" si="18"/>
        <v>171.1</v>
      </c>
      <c r="W46" s="106">
        <f t="shared" si="19"/>
        <v>168.5</v>
      </c>
      <c r="X46">
        <f t="shared" si="20"/>
        <v>173.6</v>
      </c>
      <c r="Y46">
        <f t="shared" si="21"/>
        <v>171.8</v>
      </c>
      <c r="Z46">
        <f t="shared" si="22"/>
        <v>181.3</v>
      </c>
      <c r="AA46">
        <f t="shared" si="23"/>
        <v>171.4</v>
      </c>
      <c r="AB46">
        <f t="shared" si="24"/>
        <v>163</v>
      </c>
    </row>
    <row r="47" spans="2:28" x14ac:dyDescent="0.3">
      <c r="B47" s="2" t="s">
        <v>366</v>
      </c>
      <c r="C47">
        <f t="shared" si="25"/>
        <v>184</v>
      </c>
      <c r="D47">
        <f t="shared" si="0"/>
        <v>177</v>
      </c>
      <c r="E47">
        <f t="shared" si="1"/>
        <v>183</v>
      </c>
      <c r="F47">
        <f t="shared" si="2"/>
        <v>169.2</v>
      </c>
      <c r="G47">
        <f t="shared" si="3"/>
        <v>209</v>
      </c>
      <c r="H47">
        <f t="shared" si="4"/>
        <v>190.2</v>
      </c>
      <c r="I47">
        <f t="shared" si="5"/>
        <v>173.6</v>
      </c>
      <c r="J47">
        <f t="shared" si="6"/>
        <v>188.5</v>
      </c>
      <c r="K47">
        <f t="shared" si="7"/>
        <v>158</v>
      </c>
      <c r="L47">
        <f t="shared" si="8"/>
        <v>159.9</v>
      </c>
      <c r="M47">
        <f t="shared" si="9"/>
        <v>170.8</v>
      </c>
      <c r="N47">
        <f t="shared" si="10"/>
        <v>121.8</v>
      </c>
      <c r="O47">
        <f t="shared" si="11"/>
        <v>205.2</v>
      </c>
      <c r="P47">
        <f t="shared" si="12"/>
        <v>171</v>
      </c>
      <c r="Q47">
        <f t="shared" si="13"/>
        <v>190.3</v>
      </c>
      <c r="R47">
        <f t="shared" si="14"/>
        <v>175.9</v>
      </c>
      <c r="S47">
        <f t="shared" si="15"/>
        <v>181.1</v>
      </c>
      <c r="T47">
        <f t="shared" si="16"/>
        <v>174.1</v>
      </c>
      <c r="U47">
        <f t="shared" si="17"/>
        <v>197.3</v>
      </c>
      <c r="V47">
        <f t="shared" si="18"/>
        <v>172</v>
      </c>
      <c r="W47" s="106">
        <f t="shared" si="19"/>
        <v>168.9</v>
      </c>
      <c r="X47">
        <f t="shared" si="20"/>
        <v>175.8</v>
      </c>
      <c r="Y47">
        <f t="shared" si="21"/>
        <v>170.7</v>
      </c>
      <c r="Z47">
        <f t="shared" si="22"/>
        <v>182</v>
      </c>
      <c r="AA47">
        <f t="shared" si="23"/>
        <v>172.1</v>
      </c>
      <c r="AB47">
        <f t="shared" si="24"/>
        <v>163.4</v>
      </c>
    </row>
    <row r="48" spans="2:28" x14ac:dyDescent="0.3">
      <c r="B48" s="2" t="s">
        <v>367</v>
      </c>
      <c r="C48">
        <f t="shared" si="25"/>
        <v>184.9</v>
      </c>
      <c r="D48">
        <f t="shared" si="0"/>
        <v>177.6</v>
      </c>
      <c r="E48">
        <f t="shared" si="1"/>
        <v>183.8</v>
      </c>
      <c r="F48">
        <f t="shared" si="2"/>
        <v>173.8</v>
      </c>
      <c r="G48">
        <f t="shared" si="3"/>
        <v>210.7</v>
      </c>
      <c r="H48">
        <f t="shared" si="4"/>
        <v>194.5</v>
      </c>
      <c r="I48">
        <f t="shared" si="5"/>
        <v>174.6</v>
      </c>
      <c r="J48">
        <f t="shared" si="6"/>
        <v>187.2</v>
      </c>
      <c r="K48">
        <f t="shared" si="7"/>
        <v>158.30000000000001</v>
      </c>
      <c r="L48">
        <f t="shared" si="8"/>
        <v>153.9</v>
      </c>
      <c r="M48">
        <f t="shared" si="9"/>
        <v>170.9</v>
      </c>
      <c r="N48">
        <f t="shared" si="10"/>
        <v>121.1</v>
      </c>
      <c r="O48">
        <f t="shared" si="11"/>
        <v>208.4</v>
      </c>
      <c r="P48">
        <f t="shared" si="12"/>
        <v>171.4</v>
      </c>
      <c r="Q48">
        <f t="shared" si="13"/>
        <v>191.2</v>
      </c>
      <c r="R48">
        <f t="shared" si="14"/>
        <v>176.7</v>
      </c>
      <c r="S48">
        <f t="shared" si="15"/>
        <v>182.3</v>
      </c>
      <c r="T48">
        <f t="shared" si="16"/>
        <v>174.3</v>
      </c>
      <c r="U48">
        <f t="shared" si="17"/>
        <v>198.2</v>
      </c>
      <c r="V48">
        <f t="shared" si="18"/>
        <v>172.8</v>
      </c>
      <c r="W48" s="106">
        <f t="shared" si="19"/>
        <v>169.5</v>
      </c>
      <c r="X48">
        <f t="shared" si="20"/>
        <v>178.6</v>
      </c>
      <c r="Y48">
        <f t="shared" si="21"/>
        <v>172.1</v>
      </c>
      <c r="Z48">
        <f t="shared" si="22"/>
        <v>182</v>
      </c>
      <c r="AA48">
        <f t="shared" si="23"/>
        <v>172.9</v>
      </c>
      <c r="AB48">
        <f t="shared" si="24"/>
        <v>163.6</v>
      </c>
    </row>
    <row r="49" spans="2:28" x14ac:dyDescent="0.3">
      <c r="B49" s="2" t="s">
        <v>368</v>
      </c>
      <c r="C49">
        <f t="shared" si="25"/>
        <v>186.2</v>
      </c>
      <c r="D49">
        <f t="shared" si="0"/>
        <v>178.7</v>
      </c>
      <c r="E49">
        <f t="shared" si="1"/>
        <v>185.1</v>
      </c>
      <c r="F49">
        <f t="shared" si="2"/>
        <v>174.4</v>
      </c>
      <c r="G49">
        <f t="shared" si="3"/>
        <v>207.7</v>
      </c>
      <c r="H49">
        <f t="shared" si="4"/>
        <v>175.2</v>
      </c>
      <c r="I49">
        <f t="shared" si="5"/>
        <v>177.3</v>
      </c>
      <c r="J49">
        <f t="shared" si="6"/>
        <v>179.3</v>
      </c>
      <c r="K49">
        <f t="shared" si="7"/>
        <v>169.5</v>
      </c>
      <c r="L49">
        <f t="shared" si="8"/>
        <v>152.69999999999999</v>
      </c>
      <c r="M49">
        <f t="shared" si="9"/>
        <v>171</v>
      </c>
      <c r="N49">
        <f t="shared" si="10"/>
        <v>120</v>
      </c>
      <c r="O49">
        <f t="shared" si="11"/>
        <v>209.7</v>
      </c>
      <c r="P49">
        <f t="shared" si="12"/>
        <v>172.3</v>
      </c>
      <c r="Q49">
        <f t="shared" si="13"/>
        <v>193</v>
      </c>
      <c r="R49">
        <f t="shared" si="14"/>
        <v>177</v>
      </c>
      <c r="S49">
        <f t="shared" si="15"/>
        <v>184.4</v>
      </c>
      <c r="T49">
        <f t="shared" si="16"/>
        <v>175</v>
      </c>
      <c r="U49">
        <f t="shared" si="17"/>
        <v>199.5</v>
      </c>
      <c r="V49">
        <f t="shared" si="18"/>
        <v>174.1</v>
      </c>
      <c r="W49" s="106">
        <f t="shared" si="19"/>
        <v>170.3</v>
      </c>
      <c r="X49">
        <f t="shared" si="20"/>
        <v>181</v>
      </c>
      <c r="Y49">
        <f t="shared" si="21"/>
        <v>173.5</v>
      </c>
      <c r="Z49">
        <f t="shared" si="22"/>
        <v>182.1</v>
      </c>
      <c r="AA49">
        <f t="shared" si="23"/>
        <v>174.2</v>
      </c>
      <c r="AB49">
        <f t="shared" si="24"/>
        <v>164.2</v>
      </c>
    </row>
    <row r="50" spans="2:28" x14ac:dyDescent="0.3">
      <c r="B50" s="2" t="s">
        <v>369</v>
      </c>
      <c r="C50">
        <f t="shared" si="25"/>
        <v>186.1</v>
      </c>
      <c r="D50">
        <f t="shared" si="0"/>
        <v>178.7</v>
      </c>
      <c r="E50">
        <f t="shared" si="1"/>
        <v>185.1</v>
      </c>
      <c r="F50">
        <f t="shared" si="2"/>
        <v>174.4</v>
      </c>
      <c r="G50">
        <f t="shared" si="3"/>
        <v>207.7</v>
      </c>
      <c r="H50">
        <f t="shared" si="4"/>
        <v>175.2</v>
      </c>
      <c r="I50">
        <f t="shared" si="5"/>
        <v>177.3</v>
      </c>
      <c r="J50">
        <f t="shared" si="6"/>
        <v>179.2</v>
      </c>
      <c r="K50">
        <f t="shared" si="7"/>
        <v>169.5</v>
      </c>
      <c r="L50">
        <f t="shared" si="8"/>
        <v>152.80000000000001</v>
      </c>
      <c r="M50">
        <f t="shared" si="9"/>
        <v>171.1</v>
      </c>
      <c r="N50">
        <f t="shared" si="10"/>
        <v>120</v>
      </c>
      <c r="O50">
        <f t="shared" si="11"/>
        <v>209.7</v>
      </c>
      <c r="P50">
        <f t="shared" si="12"/>
        <v>172.3</v>
      </c>
      <c r="Q50">
        <f t="shared" si="13"/>
        <v>193</v>
      </c>
      <c r="R50">
        <f t="shared" si="14"/>
        <v>177</v>
      </c>
      <c r="S50">
        <f t="shared" si="15"/>
        <v>184.4</v>
      </c>
      <c r="T50">
        <f t="shared" si="16"/>
        <v>175</v>
      </c>
      <c r="U50">
        <f t="shared" si="17"/>
        <v>199.5</v>
      </c>
      <c r="V50">
        <f t="shared" si="18"/>
        <v>174.1</v>
      </c>
      <c r="W50" s="106">
        <f t="shared" si="19"/>
        <v>170.3</v>
      </c>
      <c r="X50">
        <f t="shared" si="20"/>
        <v>181</v>
      </c>
      <c r="Y50">
        <f t="shared" si="21"/>
        <v>173.5</v>
      </c>
      <c r="Z50">
        <f t="shared" si="22"/>
        <v>181.9</v>
      </c>
      <c r="AA50">
        <f t="shared" si="23"/>
        <v>174.2</v>
      </c>
      <c r="AB50">
        <f t="shared" si="24"/>
        <v>164.2</v>
      </c>
    </row>
    <row r="52" spans="2:28" x14ac:dyDescent="0.3">
      <c r="B52" s="140" t="s">
        <v>428</v>
      </c>
      <c r="C52" s="140"/>
      <c r="D52" s="140"/>
      <c r="E52" s="140"/>
      <c r="F52" s="140"/>
      <c r="G52" s="140"/>
      <c r="H52" s="140"/>
      <c r="I52" s="140"/>
      <c r="J52" s="140"/>
      <c r="K52" s="140"/>
      <c r="L52" s="140"/>
      <c r="M52" s="140"/>
      <c r="N52" s="140"/>
      <c r="O52" s="140"/>
      <c r="P52" s="140"/>
      <c r="Q52" s="140"/>
      <c r="R52" s="140"/>
      <c r="S52" s="140"/>
      <c r="T52" s="140"/>
      <c r="U52" s="140"/>
      <c r="V52" s="140"/>
      <c r="W52" s="140"/>
      <c r="X52" s="140"/>
      <c r="Y52" s="140"/>
      <c r="Z52" s="140"/>
      <c r="AA52" s="140"/>
      <c r="AB52" s="140"/>
    </row>
    <row r="53" spans="2:28" ht="43.2" x14ac:dyDescent="0.3">
      <c r="B53" s="92" t="s">
        <v>35</v>
      </c>
      <c r="C53" s="107" t="s">
        <v>17</v>
      </c>
      <c r="D53" s="107" t="s">
        <v>18</v>
      </c>
      <c r="E53" s="107" t="s">
        <v>19</v>
      </c>
      <c r="F53" s="107" t="s">
        <v>3</v>
      </c>
      <c r="G53" s="107" t="s">
        <v>4</v>
      </c>
      <c r="H53" s="107" t="s">
        <v>5</v>
      </c>
      <c r="I53" s="107" t="s">
        <v>6</v>
      </c>
      <c r="J53" s="107" t="s">
        <v>7</v>
      </c>
      <c r="K53" s="107" t="s">
        <v>8</v>
      </c>
      <c r="L53" s="107" t="s">
        <v>9</v>
      </c>
      <c r="M53" s="107" t="s">
        <v>10</v>
      </c>
      <c r="N53" s="107" t="s">
        <v>11</v>
      </c>
      <c r="O53" s="107" t="s">
        <v>12</v>
      </c>
      <c r="P53" s="107" t="s">
        <v>13</v>
      </c>
      <c r="Q53" s="107" t="s">
        <v>14</v>
      </c>
      <c r="R53" s="107" t="s">
        <v>15</v>
      </c>
      <c r="S53" s="107" t="s">
        <v>23</v>
      </c>
      <c r="T53" s="107" t="s">
        <v>26</v>
      </c>
      <c r="U53" s="107" t="s">
        <v>16</v>
      </c>
      <c r="V53" s="107" t="s">
        <v>28</v>
      </c>
      <c r="W53" s="107" t="s">
        <v>25</v>
      </c>
      <c r="X53" s="107" t="s">
        <v>27</v>
      </c>
      <c r="Y53" s="107" t="s">
        <v>20</v>
      </c>
      <c r="Z53" s="107" t="s">
        <v>21</v>
      </c>
      <c r="AA53" s="107" t="s">
        <v>22</v>
      </c>
      <c r="AB53" s="107" t="s">
        <v>24</v>
      </c>
    </row>
    <row r="54" spans="2:28" x14ac:dyDescent="0.3">
      <c r="B54" s="2" t="s">
        <v>346</v>
      </c>
      <c r="C54" s="18">
        <f>(C27-C26)/C26</f>
        <v>6.3371356147021544E-3</v>
      </c>
      <c r="D54" s="18">
        <f>(D27-D26)/D26</f>
        <v>4.0567951318458036E-3</v>
      </c>
      <c r="E54" s="18">
        <f t="shared" ref="E54:AB54" si="26">(E27-E26)/E26</f>
        <v>5.7544757033248439E-3</v>
      </c>
      <c r="F54" s="18">
        <f t="shared" si="26"/>
        <v>1.3879250520473078E-3</v>
      </c>
      <c r="G54" s="18">
        <f t="shared" si="26"/>
        <v>3.0176899063475607E-2</v>
      </c>
      <c r="H54" s="18">
        <f t="shared" si="26"/>
        <v>4.8840048840047799E-3</v>
      </c>
      <c r="I54" s="18">
        <f t="shared" si="26"/>
        <v>3.2278889606197547E-3</v>
      </c>
      <c r="J54" s="18">
        <f t="shared" si="26"/>
        <v>3.7827943868212255E-2</v>
      </c>
      <c r="K54" s="18">
        <f t="shared" si="26"/>
        <v>6.9616135328562256E-2</v>
      </c>
      <c r="L54" s="18">
        <f t="shared" si="26"/>
        <v>-3.6120401337792679E-2</v>
      </c>
      <c r="M54" s="18">
        <f t="shared" si="26"/>
        <v>1.1889862327909744E-2</v>
      </c>
      <c r="N54" s="18">
        <f t="shared" si="26"/>
        <v>4.4404973357015992E-3</v>
      </c>
      <c r="O54" s="18">
        <f t="shared" si="26"/>
        <v>2.4464831804281695E-3</v>
      </c>
      <c r="Q54" s="18">
        <f t="shared" si="26"/>
        <v>4.1617122473247151E-3</v>
      </c>
      <c r="R54" s="18">
        <f t="shared" si="26"/>
        <v>8.2961072112317253E-3</v>
      </c>
      <c r="S54" s="18">
        <f t="shared" si="26"/>
        <v>3.7105751391467087E-3</v>
      </c>
      <c r="T54" s="18">
        <f t="shared" si="26"/>
        <v>6.2421972534346278E-4</v>
      </c>
      <c r="U54" s="18">
        <f t="shared" si="26"/>
        <v>3.7214247740564436E-3</v>
      </c>
      <c r="V54" s="18">
        <f t="shared" si="26"/>
        <v>3.9011703511052944E-3</v>
      </c>
      <c r="W54" s="18">
        <f t="shared" si="26"/>
        <v>3.9318479685451794E-3</v>
      </c>
      <c r="X54" s="18">
        <f t="shared" si="26"/>
        <v>1.0403120936280846E-2</v>
      </c>
      <c r="Y54" s="18">
        <f t="shared" si="26"/>
        <v>9.3808630393996239E-3</v>
      </c>
      <c r="Z54" s="18">
        <f t="shared" si="26"/>
        <v>6.4308681672022071E-4</v>
      </c>
      <c r="AA54" s="18">
        <f t="shared" si="26"/>
        <v>3.968253968254119E-3</v>
      </c>
      <c r="AB54" s="18">
        <f t="shared" si="26"/>
        <v>2.7359781121751416E-3</v>
      </c>
    </row>
    <row r="55" spans="2:28" x14ac:dyDescent="0.3">
      <c r="B55" s="2" t="s">
        <v>347</v>
      </c>
      <c r="C55" s="18">
        <f t="shared" ref="C55:D77" si="27">(C28-C27)/C27</f>
        <v>1.8891687657430729E-2</v>
      </c>
      <c r="D55" s="18">
        <f t="shared" si="27"/>
        <v>2.4242424242424204E-2</v>
      </c>
      <c r="E55" s="18">
        <f t="shared" ref="E55:AB55" si="28">(E28-E27)/E27</f>
        <v>1.9707565162110578E-2</v>
      </c>
      <c r="F55" s="18">
        <f t="shared" si="28"/>
        <v>1.386001386001386E-2</v>
      </c>
      <c r="G55" s="18">
        <f t="shared" si="28"/>
        <v>1.2626262626262626E-2</v>
      </c>
      <c r="H55" s="18">
        <f t="shared" si="28"/>
        <v>3.4629404617254056E-2</v>
      </c>
      <c r="I55" s="18">
        <f t="shared" si="28"/>
        <v>4.5045045045044316E-3</v>
      </c>
      <c r="J55" s="18">
        <f t="shared" si="28"/>
        <v>5.0558495002939415E-2</v>
      </c>
      <c r="K55" s="18">
        <f t="shared" si="28"/>
        <v>1.6423357664233508E-2</v>
      </c>
      <c r="L55" s="18">
        <f t="shared" si="28"/>
        <v>2.637057598889668E-2</v>
      </c>
      <c r="M55" s="18">
        <f t="shared" si="28"/>
        <v>2.2881880024737275E-2</v>
      </c>
      <c r="N55" s="18">
        <f t="shared" si="28"/>
        <v>1.503094606542885E-2</v>
      </c>
      <c r="O55" s="18">
        <f t="shared" si="28"/>
        <v>2.6235509456985863E-2</v>
      </c>
      <c r="P55" s="18">
        <f t="shared" si="28"/>
        <v>1.0786802030456961E-2</v>
      </c>
      <c r="Q55" s="18">
        <f t="shared" si="28"/>
        <v>8.8809946714031966E-3</v>
      </c>
      <c r="R55" s="18">
        <f t="shared" si="28"/>
        <v>1.7088607594936637E-2</v>
      </c>
      <c r="S55" s="18">
        <f t="shared" si="28"/>
        <v>2.1565003080714726E-2</v>
      </c>
      <c r="T55" s="18">
        <f t="shared" si="28"/>
        <v>5.6144728633810183E-3</v>
      </c>
      <c r="U55" s="18">
        <f t="shared" si="28"/>
        <v>1.6419491525423699E-2</v>
      </c>
      <c r="V55" s="18">
        <f t="shared" si="28"/>
        <v>1.5544041450777238E-2</v>
      </c>
      <c r="W55" s="18">
        <f t="shared" si="28"/>
        <v>1.6971279373368297E-2</v>
      </c>
      <c r="X55" s="18">
        <f t="shared" si="28"/>
        <v>2.0592020592020518E-2</v>
      </c>
      <c r="Y55" s="18">
        <f t="shared" si="28"/>
        <v>1.2391573729862988E-3</v>
      </c>
      <c r="Z55" s="18">
        <f t="shared" si="28"/>
        <v>2.4421593830334265E-2</v>
      </c>
      <c r="AA55" s="18">
        <f t="shared" si="28"/>
        <v>1.9104084321475475E-2</v>
      </c>
      <c r="AB55" s="18">
        <f t="shared" si="28"/>
        <v>1.568894952251031E-2</v>
      </c>
    </row>
    <row r="56" spans="2:28" x14ac:dyDescent="0.3">
      <c r="B56" s="2" t="s">
        <v>348</v>
      </c>
      <c r="C56" s="18">
        <f t="shared" si="27"/>
        <v>2.4721878862792165E-3</v>
      </c>
      <c r="D56" s="18">
        <f t="shared" si="27"/>
        <v>-1.9723865877710909E-3</v>
      </c>
      <c r="E56" s="18">
        <f t="shared" ref="E56:AB56" si="29">(E29-E28)/E28</f>
        <v>1.8703241895260782E-3</v>
      </c>
      <c r="F56" s="18">
        <f t="shared" si="29"/>
        <v>2.7341079972657365E-3</v>
      </c>
      <c r="G56" s="18">
        <f t="shared" si="29"/>
        <v>7.481296758104738E-3</v>
      </c>
      <c r="H56" s="18">
        <f t="shared" si="29"/>
        <v>6.1068702290076202E-2</v>
      </c>
      <c r="I56" s="18">
        <f t="shared" si="29"/>
        <v>6.4061499039073878E-4</v>
      </c>
      <c r="J56" s="18">
        <f t="shared" si="29"/>
        <v>2.7979854504756579E-2</v>
      </c>
      <c r="K56" s="18">
        <f t="shared" si="29"/>
        <v>-1.4961101137043686E-2</v>
      </c>
      <c r="L56" s="18">
        <f t="shared" si="29"/>
        <v>5.0709939148073022E-2</v>
      </c>
      <c r="M56" s="18">
        <f t="shared" si="29"/>
        <v>3.6275695284159267E-3</v>
      </c>
      <c r="N56" s="18">
        <f t="shared" si="29"/>
        <v>2.6132404181184424E-3</v>
      </c>
      <c r="O56" s="18">
        <f t="shared" si="29"/>
        <v>1.7835909631391878E-3</v>
      </c>
      <c r="P56" s="18">
        <f t="shared" si="29"/>
        <v>4.394224733207712E-3</v>
      </c>
      <c r="Q56" s="18">
        <f t="shared" si="29"/>
        <v>1.1737089201877934E-2</v>
      </c>
      <c r="R56" s="18">
        <f t="shared" si="29"/>
        <v>1.1823273179838244E-2</v>
      </c>
      <c r="S56" s="18">
        <f t="shared" si="29"/>
        <v>3.0156815440289505E-3</v>
      </c>
      <c r="T56" s="18">
        <f t="shared" si="29"/>
        <v>3.1017369727047149E-3</v>
      </c>
      <c r="U56" s="18">
        <f t="shared" si="29"/>
        <v>-5.7321521625846496E-3</v>
      </c>
      <c r="V56" s="18">
        <f t="shared" si="29"/>
        <v>5.1020408163264218E-3</v>
      </c>
      <c r="W56" s="18">
        <f t="shared" si="29"/>
        <v>-5.7766367137355949E-3</v>
      </c>
      <c r="X56" s="18">
        <f t="shared" si="29"/>
        <v>1.2610340479194014E-3</v>
      </c>
      <c r="Y56" s="18">
        <f t="shared" si="29"/>
        <v>-6.8069306930692722E-3</v>
      </c>
      <c r="Z56" s="18">
        <f t="shared" si="29"/>
        <v>2.5094102885822186E-3</v>
      </c>
      <c r="AA56" s="18">
        <f t="shared" si="29"/>
        <v>6.4641241111844047E-4</v>
      </c>
      <c r="AB56" s="18">
        <f t="shared" si="29"/>
        <v>1.2088650100738636E-2</v>
      </c>
    </row>
    <row r="57" spans="2:28" x14ac:dyDescent="0.3">
      <c r="B57" s="2" t="s">
        <v>349</v>
      </c>
      <c r="C57" s="18">
        <f t="shared" si="27"/>
        <v>3.6991368680642589E-3</v>
      </c>
      <c r="D57" s="18">
        <f t="shared" si="27"/>
        <v>8.5638998682475813E-3</v>
      </c>
      <c r="E57" s="18">
        <f t="shared" ref="E57:AB57" si="30">(E30-E29)/E29</f>
        <v>4.3559427504668144E-3</v>
      </c>
      <c r="F57" s="18">
        <f t="shared" si="30"/>
        <v>-2.0449897750510087E-3</v>
      </c>
      <c r="G57" s="18">
        <f t="shared" si="30"/>
        <v>2.3762376237623818E-2</v>
      </c>
      <c r="H57" s="18">
        <f t="shared" si="30"/>
        <v>8.3010514665190927E-3</v>
      </c>
      <c r="I57" s="18">
        <f t="shared" si="30"/>
        <v>8.32266325224079E-3</v>
      </c>
      <c r="J57" s="18">
        <f t="shared" si="30"/>
        <v>-8.7098530212302364E-3</v>
      </c>
      <c r="K57" s="18">
        <f t="shared" si="30"/>
        <v>-4.2527339003644513E-3</v>
      </c>
      <c r="L57" s="18">
        <f t="shared" si="30"/>
        <v>5.662805662805652E-2</v>
      </c>
      <c r="M57" s="18">
        <f t="shared" si="30"/>
        <v>-1.2048192771084338E-2</v>
      </c>
      <c r="N57" s="18">
        <f t="shared" si="30"/>
        <v>-5.2128583840138519E-3</v>
      </c>
      <c r="O57" s="18">
        <f t="shared" si="30"/>
        <v>-1.1869436201779741E-3</v>
      </c>
      <c r="P57" s="18">
        <f t="shared" si="30"/>
        <v>5.6250000000000354E-3</v>
      </c>
      <c r="Q57" s="18">
        <f t="shared" si="30"/>
        <v>-1.1600928074246928E-3</v>
      </c>
      <c r="R57" s="18">
        <f t="shared" si="30"/>
        <v>8.6100861008610446E-3</v>
      </c>
      <c r="S57" s="18">
        <f t="shared" si="30"/>
        <v>4.2092603728201361E-3</v>
      </c>
      <c r="T57" s="18">
        <f t="shared" si="30"/>
        <v>9.2764378478664197E-3</v>
      </c>
      <c r="U57" s="18">
        <f t="shared" si="30"/>
        <v>2.0964360587000905E-3</v>
      </c>
      <c r="V57" s="18">
        <f t="shared" si="30"/>
        <v>8.883248730964504E-3</v>
      </c>
      <c r="W57" s="18">
        <f t="shared" si="30"/>
        <v>2.5823111684958404E-3</v>
      </c>
      <c r="X57" s="18">
        <f t="shared" si="30"/>
        <v>8.1863979848865419E-3</v>
      </c>
      <c r="Y57" s="18">
        <f t="shared" si="30"/>
        <v>6.2305295950155761E-3</v>
      </c>
      <c r="Z57" s="18">
        <f t="shared" si="30"/>
        <v>5.6320400500624356E-3</v>
      </c>
      <c r="AA57" s="18">
        <f t="shared" si="30"/>
        <v>6.4599483204134363E-3</v>
      </c>
      <c r="AB57" s="18">
        <f t="shared" si="30"/>
        <v>1.5925680159256841E-2</v>
      </c>
    </row>
    <row r="58" spans="2:28" x14ac:dyDescent="0.3">
      <c r="B58" s="2" t="s">
        <v>350</v>
      </c>
      <c r="C58" s="18">
        <f t="shared" si="27"/>
        <v>1.0442260442260373E-2</v>
      </c>
      <c r="D58" s="18">
        <f t="shared" si="27"/>
        <v>1.4369693011103966E-2</v>
      </c>
      <c r="E58" s="18">
        <f t="shared" ref="E58:AB58" si="31">(E31-E30)/E30</f>
        <v>1.1152416356877217E-2</v>
      </c>
      <c r="F58" s="18">
        <f t="shared" si="31"/>
        <v>1.3661202185791573E-3</v>
      </c>
      <c r="G58" s="18">
        <f t="shared" si="31"/>
        <v>-1.3539651837524232E-2</v>
      </c>
      <c r="H58" s="18">
        <f t="shared" si="31"/>
        <v>-5.1591657519209536E-2</v>
      </c>
      <c r="I58" s="18">
        <f t="shared" si="31"/>
        <v>5.7142857142857507E-3</v>
      </c>
      <c r="J58" s="18">
        <f t="shared" si="31"/>
        <v>3.2399780340472299E-2</v>
      </c>
      <c r="K58" s="18">
        <f t="shared" si="31"/>
        <v>-4.3319097010372141E-2</v>
      </c>
      <c r="L58" s="18">
        <f t="shared" si="31"/>
        <v>-1.2180267965895251E-2</v>
      </c>
      <c r="M58" s="18">
        <f t="shared" si="31"/>
        <v>6.0975609756094091E-4</v>
      </c>
      <c r="N58" s="18">
        <f t="shared" si="31"/>
        <v>4.5414847161572076E-2</v>
      </c>
      <c r="O58" s="18">
        <f t="shared" si="31"/>
        <v>2.9708853238265003E-3</v>
      </c>
      <c r="P58" s="18">
        <f t="shared" si="31"/>
        <v>1.1187072715972548E-2</v>
      </c>
      <c r="Q58" s="18">
        <f t="shared" si="31"/>
        <v>9.872241579558752E-3</v>
      </c>
      <c r="R58" s="18">
        <f t="shared" si="31"/>
        <v>0</v>
      </c>
      <c r="S58" s="18">
        <f t="shared" si="31"/>
        <v>8.3832335329341659E-3</v>
      </c>
      <c r="T58" s="18">
        <f t="shared" si="31"/>
        <v>3.6764705882354337E-3</v>
      </c>
      <c r="U58" s="18">
        <f t="shared" si="31"/>
        <v>4.7071129707113267E-3</v>
      </c>
      <c r="V58" s="18">
        <f t="shared" si="31"/>
        <v>6.2893081761006293E-3</v>
      </c>
      <c r="W58" s="18">
        <f t="shared" si="31"/>
        <v>1.4810045074050114E-2</v>
      </c>
      <c r="X58" s="18">
        <f t="shared" si="31"/>
        <v>-6.2460961898809693E-4</v>
      </c>
      <c r="Y58" s="18">
        <f t="shared" si="31"/>
        <v>3.7151702786377356E-3</v>
      </c>
      <c r="Z58" s="18">
        <f t="shared" si="31"/>
        <v>1.1823273179838244E-2</v>
      </c>
      <c r="AA58" s="18">
        <f t="shared" si="31"/>
        <v>1.0911424903722648E-2</v>
      </c>
      <c r="AB58" s="18">
        <f t="shared" si="31"/>
        <v>5.8785107772697954E-3</v>
      </c>
    </row>
    <row r="59" spans="2:28" x14ac:dyDescent="0.3">
      <c r="B59" s="2" t="s">
        <v>351</v>
      </c>
      <c r="C59" s="18">
        <f t="shared" si="27"/>
        <v>6.0790273556227549E-4</v>
      </c>
      <c r="D59" s="18">
        <f t="shared" si="27"/>
        <v>0</v>
      </c>
      <c r="E59" s="18">
        <f t="shared" ref="E59:AB59" si="32">(E32-E31)/E31</f>
        <v>6.12745098039355E-4</v>
      </c>
      <c r="F59" s="18">
        <f t="shared" si="32"/>
        <v>0</v>
      </c>
      <c r="G59" s="18">
        <f t="shared" si="32"/>
        <v>0</v>
      </c>
      <c r="H59" s="18">
        <f t="shared" si="32"/>
        <v>0</v>
      </c>
      <c r="I59" s="18">
        <f t="shared" si="32"/>
        <v>0</v>
      </c>
      <c r="J59" s="18">
        <f t="shared" si="32"/>
        <v>0</v>
      </c>
      <c r="K59" s="18">
        <f t="shared" si="32"/>
        <v>-6.3775510204096134E-4</v>
      </c>
      <c r="L59" s="18">
        <f t="shared" si="32"/>
        <v>6.1652281134415992E-4</v>
      </c>
      <c r="M59" s="18">
        <f t="shared" si="32"/>
        <v>0</v>
      </c>
      <c r="N59" s="18">
        <f t="shared" si="32"/>
        <v>0</v>
      </c>
      <c r="O59" s="18">
        <f t="shared" si="32"/>
        <v>0</v>
      </c>
      <c r="P59" s="18">
        <f t="shared" si="32"/>
        <v>0</v>
      </c>
      <c r="Q59" s="18">
        <f t="shared" si="32"/>
        <v>0</v>
      </c>
      <c r="R59" s="18">
        <f t="shared" si="32"/>
        <v>0</v>
      </c>
      <c r="S59" s="18">
        <f t="shared" si="32"/>
        <v>0</v>
      </c>
      <c r="T59" s="18">
        <f t="shared" si="32"/>
        <v>-6.1050061050074928E-4</v>
      </c>
      <c r="U59" s="18">
        <f t="shared" si="32"/>
        <v>0</v>
      </c>
      <c r="V59" s="18">
        <f t="shared" si="32"/>
        <v>0</v>
      </c>
      <c r="W59" s="18">
        <f t="shared" si="32"/>
        <v>6.3451776649742588E-4</v>
      </c>
      <c r="X59" s="18">
        <f t="shared" si="32"/>
        <v>0</v>
      </c>
      <c r="Y59" s="18">
        <f t="shared" si="32"/>
        <v>0</v>
      </c>
      <c r="Z59" s="18">
        <f t="shared" si="32"/>
        <v>0</v>
      </c>
      <c r="AA59" s="18">
        <f t="shared" si="32"/>
        <v>0</v>
      </c>
      <c r="AB59" s="18">
        <f t="shared" si="32"/>
        <v>0</v>
      </c>
    </row>
    <row r="60" spans="2:28" x14ac:dyDescent="0.3">
      <c r="B60" s="2" t="s">
        <v>352</v>
      </c>
      <c r="C60" s="18">
        <f t="shared" si="27"/>
        <v>6.6828675577156405E-3</v>
      </c>
      <c r="D60" s="18">
        <f t="shared" si="27"/>
        <v>6.4391500321957498E-3</v>
      </c>
      <c r="E60" s="18">
        <f t="shared" ref="E60:AB60" si="33">(E33-E32)/E32</f>
        <v>6.1236987140232697E-3</v>
      </c>
      <c r="F60" s="18">
        <f t="shared" si="33"/>
        <v>5.4570259208732022E-3</v>
      </c>
      <c r="G60" s="18">
        <f t="shared" si="33"/>
        <v>2.9411764705882075E-3</v>
      </c>
      <c r="H60" s="18">
        <f t="shared" si="33"/>
        <v>-9.2592592592593906E-3</v>
      </c>
      <c r="I60" s="18">
        <f t="shared" si="33"/>
        <v>1.8939393939392862E-3</v>
      </c>
      <c r="J60" s="18">
        <f t="shared" si="33"/>
        <v>1.3829787234042523E-2</v>
      </c>
      <c r="K60" s="18">
        <f t="shared" si="33"/>
        <v>-6.3816209317166563E-3</v>
      </c>
      <c r="L60" s="18">
        <f t="shared" si="33"/>
        <v>0.14171287738755389</v>
      </c>
      <c r="M60" s="18">
        <f t="shared" si="33"/>
        <v>6.7032297379646215E-3</v>
      </c>
      <c r="N60" s="18">
        <f t="shared" si="33"/>
        <v>1.8379281537176297E-2</v>
      </c>
      <c r="O60" s="18">
        <f t="shared" si="33"/>
        <v>2.9620853080568718E-3</v>
      </c>
      <c r="P60" s="18">
        <f t="shared" si="33"/>
        <v>3.0731407498463433E-3</v>
      </c>
      <c r="Q60" s="18">
        <f t="shared" si="33"/>
        <v>4.6003450258768428E-3</v>
      </c>
      <c r="R60" s="18">
        <f t="shared" si="33"/>
        <v>2.2560975609756027E-2</v>
      </c>
      <c r="S60" s="18">
        <f t="shared" si="33"/>
        <v>4.1567695961994573E-3</v>
      </c>
      <c r="T60" s="18">
        <f t="shared" si="33"/>
        <v>1.2217470983507458E-3</v>
      </c>
      <c r="U60" s="18">
        <f t="shared" si="33"/>
        <v>3.1233732431025212E-3</v>
      </c>
      <c r="V60" s="18">
        <f t="shared" si="33"/>
        <v>6.2500000000000003E-3</v>
      </c>
      <c r="W60" s="18">
        <f t="shared" si="33"/>
        <v>5.7070386810399859E-3</v>
      </c>
      <c r="X60" s="18">
        <f t="shared" si="33"/>
        <v>5.0000000000000712E-3</v>
      </c>
      <c r="Y60" s="18">
        <f t="shared" si="33"/>
        <v>9.2535471930906849E-3</v>
      </c>
      <c r="Z60" s="18">
        <f t="shared" si="33"/>
        <v>9.8400984009839754E-3</v>
      </c>
      <c r="AA60" s="18">
        <f t="shared" si="33"/>
        <v>5.7142857142857507E-3</v>
      </c>
      <c r="AB60" s="18">
        <f t="shared" si="33"/>
        <v>1.1038961038960965E-2</v>
      </c>
    </row>
    <row r="61" spans="2:28" x14ac:dyDescent="0.3">
      <c r="B61" s="2" t="s">
        <v>353</v>
      </c>
      <c r="C61" s="18">
        <f t="shared" si="27"/>
        <v>9.0525045262522634E-3</v>
      </c>
      <c r="D61" s="18">
        <f t="shared" si="27"/>
        <v>7.03774792066535E-3</v>
      </c>
      <c r="E61" s="18">
        <f t="shared" ref="E61:AB61" si="34">(E34-E33)/E33</f>
        <v>9.1296409007912346E-3</v>
      </c>
      <c r="F61" s="18">
        <f t="shared" si="34"/>
        <v>5.4274084124829236E-3</v>
      </c>
      <c r="G61" s="18">
        <f t="shared" si="34"/>
        <v>-1.466275659824047E-2</v>
      </c>
      <c r="H61" s="18">
        <f t="shared" si="34"/>
        <v>1.0514018691588852E-2</v>
      </c>
      <c r="I61" s="18">
        <f t="shared" si="34"/>
        <v>3.7807183364840756E-3</v>
      </c>
      <c r="J61" s="18">
        <f t="shared" si="34"/>
        <v>-2.6232948583420779E-3</v>
      </c>
      <c r="K61" s="18">
        <f t="shared" si="34"/>
        <v>5.1380860629416276E-3</v>
      </c>
      <c r="L61" s="18">
        <f t="shared" si="34"/>
        <v>7.5013491635186058E-2</v>
      </c>
      <c r="M61" s="18">
        <f t="shared" si="34"/>
        <v>6.0532687651345491E-4</v>
      </c>
      <c r="N61" s="18">
        <f t="shared" si="34"/>
        <v>4.1017227235438884E-3</v>
      </c>
      <c r="O61" s="18">
        <f t="shared" si="34"/>
        <v>1.772002362669716E-3</v>
      </c>
      <c r="P61" s="18">
        <f t="shared" si="34"/>
        <v>3.0637254901960788E-3</v>
      </c>
      <c r="Q61" s="18">
        <f t="shared" si="34"/>
        <v>4.5792787635947994E-3</v>
      </c>
      <c r="R61" s="18">
        <f t="shared" si="34"/>
        <v>1.1926058437686345E-2</v>
      </c>
      <c r="S61" s="18">
        <f t="shared" si="34"/>
        <v>4.730928444707341E-3</v>
      </c>
      <c r="T61" s="18">
        <f t="shared" si="34"/>
        <v>2.4405125076266362E-3</v>
      </c>
      <c r="U61" s="18">
        <f t="shared" si="34"/>
        <v>1.0378827192528131E-3</v>
      </c>
      <c r="V61" s="18">
        <f t="shared" si="34"/>
        <v>2.4844720496894762E-3</v>
      </c>
      <c r="W61" s="18">
        <f t="shared" si="34"/>
        <v>7.5662042875158705E-3</v>
      </c>
      <c r="X61" s="18">
        <f t="shared" si="34"/>
        <v>8.7064676616914003E-3</v>
      </c>
      <c r="Y61" s="18">
        <f t="shared" si="34"/>
        <v>3.6674816625916523E-3</v>
      </c>
      <c r="Z61" s="18">
        <f t="shared" si="34"/>
        <v>-1.8270401948841837E-3</v>
      </c>
      <c r="AA61" s="18">
        <f t="shared" si="34"/>
        <v>5.6818181818182175E-3</v>
      </c>
      <c r="AB61" s="18">
        <f t="shared" si="34"/>
        <v>-5.7803468208091026E-3</v>
      </c>
    </row>
    <row r="62" spans="2:28" x14ac:dyDescent="0.3">
      <c r="B62" s="2" t="s">
        <v>354</v>
      </c>
      <c r="C62" s="18">
        <f t="shared" si="27"/>
        <v>7.7751196172249487E-3</v>
      </c>
      <c r="D62" s="18">
        <f t="shared" si="27"/>
        <v>8.2592121982209849E-3</v>
      </c>
      <c r="E62" s="18">
        <f t="shared" ref="E62:AB62" si="35">(E35-E34)/E34</f>
        <v>7.2376357056694119E-3</v>
      </c>
      <c r="F62" s="18">
        <f t="shared" si="35"/>
        <v>3.3738191632928477E-3</v>
      </c>
      <c r="G62" s="18">
        <f t="shared" si="35"/>
        <v>-1.3888888888888805E-2</v>
      </c>
      <c r="H62" s="18">
        <f t="shared" si="35"/>
        <v>2.8323699421965352E-2</v>
      </c>
      <c r="I62" s="18">
        <f t="shared" si="35"/>
        <v>3.766478342749493E-3</v>
      </c>
      <c r="J62" s="18">
        <f t="shared" si="35"/>
        <v>-1.3150973172014729E-2</v>
      </c>
      <c r="K62" s="18">
        <f t="shared" si="35"/>
        <v>-1.0223642172523926E-2</v>
      </c>
      <c r="L62" s="18">
        <f t="shared" si="35"/>
        <v>-5.4718875502007921E-2</v>
      </c>
      <c r="M62" s="18">
        <f t="shared" si="35"/>
        <v>-5.4446460980036634E-3</v>
      </c>
      <c r="N62" s="18">
        <f t="shared" si="35"/>
        <v>-1.1437908496732072E-2</v>
      </c>
      <c r="O62" s="18">
        <f t="shared" si="35"/>
        <v>5.3066037735849392E-3</v>
      </c>
      <c r="P62" s="18">
        <f t="shared" si="35"/>
        <v>3.0543677458766036E-3</v>
      </c>
      <c r="Q62" s="18">
        <f t="shared" si="35"/>
        <v>5.6980056980056983E-3</v>
      </c>
      <c r="R62" s="18">
        <f t="shared" si="35"/>
        <v>-8.8391278727165592E-3</v>
      </c>
      <c r="S62" s="18">
        <f t="shared" si="35"/>
        <v>4.1200706297821578E-3</v>
      </c>
      <c r="T62" s="18">
        <f t="shared" si="35"/>
        <v>6.0864272671938102E-4</v>
      </c>
      <c r="U62" s="18">
        <f t="shared" si="35"/>
        <v>-2.592016588906169E-3</v>
      </c>
      <c r="V62" s="18">
        <f t="shared" si="35"/>
        <v>3.7174721189590725E-3</v>
      </c>
      <c r="W62" s="18">
        <f t="shared" si="35"/>
        <v>5.0062578222777399E-3</v>
      </c>
      <c r="X62" s="18">
        <f t="shared" si="35"/>
        <v>2.4660912453761141E-3</v>
      </c>
      <c r="Y62" s="18">
        <f t="shared" si="35"/>
        <v>-4.8721071863579964E-3</v>
      </c>
      <c r="Z62" s="18">
        <f t="shared" si="35"/>
        <v>1.2202562538132314E-3</v>
      </c>
      <c r="AA62" s="18">
        <f t="shared" si="35"/>
        <v>5.6497175141241507E-3</v>
      </c>
      <c r="AB62" s="18">
        <f t="shared" si="35"/>
        <v>5.8139534883719455E-3</v>
      </c>
    </row>
    <row r="63" spans="2:28" x14ac:dyDescent="0.3">
      <c r="B63" s="2" t="s">
        <v>355</v>
      </c>
      <c r="C63" s="18">
        <f t="shared" si="27"/>
        <v>8.3086053412463248E-3</v>
      </c>
      <c r="D63" s="18">
        <f t="shared" si="27"/>
        <v>1.2602394454946441E-2</v>
      </c>
      <c r="E63" s="18">
        <f t="shared" ref="E63:AB63" si="36">(E36-E35)/E35</f>
        <v>8.9820359281437123E-3</v>
      </c>
      <c r="F63" s="18">
        <f t="shared" si="36"/>
        <v>5.3799596503026998E-3</v>
      </c>
      <c r="G63" s="18">
        <f t="shared" si="36"/>
        <v>-5.0301810865202579E-4</v>
      </c>
      <c r="H63" s="18">
        <f t="shared" si="36"/>
        <v>5.0590219224283623E-3</v>
      </c>
      <c r="I63" s="18">
        <f t="shared" si="36"/>
        <v>3.7523452157598143E-3</v>
      </c>
      <c r="J63" s="18">
        <f t="shared" si="36"/>
        <v>-1.5458422174840116E-2</v>
      </c>
      <c r="K63" s="18">
        <f t="shared" si="36"/>
        <v>-7.7469335054875209E-3</v>
      </c>
      <c r="L63" s="18">
        <f t="shared" si="36"/>
        <v>-7.4349442379182146E-2</v>
      </c>
      <c r="M63" s="18">
        <f t="shared" si="36"/>
        <v>-3.0413625304136251E-3</v>
      </c>
      <c r="N63" s="18">
        <f t="shared" si="36"/>
        <v>-8.2644628099173556E-3</v>
      </c>
      <c r="O63" s="18">
        <f t="shared" si="36"/>
        <v>9.3841642228738673E-3</v>
      </c>
      <c r="P63" s="18">
        <f t="shared" si="36"/>
        <v>6.0901339829490101E-4</v>
      </c>
      <c r="Q63" s="18">
        <f t="shared" si="36"/>
        <v>4.5325779036827843E-3</v>
      </c>
      <c r="R63" s="18">
        <f t="shared" si="36"/>
        <v>-1.070154577883462E-2</v>
      </c>
      <c r="S63" s="18">
        <f t="shared" si="36"/>
        <v>4.6893317702228097E-3</v>
      </c>
      <c r="T63" s="18">
        <f t="shared" si="36"/>
        <v>1.8248175182480715E-3</v>
      </c>
      <c r="U63" s="18">
        <f t="shared" si="36"/>
        <v>-1.039501039501128E-3</v>
      </c>
      <c r="V63" s="18">
        <f t="shared" si="36"/>
        <v>4.3209876543209179E-3</v>
      </c>
      <c r="W63" s="18">
        <f t="shared" si="36"/>
        <v>3.735990037359865E-3</v>
      </c>
      <c r="X63" s="18">
        <f t="shared" si="36"/>
        <v>2.4600246002460377E-3</v>
      </c>
      <c r="Y63" s="18">
        <f t="shared" si="36"/>
        <v>6.7319461444308093E-3</v>
      </c>
      <c r="Z63" s="18">
        <f t="shared" si="36"/>
        <v>6.0938452163311586E-4</v>
      </c>
      <c r="AA63" s="18">
        <f t="shared" si="36"/>
        <v>5.6179775280899239E-3</v>
      </c>
      <c r="AB63" s="18">
        <f t="shared" si="36"/>
        <v>5.1380860629416276E-3</v>
      </c>
    </row>
    <row r="64" spans="2:28" x14ac:dyDescent="0.3">
      <c r="B64" s="2" t="s">
        <v>356</v>
      </c>
      <c r="C64" s="18">
        <f t="shared" si="27"/>
        <v>5.297233666862894E-3</v>
      </c>
      <c r="D64" s="18">
        <f t="shared" si="27"/>
        <v>1.0578718108276397E-2</v>
      </c>
      <c r="E64" s="18">
        <f t="shared" ref="E64:AB64" si="37">(E37-E36)/E36</f>
        <v>6.5281899109791951E-3</v>
      </c>
      <c r="F64" s="18">
        <f t="shared" si="37"/>
        <v>3.3444816053511705E-3</v>
      </c>
      <c r="G64" s="18">
        <f t="shared" si="37"/>
        <v>9.5621540010065714E-3</v>
      </c>
      <c r="H64" s="18">
        <f t="shared" si="37"/>
        <v>-1.6778523489932886E-2</v>
      </c>
      <c r="I64" s="18">
        <f t="shared" si="37"/>
        <v>1.2461059190030444E-3</v>
      </c>
      <c r="J64" s="18">
        <f t="shared" si="37"/>
        <v>1.0828370330266219E-3</v>
      </c>
      <c r="K64" s="18">
        <f t="shared" si="37"/>
        <v>0</v>
      </c>
      <c r="L64" s="18">
        <f t="shared" si="37"/>
        <v>-2.6391279403327726E-2</v>
      </c>
      <c r="M64" s="18">
        <f t="shared" si="37"/>
        <v>-1.2202562538134048E-3</v>
      </c>
      <c r="N64" s="18">
        <f t="shared" si="37"/>
        <v>-9.1666666666666199E-3</v>
      </c>
      <c r="O64" s="18">
        <f t="shared" si="37"/>
        <v>1.2783265543288885E-2</v>
      </c>
      <c r="P64" s="18">
        <f t="shared" si="37"/>
        <v>2.4345709068775241E-3</v>
      </c>
      <c r="Q64" s="18">
        <f t="shared" si="37"/>
        <v>3.948110547095254E-3</v>
      </c>
      <c r="R64" s="18">
        <f t="shared" si="37"/>
        <v>-1.2019230769231793E-3</v>
      </c>
      <c r="S64" s="18">
        <f t="shared" si="37"/>
        <v>4.6674445740955833E-3</v>
      </c>
      <c r="T64" s="18">
        <f t="shared" si="37"/>
        <v>4.2501517911355015E-3</v>
      </c>
      <c r="U64" s="18">
        <f t="shared" si="37"/>
        <v>3.1217481789803476E-3</v>
      </c>
      <c r="V64" s="18">
        <f t="shared" si="37"/>
        <v>4.9170251997542186E-3</v>
      </c>
      <c r="W64" s="18">
        <f t="shared" si="37"/>
        <v>5.5831265508685217E-3</v>
      </c>
      <c r="X64" s="18">
        <f t="shared" si="37"/>
        <v>8.5889570552147593E-3</v>
      </c>
      <c r="Y64" s="18">
        <f t="shared" si="37"/>
        <v>6.0790273556231003E-3</v>
      </c>
      <c r="Z64" s="18">
        <f t="shared" si="37"/>
        <v>9.1352009744214372E-3</v>
      </c>
      <c r="AA64" s="18">
        <f t="shared" si="37"/>
        <v>4.3451272501552896E-3</v>
      </c>
      <c r="AB64" s="18">
        <f t="shared" si="37"/>
        <v>2.5559105431310269E-3</v>
      </c>
    </row>
    <row r="65" spans="1:28" x14ac:dyDescent="0.3">
      <c r="B65" s="2" t="s">
        <v>357</v>
      </c>
      <c r="C65" s="18">
        <f t="shared" si="27"/>
        <v>7.6112412177984949E-3</v>
      </c>
      <c r="D65" s="18">
        <f t="shared" si="27"/>
        <v>1.354679802955658E-2</v>
      </c>
      <c r="E65" s="18">
        <f t="shared" ref="E65:AB65" si="38">(E38-E37)/E37</f>
        <v>8.8443396226415092E-3</v>
      </c>
      <c r="F65" s="18">
        <f t="shared" si="38"/>
        <v>8.6666666666667426E-3</v>
      </c>
      <c r="G65" s="18">
        <f t="shared" si="38"/>
        <v>5.0348953140578238E-2</v>
      </c>
      <c r="H65" s="18">
        <f t="shared" si="38"/>
        <v>-4.5506257110352673E-2</v>
      </c>
      <c r="I65" s="18">
        <f t="shared" si="38"/>
        <v>9.3341630367143758E-3</v>
      </c>
      <c r="J65" s="18">
        <f t="shared" si="38"/>
        <v>5.2460789616008592E-2</v>
      </c>
      <c r="K65" s="18">
        <f t="shared" si="38"/>
        <v>2.5374105400130163E-2</v>
      </c>
      <c r="L65" s="18">
        <f t="shared" si="38"/>
        <v>-1.6499705362404145E-2</v>
      </c>
      <c r="M65" s="18">
        <f t="shared" si="38"/>
        <v>1.2217470983507458E-3</v>
      </c>
      <c r="N65" s="18">
        <f t="shared" si="38"/>
        <v>-8.4104289318762419E-4</v>
      </c>
      <c r="O65" s="18">
        <f t="shared" si="38"/>
        <v>1.7785427423981606E-2</v>
      </c>
      <c r="P65" s="18">
        <f t="shared" si="38"/>
        <v>3.6429872495447649E-3</v>
      </c>
      <c r="Q65" s="18">
        <f t="shared" si="38"/>
        <v>7.3033707865169176E-3</v>
      </c>
      <c r="R65" s="18">
        <f t="shared" si="38"/>
        <v>1.3237063778580128E-2</v>
      </c>
      <c r="S65" s="18">
        <f t="shared" si="38"/>
        <v>4.6457607433217848E-3</v>
      </c>
      <c r="T65" s="18">
        <f t="shared" si="38"/>
        <v>3.6275695284159267E-3</v>
      </c>
      <c r="U65" s="18">
        <f t="shared" si="38"/>
        <v>4.6680497925310023E-3</v>
      </c>
      <c r="V65" s="18">
        <f t="shared" si="38"/>
        <v>6.7278287461773351E-3</v>
      </c>
      <c r="W65" s="18">
        <f t="shared" si="38"/>
        <v>7.4028377544726534E-3</v>
      </c>
      <c r="X65" s="18">
        <f t="shared" si="38"/>
        <v>1.7031630170316198E-2</v>
      </c>
      <c r="Y65" s="18">
        <f t="shared" si="38"/>
        <v>-1.2084592145014418E-3</v>
      </c>
      <c r="Z65" s="18">
        <f t="shared" si="38"/>
        <v>9.0525045262522634E-3</v>
      </c>
      <c r="AA65" s="18">
        <f t="shared" si="38"/>
        <v>6.180469715698393E-3</v>
      </c>
      <c r="AB65" s="18">
        <f t="shared" si="38"/>
        <v>6.3734862970044612E-3</v>
      </c>
    </row>
    <row r="66" spans="1:28" x14ac:dyDescent="0.3">
      <c r="B66" s="2" t="s">
        <v>358</v>
      </c>
      <c r="C66" s="18">
        <f t="shared" si="27"/>
        <v>1.0459035444509072E-2</v>
      </c>
      <c r="D66" s="18">
        <f t="shared" si="27"/>
        <v>1.1543134872418018E-2</v>
      </c>
      <c r="E66" s="18">
        <f t="shared" ref="E66:AB66" si="39">(E39-E38)/E38</f>
        <v>9.9357101110462715E-3</v>
      </c>
      <c r="F66" s="18">
        <f t="shared" si="39"/>
        <v>1.0575016523463279E-2</v>
      </c>
      <c r="G66" s="18">
        <f t="shared" si="39"/>
        <v>5.2206929283342323E-3</v>
      </c>
      <c r="H66" s="18">
        <f t="shared" si="39"/>
        <v>-1.9666269368295658E-2</v>
      </c>
      <c r="I66" s="18">
        <f t="shared" si="39"/>
        <v>1.0480887792848441E-2</v>
      </c>
      <c r="J66" s="18">
        <f t="shared" si="39"/>
        <v>2.5179856115107944E-2</v>
      </c>
      <c r="K66" s="18">
        <f t="shared" si="39"/>
        <v>9.5177664974619297E-2</v>
      </c>
      <c r="L66" s="18">
        <f t="shared" si="39"/>
        <v>-4.1941282204914143E-3</v>
      </c>
      <c r="M66" s="18">
        <f t="shared" si="39"/>
        <v>4.8810250152530989E-3</v>
      </c>
      <c r="N66" s="18">
        <f t="shared" si="39"/>
        <v>1.6835016835017075E-3</v>
      </c>
      <c r="O66" s="18">
        <f t="shared" si="39"/>
        <v>2.1984216459977484E-2</v>
      </c>
      <c r="P66" s="18">
        <f t="shared" si="39"/>
        <v>5.4446460980034916E-3</v>
      </c>
      <c r="Q66" s="18">
        <f t="shared" si="39"/>
        <v>8.9235917456776028E-3</v>
      </c>
      <c r="R66" s="18">
        <f t="shared" si="39"/>
        <v>1.4251781472684119E-2</v>
      </c>
      <c r="S66" s="18">
        <f t="shared" si="39"/>
        <v>5.7803468208092483E-3</v>
      </c>
      <c r="T66" s="18">
        <f t="shared" si="39"/>
        <v>5.4216867469879864E-3</v>
      </c>
      <c r="U66" s="18">
        <f t="shared" si="39"/>
        <v>1.0325245224574965E-3</v>
      </c>
      <c r="V66" s="18">
        <f t="shared" si="39"/>
        <v>1.3365735115431453E-2</v>
      </c>
      <c r="W66" s="18">
        <f t="shared" si="39"/>
        <v>6.7360685854255618E-3</v>
      </c>
      <c r="X66" s="18">
        <f t="shared" si="39"/>
        <v>9.5693779904307587E-3</v>
      </c>
      <c r="Y66" s="18">
        <f t="shared" si="39"/>
        <v>1.0284331518451231E-2</v>
      </c>
      <c r="Z66" s="18">
        <f t="shared" si="39"/>
        <v>2.9904306220095697E-2</v>
      </c>
      <c r="AA66" s="18">
        <f t="shared" si="39"/>
        <v>7.371007371007301E-3</v>
      </c>
      <c r="AB66" s="18">
        <f t="shared" si="39"/>
        <v>2.9765674477517344E-2</v>
      </c>
    </row>
    <row r="67" spans="1:28" x14ac:dyDescent="0.3">
      <c r="B67" s="2" t="s">
        <v>359</v>
      </c>
      <c r="C67" s="18">
        <f t="shared" si="27"/>
        <v>9.7757331799884339E-3</v>
      </c>
      <c r="D67" s="18">
        <f t="shared" si="27"/>
        <v>1.1411411411411446E-2</v>
      </c>
      <c r="E67" s="18">
        <f t="shared" ref="E67:AB67" si="40">(E40-E39)/E39</f>
        <v>1.0416666666666567E-2</v>
      </c>
      <c r="F67" s="18">
        <f t="shared" si="40"/>
        <v>7.848266841072522E-3</v>
      </c>
      <c r="G67" s="18">
        <f t="shared" si="40"/>
        <v>2.4551463644948011E-2</v>
      </c>
      <c r="H67" s="18">
        <f t="shared" si="40"/>
        <v>-1.2765957446808475E-2</v>
      </c>
      <c r="I67" s="18">
        <f t="shared" si="40"/>
        <v>6.1012812690665035E-3</v>
      </c>
      <c r="J67" s="18">
        <f t="shared" si="40"/>
        <v>1.4536340852130354E-2</v>
      </c>
      <c r="K67" s="18">
        <f t="shared" si="40"/>
        <v>-9.2699884125144513E-3</v>
      </c>
      <c r="L67" s="18">
        <f t="shared" si="40"/>
        <v>5.2346570397112019E-2</v>
      </c>
      <c r="M67" s="18">
        <f t="shared" si="40"/>
        <v>0</v>
      </c>
      <c r="N67" s="18">
        <f t="shared" si="40"/>
        <v>5.8823529411764948E-3</v>
      </c>
      <c r="O67" s="18">
        <f t="shared" si="40"/>
        <v>1.9856591285162681E-2</v>
      </c>
      <c r="P67" s="18">
        <f t="shared" si="40"/>
        <v>5.4151624548736807E-3</v>
      </c>
      <c r="Q67" s="18">
        <f t="shared" si="40"/>
        <v>8.8446655610834399E-3</v>
      </c>
      <c r="R67" s="18">
        <f t="shared" si="40"/>
        <v>1.4637002341920374E-2</v>
      </c>
      <c r="S67" s="18">
        <f t="shared" si="40"/>
        <v>4.5977011494253523E-3</v>
      </c>
      <c r="T67" s="18">
        <f t="shared" si="40"/>
        <v>5.9916117435590173E-3</v>
      </c>
      <c r="U67" s="18">
        <f t="shared" si="40"/>
        <v>1.0314595152139691E-3</v>
      </c>
      <c r="V67" s="18">
        <f t="shared" si="40"/>
        <v>4.1966426858512504E-3</v>
      </c>
      <c r="W67" s="18">
        <f t="shared" si="40"/>
        <v>4.257907542579006E-3</v>
      </c>
      <c r="X67" s="18">
        <f t="shared" si="40"/>
        <v>-2.3696682464455312E-3</v>
      </c>
      <c r="Y67" s="18">
        <f t="shared" si="40"/>
        <v>2.9940119760479044E-3</v>
      </c>
      <c r="Z67" s="18">
        <f t="shared" si="40"/>
        <v>1.3937282229965191E-2</v>
      </c>
      <c r="AA67" s="18">
        <f t="shared" si="40"/>
        <v>7.3170731707316384E-3</v>
      </c>
      <c r="AB67" s="18">
        <f t="shared" si="40"/>
        <v>2.4600246002460377E-3</v>
      </c>
    </row>
    <row r="68" spans="1:28" x14ac:dyDescent="0.3">
      <c r="B68" s="2" t="s">
        <v>360</v>
      </c>
      <c r="C68" s="18">
        <f t="shared" si="27"/>
        <v>8.5421412300683373E-3</v>
      </c>
      <c r="D68" s="18">
        <f t="shared" si="27"/>
        <v>8.9073634204275536E-3</v>
      </c>
      <c r="E68" s="18">
        <f t="shared" ref="E68:AB68" si="41">(E41-E40)/E40</f>
        <v>8.0183276059565042E-3</v>
      </c>
      <c r="F68" s="18">
        <f t="shared" si="41"/>
        <v>5.8403634003893947E-3</v>
      </c>
      <c r="G68" s="18">
        <f t="shared" si="41"/>
        <v>1.1059907834101408E-2</v>
      </c>
      <c r="H68" s="18">
        <f t="shared" si="41"/>
        <v>5.1724137931034517E-2</v>
      </c>
      <c r="I68" s="18">
        <f t="shared" si="41"/>
        <v>5.4578532443905741E-3</v>
      </c>
      <c r="J68" s="18">
        <f t="shared" si="41"/>
        <v>-7.411067193675889E-3</v>
      </c>
      <c r="K68" s="18">
        <f t="shared" si="41"/>
        <v>-7.6023391812866164E-3</v>
      </c>
      <c r="L68" s="18">
        <f t="shared" si="41"/>
        <v>4.230989136649517E-2</v>
      </c>
      <c r="M68" s="18">
        <f t="shared" si="41"/>
        <v>-2.4286581663629466E-3</v>
      </c>
      <c r="N68" s="18">
        <f t="shared" si="41"/>
        <v>1.6708437761069578E-3</v>
      </c>
      <c r="O68" s="18">
        <f t="shared" si="41"/>
        <v>1.1898323418063756E-2</v>
      </c>
      <c r="P68" s="18">
        <f t="shared" si="41"/>
        <v>4.7875523638540481E-3</v>
      </c>
      <c r="Q68" s="18">
        <f t="shared" si="41"/>
        <v>7.6712328767123599E-3</v>
      </c>
      <c r="R68" s="18">
        <f t="shared" si="41"/>
        <v>9.2325447201384546E-3</v>
      </c>
      <c r="S68" s="18">
        <f t="shared" si="41"/>
        <v>3.4324942791761686E-3</v>
      </c>
      <c r="T68" s="18">
        <f t="shared" si="41"/>
        <v>6.5515187611673272E-3</v>
      </c>
      <c r="U68" s="18">
        <f t="shared" si="41"/>
        <v>1.0303967027306391E-3</v>
      </c>
      <c r="V68" s="18">
        <f t="shared" si="41"/>
        <v>0</v>
      </c>
      <c r="W68" s="18">
        <f t="shared" si="41"/>
        <v>4.2398546335555244E-3</v>
      </c>
      <c r="X68" s="18">
        <f t="shared" si="41"/>
        <v>5.9382422802850355E-3</v>
      </c>
      <c r="Y68" s="18">
        <f t="shared" si="41"/>
        <v>-4.1791044776118723E-3</v>
      </c>
      <c r="Z68" s="18">
        <f t="shared" si="41"/>
        <v>8.0183276059565042E-3</v>
      </c>
      <c r="AA68" s="18">
        <f t="shared" si="41"/>
        <v>7.2639225181599099E-3</v>
      </c>
      <c r="AB68" s="18">
        <f t="shared" si="41"/>
        <v>-1.1656441717791446E-2</v>
      </c>
    </row>
    <row r="69" spans="1:28" x14ac:dyDescent="0.3">
      <c r="B69" s="2" t="s">
        <v>361</v>
      </c>
      <c r="C69" s="18">
        <f t="shared" si="27"/>
        <v>6.7758328627894812E-3</v>
      </c>
      <c r="D69" s="18">
        <f t="shared" si="27"/>
        <v>8.2401412595644822E-3</v>
      </c>
      <c r="E69" s="18">
        <f t="shared" ref="E69:AB69" si="42">(E42-E41)/E41</f>
        <v>7.3863636363637013E-3</v>
      </c>
      <c r="F69" s="18">
        <f t="shared" si="42"/>
        <v>9.6774193548387101E-3</v>
      </c>
      <c r="G69" s="18">
        <f t="shared" si="42"/>
        <v>-2.9170464904284436E-2</v>
      </c>
      <c r="H69" s="18">
        <f t="shared" si="42"/>
        <v>2.5761124121779725E-2</v>
      </c>
      <c r="I69" s="18">
        <f t="shared" si="42"/>
        <v>4.8250904704462173E-3</v>
      </c>
      <c r="J69" s="18">
        <f t="shared" si="42"/>
        <v>-2.5385764061722219E-2</v>
      </c>
      <c r="K69" s="18">
        <f t="shared" si="42"/>
        <v>2.6517383618149679E-2</v>
      </c>
      <c r="L69" s="18">
        <f t="shared" si="42"/>
        <v>-1.0970927043336097E-3</v>
      </c>
      <c r="M69" s="18">
        <f t="shared" si="42"/>
        <v>0</v>
      </c>
      <c r="N69" s="18">
        <f t="shared" si="42"/>
        <v>8.3402835696408937E-4</v>
      </c>
      <c r="O69" s="18">
        <f t="shared" si="42"/>
        <v>1.5499732763228252E-2</v>
      </c>
      <c r="P69" s="18">
        <f t="shared" si="42"/>
        <v>2.9779630732578916E-3</v>
      </c>
      <c r="Q69" s="18">
        <f t="shared" si="42"/>
        <v>7.0690592713430287E-3</v>
      </c>
      <c r="R69" s="18">
        <f t="shared" si="42"/>
        <v>5.7175528873638828E-4</v>
      </c>
      <c r="S69" s="18">
        <f t="shared" si="42"/>
        <v>3.9908779931584299E-3</v>
      </c>
      <c r="T69" s="18">
        <f t="shared" si="42"/>
        <v>1.4201183431952697E-2</v>
      </c>
      <c r="U69" s="18">
        <f t="shared" si="42"/>
        <v>1.5440041173442251E-3</v>
      </c>
      <c r="V69" s="18">
        <f t="shared" si="42"/>
        <v>5.3731343283582433E-3</v>
      </c>
      <c r="W69" s="18">
        <f t="shared" si="42"/>
        <v>3.0156815440289505E-3</v>
      </c>
      <c r="X69" s="18">
        <f t="shared" si="42"/>
        <v>1.7709563164107611E-3</v>
      </c>
      <c r="Y69" s="18">
        <f t="shared" si="42"/>
        <v>5.9952038369304557E-3</v>
      </c>
      <c r="Z69" s="18">
        <f t="shared" si="42"/>
        <v>2.0454545454545423E-2</v>
      </c>
      <c r="AA69" s="18">
        <f t="shared" si="42"/>
        <v>6.0096153846153841E-3</v>
      </c>
      <c r="AB69" s="18">
        <f t="shared" si="42"/>
        <v>3.1036623215394167E-3</v>
      </c>
    </row>
    <row r="70" spans="1:28" x14ac:dyDescent="0.3">
      <c r="B70" s="2" t="s">
        <v>362</v>
      </c>
      <c r="C70" s="18">
        <f t="shared" si="27"/>
        <v>6.7302299495232108E-3</v>
      </c>
      <c r="D70" s="18">
        <f t="shared" ref="D70:AB70" si="43">(D43-D42)/D42</f>
        <v>8.1727962638644316E-3</v>
      </c>
      <c r="E70" s="18">
        <f t="shared" si="43"/>
        <v>6.7681895093061962E-3</v>
      </c>
      <c r="F70" s="18">
        <f t="shared" si="43"/>
        <v>2.4281150159744483E-2</v>
      </c>
      <c r="G70" s="18">
        <f t="shared" si="43"/>
        <v>-3.0516431924882629E-2</v>
      </c>
      <c r="H70" s="18">
        <f t="shared" si="43"/>
        <v>-3.4246575342465758E-2</v>
      </c>
      <c r="I70" s="18">
        <f t="shared" si="43"/>
        <v>9.00360144057623E-3</v>
      </c>
      <c r="J70" s="18">
        <f t="shared" si="43"/>
        <v>-1.7364657814096043E-2</v>
      </c>
      <c r="K70" s="18">
        <f t="shared" si="43"/>
        <v>-7.4626865671640818E-3</v>
      </c>
      <c r="L70" s="18">
        <f t="shared" si="43"/>
        <v>2.5260845689181737E-2</v>
      </c>
      <c r="M70" s="18">
        <f t="shared" si="43"/>
        <v>1.7650639074862917E-2</v>
      </c>
      <c r="N70" s="18">
        <f t="shared" si="43"/>
        <v>7.5000000000000474E-3</v>
      </c>
      <c r="O70" s="18">
        <f t="shared" si="43"/>
        <v>1.8947368421052602E-2</v>
      </c>
      <c r="P70" s="18">
        <f t="shared" si="43"/>
        <v>2.3752969121140478E-3</v>
      </c>
      <c r="Q70" s="18">
        <f t="shared" si="43"/>
        <v>5.9395248380130824E-3</v>
      </c>
      <c r="R70" s="18">
        <f t="shared" si="43"/>
        <v>7.4285714285714935E-3</v>
      </c>
      <c r="S70" s="18">
        <f t="shared" si="43"/>
        <v>3.9750141964793699E-3</v>
      </c>
      <c r="T70" s="18">
        <f t="shared" si="43"/>
        <v>5.2508751458576761E-3</v>
      </c>
      <c r="U70" s="18">
        <f t="shared" si="43"/>
        <v>2.0554984583761853E-3</v>
      </c>
      <c r="V70" s="18">
        <f t="shared" si="43"/>
        <v>4.1567695961994573E-3</v>
      </c>
      <c r="W70" s="18">
        <f t="shared" si="43"/>
        <v>3.6079374624172836E-3</v>
      </c>
      <c r="X70" s="18">
        <f t="shared" si="43"/>
        <v>8.8391278727165592E-3</v>
      </c>
      <c r="Y70" s="18">
        <f t="shared" si="43"/>
        <v>7.1513706793801465E-3</v>
      </c>
      <c r="Z70" s="18">
        <f t="shared" si="43"/>
        <v>-4.4543429844097048E-3</v>
      </c>
      <c r="AA70" s="18">
        <f t="shared" si="43"/>
        <v>6.571087216248472E-3</v>
      </c>
      <c r="AB70" s="18">
        <f t="shared" si="43"/>
        <v>1.8564356435644268E-3</v>
      </c>
    </row>
    <row r="71" spans="1:28" x14ac:dyDescent="0.3">
      <c r="B71" s="2" t="s">
        <v>363</v>
      </c>
      <c r="C71" s="18">
        <f t="shared" si="27"/>
        <v>7.7994428969359649E-3</v>
      </c>
      <c r="D71" s="18">
        <f t="shared" ref="D71:AB71" si="44">(D44-D43)/D43</f>
        <v>9.2646207295890154E-3</v>
      </c>
      <c r="E71" s="18">
        <f t="shared" si="44"/>
        <v>7.8431372549019919E-3</v>
      </c>
      <c r="F71" s="18">
        <f t="shared" si="44"/>
        <v>1.9962570180910719E-2</v>
      </c>
      <c r="G71" s="18">
        <f t="shared" si="44"/>
        <v>1.3075060532687597E-2</v>
      </c>
      <c r="H71" s="18">
        <f t="shared" si="44"/>
        <v>2.9550827423167852E-3</v>
      </c>
      <c r="I71" s="18">
        <f t="shared" si="44"/>
        <v>9.5181439619273899E-3</v>
      </c>
      <c r="J71" s="18">
        <f t="shared" si="44"/>
        <v>-1.9230769230769319E-2</v>
      </c>
      <c r="K71" s="18">
        <f t="shared" si="44"/>
        <v>-4.1642567958357531E-2</v>
      </c>
      <c r="L71" s="18">
        <f t="shared" si="44"/>
        <v>2.7316550615961558E-2</v>
      </c>
      <c r="M71" s="18">
        <f t="shared" si="44"/>
        <v>1.1363636363636399E-2</v>
      </c>
      <c r="N71" s="18">
        <f t="shared" si="44"/>
        <v>5.7899090157153728E-3</v>
      </c>
      <c r="O71" s="18">
        <f t="shared" si="44"/>
        <v>1.9111570247933973E-2</v>
      </c>
      <c r="P71" s="18">
        <f t="shared" si="44"/>
        <v>3.5545023696682125E-3</v>
      </c>
      <c r="Q71" s="18">
        <f t="shared" si="44"/>
        <v>5.9044551798174676E-3</v>
      </c>
      <c r="R71" s="18">
        <f t="shared" si="44"/>
        <v>8.5082246171298923E-3</v>
      </c>
      <c r="S71" s="18">
        <f t="shared" si="44"/>
        <v>5.6561085972850677E-3</v>
      </c>
      <c r="T71" s="18">
        <f t="shared" si="44"/>
        <v>4.6430644225187636E-3</v>
      </c>
      <c r="U71" s="18">
        <f t="shared" si="44"/>
        <v>4.6153846153846444E-3</v>
      </c>
      <c r="V71" s="18">
        <f t="shared" si="44"/>
        <v>3.548196333530422E-3</v>
      </c>
      <c r="W71" s="18">
        <f t="shared" si="44"/>
        <v>4.1941282204912443E-3</v>
      </c>
      <c r="X71" s="18">
        <f t="shared" si="44"/>
        <v>-1.7523364485980313E-3</v>
      </c>
      <c r="Y71" s="18">
        <f t="shared" si="44"/>
        <v>2.9585798816568047E-3</v>
      </c>
      <c r="Z71" s="18">
        <f t="shared" si="44"/>
        <v>3.9149888143176093E-3</v>
      </c>
      <c r="AA71" s="18">
        <f t="shared" si="44"/>
        <v>5.9347181008902079E-3</v>
      </c>
      <c r="AB71" s="18">
        <f t="shared" si="44"/>
        <v>2.470660901791264E-3</v>
      </c>
    </row>
    <row r="72" spans="1:28" x14ac:dyDescent="0.3">
      <c r="B72" s="2" t="s">
        <v>364</v>
      </c>
      <c r="C72" s="18">
        <f t="shared" si="27"/>
        <v>5.5279159756771697E-3</v>
      </c>
      <c r="D72" s="18">
        <f t="shared" ref="D72:AB72" si="45">(D45-D44)/D44</f>
        <v>5.737234652897303E-3</v>
      </c>
      <c r="E72" s="18">
        <f t="shared" si="45"/>
        <v>6.1145080600333197E-3</v>
      </c>
      <c r="F72" s="18">
        <f t="shared" si="45"/>
        <v>1.0397553516819502E-2</v>
      </c>
      <c r="G72" s="18">
        <f t="shared" si="45"/>
        <v>8.1261950286807706E-3</v>
      </c>
      <c r="H72" s="18">
        <f t="shared" si="45"/>
        <v>7.0713022981733478E-3</v>
      </c>
      <c r="I72" s="18">
        <f t="shared" si="45"/>
        <v>7.0713022981733478E-3</v>
      </c>
      <c r="J72" s="18">
        <f t="shared" si="45"/>
        <v>-1.1658717541070422E-2</v>
      </c>
      <c r="K72" s="18">
        <f t="shared" si="45"/>
        <v>-1.1466505733252729E-2</v>
      </c>
      <c r="L72" s="18">
        <f t="shared" si="45"/>
        <v>4.118873826903012E-2</v>
      </c>
      <c r="M72" s="18">
        <f t="shared" si="45"/>
        <v>4.1395623891189656E-3</v>
      </c>
      <c r="N72" s="18">
        <f t="shared" si="45"/>
        <v>2.4671052631579883E-3</v>
      </c>
      <c r="O72" s="18">
        <f t="shared" si="45"/>
        <v>1.3177901672579798E-2</v>
      </c>
      <c r="P72" s="18">
        <f t="shared" si="45"/>
        <v>2.9515938606847697E-3</v>
      </c>
      <c r="Q72" s="18">
        <f t="shared" si="45"/>
        <v>4.8025613660619302E-3</v>
      </c>
      <c r="R72" s="18">
        <f t="shared" si="45"/>
        <v>1.0123734533183255E-2</v>
      </c>
      <c r="S72" s="18">
        <f t="shared" si="45"/>
        <v>5.0618672665915477E-3</v>
      </c>
      <c r="T72" s="18">
        <f t="shared" si="45"/>
        <v>1.7331022530329948E-3</v>
      </c>
      <c r="U72" s="18">
        <f t="shared" si="45"/>
        <v>2.0418580908627142E-3</v>
      </c>
      <c r="V72" s="18">
        <f t="shared" si="45"/>
        <v>4.7142015321155655E-3</v>
      </c>
      <c r="W72" s="18">
        <f t="shared" si="45"/>
        <v>3.579952267303069E-3</v>
      </c>
      <c r="X72" s="18">
        <f t="shared" si="45"/>
        <v>7.021650087770559E-3</v>
      </c>
      <c r="Y72" s="18">
        <f t="shared" si="45"/>
        <v>1.0029498525073679E-2</v>
      </c>
      <c r="Z72" s="18">
        <f t="shared" si="45"/>
        <v>5.5710306406685237E-3</v>
      </c>
      <c r="AA72" s="18">
        <f t="shared" si="45"/>
        <v>5.30973451327437E-3</v>
      </c>
      <c r="AB72" s="18">
        <f t="shared" si="45"/>
        <v>3.6968576709796321E-3</v>
      </c>
    </row>
    <row r="73" spans="1:28" x14ac:dyDescent="0.3">
      <c r="B73" s="2" t="s">
        <v>365</v>
      </c>
      <c r="C73" s="18">
        <f t="shared" si="27"/>
        <v>6.5970313358987825E-3</v>
      </c>
      <c r="D73" s="18">
        <f t="shared" ref="D73:AB73" si="46">(D46-D45)/D45</f>
        <v>5.1340559041641596E-3</v>
      </c>
      <c r="E73" s="18">
        <f t="shared" si="46"/>
        <v>6.0773480662983112E-3</v>
      </c>
      <c r="F73" s="18">
        <f t="shared" si="46"/>
        <v>1.3317191283293082E-2</v>
      </c>
      <c r="G73" s="18">
        <f t="shared" si="46"/>
        <v>-7.1123755334281651E-3</v>
      </c>
      <c r="H73" s="18">
        <f t="shared" si="46"/>
        <v>6.1439438267992974E-2</v>
      </c>
      <c r="I73" s="18">
        <f t="shared" si="46"/>
        <v>8.1919251023990971E-3</v>
      </c>
      <c r="J73" s="18">
        <f t="shared" si="46"/>
        <v>1.286863270777483E-2</v>
      </c>
      <c r="K73" s="18">
        <f t="shared" si="46"/>
        <v>-1.8925518925519063E-2</v>
      </c>
      <c r="L73" s="18">
        <f t="shared" si="46"/>
        <v>-8.3124687030545791E-2</v>
      </c>
      <c r="M73" s="18">
        <f t="shared" si="46"/>
        <v>4.1224970553591792E-3</v>
      </c>
      <c r="N73" s="18">
        <f t="shared" si="46"/>
        <v>1.640689089417462E-3</v>
      </c>
      <c r="O73" s="18">
        <f t="shared" si="46"/>
        <v>1.4507253626813434E-2</v>
      </c>
      <c r="P73" s="18">
        <f t="shared" si="46"/>
        <v>2.942907592701589E-3</v>
      </c>
      <c r="Q73" s="18">
        <f t="shared" si="46"/>
        <v>6.3728093467869812E-3</v>
      </c>
      <c r="R73" s="18">
        <f t="shared" si="46"/>
        <v>-7.2383073496658295E-3</v>
      </c>
      <c r="S73" s="18">
        <f t="shared" si="46"/>
        <v>6.1555679910465745E-3</v>
      </c>
      <c r="T73" s="18">
        <f t="shared" si="46"/>
        <v>1.7301038062282753E-3</v>
      </c>
      <c r="U73" s="18">
        <f t="shared" si="46"/>
        <v>3.0565461029036897E-3</v>
      </c>
      <c r="V73" s="18">
        <f t="shared" si="46"/>
        <v>3.5190615835776792E-3</v>
      </c>
      <c r="W73" s="18">
        <f t="shared" si="46"/>
        <v>1.7835909631391878E-3</v>
      </c>
      <c r="X73" s="18">
        <f t="shared" si="46"/>
        <v>8.7158628704241715E-3</v>
      </c>
      <c r="Y73" s="18">
        <f t="shared" si="46"/>
        <v>3.5046728971963948E-3</v>
      </c>
      <c r="Z73" s="18">
        <f t="shared" si="46"/>
        <v>4.4321329639889825E-3</v>
      </c>
      <c r="AA73" s="18">
        <f t="shared" si="46"/>
        <v>5.8685446009389668E-3</v>
      </c>
      <c r="AB73" s="18">
        <f t="shared" si="46"/>
        <v>6.1387354205030267E-4</v>
      </c>
    </row>
    <row r="74" spans="1:28" x14ac:dyDescent="0.3">
      <c r="B74" s="2" t="s">
        <v>366</v>
      </c>
      <c r="C74" s="18">
        <f t="shared" si="27"/>
        <v>4.9153468050246079E-3</v>
      </c>
      <c r="D74" s="18">
        <f t="shared" ref="D74:AB74" si="47">(D47-D46)/D46</f>
        <v>4.5402951191828118E-3</v>
      </c>
      <c r="E74" s="18">
        <f t="shared" si="47"/>
        <v>4.9423393739703777E-3</v>
      </c>
      <c r="F74" s="18">
        <f t="shared" si="47"/>
        <v>1.0752688172042909E-2</v>
      </c>
      <c r="G74" s="18">
        <f t="shared" si="47"/>
        <v>-1.9102196752626823E-3</v>
      </c>
      <c r="H74" s="18">
        <f t="shared" si="47"/>
        <v>4.8511576626240255E-2</v>
      </c>
      <c r="I74" s="18">
        <f t="shared" si="47"/>
        <v>7.5449796865930518E-3</v>
      </c>
      <c r="J74" s="18">
        <f t="shared" si="47"/>
        <v>-2.1175224986765785E-3</v>
      </c>
      <c r="K74" s="18">
        <f t="shared" si="47"/>
        <v>-1.6801493466085806E-2</v>
      </c>
      <c r="L74" s="18">
        <f t="shared" si="47"/>
        <v>-0.12670671764063349</v>
      </c>
      <c r="M74" s="18">
        <f t="shared" si="47"/>
        <v>1.7595307917889231E-3</v>
      </c>
      <c r="N74" s="18">
        <f t="shared" si="47"/>
        <v>-2.457002457002434E-3</v>
      </c>
      <c r="O74" s="18">
        <f t="shared" si="47"/>
        <v>1.1834319526627106E-2</v>
      </c>
      <c r="P74" s="18">
        <f t="shared" si="47"/>
        <v>3.521126760563347E-3</v>
      </c>
      <c r="Q74" s="18">
        <f t="shared" si="47"/>
        <v>4.2216358839050729E-3</v>
      </c>
      <c r="R74" s="18">
        <f t="shared" si="47"/>
        <v>-1.3460459899046581E-2</v>
      </c>
      <c r="S74" s="18">
        <f t="shared" si="47"/>
        <v>7.2302558398219295E-3</v>
      </c>
      <c r="T74" s="18">
        <f t="shared" si="47"/>
        <v>2.3028209556707293E-3</v>
      </c>
      <c r="U74" s="18">
        <f t="shared" si="47"/>
        <v>2.031488065007647E-3</v>
      </c>
      <c r="V74" s="18">
        <f t="shared" si="47"/>
        <v>5.2600818234950653E-3</v>
      </c>
      <c r="W74" s="18">
        <f t="shared" si="47"/>
        <v>2.3738872403561168E-3</v>
      </c>
      <c r="X74" s="18">
        <f t="shared" si="47"/>
        <v>1.2672811059907932E-2</v>
      </c>
      <c r="Y74" s="18">
        <f t="shared" si="47"/>
        <v>-6.4027939464494921E-3</v>
      </c>
      <c r="Z74" s="18">
        <f t="shared" si="47"/>
        <v>3.8610038610037982E-3</v>
      </c>
      <c r="AA74" s="18">
        <f t="shared" si="47"/>
        <v>4.0840140023336562E-3</v>
      </c>
      <c r="AB74" s="18">
        <f t="shared" si="47"/>
        <v>2.4539877300613845E-3</v>
      </c>
    </row>
    <row r="75" spans="1:28" x14ac:dyDescent="0.3">
      <c r="B75" s="2" t="s">
        <v>367</v>
      </c>
      <c r="C75" s="18">
        <f t="shared" si="27"/>
        <v>4.8913043478261177E-3</v>
      </c>
      <c r="D75" s="18">
        <f t="shared" ref="D75:AB75" si="48">(D48-D47)/D47</f>
        <v>3.3898305084745441E-3</v>
      </c>
      <c r="E75" s="18">
        <f t="shared" si="48"/>
        <v>4.3715846994536144E-3</v>
      </c>
      <c r="F75" s="18">
        <f t="shared" si="48"/>
        <v>2.7186761229314557E-2</v>
      </c>
      <c r="G75" s="18">
        <f t="shared" si="48"/>
        <v>8.1339712918659744E-3</v>
      </c>
      <c r="H75" s="18">
        <f t="shared" si="48"/>
        <v>2.2607781282860208E-2</v>
      </c>
      <c r="I75" s="18">
        <f t="shared" si="48"/>
        <v>5.7603686635944703E-3</v>
      </c>
      <c r="J75" s="18">
        <f t="shared" si="48"/>
        <v>-6.8965517241379917E-3</v>
      </c>
      <c r="K75" s="18">
        <f t="shared" si="48"/>
        <v>1.8987341772152618E-3</v>
      </c>
      <c r="L75" s="18">
        <f t="shared" si="48"/>
        <v>-3.7523452157598496E-2</v>
      </c>
      <c r="M75" s="18">
        <f t="shared" si="48"/>
        <v>5.854800936767817E-4</v>
      </c>
      <c r="N75" s="18">
        <f t="shared" si="48"/>
        <v>-5.7471264367816325E-3</v>
      </c>
      <c r="O75" s="18">
        <f t="shared" si="48"/>
        <v>1.5594541910331468E-2</v>
      </c>
      <c r="P75" s="18">
        <f t="shared" si="48"/>
        <v>2.339181286549741E-3</v>
      </c>
      <c r="Q75" s="18">
        <f t="shared" si="48"/>
        <v>4.7293746715710832E-3</v>
      </c>
      <c r="R75" s="18">
        <f t="shared" si="48"/>
        <v>4.5480386583284984E-3</v>
      </c>
      <c r="S75" s="18">
        <f t="shared" si="48"/>
        <v>6.6261733848703317E-3</v>
      </c>
      <c r="T75" s="18">
        <f t="shared" si="48"/>
        <v>1.1487650775417408E-3</v>
      </c>
      <c r="U75" s="18">
        <f t="shared" si="48"/>
        <v>4.5615813482005937E-3</v>
      </c>
      <c r="V75" s="18">
        <f t="shared" si="48"/>
        <v>4.6511627906977403E-3</v>
      </c>
      <c r="W75" s="18">
        <f t="shared" si="48"/>
        <v>3.5523978685612452E-3</v>
      </c>
      <c r="X75" s="18">
        <f t="shared" si="48"/>
        <v>1.5927189988623337E-2</v>
      </c>
      <c r="Y75" s="18">
        <f t="shared" si="48"/>
        <v>8.201523140011751E-3</v>
      </c>
      <c r="Z75" s="18">
        <f t="shared" si="48"/>
        <v>0</v>
      </c>
      <c r="AA75" s="18">
        <f t="shared" si="48"/>
        <v>4.648460197559625E-3</v>
      </c>
      <c r="AB75" s="18">
        <f t="shared" si="48"/>
        <v>1.2239902080782657E-3</v>
      </c>
    </row>
    <row r="76" spans="1:28" x14ac:dyDescent="0.3">
      <c r="B76" s="2" t="s">
        <v>368</v>
      </c>
      <c r="C76" s="18">
        <f t="shared" si="27"/>
        <v>7.0308274743103453E-3</v>
      </c>
      <c r="D76" s="18">
        <f t="shared" ref="D76:AB76" si="49">(D49-D48)/D48</f>
        <v>6.1936936936936617E-3</v>
      </c>
      <c r="E76" s="18">
        <f t="shared" si="49"/>
        <v>7.0729053318823879E-3</v>
      </c>
      <c r="F76" s="18">
        <f t="shared" si="49"/>
        <v>3.4522439585730398E-3</v>
      </c>
      <c r="G76" s="18">
        <f t="shared" si="49"/>
        <v>-1.423825344091125E-2</v>
      </c>
      <c r="H76" s="18">
        <f t="shared" si="49"/>
        <v>-9.9228791773778982E-2</v>
      </c>
      <c r="I76" s="18">
        <f t="shared" si="49"/>
        <v>1.5463917525773294E-2</v>
      </c>
      <c r="J76" s="18">
        <f t="shared" si="49"/>
        <v>-4.2200854700854579E-2</v>
      </c>
      <c r="K76" s="18">
        <f t="shared" si="49"/>
        <v>7.0751737207833149E-2</v>
      </c>
      <c r="L76" s="18">
        <f t="shared" si="49"/>
        <v>-7.7972709551658026E-3</v>
      </c>
      <c r="M76" s="18">
        <f t="shared" si="49"/>
        <v>5.8513750731418557E-4</v>
      </c>
      <c r="N76" s="18">
        <f t="shared" si="49"/>
        <v>-9.0834021469859156E-3</v>
      </c>
      <c r="O76" s="18">
        <f t="shared" si="49"/>
        <v>6.2380038387715112E-3</v>
      </c>
      <c r="P76" s="18">
        <f t="shared" si="49"/>
        <v>5.2508751458576761E-3</v>
      </c>
      <c r="Q76" s="18">
        <f t="shared" si="49"/>
        <v>9.4142259414226534E-3</v>
      </c>
      <c r="R76" s="18">
        <f t="shared" si="49"/>
        <v>1.6977928692700134E-3</v>
      </c>
      <c r="S76" s="18">
        <f t="shared" si="49"/>
        <v>1.1519473395501889E-2</v>
      </c>
      <c r="T76" s="18">
        <f t="shared" si="49"/>
        <v>4.016064257028047E-3</v>
      </c>
      <c r="U76" s="18">
        <f t="shared" si="49"/>
        <v>6.5590312815338621E-3</v>
      </c>
      <c r="V76" s="18">
        <f t="shared" si="49"/>
        <v>7.5231481481480489E-3</v>
      </c>
      <c r="W76" s="18">
        <f t="shared" si="49"/>
        <v>4.7197640117994768E-3</v>
      </c>
      <c r="X76" s="18">
        <f t="shared" si="49"/>
        <v>1.3437849944008991E-2</v>
      </c>
      <c r="Y76" s="18">
        <f t="shared" si="49"/>
        <v>8.1348053457292614E-3</v>
      </c>
      <c r="Z76" s="18">
        <f t="shared" si="49"/>
        <v>5.4945054945051823E-4</v>
      </c>
      <c r="AA76" s="18">
        <f t="shared" si="49"/>
        <v>7.5187969924811037E-3</v>
      </c>
      <c r="AB76" s="18">
        <f t="shared" si="49"/>
        <v>3.6674816625916523E-3</v>
      </c>
    </row>
    <row r="77" spans="1:28" ht="13.8" customHeight="1" x14ac:dyDescent="0.3">
      <c r="B77" s="2" t="s">
        <v>369</v>
      </c>
      <c r="C77" s="18">
        <f t="shared" si="27"/>
        <v>-5.3705692803434116E-4</v>
      </c>
      <c r="D77" s="18">
        <f t="shared" si="27"/>
        <v>0</v>
      </c>
      <c r="E77" s="18">
        <f t="shared" ref="E77:AB77" si="50">(E50-E49)/E49</f>
        <v>0</v>
      </c>
      <c r="F77" s="18">
        <f t="shared" si="50"/>
        <v>0</v>
      </c>
      <c r="G77" s="18">
        <f t="shared" si="50"/>
        <v>0</v>
      </c>
      <c r="H77" s="18">
        <f t="shared" si="50"/>
        <v>0</v>
      </c>
      <c r="I77" s="18">
        <f t="shared" si="50"/>
        <v>0</v>
      </c>
      <c r="J77" s="18">
        <f t="shared" si="50"/>
        <v>-5.5772448410497898E-4</v>
      </c>
      <c r="K77" s="18">
        <f t="shared" si="50"/>
        <v>0</v>
      </c>
      <c r="L77" s="18">
        <f t="shared" si="50"/>
        <v>6.5487884741337755E-4</v>
      </c>
      <c r="M77" s="18">
        <f t="shared" si="50"/>
        <v>5.8479532163739363E-4</v>
      </c>
      <c r="N77" s="18">
        <f t="shared" si="50"/>
        <v>0</v>
      </c>
      <c r="O77" s="18">
        <f t="shared" si="50"/>
        <v>0</v>
      </c>
      <c r="P77" s="18">
        <f t="shared" si="50"/>
        <v>0</v>
      </c>
      <c r="Q77" s="18">
        <f t="shared" si="50"/>
        <v>0</v>
      </c>
      <c r="R77" s="18">
        <f t="shared" si="50"/>
        <v>0</v>
      </c>
      <c r="S77" s="18">
        <f t="shared" si="50"/>
        <v>0</v>
      </c>
      <c r="T77" s="18">
        <f t="shared" si="50"/>
        <v>0</v>
      </c>
      <c r="U77" s="18">
        <f t="shared" si="50"/>
        <v>0</v>
      </c>
      <c r="V77" s="18">
        <f t="shared" si="50"/>
        <v>0</v>
      </c>
      <c r="W77" s="18">
        <f t="shared" si="50"/>
        <v>0</v>
      </c>
      <c r="X77" s="18">
        <f t="shared" si="50"/>
        <v>0</v>
      </c>
      <c r="Y77" s="18">
        <f t="shared" si="50"/>
        <v>0</v>
      </c>
      <c r="Z77" s="18">
        <f t="shared" si="50"/>
        <v>-1.0982976386600144E-3</v>
      </c>
      <c r="AA77" s="18">
        <f t="shared" si="50"/>
        <v>0</v>
      </c>
      <c r="AB77" s="18">
        <f t="shared" si="50"/>
        <v>0</v>
      </c>
    </row>
    <row r="78" spans="1:28" x14ac:dyDescent="0.3">
      <c r="B78" s="2" t="s">
        <v>429</v>
      </c>
      <c r="C78" s="111">
        <f t="shared" ref="C78:AA78" si="51">CORREL(D54:D77,$K$83:$K$106)</f>
        <v>0.18573108329395946</v>
      </c>
      <c r="D78" s="111">
        <f t="shared" si="51"/>
        <v>8.5377093295063697E-2</v>
      </c>
      <c r="E78" s="111">
        <f t="shared" si="51"/>
        <v>-0.20289982517774066</v>
      </c>
      <c r="F78" s="111">
        <f t="shared" si="51"/>
        <v>0.57380708019463</v>
      </c>
      <c r="G78" s="111">
        <f t="shared" si="51"/>
        <v>-0.14473397347021708</v>
      </c>
      <c r="H78" s="111">
        <f t="shared" si="51"/>
        <v>-0.22742012434704875</v>
      </c>
      <c r="I78" s="111">
        <f t="shared" si="51"/>
        <v>0.30585576954393634</v>
      </c>
      <c r="J78" s="111">
        <f t="shared" si="51"/>
        <v>-2.2713727820809264E-2</v>
      </c>
      <c r="K78" s="111">
        <f t="shared" si="51"/>
        <v>0.26547922139266777</v>
      </c>
      <c r="L78" s="111">
        <f t="shared" si="51"/>
        <v>-0.13152916280177304</v>
      </c>
      <c r="M78" s="111">
        <f t="shared" si="51"/>
        <v>-0.10395322231620181</v>
      </c>
      <c r="N78" s="111">
        <f t="shared" si="51"/>
        <v>-2.9193469772632971E-2</v>
      </c>
      <c r="O78" s="111">
        <f t="shared" si="51"/>
        <v>-7.1897194322247504E-2</v>
      </c>
      <c r="P78" s="111">
        <f t="shared" si="51"/>
        <v>2.1253970644712343E-2</v>
      </c>
      <c r="Q78" s="111">
        <f t="shared" si="51"/>
        <v>0.32378398528094887</v>
      </c>
      <c r="R78" s="111">
        <f t="shared" si="51"/>
        <v>1.3699810465890158E-2</v>
      </c>
      <c r="S78" s="111">
        <f t="shared" si="51"/>
        <v>-0.13839569276460098</v>
      </c>
      <c r="T78" s="111">
        <f t="shared" si="51"/>
        <v>8.1888336424898234E-2</v>
      </c>
      <c r="U78" s="111">
        <f t="shared" si="51"/>
        <v>3.4153060990599851E-2</v>
      </c>
      <c r="V78" s="111">
        <f t="shared" si="51"/>
        <v>3.5895827587162386E-2</v>
      </c>
      <c r="W78" s="111">
        <f t="shared" si="51"/>
        <v>0.17476416302103515</v>
      </c>
      <c r="X78" s="111">
        <f t="shared" si="51"/>
        <v>1.8394120711960862E-2</v>
      </c>
      <c r="Y78" s="111">
        <f t="shared" si="51"/>
        <v>-1.387815797328589E-2</v>
      </c>
      <c r="Z78" s="111">
        <f t="shared" si="51"/>
        <v>1.6459544473949528E-2</v>
      </c>
      <c r="AA78" s="111">
        <f t="shared" si="51"/>
        <v>-1.0430475918282004E-2</v>
      </c>
      <c r="AB78" s="111">
        <f>CORREL(AB54:AB77,$K$83:$K$106)</f>
        <v>-1.0430475918282004E-2</v>
      </c>
    </row>
    <row r="80" spans="1:28" x14ac:dyDescent="0.3">
      <c r="A80" s="122" t="s">
        <v>427</v>
      </c>
      <c r="B80" s="122"/>
      <c r="C80" s="122"/>
      <c r="D80" s="122"/>
      <c r="E80" s="122"/>
      <c r="F80" s="122"/>
    </row>
    <row r="81" spans="1:15" x14ac:dyDescent="0.3">
      <c r="A81" s="32" t="s">
        <v>2</v>
      </c>
      <c r="B81" s="105">
        <v>2021</v>
      </c>
      <c r="C81" s="105">
        <v>2021</v>
      </c>
      <c r="D81" s="105">
        <v>2022</v>
      </c>
      <c r="E81" s="105" t="s">
        <v>425</v>
      </c>
      <c r="F81" s="105" t="s">
        <v>426</v>
      </c>
      <c r="J81" s="141" t="s">
        <v>427</v>
      </c>
      <c r="K81" s="141"/>
    </row>
    <row r="82" spans="1:15" ht="15.6" x14ac:dyDescent="0.3">
      <c r="A82" s="105" t="s">
        <v>39</v>
      </c>
      <c r="B82" s="32"/>
      <c r="C82" s="104">
        <v>63.396976500000008</v>
      </c>
      <c r="D82" s="104">
        <v>102.96599786842103</v>
      </c>
      <c r="E82" s="52">
        <f>(C82-B93)/B93</f>
        <v>-2.0585982416700527E-2</v>
      </c>
      <c r="F82" s="52">
        <f>(D82-C93)/C93</f>
        <v>-8.7785717712309114E-2</v>
      </c>
      <c r="J82" s="91" t="s">
        <v>2</v>
      </c>
      <c r="K82" s="91" t="s">
        <v>438</v>
      </c>
      <c r="N82" s="112" t="s">
        <v>209</v>
      </c>
      <c r="O82" s="113" t="s">
        <v>429</v>
      </c>
    </row>
    <row r="83" spans="1:15" ht="15.6" x14ac:dyDescent="0.3">
      <c r="A83" s="105" t="s">
        <v>41</v>
      </c>
      <c r="B83" s="32"/>
      <c r="C83" s="104">
        <v>66.953084852941174</v>
      </c>
      <c r="D83" s="104">
        <v>109.50503773684208</v>
      </c>
      <c r="E83" s="52">
        <f>(C83-C82)/C82</f>
        <v>5.6092712133380143E-2</v>
      </c>
      <c r="F83" s="52">
        <f>(D83-D82)/D82</f>
        <v>6.3506788685496113E-2</v>
      </c>
      <c r="J83" s="91" t="s">
        <v>346</v>
      </c>
      <c r="K83" s="50">
        <v>-2.0585982416700527E-2</v>
      </c>
      <c r="N83" s="31" t="s">
        <v>3</v>
      </c>
      <c r="O83" s="110">
        <v>0.57380708019463</v>
      </c>
    </row>
    <row r="84" spans="1:15" ht="15.6" x14ac:dyDescent="0.3">
      <c r="A84" s="105" t="s">
        <v>42</v>
      </c>
      <c r="B84" s="32"/>
      <c r="C84" s="104">
        <v>71.982647477272721</v>
      </c>
      <c r="D84" s="104">
        <v>116.01138504999999</v>
      </c>
      <c r="E84" s="52">
        <f t="shared" ref="E84:E93" si="52">(C84-C83)/C83</f>
        <v>7.512070034381102E-2</v>
      </c>
      <c r="F84" s="52">
        <f t="shared" ref="F84:F93" si="53">(D84-D83)/D83</f>
        <v>5.9415963389681525E-2</v>
      </c>
      <c r="J84" s="91" t="s">
        <v>347</v>
      </c>
      <c r="K84" s="50">
        <v>5.6092712133380143E-2</v>
      </c>
      <c r="N84" s="31" t="s">
        <v>14</v>
      </c>
      <c r="O84" s="110">
        <v>0.32378398528094887</v>
      </c>
    </row>
    <row r="85" spans="1:15" ht="15.6" x14ac:dyDescent="0.3">
      <c r="A85" s="105" t="s">
        <v>44</v>
      </c>
      <c r="B85" s="32"/>
      <c r="C85" s="104">
        <v>73.539060523809511</v>
      </c>
      <c r="D85" s="104">
        <v>105.49124737500001</v>
      </c>
      <c r="E85" s="52">
        <f t="shared" si="52"/>
        <v>2.1622058941749817E-2</v>
      </c>
      <c r="F85" s="52">
        <f t="shared" si="53"/>
        <v>-9.0681941866876919E-2</v>
      </c>
      <c r="J85" s="91" t="s">
        <v>348</v>
      </c>
      <c r="K85" s="50">
        <v>7.512070034381102E-2</v>
      </c>
      <c r="N85" s="31" t="s">
        <v>6</v>
      </c>
      <c r="O85" s="110">
        <v>0.30585576954393634</v>
      </c>
    </row>
    <row r="86" spans="1:15" ht="15.6" x14ac:dyDescent="0.3">
      <c r="A86" s="105" t="s">
        <v>46</v>
      </c>
      <c r="B86" s="32"/>
      <c r="C86" s="104">
        <v>69.804724424999989</v>
      </c>
      <c r="D86" s="104">
        <v>97.404465428571427</v>
      </c>
      <c r="E86" s="52">
        <f t="shared" si="52"/>
        <v>-5.078030739324535E-2</v>
      </c>
      <c r="F86" s="52">
        <f t="shared" si="53"/>
        <v>-7.6658321402549315E-2</v>
      </c>
      <c r="J86" s="91" t="s">
        <v>349</v>
      </c>
      <c r="K86" s="50">
        <v>2.1622058941749817E-2</v>
      </c>
      <c r="N86" s="31" t="s">
        <v>8</v>
      </c>
      <c r="O86" s="110">
        <v>0.26547922139266777</v>
      </c>
    </row>
    <row r="87" spans="1:15" ht="15.6" x14ac:dyDescent="0.3">
      <c r="A87" s="105" t="s">
        <v>48</v>
      </c>
      <c r="B87" s="32"/>
      <c r="C87" s="104">
        <v>73.130738295454549</v>
      </c>
      <c r="D87" s="104">
        <v>90.706344809523813</v>
      </c>
      <c r="E87" s="52">
        <f t="shared" si="52"/>
        <v>4.7647403493843964E-2</v>
      </c>
      <c r="F87" s="52">
        <f t="shared" si="53"/>
        <v>-6.8766052866020555E-2</v>
      </c>
      <c r="J87" s="91" t="s">
        <v>350</v>
      </c>
      <c r="K87" s="50">
        <v>-5.078030739324535E-2</v>
      </c>
      <c r="N87" s="31" t="s">
        <v>17</v>
      </c>
      <c r="O87" s="110">
        <v>0.18573108329395946</v>
      </c>
    </row>
    <row r="88" spans="1:15" ht="15.6" x14ac:dyDescent="0.3">
      <c r="A88" s="105" t="s">
        <v>50</v>
      </c>
      <c r="B88" s="32"/>
      <c r="C88" s="104">
        <v>82.107393785714294</v>
      </c>
      <c r="D88" s="104">
        <v>91.698948700000003</v>
      </c>
      <c r="E88" s="52">
        <f t="shared" si="52"/>
        <v>0.122748049582014</v>
      </c>
      <c r="F88" s="52">
        <f t="shared" si="53"/>
        <v>1.0943048058662044E-2</v>
      </c>
      <c r="J88" s="91" t="s">
        <v>351</v>
      </c>
      <c r="K88" s="50">
        <v>4.7647403493843964E-2</v>
      </c>
      <c r="N88" s="31" t="s">
        <v>25</v>
      </c>
      <c r="O88" s="110">
        <v>0.17476416302103515</v>
      </c>
    </row>
    <row r="89" spans="1:15" ht="15.6" x14ac:dyDescent="0.3">
      <c r="A89" s="105" t="s">
        <v>53</v>
      </c>
      <c r="B89" s="32"/>
      <c r="C89" s="104">
        <v>80.637301023809528</v>
      </c>
      <c r="D89" s="104">
        <v>87.552266068181822</v>
      </c>
      <c r="E89" s="52">
        <f t="shared" si="52"/>
        <v>-1.7904511325026917E-2</v>
      </c>
      <c r="F89" s="52">
        <f t="shared" si="53"/>
        <v>-4.5220612565410795E-2</v>
      </c>
      <c r="J89" s="91" t="s">
        <v>352</v>
      </c>
      <c r="K89" s="50">
        <v>0.122748049582014</v>
      </c>
      <c r="N89" s="31" t="s">
        <v>18</v>
      </c>
      <c r="O89" s="110">
        <v>8.5377093295063697E-2</v>
      </c>
    </row>
    <row r="90" spans="1:15" ht="15.6" x14ac:dyDescent="0.3">
      <c r="A90" s="105" t="s">
        <v>55</v>
      </c>
      <c r="B90" s="32"/>
      <c r="C90" s="104">
        <v>73.298823523809531</v>
      </c>
      <c r="D90" s="104">
        <v>78.100942275000008</v>
      </c>
      <c r="E90" s="52">
        <f t="shared" si="52"/>
        <v>-9.1005991108670498E-2</v>
      </c>
      <c r="F90" s="52">
        <f t="shared" si="53"/>
        <v>-0.1079506472833215</v>
      </c>
      <c r="J90" s="91" t="s">
        <v>353</v>
      </c>
      <c r="K90" s="50">
        <v>-1.7904511325026917E-2</v>
      </c>
      <c r="N90" s="31" t="s">
        <v>26</v>
      </c>
      <c r="O90" s="110">
        <v>8.1888336424898234E-2</v>
      </c>
    </row>
    <row r="91" spans="1:15" ht="15.6" x14ac:dyDescent="0.3">
      <c r="A91" s="105" t="s">
        <v>31</v>
      </c>
      <c r="B91" s="32"/>
      <c r="C91" s="104">
        <v>84.666318799999985</v>
      </c>
      <c r="D91" s="104">
        <v>80.922269684210534</v>
      </c>
      <c r="E91" s="52">
        <f t="shared" si="52"/>
        <v>0.15508428007030658</v>
      </c>
      <c r="F91" s="52">
        <f t="shared" si="53"/>
        <v>3.6124114857364886E-2</v>
      </c>
      <c r="J91" s="91" t="s">
        <v>354</v>
      </c>
      <c r="K91" s="50">
        <v>-9.1005991108670498E-2</v>
      </c>
      <c r="N91" s="31" t="s">
        <v>28</v>
      </c>
      <c r="O91" s="110">
        <v>3.5895827587162386E-2</v>
      </c>
    </row>
    <row r="92" spans="1:15" ht="15.6" x14ac:dyDescent="0.3">
      <c r="A92" s="105" t="s">
        <v>36</v>
      </c>
      <c r="B92" s="32"/>
      <c r="C92" s="104">
        <v>94.067715194444446</v>
      </c>
      <c r="D92" s="104">
        <v>82.278706675000009</v>
      </c>
      <c r="E92" s="52">
        <f t="shared" si="52"/>
        <v>0.11104057112312367</v>
      </c>
      <c r="F92" s="52">
        <f t="shared" si="53"/>
        <v>1.676222127830582E-2</v>
      </c>
      <c r="J92" s="91" t="s">
        <v>355</v>
      </c>
      <c r="K92" s="50">
        <v>0.15508428007030658</v>
      </c>
      <c r="N92" s="31" t="s">
        <v>16</v>
      </c>
      <c r="O92" s="110">
        <v>3.4153060990599851E-2</v>
      </c>
    </row>
    <row r="93" spans="1:15" ht="15.6" x14ac:dyDescent="0.3">
      <c r="A93" s="105" t="s">
        <v>38</v>
      </c>
      <c r="B93" s="104">
        <v>64.729496782608663</v>
      </c>
      <c r="C93" s="104">
        <v>112.87479254347826</v>
      </c>
      <c r="D93" s="104">
        <v>78.539480282608693</v>
      </c>
      <c r="E93" s="52">
        <f t="shared" si="52"/>
        <v>0.19993126557988886</v>
      </c>
      <c r="F93" s="52">
        <f t="shared" si="53"/>
        <v>-4.5445857664744529E-2</v>
      </c>
      <c r="J93" s="91" t="s">
        <v>356</v>
      </c>
      <c r="K93" s="50">
        <v>0.11104057112312367</v>
      </c>
      <c r="N93" s="31" t="s">
        <v>13</v>
      </c>
      <c r="O93" s="110">
        <v>2.1253970644712343E-2</v>
      </c>
    </row>
    <row r="94" spans="1:15" x14ac:dyDescent="0.3">
      <c r="J94" s="91" t="s">
        <v>357</v>
      </c>
      <c r="K94" s="50">
        <v>0.19993126557988886</v>
      </c>
      <c r="N94" s="31" t="s">
        <v>27</v>
      </c>
      <c r="O94" s="110">
        <v>1.8394120711960862E-2</v>
      </c>
    </row>
    <row r="95" spans="1:15" x14ac:dyDescent="0.3">
      <c r="J95" s="91" t="s">
        <v>358</v>
      </c>
      <c r="K95" s="50">
        <v>-8.7785717712309114E-2</v>
      </c>
      <c r="N95" s="31" t="s">
        <v>21</v>
      </c>
      <c r="O95" s="110">
        <v>1.6459544473949528E-2</v>
      </c>
    </row>
    <row r="96" spans="1:15" x14ac:dyDescent="0.3">
      <c r="J96" s="91" t="s">
        <v>359</v>
      </c>
      <c r="K96" s="50">
        <v>6.3506788685496113E-2</v>
      </c>
      <c r="N96" s="31" t="s">
        <v>15</v>
      </c>
      <c r="O96" s="110">
        <v>1.3699810465890158E-2</v>
      </c>
    </row>
    <row r="97" spans="10:15" x14ac:dyDescent="0.3">
      <c r="J97" s="91" t="s">
        <v>360</v>
      </c>
      <c r="K97" s="50">
        <v>5.9415963389681525E-2</v>
      </c>
      <c r="N97" s="31" t="s">
        <v>22</v>
      </c>
      <c r="O97" s="110">
        <v>-1.0430475918282004E-2</v>
      </c>
    </row>
    <row r="98" spans="10:15" x14ac:dyDescent="0.3">
      <c r="J98" s="91" t="s">
        <v>361</v>
      </c>
      <c r="K98" s="50">
        <v>-9.0681941866876919E-2</v>
      </c>
      <c r="N98" s="31" t="s">
        <v>24</v>
      </c>
      <c r="O98" s="110">
        <v>-1.0430475918282004E-2</v>
      </c>
    </row>
    <row r="99" spans="10:15" x14ac:dyDescent="0.3">
      <c r="J99" s="91" t="s">
        <v>362</v>
      </c>
      <c r="K99" s="50">
        <v>-7.6658321402549315E-2</v>
      </c>
      <c r="N99" s="31" t="s">
        <v>20</v>
      </c>
      <c r="O99" s="110">
        <v>-1.387815797328589E-2</v>
      </c>
    </row>
    <row r="100" spans="10:15" x14ac:dyDescent="0.3">
      <c r="J100" s="91" t="s">
        <v>363</v>
      </c>
      <c r="K100" s="50">
        <v>-6.8766052866020555E-2</v>
      </c>
      <c r="N100" s="31" t="s">
        <v>7</v>
      </c>
      <c r="O100" s="110">
        <v>-2.2713727820809264E-2</v>
      </c>
    </row>
    <row r="101" spans="10:15" x14ac:dyDescent="0.3">
      <c r="J101" s="91" t="s">
        <v>364</v>
      </c>
      <c r="K101" s="50">
        <v>1.0943048058662044E-2</v>
      </c>
      <c r="N101" s="31" t="s">
        <v>11</v>
      </c>
      <c r="O101" s="110">
        <v>-2.9193469772632971E-2</v>
      </c>
    </row>
    <row r="102" spans="10:15" x14ac:dyDescent="0.3">
      <c r="J102" s="91" t="s">
        <v>365</v>
      </c>
      <c r="K102" s="50">
        <v>-4.5220612565410795E-2</v>
      </c>
      <c r="N102" s="31" t="s">
        <v>12</v>
      </c>
      <c r="O102" s="110">
        <v>-7.1897194322247504E-2</v>
      </c>
    </row>
    <row r="103" spans="10:15" x14ac:dyDescent="0.3">
      <c r="J103" s="91" t="s">
        <v>366</v>
      </c>
      <c r="K103" s="50">
        <v>-0.1079506472833215</v>
      </c>
      <c r="N103" s="31" t="s">
        <v>10</v>
      </c>
      <c r="O103" s="110">
        <v>-0.10395322231620181</v>
      </c>
    </row>
    <row r="104" spans="10:15" x14ac:dyDescent="0.3">
      <c r="J104" s="91" t="s">
        <v>367</v>
      </c>
      <c r="K104" s="50">
        <v>3.6124114857364886E-2</v>
      </c>
      <c r="N104" s="31" t="s">
        <v>9</v>
      </c>
      <c r="O104" s="110">
        <v>-0.13152916280177304</v>
      </c>
    </row>
    <row r="105" spans="10:15" x14ac:dyDescent="0.3">
      <c r="J105" s="91" t="s">
        <v>368</v>
      </c>
      <c r="K105" s="50">
        <v>1.676222127830582E-2</v>
      </c>
      <c r="N105" s="31" t="s">
        <v>23</v>
      </c>
      <c r="O105" s="110">
        <v>-0.13839569276460098</v>
      </c>
    </row>
    <row r="106" spans="10:15" x14ac:dyDescent="0.3">
      <c r="J106" s="91" t="s">
        <v>369</v>
      </c>
      <c r="K106" s="50">
        <v>-4.5445857664744529E-2</v>
      </c>
      <c r="N106" s="31" t="s">
        <v>4</v>
      </c>
      <c r="O106" s="110">
        <v>-0.14473397347021708</v>
      </c>
    </row>
    <row r="107" spans="10:15" x14ac:dyDescent="0.3">
      <c r="N107" s="31" t="s">
        <v>19</v>
      </c>
      <c r="O107" s="110">
        <v>-0.20289982517774066</v>
      </c>
    </row>
    <row r="108" spans="10:15" x14ac:dyDescent="0.3">
      <c r="N108" s="31" t="s">
        <v>5</v>
      </c>
      <c r="O108" s="110">
        <v>-0.22742012434704875</v>
      </c>
    </row>
  </sheetData>
  <autoFilter ref="N82:O108" xr:uid="{4A596C86-6246-4E3F-845C-46E5F3F06E2A}">
    <sortState xmlns:xlrd2="http://schemas.microsoft.com/office/spreadsheetml/2017/richdata2" ref="N83:O108">
      <sortCondition descending="1" ref="O82:O108"/>
    </sortState>
  </autoFilter>
  <mergeCells count="3">
    <mergeCell ref="B52:AB52"/>
    <mergeCell ref="J81:K81"/>
    <mergeCell ref="A80:F80"/>
  </mergeCells>
  <conditionalFormatting sqref="O83:O108">
    <cfRule type="colorScale" priority="1">
      <colorScale>
        <cfvo type="min"/>
        <cfvo type="percentile" val="50"/>
        <cfvo type="max"/>
        <color rgb="FFF8696B"/>
        <color rgb="FFFFEB84"/>
        <color rgb="FF63BE7B"/>
      </colorScale>
    </cfRule>
  </conditionalFormatting>
  <conditionalFormatting sqref="AE4:AE29">
    <cfRule type="colorScale" priority="2">
      <colorScale>
        <cfvo type="min"/>
        <cfvo type="percentile" val="50"/>
        <cfvo type="max"/>
        <color rgb="FF63BE7B"/>
        <color rgb="FFFFEB84"/>
        <color rgb="FFF8696B"/>
      </colorScale>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8A221-F0B9-4DFB-8727-D6AD104EF75E}">
  <dimension ref="A1:O25"/>
  <sheetViews>
    <sheetView workbookViewId="0">
      <selection activeCell="M22" sqref="M22"/>
    </sheetView>
  </sheetViews>
  <sheetFormatPr defaultRowHeight="14.4" x14ac:dyDescent="0.3"/>
  <cols>
    <col min="1" max="1" width="8.44140625" bestFit="1" customWidth="1"/>
    <col min="2" max="5" width="7.109375" bestFit="1" customWidth="1"/>
    <col min="6" max="6" width="7.5546875" bestFit="1" customWidth="1"/>
    <col min="7" max="7" width="11.109375" bestFit="1" customWidth="1"/>
    <col min="8" max="8" width="8.77734375" bestFit="1" customWidth="1"/>
    <col min="9" max="9" width="10.6640625" bestFit="1" customWidth="1"/>
    <col min="10" max="10" width="10.5546875" bestFit="1" customWidth="1"/>
    <col min="11" max="11" width="8.5546875" bestFit="1" customWidth="1"/>
    <col min="12" max="12" width="9.5546875" bestFit="1" customWidth="1"/>
    <col min="13" max="13" width="7.109375" bestFit="1" customWidth="1"/>
    <col min="14" max="14" width="9" bestFit="1" customWidth="1"/>
    <col min="15" max="15" width="11.77734375" bestFit="1" customWidth="1"/>
  </cols>
  <sheetData>
    <row r="1" spans="1:15" ht="15.6" x14ac:dyDescent="0.3">
      <c r="A1" s="97" t="s">
        <v>1</v>
      </c>
      <c r="B1" s="98">
        <v>33329</v>
      </c>
      <c r="C1" s="98">
        <v>33359</v>
      </c>
      <c r="D1" s="98">
        <v>33390</v>
      </c>
      <c r="E1" s="98">
        <v>33420</v>
      </c>
      <c r="F1" s="98">
        <v>33451</v>
      </c>
      <c r="G1" s="98">
        <v>33482</v>
      </c>
      <c r="H1" s="98">
        <v>33512</v>
      </c>
      <c r="I1" s="98">
        <v>33543</v>
      </c>
      <c r="J1" s="98">
        <v>33573</v>
      </c>
      <c r="K1" s="98">
        <v>33604</v>
      </c>
      <c r="L1" s="98">
        <v>33635</v>
      </c>
      <c r="M1" s="98">
        <v>33664</v>
      </c>
      <c r="N1" s="98" t="s">
        <v>382</v>
      </c>
      <c r="O1" s="98" t="s">
        <v>383</v>
      </c>
    </row>
    <row r="2" spans="1:15" ht="15.6" x14ac:dyDescent="0.3">
      <c r="A2" s="99" t="s">
        <v>384</v>
      </c>
      <c r="B2" s="100">
        <v>22.51</v>
      </c>
      <c r="C2" s="100">
        <v>26.6</v>
      </c>
      <c r="D2" s="100">
        <v>28.49</v>
      </c>
      <c r="E2" s="100">
        <v>27.26</v>
      </c>
      <c r="F2" s="100">
        <v>28.328848863636367</v>
      </c>
      <c r="G2" s="100">
        <v>31.34</v>
      </c>
      <c r="H2" s="100">
        <v>30.5</v>
      </c>
      <c r="I2" s="100">
        <v>30.926621590909097</v>
      </c>
      <c r="J2" s="100">
        <v>23.25</v>
      </c>
      <c r="K2" s="100">
        <v>24.02</v>
      </c>
      <c r="L2" s="100">
        <v>25.92</v>
      </c>
      <c r="M2" s="100">
        <v>23.82</v>
      </c>
      <c r="N2" s="101">
        <v>26.924166666666665</v>
      </c>
      <c r="O2" s="102" t="s">
        <v>385</v>
      </c>
    </row>
    <row r="3" spans="1:15" ht="15.6" x14ac:dyDescent="0.3">
      <c r="A3" s="103" t="s">
        <v>386</v>
      </c>
      <c r="B3" s="100">
        <v>24.82</v>
      </c>
      <c r="C3" s="100">
        <v>26.95</v>
      </c>
      <c r="D3" s="100">
        <v>26.63</v>
      </c>
      <c r="E3" s="100">
        <v>23.99</v>
      </c>
      <c r="F3" s="100">
        <v>25.01</v>
      </c>
      <c r="G3" s="100">
        <v>24.79</v>
      </c>
      <c r="H3" s="100">
        <v>20.05</v>
      </c>
      <c r="I3" s="100">
        <v>18.239999999999998</v>
      </c>
      <c r="J3" s="100">
        <v>18.239999999999998</v>
      </c>
      <c r="K3" s="100">
        <v>18.920000000000002</v>
      </c>
      <c r="L3" s="100">
        <v>19.529986842105259</v>
      </c>
      <c r="M3" s="100">
        <v>23.31</v>
      </c>
      <c r="N3" s="101">
        <v>22.551701476377943</v>
      </c>
      <c r="O3" s="102" t="s">
        <v>385</v>
      </c>
    </row>
    <row r="4" spans="1:15" ht="15.6" x14ac:dyDescent="0.3">
      <c r="A4" s="99" t="s">
        <v>387</v>
      </c>
      <c r="B4" s="100">
        <v>25.029405681818183</v>
      </c>
      <c r="C4" s="100">
        <v>24.994865217391304</v>
      </c>
      <c r="D4" s="100">
        <v>24.051813749999997</v>
      </c>
      <c r="E4" s="100">
        <v>25.183221739130431</v>
      </c>
      <c r="F4" s="100">
        <v>25.855818181818179</v>
      </c>
      <c r="G4" s="100">
        <v>27.495242857142859</v>
      </c>
      <c r="H4" s="100">
        <v>26.902101086956524</v>
      </c>
      <c r="I4" s="100">
        <v>23.682511904761906</v>
      </c>
      <c r="J4" s="100">
        <v>27.110101190476186</v>
      </c>
      <c r="K4" s="100">
        <v>29.592549999999996</v>
      </c>
      <c r="L4" s="100">
        <v>31.308380555555548</v>
      </c>
      <c r="M4" s="100">
        <v>28.825039285714286</v>
      </c>
      <c r="N4" s="101">
        <v>26.6</v>
      </c>
      <c r="O4" s="102" t="s">
        <v>385</v>
      </c>
    </row>
    <row r="5" spans="1:15" ht="15.6" x14ac:dyDescent="0.3">
      <c r="A5" s="103" t="s">
        <v>388</v>
      </c>
      <c r="B5" s="100">
        <v>24.214591666666667</v>
      </c>
      <c r="C5" s="100">
        <v>24.98887894736842</v>
      </c>
      <c r="D5" s="100">
        <v>26.425924999999999</v>
      </c>
      <c r="E5" s="100">
        <v>27.458449999999999</v>
      </c>
      <c r="F5" s="100">
        <v>28.663598809523808</v>
      </c>
      <c r="G5" s="100">
        <v>26.265218181818184</v>
      </c>
      <c r="H5" s="100">
        <v>28.449944318181817</v>
      </c>
      <c r="I5" s="100">
        <v>28.226284210526316</v>
      </c>
      <c r="J5" s="100">
        <v>28.966610714285707</v>
      </c>
      <c r="K5" s="100">
        <v>29.999534210526313</v>
      </c>
      <c r="L5" s="100">
        <v>29.647267105263154</v>
      </c>
      <c r="M5" s="100">
        <v>32.210322826086951</v>
      </c>
      <c r="N5" s="101">
        <v>27.98</v>
      </c>
      <c r="O5" s="102" t="s">
        <v>385</v>
      </c>
    </row>
    <row r="6" spans="1:15" ht="15.6" x14ac:dyDescent="0.3">
      <c r="A6" s="99" t="s">
        <v>389</v>
      </c>
      <c r="B6" s="100">
        <v>32.365204761904764</v>
      </c>
      <c r="C6" s="100">
        <v>36.078851249999992</v>
      </c>
      <c r="D6" s="100">
        <v>34.159547619047622</v>
      </c>
      <c r="E6" s="100">
        <v>36.353381818181809</v>
      </c>
      <c r="F6" s="100">
        <v>40.517199999999995</v>
      </c>
      <c r="G6" s="100">
        <v>39.149477272727275</v>
      </c>
      <c r="H6" s="100">
        <v>43.375466666666675</v>
      </c>
      <c r="I6" s="100">
        <v>38.898870000000002</v>
      </c>
      <c r="J6" s="100">
        <v>36.816215476190465</v>
      </c>
      <c r="K6" s="100">
        <v>40.96200249999999</v>
      </c>
      <c r="L6" s="100">
        <v>42.670598611111117</v>
      </c>
      <c r="M6" s="100">
        <v>49.27002045454546</v>
      </c>
      <c r="N6" s="101">
        <v>39.205833333333331</v>
      </c>
      <c r="O6" s="102" t="s">
        <v>385</v>
      </c>
    </row>
    <row r="7" spans="1:15" ht="15.6" x14ac:dyDescent="0.3">
      <c r="A7" s="103" t="s">
        <v>390</v>
      </c>
      <c r="B7" s="100">
        <v>49.427602380952379</v>
      </c>
      <c r="C7" s="100">
        <v>46.995223684210522</v>
      </c>
      <c r="D7" s="100">
        <v>52.720745454545458</v>
      </c>
      <c r="E7" s="100">
        <v>55.008083333333325</v>
      </c>
      <c r="F7" s="100">
        <v>60.048336363636373</v>
      </c>
      <c r="G7" s="100">
        <v>59.739213636363637</v>
      </c>
      <c r="H7" s="100">
        <v>56.279061904761896</v>
      </c>
      <c r="I7" s="100">
        <v>53.143807500000001</v>
      </c>
      <c r="J7" s="100">
        <v>55.045628571428587</v>
      </c>
      <c r="K7" s="100">
        <v>60.54291666666667</v>
      </c>
      <c r="L7" s="100">
        <v>58.953329999999994</v>
      </c>
      <c r="M7" s="100">
        <v>60.011573913043478</v>
      </c>
      <c r="N7" s="101">
        <v>55.720000000000006</v>
      </c>
      <c r="O7" s="102" t="s">
        <v>391</v>
      </c>
    </row>
    <row r="8" spans="1:15" ht="15.6" x14ac:dyDescent="0.3">
      <c r="A8" s="99" t="s">
        <v>392</v>
      </c>
      <c r="B8" s="100">
        <v>67.055031315789464</v>
      </c>
      <c r="C8" s="100">
        <v>67.22359075</v>
      </c>
      <c r="D8" s="100">
        <v>66.897534999999976</v>
      </c>
      <c r="E8" s="100">
        <v>71.285795238095261</v>
      </c>
      <c r="F8" s="100">
        <v>70.775921818181828</v>
      </c>
      <c r="G8" s="100">
        <v>60.933454285714276</v>
      </c>
      <c r="H8" s="100">
        <v>57.270684761904761</v>
      </c>
      <c r="I8" s="100">
        <v>57.793637500000003</v>
      </c>
      <c r="J8" s="100">
        <v>60.34467149999999</v>
      </c>
      <c r="K8" s="100">
        <v>52.529441428571438</v>
      </c>
      <c r="L8" s="100">
        <v>56.531044722222227</v>
      </c>
      <c r="M8" s="100">
        <v>60.262107954545442</v>
      </c>
      <c r="N8" s="101">
        <v>62.46</v>
      </c>
      <c r="O8" s="102" t="s">
        <v>393</v>
      </c>
    </row>
    <row r="9" spans="1:15" ht="15.6" x14ac:dyDescent="0.3">
      <c r="A9" s="103" t="s">
        <v>394</v>
      </c>
      <c r="B9" s="100">
        <v>65.481951250000009</v>
      </c>
      <c r="C9" s="100">
        <v>65.695437249999983</v>
      </c>
      <c r="D9" s="100">
        <v>68.099250714285716</v>
      </c>
      <c r="E9" s="100">
        <v>72.575061818181794</v>
      </c>
      <c r="F9" s="100">
        <v>68.982336590909085</v>
      </c>
      <c r="G9" s="100">
        <v>74.776604250000005</v>
      </c>
      <c r="H9" s="100">
        <v>79.327164347826084</v>
      </c>
      <c r="I9" s="100">
        <v>89.107013571428567</v>
      </c>
      <c r="J9" s="100">
        <v>87.921265000000034</v>
      </c>
      <c r="K9" s="100">
        <v>89.517554090909101</v>
      </c>
      <c r="L9" s="100">
        <v>92.374237368421049</v>
      </c>
      <c r="M9" s="100">
        <v>99.759819499999978</v>
      </c>
      <c r="N9" s="101">
        <v>79.249166666666667</v>
      </c>
      <c r="O9" s="102" t="s">
        <v>395</v>
      </c>
    </row>
    <row r="10" spans="1:15" ht="15.6" x14ac:dyDescent="0.3">
      <c r="A10" s="99" t="s">
        <v>396</v>
      </c>
      <c r="B10" s="100">
        <v>105.72015318181816</v>
      </c>
      <c r="C10" s="100">
        <v>120.90896144736843</v>
      </c>
      <c r="D10" s="100">
        <v>129.71535511904762</v>
      </c>
      <c r="E10" s="100">
        <v>132.47124826086957</v>
      </c>
      <c r="F10" s="100">
        <v>113.05438523809524</v>
      </c>
      <c r="G10" s="100">
        <v>96.812891590909103</v>
      </c>
      <c r="H10" s="100">
        <v>69.121526666666668</v>
      </c>
      <c r="I10" s="100">
        <v>50.907636000000011</v>
      </c>
      <c r="J10" s="100">
        <v>40.61143324999999</v>
      </c>
      <c r="K10" s="100">
        <v>43.986057631578959</v>
      </c>
      <c r="L10" s="100">
        <v>43.217028000000006</v>
      </c>
      <c r="M10" s="100">
        <v>46.021762045454544</v>
      </c>
      <c r="N10" s="101">
        <v>83.566666666666663</v>
      </c>
      <c r="O10" s="102" t="s">
        <v>397</v>
      </c>
    </row>
    <row r="11" spans="1:15" ht="15.6" x14ac:dyDescent="0.3">
      <c r="A11" s="103" t="s">
        <v>398</v>
      </c>
      <c r="B11" s="100">
        <v>50.135601875000006</v>
      </c>
      <c r="C11" s="100">
        <v>58.003360416666673</v>
      </c>
      <c r="D11" s="100">
        <v>69.115276136363633</v>
      </c>
      <c r="E11" s="100">
        <v>64.82460978260869</v>
      </c>
      <c r="F11" s="100">
        <v>71.979192105263166</v>
      </c>
      <c r="G11" s="100">
        <v>67.701650000000001</v>
      </c>
      <c r="H11" s="100">
        <v>73.064288636363642</v>
      </c>
      <c r="I11" s="100">
        <v>77.390866249999959</v>
      </c>
      <c r="J11" s="100">
        <v>75.01622261904761</v>
      </c>
      <c r="K11" s="100">
        <v>76.608826250000021</v>
      </c>
      <c r="L11" s="100">
        <v>73.694277777777771</v>
      </c>
      <c r="M11" s="100">
        <v>78.018300000000025</v>
      </c>
      <c r="N11" s="101">
        <v>69.762270040485845</v>
      </c>
      <c r="O11" s="102" t="s">
        <v>399</v>
      </c>
    </row>
    <row r="12" spans="1:15" ht="15.6" x14ac:dyDescent="0.3">
      <c r="A12" s="103" t="s">
        <v>400</v>
      </c>
      <c r="B12" s="100">
        <v>84.08172900000001</v>
      </c>
      <c r="C12" s="100">
        <v>76.161427777777774</v>
      </c>
      <c r="D12" s="100">
        <v>74.331090000000003</v>
      </c>
      <c r="E12" s="100">
        <v>73.543052272727266</v>
      </c>
      <c r="F12" s="100">
        <v>75.126988999999995</v>
      </c>
      <c r="G12" s="100">
        <v>76.092999999999989</v>
      </c>
      <c r="H12" s="100">
        <v>81.109814285714293</v>
      </c>
      <c r="I12" s="100">
        <v>84.255698500000008</v>
      </c>
      <c r="J12" s="100">
        <v>89.772982380952385</v>
      </c>
      <c r="K12" s="100">
        <v>93.868447999999987</v>
      </c>
      <c r="L12" s="100">
        <v>101.62099944444444</v>
      </c>
      <c r="M12" s="100">
        <v>110.71446956521741</v>
      </c>
      <c r="N12" s="101">
        <v>85.09</v>
      </c>
      <c r="O12" s="102" t="s">
        <v>401</v>
      </c>
    </row>
    <row r="13" spans="1:15" ht="15.6" x14ac:dyDescent="0.3">
      <c r="A13" s="103" t="s">
        <v>402</v>
      </c>
      <c r="B13" s="100">
        <v>118.63579277777778</v>
      </c>
      <c r="C13" s="100">
        <v>110.80254368421052</v>
      </c>
      <c r="D13" s="100">
        <v>109.99406772727275</v>
      </c>
      <c r="E13" s="100">
        <v>112.52711428571428</v>
      </c>
      <c r="F13" s="100">
        <v>106.93536000000002</v>
      </c>
      <c r="G13" s="100">
        <v>108.79064681818183</v>
      </c>
      <c r="H13" s="100">
        <v>106.10836949999998</v>
      </c>
      <c r="I13" s="100">
        <v>109.61574428571427</v>
      </c>
      <c r="J13" s="100">
        <v>107.19388799999999</v>
      </c>
      <c r="K13" s="100">
        <v>110.46828473684211</v>
      </c>
      <c r="L13" s="100">
        <v>117.66619714285711</v>
      </c>
      <c r="M13" s="100">
        <v>123.61055818181818</v>
      </c>
      <c r="N13" s="101">
        <v>111.89</v>
      </c>
      <c r="O13" s="102" t="s">
        <v>403</v>
      </c>
    </row>
    <row r="14" spans="1:15" ht="15.6" x14ac:dyDescent="0.3">
      <c r="A14" s="103" t="s">
        <v>404</v>
      </c>
      <c r="B14" s="100">
        <v>117.97451263157893</v>
      </c>
      <c r="C14" s="100">
        <v>108.05380666666667</v>
      </c>
      <c r="D14" s="100">
        <v>94.507602631578962</v>
      </c>
      <c r="E14" s="100">
        <v>100.33814000000001</v>
      </c>
      <c r="F14" s="100">
        <v>110.06828299999999</v>
      </c>
      <c r="G14" s="100">
        <v>111.77087950000001</v>
      </c>
      <c r="H14" s="100">
        <v>109.78858409090908</v>
      </c>
      <c r="I14" s="100">
        <v>107.87074714285717</v>
      </c>
      <c r="J14" s="100">
        <v>107.28096684210526</v>
      </c>
      <c r="K14" s="100">
        <v>109.55123681818182</v>
      </c>
      <c r="L14" s="100">
        <v>112.67557388888889</v>
      </c>
      <c r="M14" s="100">
        <v>106.44967000000001</v>
      </c>
      <c r="N14" s="101">
        <v>107.97</v>
      </c>
      <c r="O14" s="102" t="s">
        <v>405</v>
      </c>
    </row>
    <row r="15" spans="1:15" ht="15.6" x14ac:dyDescent="0.3">
      <c r="A15" s="99" t="s">
        <v>406</v>
      </c>
      <c r="B15" s="100">
        <v>101.57480404761903</v>
      </c>
      <c r="C15" s="100">
        <v>101.09704973684211</v>
      </c>
      <c r="D15" s="100">
        <v>101.11112850000002</v>
      </c>
      <c r="E15" s="100">
        <v>104.85975108695654</v>
      </c>
      <c r="F15" s="100">
        <v>108.45469894736839</v>
      </c>
      <c r="G15" s="100">
        <v>109.46571142857142</v>
      </c>
      <c r="H15" s="100">
        <v>107.37352068181818</v>
      </c>
      <c r="I15" s="100">
        <v>106.55480452380951</v>
      </c>
      <c r="J15" s="100">
        <v>108.71841975000002</v>
      </c>
      <c r="K15" s="100">
        <v>105.29499857142855</v>
      </c>
      <c r="L15" s="100">
        <v>106.18825474999998</v>
      </c>
      <c r="M15" s="100">
        <v>105.29528785714285</v>
      </c>
      <c r="N15" s="101">
        <v>105.52</v>
      </c>
      <c r="O15" s="102" t="s">
        <v>407</v>
      </c>
    </row>
    <row r="16" spans="1:15" ht="15.6" x14ac:dyDescent="0.3">
      <c r="A16" s="99" t="s">
        <v>408</v>
      </c>
      <c r="B16" s="100">
        <v>105.55533930000001</v>
      </c>
      <c r="C16" s="100">
        <v>106.85322644444446</v>
      </c>
      <c r="D16" s="100">
        <v>109.0539181904762</v>
      </c>
      <c r="E16" s="100">
        <v>106.2961561818182</v>
      </c>
      <c r="F16" s="100">
        <v>101.89198810000001</v>
      </c>
      <c r="G16" s="100">
        <v>96.959094045454563</v>
      </c>
      <c r="H16" s="100">
        <v>86.827638380952408</v>
      </c>
      <c r="I16" s="100">
        <v>77.581451350000009</v>
      </c>
      <c r="J16" s="100">
        <v>61.211098238095246</v>
      </c>
      <c r="K16" s="100">
        <v>46.586617428571437</v>
      </c>
      <c r="L16" s="100">
        <v>56.430382166666682</v>
      </c>
      <c r="M16" s="100">
        <v>55.176776090909101</v>
      </c>
      <c r="N16" s="101">
        <v>84.156300105691088</v>
      </c>
      <c r="O16" s="102" t="s">
        <v>409</v>
      </c>
    </row>
    <row r="17" spans="1:15" ht="15.6" x14ac:dyDescent="0.3">
      <c r="A17" s="99" t="s">
        <v>410</v>
      </c>
      <c r="B17" s="100">
        <v>59.070307599999992</v>
      </c>
      <c r="C17" s="100">
        <v>63.821381000000002</v>
      </c>
      <c r="D17" s="100">
        <v>61.745464190476184</v>
      </c>
      <c r="E17" s="100">
        <v>56.300030227272721</v>
      </c>
      <c r="F17" s="100">
        <v>47.327433333333339</v>
      </c>
      <c r="G17" s="100">
        <v>46.104868599999996</v>
      </c>
      <c r="H17" s="100">
        <v>46.675260727272715</v>
      </c>
      <c r="I17" s="100">
        <v>42.504005149999998</v>
      </c>
      <c r="J17" s="100">
        <v>35.680888380952382</v>
      </c>
      <c r="K17" s="100">
        <v>28.078798200000005</v>
      </c>
      <c r="L17" s="100">
        <v>30.525591894736845</v>
      </c>
      <c r="M17" s="100">
        <v>36.421309142857147</v>
      </c>
      <c r="N17" s="101">
        <v>46.16562723966944</v>
      </c>
      <c r="O17" s="102" t="s">
        <v>411</v>
      </c>
    </row>
    <row r="18" spans="1:15" ht="15.6" x14ac:dyDescent="0.3">
      <c r="A18" s="99" t="s">
        <v>412</v>
      </c>
      <c r="B18" s="100">
        <v>39.879094571428574</v>
      </c>
      <c r="C18" s="100">
        <v>45.006805849999999</v>
      </c>
      <c r="D18" s="100">
        <v>46.963111931818183</v>
      </c>
      <c r="E18" s="100">
        <v>43.519136674999999</v>
      </c>
      <c r="F18" s="100">
        <v>44.384978928571435</v>
      </c>
      <c r="G18" s="100">
        <v>44.480860166666659</v>
      </c>
      <c r="H18" s="100">
        <v>49.252621083333331</v>
      </c>
      <c r="I18" s="100">
        <v>44.456194318181822</v>
      </c>
      <c r="J18" s="100">
        <v>52.735649124999995</v>
      </c>
      <c r="K18" s="100">
        <v>54.077528250000015</v>
      </c>
      <c r="L18" s="100">
        <v>54.86268470000001</v>
      </c>
      <c r="M18" s="100">
        <v>51.469629652173914</v>
      </c>
      <c r="N18" s="101">
        <v>47.557812594621531</v>
      </c>
      <c r="O18" s="102" t="s">
        <v>413</v>
      </c>
    </row>
    <row r="19" spans="1:15" ht="15.6" x14ac:dyDescent="0.3">
      <c r="A19" s="99" t="s">
        <v>414</v>
      </c>
      <c r="B19" s="100">
        <v>52.490691055555551</v>
      </c>
      <c r="C19" s="100">
        <v>50.567623025000003</v>
      </c>
      <c r="D19" s="100">
        <v>46.555774</v>
      </c>
      <c r="E19" s="100">
        <v>47.857632880952387</v>
      </c>
      <c r="F19" s="100">
        <v>50.633570880952391</v>
      </c>
      <c r="G19" s="100">
        <v>54.523307750000001</v>
      </c>
      <c r="H19" s="100">
        <v>56.059518095238097</v>
      </c>
      <c r="I19" s="100">
        <v>61.315904545454551</v>
      </c>
      <c r="J19" s="100">
        <v>62.290080157894742</v>
      </c>
      <c r="K19" s="100">
        <v>67.060153386363623</v>
      </c>
      <c r="L19" s="100">
        <v>63.537335763157884</v>
      </c>
      <c r="M19" s="100">
        <v>63.795413214285702</v>
      </c>
      <c r="N19" s="101">
        <v>56.426878865306136</v>
      </c>
      <c r="O19" s="102" t="s">
        <v>415</v>
      </c>
    </row>
    <row r="20" spans="1:15" ht="15.6" x14ac:dyDescent="0.3">
      <c r="A20" s="99" t="s">
        <v>416</v>
      </c>
      <c r="B20" s="100">
        <v>69.219098437499994</v>
      </c>
      <c r="C20" s="100">
        <v>75.252045250000009</v>
      </c>
      <c r="D20" s="100">
        <v>73.825793025000024</v>
      </c>
      <c r="E20" s="100">
        <v>73.468274863636353</v>
      </c>
      <c r="F20" s="100">
        <v>72.5347376</v>
      </c>
      <c r="G20" s="100">
        <v>77.883389637499988</v>
      </c>
      <c r="H20" s="100">
        <v>80.082670250000007</v>
      </c>
      <c r="I20" s="100">
        <v>65.399219369047628</v>
      </c>
      <c r="J20" s="100">
        <v>57.772638352941186</v>
      </c>
      <c r="K20" s="100">
        <v>59.26800257954546</v>
      </c>
      <c r="L20" s="100">
        <v>64.534530625000002</v>
      </c>
      <c r="M20" s="100">
        <v>66.739999999999995</v>
      </c>
      <c r="N20" s="101">
        <v>69.88</v>
      </c>
      <c r="O20" s="102" t="s">
        <v>417</v>
      </c>
    </row>
    <row r="21" spans="1:15" ht="15.6" x14ac:dyDescent="0.3">
      <c r="A21" s="99" t="s">
        <v>418</v>
      </c>
      <c r="B21" s="100">
        <v>71.000922499999987</v>
      </c>
      <c r="C21" s="100">
        <v>70.013724342105249</v>
      </c>
      <c r="D21" s="100">
        <v>62.374424999999988</v>
      </c>
      <c r="E21" s="100">
        <v>63.627010326086953</v>
      </c>
      <c r="F21" s="100">
        <v>59.349817105263163</v>
      </c>
      <c r="G21" s="100">
        <v>61.723273214285719</v>
      </c>
      <c r="H21" s="100">
        <v>59.703420454545466</v>
      </c>
      <c r="I21" s="100">
        <v>62.53257261904762</v>
      </c>
      <c r="J21" s="100">
        <v>65.502042500000016</v>
      </c>
      <c r="K21" s="100">
        <v>64.309747023809535</v>
      </c>
      <c r="L21" s="100">
        <v>54.627359999999996</v>
      </c>
      <c r="M21" s="100">
        <v>33.358738068181822</v>
      </c>
      <c r="N21" s="101">
        <v>60.470826062752998</v>
      </c>
      <c r="O21" s="102" t="s">
        <v>419</v>
      </c>
    </row>
    <row r="22" spans="1:15" ht="15.6" x14ac:dyDescent="0.3">
      <c r="A22" s="99" t="s">
        <v>420</v>
      </c>
      <c r="B22" s="100">
        <v>19.901683749999997</v>
      </c>
      <c r="C22" s="100">
        <v>30.605539617647054</v>
      </c>
      <c r="D22" s="100">
        <v>40.633868636363637</v>
      </c>
      <c r="E22" s="100">
        <v>43.347552547619046</v>
      </c>
      <c r="F22" s="100">
        <v>44.190017605263151</v>
      </c>
      <c r="G22" s="100">
        <v>41.35410665909091</v>
      </c>
      <c r="H22" s="100">
        <v>40.658228000000001</v>
      </c>
      <c r="I22" s="100">
        <v>43.340640499999999</v>
      </c>
      <c r="J22" s="100">
        <v>49.839816952380943</v>
      </c>
      <c r="K22" s="100">
        <v>54.794569624999994</v>
      </c>
      <c r="L22" s="100">
        <v>61.216117289473672</v>
      </c>
      <c r="M22" s="100">
        <v>64.729496782608663</v>
      </c>
      <c r="N22" s="101">
        <v>44.821938917004019</v>
      </c>
      <c r="O22" s="102" t="s">
        <v>421</v>
      </c>
    </row>
    <row r="23" spans="1:15" ht="15.6" x14ac:dyDescent="0.3">
      <c r="A23" s="99" t="s">
        <v>422</v>
      </c>
      <c r="B23" s="100">
        <v>63.396976500000008</v>
      </c>
      <c r="C23" s="100">
        <v>66.953084852941174</v>
      </c>
      <c r="D23" s="100">
        <v>71.982647477272721</v>
      </c>
      <c r="E23" s="100">
        <v>73.539060523809511</v>
      </c>
      <c r="F23" s="100">
        <v>69.804724424999989</v>
      </c>
      <c r="G23" s="100">
        <v>73.130738295454549</v>
      </c>
      <c r="H23" s="100">
        <v>82.107393785714294</v>
      </c>
      <c r="I23" s="100">
        <v>80.637301023809528</v>
      </c>
      <c r="J23" s="100">
        <v>73.298823523809531</v>
      </c>
      <c r="K23" s="100">
        <v>84.666318799999985</v>
      </c>
      <c r="L23" s="100">
        <v>94.067715194444446</v>
      </c>
      <c r="M23" s="100">
        <v>112.87479254347826</v>
      </c>
      <c r="N23" s="101">
        <v>79.181425130081294</v>
      </c>
      <c r="O23" s="102" t="s">
        <v>421</v>
      </c>
    </row>
    <row r="24" spans="1:15" ht="15.6" x14ac:dyDescent="0.3">
      <c r="A24" s="99" t="s">
        <v>423</v>
      </c>
      <c r="B24" s="100">
        <v>102.96599786842103</v>
      </c>
      <c r="C24" s="100">
        <v>109.50503773684208</v>
      </c>
      <c r="D24" s="100">
        <v>116.01138504999999</v>
      </c>
      <c r="E24" s="100">
        <v>105.49124737500001</v>
      </c>
      <c r="F24" s="100">
        <v>97.404465428571427</v>
      </c>
      <c r="G24" s="100">
        <v>90.706344809523813</v>
      </c>
      <c r="H24" s="100">
        <v>91.698948700000003</v>
      </c>
      <c r="I24" s="100">
        <v>87.552266068181822</v>
      </c>
      <c r="J24" s="100">
        <v>78.100942275000008</v>
      </c>
      <c r="K24" s="100">
        <v>80.922269684210534</v>
      </c>
      <c r="L24" s="100">
        <v>82.278706675000009</v>
      </c>
      <c r="M24" s="100">
        <v>78.539480282608693</v>
      </c>
      <c r="N24" s="101">
        <v>93.151566872950767</v>
      </c>
      <c r="O24" s="102" t="s">
        <v>421</v>
      </c>
    </row>
    <row r="25" spans="1:15" ht="15.6" x14ac:dyDescent="0.3">
      <c r="A25" s="99" t="s">
        <v>424</v>
      </c>
      <c r="B25" s="100">
        <v>83.755358416666667</v>
      </c>
      <c r="C25" s="100">
        <v>74.981547824999993</v>
      </c>
      <c r="D25" s="100">
        <v>74.928252024999992</v>
      </c>
      <c r="E25" s="100">
        <v>80.368492428571415</v>
      </c>
      <c r="F25" s="100">
        <v>86.426703761904761</v>
      </c>
      <c r="G25" s="100">
        <v>93.539339400000003</v>
      </c>
      <c r="H25" s="100">
        <v>90.080343022727263</v>
      </c>
      <c r="I25" s="100">
        <v>83.455368214285699</v>
      </c>
      <c r="J25" s="100">
        <v>77.419721631578938</v>
      </c>
      <c r="K25" s="100">
        <v>79.216541545454547</v>
      </c>
      <c r="L25" s="100">
        <v>81.621881399999992</v>
      </c>
      <c r="M25" s="100">
        <v>84.486883150000011</v>
      </c>
      <c r="N25" s="101">
        <v>82.580010456967216</v>
      </c>
      <c r="O25" s="102" t="s">
        <v>421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5E2837-DB24-42F7-85FF-EC00A0ADA5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vt:i4>
      </vt:variant>
    </vt:vector>
  </HeadingPairs>
  <TitlesOfParts>
    <vt:vector size="50" baseType="lpstr">
      <vt:lpstr>Objective</vt:lpstr>
      <vt:lpstr>Dashboard &amp; Visualization</vt:lpstr>
      <vt:lpstr>Raw Data</vt:lpstr>
      <vt:lpstr>Main Data</vt:lpstr>
      <vt:lpstr>Note</vt:lpstr>
      <vt:lpstr>Sampling</vt:lpstr>
      <vt:lpstr>EDA &amp; Analysis 1 </vt:lpstr>
      <vt:lpstr>EDA &amp; Analysis 2</vt:lpstr>
      <vt:lpstr>EDA &amp; Analysis 3</vt:lpstr>
      <vt:lpstr>EDA &amp; Analysis 4</vt:lpstr>
      <vt:lpstr>EDA &amp; Analysis 5</vt:lpstr>
      <vt:lpstr>Crude Oil imprted Data</vt:lpstr>
      <vt:lpstr>C_F</vt:lpstr>
      <vt:lpstr>Cereals</vt:lpstr>
      <vt:lpstr>Clothing</vt:lpstr>
      <vt:lpstr>Clothing_footware</vt:lpstr>
      <vt:lpstr>Date</vt:lpstr>
      <vt:lpstr>Education</vt:lpstr>
      <vt:lpstr>Egg</vt:lpstr>
      <vt:lpstr>Essentials</vt:lpstr>
      <vt:lpstr>F_B</vt:lpstr>
      <vt:lpstr>Food</vt:lpstr>
      <vt:lpstr>Food_Beverage</vt:lpstr>
      <vt:lpstr>Footware</vt:lpstr>
      <vt:lpstr>Fruits</vt:lpstr>
      <vt:lpstr>Fuel_Light</vt:lpstr>
      <vt:lpstr>H_E</vt:lpstr>
      <vt:lpstr>Health</vt:lpstr>
      <vt:lpstr>Household</vt:lpstr>
      <vt:lpstr>Housing</vt:lpstr>
      <vt:lpstr>Meat_Fish</vt:lpstr>
      <vt:lpstr>Milk_Product</vt:lpstr>
      <vt:lpstr>Mis</vt:lpstr>
      <vt:lpstr>Month</vt:lpstr>
      <vt:lpstr>Month_Year</vt:lpstr>
      <vt:lpstr>Non_Alcoholic</vt:lpstr>
      <vt:lpstr>Oils_fats</vt:lpstr>
      <vt:lpstr>P_E</vt:lpstr>
      <vt:lpstr>Pan</vt:lpstr>
      <vt:lpstr>Prepared_meals</vt:lpstr>
      <vt:lpstr>Pulse</vt:lpstr>
      <vt:lpstr>R_A</vt:lpstr>
      <vt:lpstr>R_M</vt:lpstr>
      <vt:lpstr>R_S</vt:lpstr>
      <vt:lpstr>Sector</vt:lpstr>
      <vt:lpstr>Spices</vt:lpstr>
      <vt:lpstr>Sugar</vt:lpstr>
      <vt:lpstr>Transport</vt:lpstr>
      <vt:lpstr>Veg</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Baldev Bindhani</dc:creator>
  <cp:lastModifiedBy>Baldev Bindhani</cp:lastModifiedBy>
  <dcterms:created xsi:type="dcterms:W3CDTF">2015-06-05T18:17:20Z</dcterms:created>
  <dcterms:modified xsi:type="dcterms:W3CDTF">2024-09-12T16:39:24Z</dcterms:modified>
</cp:coreProperties>
</file>