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" t="str">
        <f>IFERROR(__xludf.DUMMYFUNCTION("GOOGLEFINANCE(""FB"", ""ALL"", ""1/1/2021"", TODAY(),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IFERROR(__xludf.DUMMYFUNCTION("""COMPUTED_VALUE"""),44200.66666666667)</f>
        <v>44200.66667</v>
      </c>
      <c r="B2" s="1">
        <f>IFERROR(__xludf.DUMMYFUNCTION("""COMPUTED_VALUE"""),274.78)</f>
        <v>274.78</v>
      </c>
      <c r="C2" s="1">
        <f>IFERROR(__xludf.DUMMYFUNCTION("""COMPUTED_VALUE"""),275.0)</f>
        <v>275</v>
      </c>
      <c r="D2" s="1">
        <f>IFERROR(__xludf.DUMMYFUNCTION("""COMPUTED_VALUE"""),265.2)</f>
        <v>265.2</v>
      </c>
      <c r="E2" s="1">
        <f>IFERROR(__xludf.DUMMYFUNCTION("""COMPUTED_VALUE"""),268.94)</f>
        <v>268.94</v>
      </c>
      <c r="F2" s="1">
        <f>IFERROR(__xludf.DUMMYFUNCTION("""COMPUTED_VALUE"""),1.5106113E7)</f>
        <v>15106113</v>
      </c>
    </row>
    <row r="3">
      <c r="A3" s="2">
        <f>IFERROR(__xludf.DUMMYFUNCTION("""COMPUTED_VALUE"""),44201.66666666667)</f>
        <v>44201.66667</v>
      </c>
      <c r="B3" s="1">
        <f>IFERROR(__xludf.DUMMYFUNCTION("""COMPUTED_VALUE"""),268.29)</f>
        <v>268.29</v>
      </c>
      <c r="C3" s="1">
        <f>IFERROR(__xludf.DUMMYFUNCTION("""COMPUTED_VALUE"""),272.4)</f>
        <v>272.4</v>
      </c>
      <c r="D3" s="1">
        <f>IFERROR(__xludf.DUMMYFUNCTION("""COMPUTED_VALUE"""),268.21)</f>
        <v>268.21</v>
      </c>
      <c r="E3" s="1">
        <f>IFERROR(__xludf.DUMMYFUNCTION("""COMPUTED_VALUE"""),270.97)</f>
        <v>270.97</v>
      </c>
      <c r="F3" s="1">
        <f>IFERROR(__xludf.DUMMYFUNCTION("""COMPUTED_VALUE"""),9871557.0)</f>
        <v>9871557</v>
      </c>
    </row>
    <row r="4">
      <c r="A4" s="2">
        <f>IFERROR(__xludf.DUMMYFUNCTION("""COMPUTED_VALUE"""),44202.66666666667)</f>
        <v>44202.66667</v>
      </c>
      <c r="B4" s="1">
        <f>IFERROR(__xludf.DUMMYFUNCTION("""COMPUTED_VALUE"""),262.0)</f>
        <v>262</v>
      </c>
      <c r="C4" s="1">
        <f>IFERROR(__xludf.DUMMYFUNCTION("""COMPUTED_VALUE"""),267.75)</f>
        <v>267.75</v>
      </c>
      <c r="D4" s="1">
        <f>IFERROR(__xludf.DUMMYFUNCTION("""COMPUTED_VALUE"""),260.01)</f>
        <v>260.01</v>
      </c>
      <c r="E4" s="1">
        <f>IFERROR(__xludf.DUMMYFUNCTION("""COMPUTED_VALUE"""),263.31)</f>
        <v>263.31</v>
      </c>
      <c r="F4" s="1">
        <f>IFERROR(__xludf.DUMMYFUNCTION("""COMPUTED_VALUE"""),2.4354149E7)</f>
        <v>24354149</v>
      </c>
    </row>
    <row r="5">
      <c r="A5" s="2">
        <f>IFERROR(__xludf.DUMMYFUNCTION("""COMPUTED_VALUE"""),44203.66666666667)</f>
        <v>44203.66667</v>
      </c>
      <c r="B5" s="1">
        <f>IFERROR(__xludf.DUMMYFUNCTION("""COMPUTED_VALUE"""),265.9)</f>
        <v>265.9</v>
      </c>
      <c r="C5" s="1">
        <f>IFERROR(__xludf.DUMMYFUNCTION("""COMPUTED_VALUE"""),271.61)</f>
        <v>271.61</v>
      </c>
      <c r="D5" s="1">
        <f>IFERROR(__xludf.DUMMYFUNCTION("""COMPUTED_VALUE"""),264.78)</f>
        <v>264.78</v>
      </c>
      <c r="E5" s="1">
        <f>IFERROR(__xludf.DUMMYFUNCTION("""COMPUTED_VALUE"""),268.74)</f>
        <v>268.74</v>
      </c>
      <c r="F5" s="1">
        <f>IFERROR(__xludf.DUMMYFUNCTION("""COMPUTED_VALUE"""),1.5789756E7)</f>
        <v>15789756</v>
      </c>
    </row>
    <row r="6">
      <c r="A6" s="2">
        <f>IFERROR(__xludf.DUMMYFUNCTION("""COMPUTED_VALUE"""),44204.66666666667)</f>
        <v>44204.66667</v>
      </c>
      <c r="B6" s="1">
        <f>IFERROR(__xludf.DUMMYFUNCTION("""COMPUTED_VALUE"""),268.31)</f>
        <v>268.31</v>
      </c>
      <c r="C6" s="1">
        <f>IFERROR(__xludf.DUMMYFUNCTION("""COMPUTED_VALUE"""),268.95)</f>
        <v>268.95</v>
      </c>
      <c r="D6" s="1">
        <f>IFERROR(__xludf.DUMMYFUNCTION("""COMPUTED_VALUE"""),263.18)</f>
        <v>263.18</v>
      </c>
      <c r="E6" s="1">
        <f>IFERROR(__xludf.DUMMYFUNCTION("""COMPUTED_VALUE"""),267.57)</f>
        <v>267.57</v>
      </c>
      <c r="F6" s="1">
        <f>IFERROR(__xludf.DUMMYFUNCTION("""COMPUTED_VALUE"""),1.8528251E7)</f>
        <v>18528251</v>
      </c>
    </row>
    <row r="7">
      <c r="A7" s="2">
        <f>IFERROR(__xludf.DUMMYFUNCTION("""COMPUTED_VALUE"""),44207.66666666667)</f>
        <v>44207.66667</v>
      </c>
      <c r="B7" s="1">
        <f>IFERROR(__xludf.DUMMYFUNCTION("""COMPUTED_VALUE"""),260.48)</f>
        <v>260.48</v>
      </c>
      <c r="C7" s="1">
        <f>IFERROR(__xludf.DUMMYFUNCTION("""COMPUTED_VALUE"""),263.47)</f>
        <v>263.47</v>
      </c>
      <c r="D7" s="1">
        <f>IFERROR(__xludf.DUMMYFUNCTION("""COMPUTED_VALUE"""),255.9)</f>
        <v>255.9</v>
      </c>
      <c r="E7" s="1">
        <f>IFERROR(__xludf.DUMMYFUNCTION("""COMPUTED_VALUE"""),256.84)</f>
        <v>256.84</v>
      </c>
      <c r="F7" s="1">
        <f>IFERROR(__xludf.DUMMYFUNCTION("""COMPUTED_VALUE"""),3.0412286E7)</f>
        <v>30412286</v>
      </c>
    </row>
    <row r="8">
      <c r="A8" s="2">
        <f>IFERROR(__xludf.DUMMYFUNCTION("""COMPUTED_VALUE"""),44208.66666666667)</f>
        <v>44208.66667</v>
      </c>
      <c r="B8" s="1">
        <f>IFERROR(__xludf.DUMMYFUNCTION("""COMPUTED_VALUE"""),256.63)</f>
        <v>256.63</v>
      </c>
      <c r="C8" s="1">
        <f>IFERROR(__xludf.DUMMYFUNCTION("""COMPUTED_VALUE"""),259.72)</f>
        <v>259.72</v>
      </c>
      <c r="D8" s="1">
        <f>IFERROR(__xludf.DUMMYFUNCTION("""COMPUTED_VALUE"""),250.3)</f>
        <v>250.3</v>
      </c>
      <c r="E8" s="1">
        <f>IFERROR(__xludf.DUMMYFUNCTION("""COMPUTED_VALUE"""),251.09)</f>
        <v>251.09</v>
      </c>
      <c r="F8" s="1">
        <f>IFERROR(__xludf.DUMMYFUNCTION("""COMPUTED_VALUE"""),2.6449943E7)</f>
        <v>26449943</v>
      </c>
    </row>
    <row r="9">
      <c r="A9" s="2">
        <f>IFERROR(__xludf.DUMMYFUNCTION("""COMPUTED_VALUE"""),44209.66666666667)</f>
        <v>44209.66667</v>
      </c>
      <c r="B9" s="1">
        <f>IFERROR(__xludf.DUMMYFUNCTION("""COMPUTED_VALUE"""),251.55)</f>
        <v>251.55</v>
      </c>
      <c r="C9" s="1">
        <f>IFERROR(__xludf.DUMMYFUNCTION("""COMPUTED_VALUE"""),253.95)</f>
        <v>253.95</v>
      </c>
      <c r="D9" s="1">
        <f>IFERROR(__xludf.DUMMYFUNCTION("""COMPUTED_VALUE"""),249.2)</f>
        <v>249.2</v>
      </c>
      <c r="E9" s="1">
        <f>IFERROR(__xludf.DUMMYFUNCTION("""COMPUTED_VALUE"""),251.64)</f>
        <v>251.64</v>
      </c>
      <c r="F9" s="1">
        <f>IFERROR(__xludf.DUMMYFUNCTION("""COMPUTED_VALUE"""),1.9528938E7)</f>
        <v>19528938</v>
      </c>
    </row>
    <row r="10">
      <c r="A10" s="2">
        <f>IFERROR(__xludf.DUMMYFUNCTION("""COMPUTED_VALUE"""),44210.66666666667)</f>
        <v>44210.66667</v>
      </c>
      <c r="B10" s="1">
        <f>IFERROR(__xludf.DUMMYFUNCTION("""COMPUTED_VALUE"""),253.4)</f>
        <v>253.4</v>
      </c>
      <c r="C10" s="1">
        <f>IFERROR(__xludf.DUMMYFUNCTION("""COMPUTED_VALUE"""),255.03)</f>
        <v>255.03</v>
      </c>
      <c r="D10" s="1">
        <f>IFERROR(__xludf.DUMMYFUNCTION("""COMPUTED_VALUE"""),244.61)</f>
        <v>244.61</v>
      </c>
      <c r="E10" s="1">
        <f>IFERROR(__xludf.DUMMYFUNCTION("""COMPUTED_VALUE"""),245.64)</f>
        <v>245.64</v>
      </c>
      <c r="F10" s="1">
        <f>IFERROR(__xludf.DUMMYFUNCTION("""COMPUTED_VALUE"""),2.9739404E7)</f>
        <v>29739404</v>
      </c>
    </row>
    <row r="11">
      <c r="A11" s="2">
        <f>IFERROR(__xludf.DUMMYFUNCTION("""COMPUTED_VALUE"""),44211.66666666667)</f>
        <v>44211.66667</v>
      </c>
      <c r="B11" s="1">
        <f>IFERROR(__xludf.DUMMYFUNCTION("""COMPUTED_VALUE"""),247.9)</f>
        <v>247.9</v>
      </c>
      <c r="C11" s="1">
        <f>IFERROR(__xludf.DUMMYFUNCTION("""COMPUTED_VALUE"""),253.86)</f>
        <v>253.86</v>
      </c>
      <c r="D11" s="1">
        <f>IFERROR(__xludf.DUMMYFUNCTION("""COMPUTED_VALUE"""),247.16)</f>
        <v>247.16</v>
      </c>
      <c r="E11" s="1">
        <f>IFERROR(__xludf.DUMMYFUNCTION("""COMPUTED_VALUE"""),251.36)</f>
        <v>251.36</v>
      </c>
      <c r="F11" s="1">
        <f>IFERROR(__xludf.DUMMYFUNCTION("""COMPUTED_VALUE"""),2.494293E7)</f>
        <v>24942930</v>
      </c>
    </row>
    <row r="12">
      <c r="A12" s="2">
        <f>IFERROR(__xludf.DUMMYFUNCTION("""COMPUTED_VALUE"""),44215.66666666667)</f>
        <v>44215.66667</v>
      </c>
      <c r="B12" s="1">
        <f>IFERROR(__xludf.DUMMYFUNCTION("""COMPUTED_VALUE"""),256.9)</f>
        <v>256.9</v>
      </c>
      <c r="C12" s="1">
        <f>IFERROR(__xludf.DUMMYFUNCTION("""COMPUTED_VALUE"""),262.2)</f>
        <v>262.2</v>
      </c>
      <c r="D12" s="1">
        <f>IFERROR(__xludf.DUMMYFUNCTION("""COMPUTED_VALUE"""),252.72)</f>
        <v>252.72</v>
      </c>
      <c r="E12" s="1">
        <f>IFERROR(__xludf.DUMMYFUNCTION("""COMPUTED_VALUE"""),261.1)</f>
        <v>261.1</v>
      </c>
      <c r="F12" s="1">
        <f>IFERROR(__xludf.DUMMYFUNCTION("""COMPUTED_VALUE"""),2.8028546E7)</f>
        <v>28028546</v>
      </c>
    </row>
    <row r="13">
      <c r="A13" s="2">
        <f>IFERROR(__xludf.DUMMYFUNCTION("""COMPUTED_VALUE"""),44216.66666666667)</f>
        <v>44216.66667</v>
      </c>
      <c r="B13" s="1">
        <f>IFERROR(__xludf.DUMMYFUNCTION("""COMPUTED_VALUE"""),268.93)</f>
        <v>268.93</v>
      </c>
      <c r="C13" s="1">
        <f>IFERROR(__xludf.DUMMYFUNCTION("""COMPUTED_VALUE"""),270.32)</f>
        <v>270.32</v>
      </c>
      <c r="D13" s="1">
        <f>IFERROR(__xludf.DUMMYFUNCTION("""COMPUTED_VALUE"""),263.6)</f>
        <v>263.6</v>
      </c>
      <c r="E13" s="1">
        <f>IFERROR(__xludf.DUMMYFUNCTION("""COMPUTED_VALUE"""),267.48)</f>
        <v>267.48</v>
      </c>
      <c r="F13" s="1">
        <f>IFERROR(__xludf.DUMMYFUNCTION("""COMPUTED_VALUE"""),2.5199919E7)</f>
        <v>25199919</v>
      </c>
    </row>
    <row r="14">
      <c r="A14" s="2">
        <f>IFERROR(__xludf.DUMMYFUNCTION("""COMPUTED_VALUE"""),44217.66666666667)</f>
        <v>44217.66667</v>
      </c>
      <c r="B14" s="1">
        <f>IFERROR(__xludf.DUMMYFUNCTION("""COMPUTED_VALUE"""),269.26)</f>
        <v>269.26</v>
      </c>
      <c r="C14" s="1">
        <f>IFERROR(__xludf.DUMMYFUNCTION("""COMPUTED_VALUE"""),273.6)</f>
        <v>273.6</v>
      </c>
      <c r="D14" s="1">
        <f>IFERROR(__xludf.DUMMYFUNCTION("""COMPUTED_VALUE"""),267.49)</f>
        <v>267.49</v>
      </c>
      <c r="E14" s="1">
        <f>IFERROR(__xludf.DUMMYFUNCTION("""COMPUTED_VALUE"""),272.87)</f>
        <v>272.87</v>
      </c>
      <c r="F14" s="1">
        <f>IFERROR(__xludf.DUMMYFUNCTION("""COMPUTED_VALUE"""),2.0838687E7)</f>
        <v>20838687</v>
      </c>
    </row>
    <row r="15">
      <c r="A15" s="2">
        <f>IFERROR(__xludf.DUMMYFUNCTION("""COMPUTED_VALUE"""),44218.66666666667)</f>
        <v>44218.66667</v>
      </c>
      <c r="B15" s="1">
        <f>IFERROR(__xludf.DUMMYFUNCTION("""COMPUTED_VALUE"""),272.01)</f>
        <v>272.01</v>
      </c>
      <c r="C15" s="1">
        <f>IFERROR(__xludf.DUMMYFUNCTION("""COMPUTED_VALUE"""),278.47)</f>
        <v>278.47</v>
      </c>
      <c r="D15" s="1">
        <f>IFERROR(__xludf.DUMMYFUNCTION("""COMPUTED_VALUE"""),272.0)</f>
        <v>272</v>
      </c>
      <c r="E15" s="1">
        <f>IFERROR(__xludf.DUMMYFUNCTION("""COMPUTED_VALUE"""),274.5)</f>
        <v>274.5</v>
      </c>
      <c r="F15" s="1">
        <f>IFERROR(__xludf.DUMMYFUNCTION("""COMPUTED_VALUE"""),2.1954042E7)</f>
        <v>21954042</v>
      </c>
    </row>
    <row r="16">
      <c r="A16" s="2">
        <f>IFERROR(__xludf.DUMMYFUNCTION("""COMPUTED_VALUE"""),44221.66666666667)</f>
        <v>44221.66667</v>
      </c>
      <c r="B16" s="1">
        <f>IFERROR(__xludf.DUMMYFUNCTION("""COMPUTED_VALUE"""),278.14)</f>
        <v>278.14</v>
      </c>
      <c r="C16" s="1">
        <f>IFERROR(__xludf.DUMMYFUNCTION("""COMPUTED_VALUE"""),280.1)</f>
        <v>280.1</v>
      </c>
      <c r="D16" s="1">
        <f>IFERROR(__xludf.DUMMYFUNCTION("""COMPUTED_VALUE"""),271.51)</f>
        <v>271.51</v>
      </c>
      <c r="E16" s="1">
        <f>IFERROR(__xludf.DUMMYFUNCTION("""COMPUTED_VALUE"""),278.01)</f>
        <v>278.01</v>
      </c>
      <c r="F16" s="1">
        <f>IFERROR(__xludf.DUMMYFUNCTION("""COMPUTED_VALUE"""),1.908699E7)</f>
        <v>19086990</v>
      </c>
    </row>
    <row r="17">
      <c r="A17" s="2">
        <f>IFERROR(__xludf.DUMMYFUNCTION("""COMPUTED_VALUE"""),44222.66666666667)</f>
        <v>44222.66667</v>
      </c>
      <c r="B17" s="1">
        <f>IFERROR(__xludf.DUMMYFUNCTION("""COMPUTED_VALUE"""),278.14)</f>
        <v>278.14</v>
      </c>
      <c r="C17" s="1">
        <f>IFERROR(__xludf.DUMMYFUNCTION("""COMPUTED_VALUE"""),285.39)</f>
        <v>285.39</v>
      </c>
      <c r="D17" s="1">
        <f>IFERROR(__xludf.DUMMYFUNCTION("""COMPUTED_VALUE"""),277.81)</f>
        <v>277.81</v>
      </c>
      <c r="E17" s="1">
        <f>IFERROR(__xludf.DUMMYFUNCTION("""COMPUTED_VALUE"""),282.05)</f>
        <v>282.05</v>
      </c>
      <c r="F17" s="1">
        <f>IFERROR(__xludf.DUMMYFUNCTION("""COMPUTED_VALUE"""),1.9373636E7)</f>
        <v>19373636</v>
      </c>
    </row>
    <row r="18">
      <c r="A18" s="2">
        <f>IFERROR(__xludf.DUMMYFUNCTION("""COMPUTED_VALUE"""),44223.66666666667)</f>
        <v>44223.66667</v>
      </c>
      <c r="B18" s="1">
        <f>IFERROR(__xludf.DUMMYFUNCTION("""COMPUTED_VALUE"""),282.53)</f>
        <v>282.53</v>
      </c>
      <c r="C18" s="1">
        <f>IFERROR(__xludf.DUMMYFUNCTION("""COMPUTED_VALUE"""),283.45)</f>
        <v>283.45</v>
      </c>
      <c r="D18" s="1">
        <f>IFERROR(__xludf.DUMMYFUNCTION("""COMPUTED_VALUE"""),268.12)</f>
        <v>268.12</v>
      </c>
      <c r="E18" s="1">
        <f>IFERROR(__xludf.DUMMYFUNCTION("""COMPUTED_VALUE"""),272.14)</f>
        <v>272.14</v>
      </c>
      <c r="F18" s="1">
        <f>IFERROR(__xludf.DUMMYFUNCTION("""COMPUTED_VALUE"""),3.5346194E7)</f>
        <v>35346194</v>
      </c>
    </row>
    <row r="19">
      <c r="A19" s="2">
        <f>IFERROR(__xludf.DUMMYFUNCTION("""COMPUTED_VALUE"""),44224.66666666667)</f>
        <v>44224.66667</v>
      </c>
      <c r="B19" s="1">
        <f>IFERROR(__xludf.DUMMYFUNCTION("""COMPUTED_VALUE"""),277.18)</f>
        <v>277.18</v>
      </c>
      <c r="C19" s="1">
        <f>IFERROR(__xludf.DUMMYFUNCTION("""COMPUTED_VALUE"""),286.79)</f>
        <v>286.79</v>
      </c>
      <c r="D19" s="1">
        <f>IFERROR(__xludf.DUMMYFUNCTION("""COMPUTED_VALUE"""),264.7)</f>
        <v>264.7</v>
      </c>
      <c r="E19" s="1">
        <f>IFERROR(__xludf.DUMMYFUNCTION("""COMPUTED_VALUE"""),265.0)</f>
        <v>265</v>
      </c>
      <c r="F19" s="1">
        <f>IFERROR(__xludf.DUMMYFUNCTION("""COMPUTED_VALUE"""),3.7758844E7)</f>
        <v>37758844</v>
      </c>
    </row>
    <row r="20">
      <c r="A20" s="2">
        <f>IFERROR(__xludf.DUMMYFUNCTION("""COMPUTED_VALUE"""),44225.66666666667)</f>
        <v>44225.66667</v>
      </c>
      <c r="B20" s="1">
        <f>IFERROR(__xludf.DUMMYFUNCTION("""COMPUTED_VALUE"""),265.3)</f>
        <v>265.3</v>
      </c>
      <c r="C20" s="1">
        <f>IFERROR(__xludf.DUMMYFUNCTION("""COMPUTED_VALUE"""),266.56)</f>
        <v>266.56</v>
      </c>
      <c r="D20" s="1">
        <f>IFERROR(__xludf.DUMMYFUNCTION("""COMPUTED_VALUE"""),254.85)</f>
        <v>254.85</v>
      </c>
      <c r="E20" s="1">
        <f>IFERROR(__xludf.DUMMYFUNCTION("""COMPUTED_VALUE"""),258.33)</f>
        <v>258.33</v>
      </c>
      <c r="F20" s="1">
        <f>IFERROR(__xludf.DUMMYFUNCTION("""COMPUTED_VALUE"""),3.0389499E7)</f>
        <v>30389499</v>
      </c>
    </row>
    <row r="21">
      <c r="A21" s="2">
        <f>IFERROR(__xludf.DUMMYFUNCTION("""COMPUTED_VALUE"""),44228.66666666667)</f>
        <v>44228.66667</v>
      </c>
      <c r="B21" s="1">
        <f>IFERROR(__xludf.DUMMYFUNCTION("""COMPUTED_VALUE"""),259.52)</f>
        <v>259.52</v>
      </c>
      <c r="C21" s="1">
        <f>IFERROR(__xludf.DUMMYFUNCTION("""COMPUTED_VALUE"""),264.17)</f>
        <v>264.17</v>
      </c>
      <c r="D21" s="1">
        <f>IFERROR(__xludf.DUMMYFUNCTION("""COMPUTED_VALUE"""),254.91)</f>
        <v>254.91</v>
      </c>
      <c r="E21" s="1">
        <f>IFERROR(__xludf.DUMMYFUNCTION("""COMPUTED_VALUE"""),262.01)</f>
        <v>262.01</v>
      </c>
      <c r="F21" s="1">
        <f>IFERROR(__xludf.DUMMYFUNCTION("""COMPUTED_VALUE"""),2.2914255E7)</f>
        <v>22914255</v>
      </c>
    </row>
    <row r="22">
      <c r="A22" s="2">
        <f>IFERROR(__xludf.DUMMYFUNCTION("""COMPUTED_VALUE"""),44229.66666666667)</f>
        <v>44229.66667</v>
      </c>
      <c r="B22" s="1">
        <f>IFERROR(__xludf.DUMMYFUNCTION("""COMPUTED_VALUE"""),264.0)</f>
        <v>264</v>
      </c>
      <c r="C22" s="1">
        <f>IFERROR(__xludf.DUMMYFUNCTION("""COMPUTED_VALUE"""),268.85)</f>
        <v>268.85</v>
      </c>
      <c r="D22" s="1">
        <f>IFERROR(__xludf.DUMMYFUNCTION("""COMPUTED_VALUE"""),263.27)</f>
        <v>263.27</v>
      </c>
      <c r="E22" s="1">
        <f>IFERROR(__xludf.DUMMYFUNCTION("""COMPUTED_VALUE"""),267.08)</f>
        <v>267.08</v>
      </c>
      <c r="F22" s="1">
        <f>IFERROR(__xludf.DUMMYFUNCTION("""COMPUTED_VALUE"""),1.7320788E7)</f>
        <v>17320788</v>
      </c>
    </row>
    <row r="23">
      <c r="A23" s="2">
        <f>IFERROR(__xludf.DUMMYFUNCTION("""COMPUTED_VALUE"""),44230.66666666667)</f>
        <v>44230.66667</v>
      </c>
      <c r="B23" s="1">
        <f>IFERROR(__xludf.DUMMYFUNCTION("""COMPUTED_VALUE"""),265.62)</f>
        <v>265.62</v>
      </c>
      <c r="C23" s="1">
        <f>IFERROR(__xludf.DUMMYFUNCTION("""COMPUTED_VALUE"""),269.2)</f>
        <v>269.2</v>
      </c>
      <c r="D23" s="1">
        <f>IFERROR(__xludf.DUMMYFUNCTION("""COMPUTED_VALUE"""),263.84)</f>
        <v>263.84</v>
      </c>
      <c r="E23" s="1">
        <f>IFERROR(__xludf.DUMMYFUNCTION("""COMPUTED_VALUE"""),266.65)</f>
        <v>266.65</v>
      </c>
      <c r="F23" s="1">
        <f>IFERROR(__xludf.DUMMYFUNCTION("""COMPUTED_VALUE"""),1.4223377E7)</f>
        <v>14223377</v>
      </c>
    </row>
    <row r="24">
      <c r="A24" s="2">
        <f>IFERROR(__xludf.DUMMYFUNCTION("""COMPUTED_VALUE"""),44231.66666666667)</f>
        <v>44231.66667</v>
      </c>
      <c r="B24" s="1">
        <f>IFERROR(__xludf.DUMMYFUNCTION("""COMPUTED_VALUE"""),267.01)</f>
        <v>267.01</v>
      </c>
      <c r="C24" s="1">
        <f>IFERROR(__xludf.DUMMYFUNCTION("""COMPUTED_VALUE"""),268.16)</f>
        <v>268.16</v>
      </c>
      <c r="D24" s="1">
        <f>IFERROR(__xludf.DUMMYFUNCTION("""COMPUTED_VALUE"""),264.0)</f>
        <v>264</v>
      </c>
      <c r="E24" s="1">
        <f>IFERROR(__xludf.DUMMYFUNCTION("""COMPUTED_VALUE"""),266.49)</f>
        <v>266.49</v>
      </c>
      <c r="F24" s="1">
        <f>IFERROR(__xludf.DUMMYFUNCTION("""COMPUTED_VALUE"""),1.6059958E7)</f>
        <v>16059958</v>
      </c>
    </row>
    <row r="25">
      <c r="A25" s="2">
        <f>IFERROR(__xludf.DUMMYFUNCTION("""COMPUTED_VALUE"""),44232.66666666667)</f>
        <v>44232.66667</v>
      </c>
      <c r="B25" s="1">
        <f>IFERROR(__xludf.DUMMYFUNCTION("""COMPUTED_VALUE"""),266.8)</f>
        <v>266.8</v>
      </c>
      <c r="C25" s="1">
        <f>IFERROR(__xludf.DUMMYFUNCTION("""COMPUTED_VALUE"""),269.17)</f>
        <v>269.17</v>
      </c>
      <c r="D25" s="1">
        <f>IFERROR(__xludf.DUMMYFUNCTION("""COMPUTED_VALUE"""),265.67)</f>
        <v>265.67</v>
      </c>
      <c r="E25" s="1">
        <f>IFERROR(__xludf.DUMMYFUNCTION("""COMPUTED_VALUE"""),268.1)</f>
        <v>268.1</v>
      </c>
      <c r="F25" s="1">
        <f>IFERROR(__xludf.DUMMYFUNCTION("""COMPUTED_VALUE"""),1.2454367E7)</f>
        <v>12454367</v>
      </c>
    </row>
    <row r="26">
      <c r="A26" s="2">
        <f>IFERROR(__xludf.DUMMYFUNCTION("""COMPUTED_VALUE"""),44235.66666666667)</f>
        <v>44235.66667</v>
      </c>
      <c r="B26" s="1">
        <f>IFERROR(__xludf.DUMMYFUNCTION("""COMPUTED_VALUE"""),268.75)</f>
        <v>268.75</v>
      </c>
      <c r="C26" s="1">
        <f>IFERROR(__xludf.DUMMYFUNCTION("""COMPUTED_VALUE"""),269.86)</f>
        <v>269.86</v>
      </c>
      <c r="D26" s="1">
        <f>IFERROR(__xludf.DUMMYFUNCTION("""COMPUTED_VALUE"""),265.0)</f>
        <v>265</v>
      </c>
      <c r="E26" s="1">
        <f>IFERROR(__xludf.DUMMYFUNCTION("""COMPUTED_VALUE"""),266.58)</f>
        <v>266.58</v>
      </c>
      <c r="F26" s="1">
        <f>IFERROR(__xludf.DUMMYFUNCTION("""COMPUTED_VALUE"""),1.3755191E7)</f>
        <v>13755191</v>
      </c>
    </row>
    <row r="27">
      <c r="A27" s="2">
        <f>IFERROR(__xludf.DUMMYFUNCTION("""COMPUTED_VALUE"""),44236.66666666667)</f>
        <v>44236.66667</v>
      </c>
      <c r="B27" s="1">
        <f>IFERROR(__xludf.DUMMYFUNCTION("""COMPUTED_VALUE"""),266.44)</f>
        <v>266.44</v>
      </c>
      <c r="C27" s="1">
        <f>IFERROR(__xludf.DUMMYFUNCTION("""COMPUTED_VALUE"""),273.39)</f>
        <v>273.39</v>
      </c>
      <c r="D27" s="1">
        <f>IFERROR(__xludf.DUMMYFUNCTION("""COMPUTED_VALUE"""),265.75)</f>
        <v>265.75</v>
      </c>
      <c r="E27" s="1">
        <f>IFERROR(__xludf.DUMMYFUNCTION("""COMPUTED_VALUE"""),269.45)</f>
        <v>269.45</v>
      </c>
      <c r="F27" s="1">
        <f>IFERROR(__xludf.DUMMYFUNCTION("""COMPUTED_VALUE"""),1.4613375E7)</f>
        <v>14613375</v>
      </c>
    </row>
    <row r="28">
      <c r="A28" s="2">
        <f>IFERROR(__xludf.DUMMYFUNCTION("""COMPUTED_VALUE"""),44237.66666666667)</f>
        <v>44237.66667</v>
      </c>
      <c r="B28" s="1">
        <f>IFERROR(__xludf.DUMMYFUNCTION("""COMPUTED_VALUE"""),272.45)</f>
        <v>272.45</v>
      </c>
      <c r="C28" s="1">
        <f>IFERROR(__xludf.DUMMYFUNCTION("""COMPUTED_VALUE"""),273.8)</f>
        <v>273.8</v>
      </c>
      <c r="D28" s="1">
        <f>IFERROR(__xludf.DUMMYFUNCTION("""COMPUTED_VALUE"""),267.72)</f>
        <v>267.72</v>
      </c>
      <c r="E28" s="1">
        <f>IFERROR(__xludf.DUMMYFUNCTION("""COMPUTED_VALUE"""),271.87)</f>
        <v>271.87</v>
      </c>
      <c r="F28" s="1">
        <f>IFERROR(__xludf.DUMMYFUNCTION("""COMPUTED_VALUE"""),1.4687152E7)</f>
        <v>14687152</v>
      </c>
    </row>
    <row r="29">
      <c r="A29" s="2">
        <f>IFERROR(__xludf.DUMMYFUNCTION("""COMPUTED_VALUE"""),44238.66666666667)</f>
        <v>44238.66667</v>
      </c>
      <c r="B29" s="1">
        <f>IFERROR(__xludf.DUMMYFUNCTION("""COMPUTED_VALUE"""),271.89)</f>
        <v>271.89</v>
      </c>
      <c r="C29" s="1">
        <f>IFERROR(__xludf.DUMMYFUNCTION("""COMPUTED_VALUE"""),273.58)</f>
        <v>273.58</v>
      </c>
      <c r="D29" s="1">
        <f>IFERROR(__xludf.DUMMYFUNCTION("""COMPUTED_VALUE"""),268.49)</f>
        <v>268.49</v>
      </c>
      <c r="E29" s="1">
        <f>IFERROR(__xludf.DUMMYFUNCTION("""COMPUTED_VALUE"""),270.39)</f>
        <v>270.39</v>
      </c>
      <c r="F29" s="1">
        <f>IFERROR(__xludf.DUMMYFUNCTION("""COMPUTED_VALUE"""),1.2828572E7)</f>
        <v>12828572</v>
      </c>
    </row>
    <row r="30">
      <c r="A30" s="2">
        <f>IFERROR(__xludf.DUMMYFUNCTION("""COMPUTED_VALUE"""),44239.66666666667)</f>
        <v>44239.66667</v>
      </c>
      <c r="B30" s="1">
        <f>IFERROR(__xludf.DUMMYFUNCTION("""COMPUTED_VALUE"""),270.52)</f>
        <v>270.52</v>
      </c>
      <c r="C30" s="1">
        <f>IFERROR(__xludf.DUMMYFUNCTION("""COMPUTED_VALUE"""),271.18)</f>
        <v>271.18</v>
      </c>
      <c r="D30" s="1">
        <f>IFERROR(__xludf.DUMMYFUNCTION("""COMPUTED_VALUE"""),268.34)</f>
        <v>268.34</v>
      </c>
      <c r="E30" s="1">
        <f>IFERROR(__xludf.DUMMYFUNCTION("""COMPUTED_VALUE"""),270.5)</f>
        <v>270.5</v>
      </c>
      <c r="F30" s="1">
        <f>IFERROR(__xludf.DUMMYFUNCTION("""COMPUTED_VALUE"""),9097597.0)</f>
        <v>9097597</v>
      </c>
    </row>
    <row r="31">
      <c r="A31" s="2">
        <f>IFERROR(__xludf.DUMMYFUNCTION("""COMPUTED_VALUE"""),44243.66666666667)</f>
        <v>44243.66667</v>
      </c>
      <c r="B31" s="1">
        <f>IFERROR(__xludf.DUMMYFUNCTION("""COMPUTED_VALUE"""),270.8)</f>
        <v>270.8</v>
      </c>
      <c r="C31" s="1">
        <f>IFERROR(__xludf.DUMMYFUNCTION("""COMPUTED_VALUE"""),276.6)</f>
        <v>276.6</v>
      </c>
      <c r="D31" s="1">
        <f>IFERROR(__xludf.DUMMYFUNCTION("""COMPUTED_VALUE"""),270.05)</f>
        <v>270.05</v>
      </c>
      <c r="E31" s="1">
        <f>IFERROR(__xludf.DUMMYFUNCTION("""COMPUTED_VALUE"""),273.97)</f>
        <v>273.97</v>
      </c>
      <c r="F31" s="1">
        <f>IFERROR(__xludf.DUMMYFUNCTION("""COMPUTED_VALUE"""),1.5417243E7)</f>
        <v>15417243</v>
      </c>
    </row>
    <row r="32">
      <c r="A32" s="2">
        <f>IFERROR(__xludf.DUMMYFUNCTION("""COMPUTED_VALUE"""),44244.66666666667)</f>
        <v>44244.66667</v>
      </c>
      <c r="B32" s="1">
        <f>IFERROR(__xludf.DUMMYFUNCTION("""COMPUTED_VALUE"""),271.24)</f>
        <v>271.24</v>
      </c>
      <c r="C32" s="1">
        <f>IFERROR(__xludf.DUMMYFUNCTION("""COMPUTED_VALUE"""),273.97)</f>
        <v>273.97</v>
      </c>
      <c r="D32" s="1">
        <f>IFERROR(__xludf.DUMMYFUNCTION("""COMPUTED_VALUE"""),269.58)</f>
        <v>269.58</v>
      </c>
      <c r="E32" s="1">
        <f>IFERROR(__xludf.DUMMYFUNCTION("""COMPUTED_VALUE"""),273.57)</f>
        <v>273.57</v>
      </c>
      <c r="F32" s="1">
        <f>IFERROR(__xludf.DUMMYFUNCTION("""COMPUTED_VALUE"""),1.276324E7)</f>
        <v>12763240</v>
      </c>
    </row>
    <row r="33">
      <c r="A33" s="2">
        <f>IFERROR(__xludf.DUMMYFUNCTION("""COMPUTED_VALUE"""),44245.66666666667)</f>
        <v>44245.66667</v>
      </c>
      <c r="B33" s="1">
        <f>IFERROR(__xludf.DUMMYFUNCTION("""COMPUTED_VALUE"""),269.57)</f>
        <v>269.57</v>
      </c>
      <c r="C33" s="1">
        <f>IFERROR(__xludf.DUMMYFUNCTION("""COMPUTED_VALUE"""),271.95)</f>
        <v>271.95</v>
      </c>
      <c r="D33" s="1">
        <f>IFERROR(__xludf.DUMMYFUNCTION("""COMPUTED_VALUE"""),266.03)</f>
        <v>266.03</v>
      </c>
      <c r="E33" s="1">
        <f>IFERROR(__xludf.DUMMYFUNCTION("""COMPUTED_VALUE"""),269.39)</f>
        <v>269.39</v>
      </c>
      <c r="F33" s="1">
        <f>IFERROR(__xludf.DUMMYFUNCTION("""COMPUTED_VALUE"""),1.5249134E7)</f>
        <v>15249134</v>
      </c>
    </row>
    <row r="34">
      <c r="A34" s="2">
        <f>IFERROR(__xludf.DUMMYFUNCTION("""COMPUTED_VALUE"""),44246.66666666667)</f>
        <v>44246.66667</v>
      </c>
      <c r="B34" s="1">
        <f>IFERROR(__xludf.DUMMYFUNCTION("""COMPUTED_VALUE"""),269.86)</f>
        <v>269.86</v>
      </c>
      <c r="C34" s="1">
        <f>IFERROR(__xludf.DUMMYFUNCTION("""COMPUTED_VALUE"""),270.27)</f>
        <v>270.27</v>
      </c>
      <c r="D34" s="1">
        <f>IFERROR(__xludf.DUMMYFUNCTION("""COMPUTED_VALUE"""),260.15)</f>
        <v>260.15</v>
      </c>
      <c r="E34" s="1">
        <f>IFERROR(__xludf.DUMMYFUNCTION("""COMPUTED_VALUE"""),261.56)</f>
        <v>261.56</v>
      </c>
      <c r="F34" s="1">
        <f>IFERROR(__xludf.DUMMYFUNCTION("""COMPUTED_VALUE"""),2.5622587E7)</f>
        <v>25622587</v>
      </c>
    </row>
    <row r="35">
      <c r="A35" s="2">
        <f>IFERROR(__xludf.DUMMYFUNCTION("""COMPUTED_VALUE"""),44249.66666666667)</f>
        <v>44249.66667</v>
      </c>
      <c r="B35" s="1">
        <f>IFERROR(__xludf.DUMMYFUNCTION("""COMPUTED_VALUE"""),257.95)</f>
        <v>257.95</v>
      </c>
      <c r="C35" s="1">
        <f>IFERROR(__xludf.DUMMYFUNCTION("""COMPUTED_VALUE"""),263.07)</f>
        <v>263.07</v>
      </c>
      <c r="D35" s="1">
        <f>IFERROR(__xludf.DUMMYFUNCTION("""COMPUTED_VALUE"""),257.53)</f>
        <v>257.53</v>
      </c>
      <c r="E35" s="1">
        <f>IFERROR(__xludf.DUMMYFUNCTION("""COMPUTED_VALUE"""),260.33)</f>
        <v>260.33</v>
      </c>
      <c r="F35" s="1">
        <f>IFERROR(__xludf.DUMMYFUNCTION("""COMPUTED_VALUE"""),1.7434873E7)</f>
        <v>17434873</v>
      </c>
    </row>
    <row r="36">
      <c r="A36" s="2">
        <f>IFERROR(__xludf.DUMMYFUNCTION("""COMPUTED_VALUE"""),44250.66666666667)</f>
        <v>44250.66667</v>
      </c>
      <c r="B36" s="1">
        <f>IFERROR(__xludf.DUMMYFUNCTION("""COMPUTED_VALUE"""),259.5)</f>
        <v>259.5</v>
      </c>
      <c r="C36" s="1">
        <f>IFERROR(__xludf.DUMMYFUNCTION("""COMPUTED_VALUE"""),267.46)</f>
        <v>267.46</v>
      </c>
      <c r="D36" s="1">
        <f>IFERROR(__xludf.DUMMYFUNCTION("""COMPUTED_VALUE"""),254.96)</f>
        <v>254.96</v>
      </c>
      <c r="E36" s="1">
        <f>IFERROR(__xludf.DUMMYFUNCTION("""COMPUTED_VALUE"""),265.86)</f>
        <v>265.86</v>
      </c>
      <c r="F36" s="1">
        <f>IFERROR(__xludf.DUMMYFUNCTION("""COMPUTED_VALUE"""),2.1924557E7)</f>
        <v>21924557</v>
      </c>
    </row>
    <row r="37">
      <c r="A37" s="2">
        <f>IFERROR(__xludf.DUMMYFUNCTION("""COMPUTED_VALUE"""),44251.66666666667)</f>
        <v>44251.66667</v>
      </c>
      <c r="B37" s="1">
        <f>IFERROR(__xludf.DUMMYFUNCTION("""COMPUTED_VALUE"""),262.33)</f>
        <v>262.33</v>
      </c>
      <c r="C37" s="1">
        <f>IFERROR(__xludf.DUMMYFUNCTION("""COMPUTED_VALUE"""),266.38)</f>
        <v>266.38</v>
      </c>
      <c r="D37" s="1">
        <f>IFERROR(__xludf.DUMMYFUNCTION("""COMPUTED_VALUE"""),258.39)</f>
        <v>258.39</v>
      </c>
      <c r="E37" s="1">
        <f>IFERROR(__xludf.DUMMYFUNCTION("""COMPUTED_VALUE"""),264.31)</f>
        <v>264.31</v>
      </c>
      <c r="F37" s="1">
        <f>IFERROR(__xludf.DUMMYFUNCTION("""COMPUTED_VALUE"""),1.5736123E7)</f>
        <v>15736123</v>
      </c>
    </row>
    <row r="38">
      <c r="A38" s="2">
        <f>IFERROR(__xludf.DUMMYFUNCTION("""COMPUTED_VALUE"""),44252.66666666667)</f>
        <v>44252.66667</v>
      </c>
      <c r="B38" s="1">
        <f>IFERROR(__xludf.DUMMYFUNCTION("""COMPUTED_VALUE"""),262.3)</f>
        <v>262.3</v>
      </c>
      <c r="C38" s="1">
        <f>IFERROR(__xludf.DUMMYFUNCTION("""COMPUTED_VALUE"""),266.94)</f>
        <v>266.94</v>
      </c>
      <c r="D38" s="1">
        <f>IFERROR(__xludf.DUMMYFUNCTION("""COMPUTED_VALUE"""),254.04)</f>
        <v>254.04</v>
      </c>
      <c r="E38" s="1">
        <f>IFERROR(__xludf.DUMMYFUNCTION("""COMPUTED_VALUE"""),254.69)</f>
        <v>254.69</v>
      </c>
      <c r="F38" s="1">
        <f>IFERROR(__xludf.DUMMYFUNCTION("""COMPUTED_VALUE"""),1.9053142E7)</f>
        <v>19053142</v>
      </c>
    </row>
    <row r="39">
      <c r="A39" s="2">
        <f>IFERROR(__xludf.DUMMYFUNCTION("""COMPUTED_VALUE"""),44253.66666666667)</f>
        <v>44253.66667</v>
      </c>
      <c r="B39" s="1">
        <f>IFERROR(__xludf.DUMMYFUNCTION("""COMPUTED_VALUE"""),256.47)</f>
        <v>256.47</v>
      </c>
      <c r="C39" s="1">
        <f>IFERROR(__xludf.DUMMYFUNCTION("""COMPUTED_VALUE"""),265.55)</f>
        <v>265.55</v>
      </c>
      <c r="D39" s="1">
        <f>IFERROR(__xludf.DUMMYFUNCTION("""COMPUTED_VALUE"""),256.47)</f>
        <v>256.47</v>
      </c>
      <c r="E39" s="1">
        <f>IFERROR(__xludf.DUMMYFUNCTION("""COMPUTED_VALUE"""),257.62)</f>
        <v>257.62</v>
      </c>
      <c r="F39" s="1">
        <f>IFERROR(__xludf.DUMMYFUNCTION("""COMPUTED_VALUE"""),2.6619517E7)</f>
        <v>26619517</v>
      </c>
    </row>
    <row r="40">
      <c r="A40" s="2">
        <f>IFERROR(__xludf.DUMMYFUNCTION("""COMPUTED_VALUE"""),44256.66666666667)</f>
        <v>44256.66667</v>
      </c>
      <c r="B40" s="1">
        <f>IFERROR(__xludf.DUMMYFUNCTION("""COMPUTED_VALUE"""),260.82)</f>
        <v>260.82</v>
      </c>
      <c r="C40" s="1">
        <f>IFERROR(__xludf.DUMMYFUNCTION("""COMPUTED_VALUE"""),266.65)</f>
        <v>266.65</v>
      </c>
      <c r="D40" s="1">
        <f>IFERROR(__xludf.DUMMYFUNCTION("""COMPUTED_VALUE"""),257.9)</f>
        <v>257.9</v>
      </c>
      <c r="E40" s="1">
        <f>IFERROR(__xludf.DUMMYFUNCTION("""COMPUTED_VALUE"""),264.91)</f>
        <v>264.91</v>
      </c>
      <c r="F40" s="1">
        <f>IFERROR(__xludf.DUMMYFUNCTION("""COMPUTED_VALUE"""),2.2157255E7)</f>
        <v>22157255</v>
      </c>
    </row>
    <row r="41">
      <c r="A41" s="2">
        <f>IFERROR(__xludf.DUMMYFUNCTION("""COMPUTED_VALUE"""),44257.66666666667)</f>
        <v>44257.66667</v>
      </c>
      <c r="B41" s="1">
        <f>IFERROR(__xludf.DUMMYFUNCTION("""COMPUTED_VALUE"""),265.78)</f>
        <v>265.78</v>
      </c>
      <c r="C41" s="1">
        <f>IFERROR(__xludf.DUMMYFUNCTION("""COMPUTED_VALUE"""),266.71)</f>
        <v>266.71</v>
      </c>
      <c r="D41" s="1">
        <f>IFERROR(__xludf.DUMMYFUNCTION("""COMPUTED_VALUE"""),258.65)</f>
        <v>258.65</v>
      </c>
      <c r="E41" s="1">
        <f>IFERROR(__xludf.DUMMYFUNCTION("""COMPUTED_VALUE"""),259.0)</f>
        <v>259</v>
      </c>
      <c r="F41" s="1">
        <f>IFERROR(__xludf.DUMMYFUNCTION("""COMPUTED_VALUE"""),1.5191722E7)</f>
        <v>15191722</v>
      </c>
    </row>
    <row r="42">
      <c r="A42" s="2">
        <f>IFERROR(__xludf.DUMMYFUNCTION("""COMPUTED_VALUE"""),44258.66666666667)</f>
        <v>44258.66667</v>
      </c>
      <c r="B42" s="1">
        <f>IFERROR(__xludf.DUMMYFUNCTION("""COMPUTED_VALUE"""),260.29)</f>
        <v>260.29</v>
      </c>
      <c r="C42" s="1">
        <f>IFERROR(__xludf.DUMMYFUNCTION("""COMPUTED_VALUE"""),260.99)</f>
        <v>260.99</v>
      </c>
      <c r="D42" s="1">
        <f>IFERROR(__xludf.DUMMYFUNCTION("""COMPUTED_VALUE"""),255.1)</f>
        <v>255.1</v>
      </c>
      <c r="E42" s="1">
        <f>IFERROR(__xludf.DUMMYFUNCTION("""COMPUTED_VALUE"""),255.41)</f>
        <v>255.41</v>
      </c>
      <c r="F42" s="1">
        <f>IFERROR(__xludf.DUMMYFUNCTION("""COMPUTED_VALUE"""),1.5513515E7)</f>
        <v>15513515</v>
      </c>
    </row>
    <row r="43">
      <c r="A43" s="2">
        <f>IFERROR(__xludf.DUMMYFUNCTION("""COMPUTED_VALUE"""),44259.66666666667)</f>
        <v>44259.66667</v>
      </c>
      <c r="B43" s="1">
        <f>IFERROR(__xludf.DUMMYFUNCTION("""COMPUTED_VALUE"""),256.47)</f>
        <v>256.47</v>
      </c>
      <c r="C43" s="1">
        <f>IFERROR(__xludf.DUMMYFUNCTION("""COMPUTED_VALUE"""),266.49)</f>
        <v>266.49</v>
      </c>
      <c r="D43" s="1">
        <f>IFERROR(__xludf.DUMMYFUNCTION("""COMPUTED_VALUE"""),253.5)</f>
        <v>253.5</v>
      </c>
      <c r="E43" s="1">
        <f>IFERROR(__xludf.DUMMYFUNCTION("""COMPUTED_VALUE"""),257.64)</f>
        <v>257.64</v>
      </c>
      <c r="F43" s="1">
        <f>IFERROR(__xludf.DUMMYFUNCTION("""COMPUTED_VALUE"""),3.1626463E7)</f>
        <v>31626463</v>
      </c>
    </row>
    <row r="44">
      <c r="A44" s="2">
        <f>IFERROR(__xludf.DUMMYFUNCTION("""COMPUTED_VALUE"""),44260.66666666667)</f>
        <v>44260.66667</v>
      </c>
      <c r="B44" s="1">
        <f>IFERROR(__xludf.DUMMYFUNCTION("""COMPUTED_VALUE"""),260.67)</f>
        <v>260.67</v>
      </c>
      <c r="C44" s="1">
        <f>IFERROR(__xludf.DUMMYFUNCTION("""COMPUTED_VALUE"""),265.45)</f>
        <v>265.45</v>
      </c>
      <c r="D44" s="1">
        <f>IFERROR(__xludf.DUMMYFUNCTION("""COMPUTED_VALUE"""),255.61)</f>
        <v>255.61</v>
      </c>
      <c r="E44" s="1">
        <f>IFERROR(__xludf.DUMMYFUNCTION("""COMPUTED_VALUE"""),264.28)</f>
        <v>264.28</v>
      </c>
      <c r="F44" s="1">
        <f>IFERROR(__xludf.DUMMYFUNCTION("""COMPUTED_VALUE"""),2.6820055E7)</f>
        <v>26820055</v>
      </c>
    </row>
    <row r="45">
      <c r="A45" s="2">
        <f>IFERROR(__xludf.DUMMYFUNCTION("""COMPUTED_VALUE"""),44263.66666666667)</f>
        <v>44263.66667</v>
      </c>
      <c r="B45" s="1">
        <f>IFERROR(__xludf.DUMMYFUNCTION("""COMPUTED_VALUE"""),265.55)</f>
        <v>265.55</v>
      </c>
      <c r="C45" s="1">
        <f>IFERROR(__xludf.DUMMYFUNCTION("""COMPUTED_VALUE"""),265.58)</f>
        <v>265.58</v>
      </c>
      <c r="D45" s="1">
        <f>IFERROR(__xludf.DUMMYFUNCTION("""COMPUTED_VALUE"""),255.05)</f>
        <v>255.05</v>
      </c>
      <c r="E45" s="1">
        <f>IFERROR(__xludf.DUMMYFUNCTION("""COMPUTED_VALUE"""),255.31)</f>
        <v>255.31</v>
      </c>
      <c r="F45" s="1">
        <f>IFERROR(__xludf.DUMMYFUNCTION("""COMPUTED_VALUE"""),1.8391768E7)</f>
        <v>18391768</v>
      </c>
    </row>
    <row r="46">
      <c r="A46" s="2">
        <f>IFERROR(__xludf.DUMMYFUNCTION("""COMPUTED_VALUE"""),44264.66666666667)</f>
        <v>44264.66667</v>
      </c>
      <c r="B46" s="1">
        <f>IFERROR(__xludf.DUMMYFUNCTION("""COMPUTED_VALUE"""),261.18)</f>
        <v>261.18</v>
      </c>
      <c r="C46" s="1">
        <f>IFERROR(__xludf.DUMMYFUNCTION("""COMPUTED_VALUE"""),268.53)</f>
        <v>268.53</v>
      </c>
      <c r="D46" s="1">
        <f>IFERROR(__xludf.DUMMYFUNCTION("""COMPUTED_VALUE"""),259.81)</f>
        <v>259.81</v>
      </c>
      <c r="E46" s="1">
        <f>IFERROR(__xludf.DUMMYFUNCTION("""COMPUTED_VALUE"""),265.74)</f>
        <v>265.74</v>
      </c>
      <c r="F46" s="1">
        <f>IFERROR(__xludf.DUMMYFUNCTION("""COMPUTED_VALUE"""),2.203974E7)</f>
        <v>22039740</v>
      </c>
    </row>
    <row r="47">
      <c r="A47" s="2">
        <f>IFERROR(__xludf.DUMMYFUNCTION("""COMPUTED_VALUE"""),44265.66666666667)</f>
        <v>44265.66667</v>
      </c>
      <c r="B47" s="1">
        <f>IFERROR(__xludf.DUMMYFUNCTION("""COMPUTED_VALUE"""),268.64)</f>
        <v>268.64</v>
      </c>
      <c r="C47" s="1">
        <f>IFERROR(__xludf.DUMMYFUNCTION("""COMPUTED_VALUE"""),268.97)</f>
        <v>268.97</v>
      </c>
      <c r="D47" s="1">
        <f>IFERROR(__xludf.DUMMYFUNCTION("""COMPUTED_VALUE"""),262.87)</f>
        <v>262.87</v>
      </c>
      <c r="E47" s="1">
        <f>IFERROR(__xludf.DUMMYFUNCTION("""COMPUTED_VALUE"""),264.9)</f>
        <v>264.9</v>
      </c>
      <c r="F47" s="1">
        <f>IFERROR(__xludf.DUMMYFUNCTION("""COMPUTED_VALUE"""),1.4210318E7)</f>
        <v>14210318</v>
      </c>
    </row>
    <row r="48">
      <c r="A48" s="2">
        <f>IFERROR(__xludf.DUMMYFUNCTION("""COMPUTED_VALUE"""),44266.66666666667)</f>
        <v>44266.66667</v>
      </c>
      <c r="B48" s="1">
        <f>IFERROR(__xludf.DUMMYFUNCTION("""COMPUTED_VALUE"""),268.11)</f>
        <v>268.11</v>
      </c>
      <c r="C48" s="1">
        <f>IFERROR(__xludf.DUMMYFUNCTION("""COMPUTED_VALUE"""),277.9)</f>
        <v>277.9</v>
      </c>
      <c r="D48" s="1">
        <f>IFERROR(__xludf.DUMMYFUNCTION("""COMPUTED_VALUE"""),267.82)</f>
        <v>267.82</v>
      </c>
      <c r="E48" s="1">
        <f>IFERROR(__xludf.DUMMYFUNCTION("""COMPUTED_VALUE"""),273.88)</f>
        <v>273.88</v>
      </c>
      <c r="F48" s="1">
        <f>IFERROR(__xludf.DUMMYFUNCTION("""COMPUTED_VALUE"""),2.1833979E7)</f>
        <v>21833979</v>
      </c>
    </row>
    <row r="49">
      <c r="A49" s="2">
        <f>IFERROR(__xludf.DUMMYFUNCTION("""COMPUTED_VALUE"""),44267.66666666667)</f>
        <v>44267.66667</v>
      </c>
      <c r="B49" s="1">
        <f>IFERROR(__xludf.DUMMYFUNCTION("""COMPUTED_VALUE"""),269.14)</f>
        <v>269.14</v>
      </c>
      <c r="C49" s="1">
        <f>IFERROR(__xludf.DUMMYFUNCTION("""COMPUTED_VALUE"""),269.74)</f>
        <v>269.74</v>
      </c>
      <c r="D49" s="1">
        <f>IFERROR(__xludf.DUMMYFUNCTION("""COMPUTED_VALUE"""),264.02)</f>
        <v>264.02</v>
      </c>
      <c r="E49" s="1">
        <f>IFERROR(__xludf.DUMMYFUNCTION("""COMPUTED_VALUE"""),268.4)</f>
        <v>268.4</v>
      </c>
      <c r="F49" s="1">
        <f>IFERROR(__xludf.DUMMYFUNCTION("""COMPUTED_VALUE"""),2.0600198E7)</f>
        <v>20600198</v>
      </c>
    </row>
    <row r="50">
      <c r="A50" s="2">
        <f>IFERROR(__xludf.DUMMYFUNCTION("""COMPUTED_VALUE"""),44270.66666666667)</f>
        <v>44270.66667</v>
      </c>
      <c r="B50" s="1">
        <f>IFERROR(__xludf.DUMMYFUNCTION("""COMPUTED_VALUE"""),269.08)</f>
        <v>269.08</v>
      </c>
      <c r="C50" s="1">
        <f>IFERROR(__xludf.DUMMYFUNCTION("""COMPUTED_VALUE"""),275.96)</f>
        <v>275.96</v>
      </c>
      <c r="D50" s="1">
        <f>IFERROR(__xludf.DUMMYFUNCTION("""COMPUTED_VALUE"""),268.5)</f>
        <v>268.5</v>
      </c>
      <c r="E50" s="1">
        <f>IFERROR(__xludf.DUMMYFUNCTION("""COMPUTED_VALUE"""),273.75)</f>
        <v>273.75</v>
      </c>
      <c r="F50" s="1">
        <f>IFERROR(__xludf.DUMMYFUNCTION("""COMPUTED_VALUE"""),1.6856746E7)</f>
        <v>16856746</v>
      </c>
    </row>
    <row r="51">
      <c r="A51" s="2">
        <f>IFERROR(__xludf.DUMMYFUNCTION("""COMPUTED_VALUE"""),44271.66666666667)</f>
        <v>44271.66667</v>
      </c>
      <c r="B51" s="1">
        <f>IFERROR(__xludf.DUMMYFUNCTION("""COMPUTED_VALUE"""),276.08)</f>
        <v>276.08</v>
      </c>
      <c r="C51" s="1">
        <f>IFERROR(__xludf.DUMMYFUNCTION("""COMPUTED_VALUE"""),282.14)</f>
        <v>282.14</v>
      </c>
      <c r="D51" s="1">
        <f>IFERROR(__xludf.DUMMYFUNCTION("""COMPUTED_VALUE"""),274.8)</f>
        <v>274.8</v>
      </c>
      <c r="E51" s="1">
        <f>IFERROR(__xludf.DUMMYFUNCTION("""COMPUTED_VALUE"""),279.28)</f>
        <v>279.28</v>
      </c>
      <c r="F51" s="1">
        <f>IFERROR(__xludf.DUMMYFUNCTION("""COMPUTED_VALUE"""),2.2437665E7)</f>
        <v>22437665</v>
      </c>
    </row>
    <row r="52">
      <c r="A52" s="2">
        <f>IFERROR(__xludf.DUMMYFUNCTION("""COMPUTED_VALUE"""),44272.66666666667)</f>
        <v>44272.66667</v>
      </c>
      <c r="B52" s="1">
        <f>IFERROR(__xludf.DUMMYFUNCTION("""COMPUTED_VALUE"""),275.71)</f>
        <v>275.71</v>
      </c>
      <c r="C52" s="1">
        <f>IFERROR(__xludf.DUMMYFUNCTION("""COMPUTED_VALUE"""),286.23)</f>
        <v>286.23</v>
      </c>
      <c r="D52" s="1">
        <f>IFERROR(__xludf.DUMMYFUNCTION("""COMPUTED_VALUE"""),275.41)</f>
        <v>275.41</v>
      </c>
      <c r="E52" s="1">
        <f>IFERROR(__xludf.DUMMYFUNCTION("""COMPUTED_VALUE"""),284.01)</f>
        <v>284.01</v>
      </c>
      <c r="F52" s="1">
        <f>IFERROR(__xludf.DUMMYFUNCTION("""COMPUTED_VALUE"""),2.1315044E7)</f>
        <v>21315044</v>
      </c>
    </row>
    <row r="53">
      <c r="A53" s="2">
        <f>IFERROR(__xludf.DUMMYFUNCTION("""COMPUTED_VALUE"""),44273.66666666667)</f>
        <v>44273.66667</v>
      </c>
      <c r="B53" s="1">
        <f>IFERROR(__xludf.DUMMYFUNCTION("""COMPUTED_VALUE"""),279.87)</f>
        <v>279.87</v>
      </c>
      <c r="C53" s="1">
        <f>IFERROR(__xludf.DUMMYFUNCTION("""COMPUTED_VALUE"""),285.19)</f>
        <v>285.19</v>
      </c>
      <c r="D53" s="1">
        <f>IFERROR(__xludf.DUMMYFUNCTION("""COMPUTED_VALUE"""),278.28)</f>
        <v>278.28</v>
      </c>
      <c r="E53" s="1">
        <f>IFERROR(__xludf.DUMMYFUNCTION("""COMPUTED_VALUE"""),278.62)</f>
        <v>278.62</v>
      </c>
      <c r="F53" s="1">
        <f>IFERROR(__xludf.DUMMYFUNCTION("""COMPUTED_VALUE"""),1.8754853E7)</f>
        <v>18754853</v>
      </c>
    </row>
    <row r="54">
      <c r="A54" s="2">
        <f>IFERROR(__xludf.DUMMYFUNCTION("""COMPUTED_VALUE"""),44274.66666666667)</f>
        <v>44274.66667</v>
      </c>
      <c r="B54" s="1">
        <f>IFERROR(__xludf.DUMMYFUNCTION("""COMPUTED_VALUE"""),281.22)</f>
        <v>281.22</v>
      </c>
      <c r="C54" s="1">
        <f>IFERROR(__xludf.DUMMYFUNCTION("""COMPUTED_VALUE"""),292.8)</f>
        <v>292.8</v>
      </c>
      <c r="D54" s="1">
        <f>IFERROR(__xludf.DUMMYFUNCTION("""COMPUTED_VALUE"""),281.2)</f>
        <v>281.2</v>
      </c>
      <c r="E54" s="1">
        <f>IFERROR(__xludf.DUMMYFUNCTION("""COMPUTED_VALUE"""),290.11)</f>
        <v>290.11</v>
      </c>
      <c r="F54" s="1">
        <f>IFERROR(__xludf.DUMMYFUNCTION("""COMPUTED_VALUE"""),3.8930536E7)</f>
        <v>38930536</v>
      </c>
    </row>
    <row r="55">
      <c r="A55" s="2">
        <f>IFERROR(__xludf.DUMMYFUNCTION("""COMPUTED_VALUE"""),44277.66666666667)</f>
        <v>44277.66667</v>
      </c>
      <c r="B55" s="1">
        <f>IFERROR(__xludf.DUMMYFUNCTION("""COMPUTED_VALUE"""),290.45)</f>
        <v>290.45</v>
      </c>
      <c r="C55" s="1">
        <f>IFERROR(__xludf.DUMMYFUNCTION("""COMPUTED_VALUE"""),299.71)</f>
        <v>299.71</v>
      </c>
      <c r="D55" s="1">
        <f>IFERROR(__xludf.DUMMYFUNCTION("""COMPUTED_VALUE"""),286.75)</f>
        <v>286.75</v>
      </c>
      <c r="E55" s="1">
        <f>IFERROR(__xludf.DUMMYFUNCTION("""COMPUTED_VALUE"""),293.54)</f>
        <v>293.54</v>
      </c>
      <c r="F55" s="1">
        <f>IFERROR(__xludf.DUMMYFUNCTION("""COMPUTED_VALUE"""),2.8273073E7)</f>
        <v>28273073</v>
      </c>
    </row>
    <row r="56">
      <c r="A56" s="2">
        <f>IFERROR(__xludf.DUMMYFUNCTION("""COMPUTED_VALUE"""),44278.66666666667)</f>
        <v>44278.66667</v>
      </c>
      <c r="B56" s="1">
        <f>IFERROR(__xludf.DUMMYFUNCTION("""COMPUTED_VALUE"""),293.15)</f>
        <v>293.15</v>
      </c>
      <c r="C56" s="1">
        <f>IFERROR(__xludf.DUMMYFUNCTION("""COMPUTED_VALUE"""),298.0)</f>
        <v>298</v>
      </c>
      <c r="D56" s="1">
        <f>IFERROR(__xludf.DUMMYFUNCTION("""COMPUTED_VALUE"""),289.81)</f>
        <v>289.81</v>
      </c>
      <c r="E56" s="1">
        <f>IFERROR(__xludf.DUMMYFUNCTION("""COMPUTED_VALUE"""),290.63)</f>
        <v>290.63</v>
      </c>
      <c r="F56" s="1">
        <f>IFERROR(__xludf.DUMMYFUNCTION("""COMPUTED_VALUE"""),2.3000929E7)</f>
        <v>23000929</v>
      </c>
    </row>
    <row r="57">
      <c r="A57" s="2">
        <f>IFERROR(__xludf.DUMMYFUNCTION("""COMPUTED_VALUE"""),44279.66666666667)</f>
        <v>44279.66667</v>
      </c>
      <c r="B57" s="1">
        <f>IFERROR(__xludf.DUMMYFUNCTION("""COMPUTED_VALUE"""),291.0)</f>
        <v>291</v>
      </c>
      <c r="C57" s="1">
        <f>IFERROR(__xludf.DUMMYFUNCTION("""COMPUTED_VALUE"""),291.72)</f>
        <v>291.72</v>
      </c>
      <c r="D57" s="1">
        <f>IFERROR(__xludf.DUMMYFUNCTION("""COMPUTED_VALUE"""),281.16)</f>
        <v>281.16</v>
      </c>
      <c r="E57" s="1">
        <f>IFERROR(__xludf.DUMMYFUNCTION("""COMPUTED_VALUE"""),282.14)</f>
        <v>282.14</v>
      </c>
      <c r="F57" s="1">
        <f>IFERROR(__xludf.DUMMYFUNCTION("""COMPUTED_VALUE"""),1.8675046E7)</f>
        <v>18675046</v>
      </c>
    </row>
    <row r="58">
      <c r="A58" s="2">
        <f>IFERROR(__xludf.DUMMYFUNCTION("""COMPUTED_VALUE"""),44280.66666666667)</f>
        <v>44280.66667</v>
      </c>
      <c r="B58" s="1">
        <f>IFERROR(__xludf.DUMMYFUNCTION("""COMPUTED_VALUE"""),280.98)</f>
        <v>280.98</v>
      </c>
      <c r="C58" s="1">
        <f>IFERROR(__xludf.DUMMYFUNCTION("""COMPUTED_VALUE"""),288.06)</f>
        <v>288.06</v>
      </c>
      <c r="D58" s="1">
        <f>IFERROR(__xludf.DUMMYFUNCTION("""COMPUTED_VALUE"""),277.75)</f>
        <v>277.75</v>
      </c>
      <c r="E58" s="1">
        <f>IFERROR(__xludf.DUMMYFUNCTION("""COMPUTED_VALUE"""),278.74)</f>
        <v>278.74</v>
      </c>
      <c r="F58" s="1">
        <f>IFERROR(__xludf.DUMMYFUNCTION("""COMPUTED_VALUE"""),2.4505648E7)</f>
        <v>24505648</v>
      </c>
    </row>
    <row r="59">
      <c r="A59" s="2">
        <f>IFERROR(__xludf.DUMMYFUNCTION("""COMPUTED_VALUE"""),44281.66666666667)</f>
        <v>44281.66667</v>
      </c>
      <c r="B59" s="1">
        <f>IFERROR(__xludf.DUMMYFUNCTION("""COMPUTED_VALUE"""),278.3)</f>
        <v>278.3</v>
      </c>
      <c r="C59" s="1">
        <f>IFERROR(__xludf.DUMMYFUNCTION("""COMPUTED_VALUE"""),284.5)</f>
        <v>284.5</v>
      </c>
      <c r="D59" s="1">
        <f>IFERROR(__xludf.DUMMYFUNCTION("""COMPUTED_VALUE"""),277.77)</f>
        <v>277.77</v>
      </c>
      <c r="E59" s="1">
        <f>IFERROR(__xludf.DUMMYFUNCTION("""COMPUTED_VALUE"""),283.02)</f>
        <v>283.02</v>
      </c>
      <c r="F59" s="1">
        <f>IFERROR(__xludf.DUMMYFUNCTION("""COMPUTED_VALUE"""),1.7629185E7)</f>
        <v>17629185</v>
      </c>
    </row>
    <row r="60">
      <c r="A60" s="2">
        <f>IFERROR(__xludf.DUMMYFUNCTION("""COMPUTED_VALUE"""),44284.66666666667)</f>
        <v>44284.66667</v>
      </c>
      <c r="B60" s="1">
        <f>IFERROR(__xludf.DUMMYFUNCTION("""COMPUTED_VALUE"""),285.77)</f>
        <v>285.77</v>
      </c>
      <c r="C60" s="1">
        <f>IFERROR(__xludf.DUMMYFUNCTION("""COMPUTED_VALUE"""),293.18)</f>
        <v>293.18</v>
      </c>
      <c r="D60" s="1">
        <f>IFERROR(__xludf.DUMMYFUNCTION("""COMPUTED_VALUE"""),284.7)</f>
        <v>284.7</v>
      </c>
      <c r="E60" s="1">
        <f>IFERROR(__xludf.DUMMYFUNCTION("""COMPUTED_VALUE"""),290.82)</f>
        <v>290.82</v>
      </c>
      <c r="F60" s="1">
        <f>IFERROR(__xludf.DUMMYFUNCTION("""COMPUTED_VALUE"""),2.1718831E7)</f>
        <v>21718831</v>
      </c>
    </row>
    <row r="61">
      <c r="A61" s="2">
        <f>IFERROR(__xludf.DUMMYFUNCTION("""COMPUTED_VALUE"""),44285.66666666667)</f>
        <v>44285.66667</v>
      </c>
      <c r="B61" s="1">
        <f>IFERROR(__xludf.DUMMYFUNCTION("""COMPUTED_VALUE"""),289.83)</f>
        <v>289.83</v>
      </c>
      <c r="C61" s="1">
        <f>IFERROR(__xludf.DUMMYFUNCTION("""COMPUTED_VALUE"""),292.47)</f>
        <v>292.47</v>
      </c>
      <c r="D61" s="1">
        <f>IFERROR(__xludf.DUMMYFUNCTION("""COMPUTED_VALUE"""),286.7)</f>
        <v>286.7</v>
      </c>
      <c r="E61" s="1">
        <f>IFERROR(__xludf.DUMMYFUNCTION("""COMPUTED_VALUE"""),288.0)</f>
        <v>288</v>
      </c>
      <c r="F61" s="1">
        <f>IFERROR(__xludf.DUMMYFUNCTION("""COMPUTED_VALUE"""),1.7474537E7)</f>
        <v>17474537</v>
      </c>
    </row>
    <row r="62">
      <c r="A62" s="2">
        <f>IFERROR(__xludf.DUMMYFUNCTION("""COMPUTED_VALUE"""),44286.66666666667)</f>
        <v>44286.66667</v>
      </c>
      <c r="B62" s="1">
        <f>IFERROR(__xludf.DUMMYFUNCTION("""COMPUTED_VALUE"""),289.99)</f>
        <v>289.99</v>
      </c>
      <c r="C62" s="1">
        <f>IFERROR(__xludf.DUMMYFUNCTION("""COMPUTED_VALUE"""),296.5)</f>
        <v>296.5</v>
      </c>
      <c r="D62" s="1">
        <f>IFERROR(__xludf.DUMMYFUNCTION("""COMPUTED_VALUE"""),288.61)</f>
        <v>288.61</v>
      </c>
      <c r="E62" s="1">
        <f>IFERROR(__xludf.DUMMYFUNCTION("""COMPUTED_VALUE"""),294.53)</f>
        <v>294.53</v>
      </c>
      <c r="F62" s="1">
        <f>IFERROR(__xludf.DUMMYFUNCTION("""COMPUTED_VALUE"""),1.9498157E7)</f>
        <v>19498157</v>
      </c>
    </row>
    <row r="63">
      <c r="A63" s="2">
        <f>IFERROR(__xludf.DUMMYFUNCTION("""COMPUTED_VALUE"""),44287.66666666667)</f>
        <v>44287.66667</v>
      </c>
      <c r="B63" s="1">
        <f>IFERROR(__xludf.DUMMYFUNCTION("""COMPUTED_VALUE"""),298.4)</f>
        <v>298.4</v>
      </c>
      <c r="C63" s="1">
        <f>IFERROR(__xludf.DUMMYFUNCTION("""COMPUTED_VALUE"""),302.4)</f>
        <v>302.4</v>
      </c>
      <c r="D63" s="1">
        <f>IFERROR(__xludf.DUMMYFUNCTION("""COMPUTED_VALUE"""),296.6)</f>
        <v>296.6</v>
      </c>
      <c r="E63" s="1">
        <f>IFERROR(__xludf.DUMMYFUNCTION("""COMPUTED_VALUE"""),298.66)</f>
        <v>298.66</v>
      </c>
      <c r="F63" s="1">
        <f>IFERROR(__xludf.DUMMYFUNCTION("""COMPUTED_VALUE"""),1.761598E7)</f>
        <v>17615980</v>
      </c>
    </row>
    <row r="64">
      <c r="A64" s="2">
        <f>IFERROR(__xludf.DUMMYFUNCTION("""COMPUTED_VALUE"""),44291.66666666667)</f>
        <v>44291.66667</v>
      </c>
      <c r="B64" s="1">
        <f>IFERROR(__xludf.DUMMYFUNCTION("""COMPUTED_VALUE"""),300.89)</f>
        <v>300.89</v>
      </c>
      <c r="C64" s="1">
        <f>IFERROR(__xludf.DUMMYFUNCTION("""COMPUTED_VALUE"""),310.77)</f>
        <v>310.77</v>
      </c>
      <c r="D64" s="1">
        <f>IFERROR(__xludf.DUMMYFUNCTION("""COMPUTED_VALUE"""),300.68)</f>
        <v>300.68</v>
      </c>
      <c r="E64" s="1">
        <f>IFERROR(__xludf.DUMMYFUNCTION("""COMPUTED_VALUE"""),308.91)</f>
        <v>308.91</v>
      </c>
      <c r="F64" s="1">
        <f>IFERROR(__xludf.DUMMYFUNCTION("""COMPUTED_VALUE"""),2.8237006E7)</f>
        <v>28237006</v>
      </c>
    </row>
    <row r="65">
      <c r="A65" s="2">
        <f>IFERROR(__xludf.DUMMYFUNCTION("""COMPUTED_VALUE"""),44292.66666666667)</f>
        <v>44292.66667</v>
      </c>
      <c r="B65" s="1">
        <f>IFERROR(__xludf.DUMMYFUNCTION("""COMPUTED_VALUE"""),308.84)</f>
        <v>308.84</v>
      </c>
      <c r="C65" s="1">
        <f>IFERROR(__xludf.DUMMYFUNCTION("""COMPUTED_VALUE"""),311.35)</f>
        <v>311.35</v>
      </c>
      <c r="D65" s="1">
        <f>IFERROR(__xludf.DUMMYFUNCTION("""COMPUTED_VALUE"""),305.25)</f>
        <v>305.25</v>
      </c>
      <c r="E65" s="1">
        <f>IFERROR(__xludf.DUMMYFUNCTION("""COMPUTED_VALUE"""),306.26)</f>
        <v>306.26</v>
      </c>
      <c r="F65" s="1">
        <f>IFERROR(__xludf.DUMMYFUNCTION("""COMPUTED_VALUE"""),1.7335246E7)</f>
        <v>17335246</v>
      </c>
    </row>
    <row r="66">
      <c r="A66" s="2">
        <f>IFERROR(__xludf.DUMMYFUNCTION("""COMPUTED_VALUE"""),44293.66666666667)</f>
        <v>44293.66667</v>
      </c>
      <c r="B66" s="1">
        <f>IFERROR(__xludf.DUMMYFUNCTION("""COMPUTED_VALUE"""),306.34)</f>
        <v>306.34</v>
      </c>
      <c r="C66" s="1">
        <f>IFERROR(__xludf.DUMMYFUNCTION("""COMPUTED_VALUE"""),314.25)</f>
        <v>314.25</v>
      </c>
      <c r="D66" s="1">
        <f>IFERROR(__xludf.DUMMYFUNCTION("""COMPUTED_VALUE"""),305.5)</f>
        <v>305.5</v>
      </c>
      <c r="E66" s="1">
        <f>IFERROR(__xludf.DUMMYFUNCTION("""COMPUTED_VALUE"""),313.09)</f>
        <v>313.09</v>
      </c>
      <c r="F66" s="1">
        <f>IFERROR(__xludf.DUMMYFUNCTION("""COMPUTED_VALUE"""),2.2855241E7)</f>
        <v>22855241</v>
      </c>
    </row>
    <row r="67">
      <c r="A67" s="2">
        <f>IFERROR(__xludf.DUMMYFUNCTION("""COMPUTED_VALUE"""),44294.66666666667)</f>
        <v>44294.66667</v>
      </c>
      <c r="B67" s="1">
        <f>IFERROR(__xludf.DUMMYFUNCTION("""COMPUTED_VALUE"""),314.85)</f>
        <v>314.85</v>
      </c>
      <c r="C67" s="1">
        <f>IFERROR(__xludf.DUMMYFUNCTION("""COMPUTED_VALUE"""),315.88)</f>
        <v>315.88</v>
      </c>
      <c r="D67" s="1">
        <f>IFERROR(__xludf.DUMMYFUNCTION("""COMPUTED_VALUE"""),310.05)</f>
        <v>310.05</v>
      </c>
      <c r="E67" s="1">
        <f>IFERROR(__xludf.DUMMYFUNCTION("""COMPUTED_VALUE"""),313.02)</f>
        <v>313.02</v>
      </c>
      <c r="F67" s="1">
        <f>IFERROR(__xludf.DUMMYFUNCTION("""COMPUTED_VALUE"""),2.0894148E7)</f>
        <v>20894148</v>
      </c>
    </row>
    <row r="68">
      <c r="A68" s="2">
        <f>IFERROR(__xludf.DUMMYFUNCTION("""COMPUTED_VALUE"""),44295.66666666667)</f>
        <v>44295.66667</v>
      </c>
      <c r="B68" s="1">
        <f>IFERROR(__xludf.DUMMYFUNCTION("""COMPUTED_VALUE"""),311.4)</f>
        <v>311.4</v>
      </c>
      <c r="C68" s="1">
        <f>IFERROR(__xludf.DUMMYFUNCTION("""COMPUTED_VALUE"""),314.74)</f>
        <v>314.74</v>
      </c>
      <c r="D68" s="1">
        <f>IFERROR(__xludf.DUMMYFUNCTION("""COMPUTED_VALUE"""),310.33)</f>
        <v>310.33</v>
      </c>
      <c r="E68" s="1">
        <f>IFERROR(__xludf.DUMMYFUNCTION("""COMPUTED_VALUE"""),312.46)</f>
        <v>312.46</v>
      </c>
      <c r="F68" s="1">
        <f>IFERROR(__xludf.DUMMYFUNCTION("""COMPUTED_VALUE"""),1.5988568E7)</f>
        <v>15988568</v>
      </c>
    </row>
    <row r="69">
      <c r="A69" s="2">
        <f>IFERROR(__xludf.DUMMYFUNCTION("""COMPUTED_VALUE"""),44298.66666666667)</f>
        <v>44298.66667</v>
      </c>
      <c r="B69" s="1">
        <f>IFERROR(__xludf.DUMMYFUNCTION("""COMPUTED_VALUE"""),311.05)</f>
        <v>311.05</v>
      </c>
      <c r="C69" s="1">
        <f>IFERROR(__xludf.DUMMYFUNCTION("""COMPUTED_VALUE"""),312.15)</f>
        <v>312.15</v>
      </c>
      <c r="D69" s="1">
        <f>IFERROR(__xludf.DUMMYFUNCTION("""COMPUTED_VALUE"""),307.93)</f>
        <v>307.93</v>
      </c>
      <c r="E69" s="1">
        <f>IFERROR(__xludf.DUMMYFUNCTION("""COMPUTED_VALUE"""),311.54)</f>
        <v>311.54</v>
      </c>
      <c r="F69" s="1">
        <f>IFERROR(__xludf.DUMMYFUNCTION("""COMPUTED_VALUE"""),1.0881935E7)</f>
        <v>10881935</v>
      </c>
    </row>
    <row r="70">
      <c r="A70" s="2">
        <f>IFERROR(__xludf.DUMMYFUNCTION("""COMPUTED_VALUE"""),44299.66666666667)</f>
        <v>44299.66667</v>
      </c>
      <c r="B70" s="1">
        <f>IFERROR(__xludf.DUMMYFUNCTION("""COMPUTED_VALUE"""),312.21)</f>
        <v>312.21</v>
      </c>
      <c r="C70" s="1">
        <f>IFERROR(__xludf.DUMMYFUNCTION("""COMPUTED_VALUE"""),314.43)</f>
        <v>314.43</v>
      </c>
      <c r="D70" s="1">
        <f>IFERROR(__xludf.DUMMYFUNCTION("""COMPUTED_VALUE"""),309.32)</f>
        <v>309.32</v>
      </c>
      <c r="E70" s="1">
        <f>IFERROR(__xludf.DUMMYFUNCTION("""COMPUTED_VALUE"""),309.76)</f>
        <v>309.76</v>
      </c>
      <c r="F70" s="1">
        <f>IFERROR(__xludf.DUMMYFUNCTION("""COMPUTED_VALUE"""),1.4036927E7)</f>
        <v>14036927</v>
      </c>
    </row>
    <row r="71">
      <c r="A71" s="2">
        <f>IFERROR(__xludf.DUMMYFUNCTION("""COMPUTED_VALUE"""),44300.66666666667)</f>
        <v>44300.66667</v>
      </c>
      <c r="B71" s="1">
        <f>IFERROR(__xludf.DUMMYFUNCTION("""COMPUTED_VALUE"""),307.3)</f>
        <v>307.3</v>
      </c>
      <c r="C71" s="1">
        <f>IFERROR(__xludf.DUMMYFUNCTION("""COMPUTED_VALUE"""),308.03)</f>
        <v>308.03</v>
      </c>
      <c r="D71" s="1">
        <f>IFERROR(__xludf.DUMMYFUNCTION("""COMPUTED_VALUE"""),301.95)</f>
        <v>301.95</v>
      </c>
      <c r="E71" s="1">
        <f>IFERROR(__xludf.DUMMYFUNCTION("""COMPUTED_VALUE"""),302.82)</f>
        <v>302.82</v>
      </c>
      <c r="F71" s="1">
        <f>IFERROR(__xludf.DUMMYFUNCTION("""COMPUTED_VALUE"""),1.7421393E7)</f>
        <v>17421393</v>
      </c>
    </row>
    <row r="72">
      <c r="A72" s="2">
        <f>IFERROR(__xludf.DUMMYFUNCTION("""COMPUTED_VALUE"""),44301.66666666667)</f>
        <v>44301.66667</v>
      </c>
      <c r="B72" s="1">
        <f>IFERROR(__xludf.DUMMYFUNCTION("""COMPUTED_VALUE"""),306.34)</f>
        <v>306.34</v>
      </c>
      <c r="C72" s="1">
        <f>IFERROR(__xludf.DUMMYFUNCTION("""COMPUTED_VALUE"""),310.14)</f>
        <v>310.14</v>
      </c>
      <c r="D72" s="1">
        <f>IFERROR(__xludf.DUMMYFUNCTION("""COMPUTED_VALUE"""),304.1)</f>
        <v>304.1</v>
      </c>
      <c r="E72" s="1">
        <f>IFERROR(__xludf.DUMMYFUNCTION("""COMPUTED_VALUE"""),307.82)</f>
        <v>307.82</v>
      </c>
      <c r="F72" s="1">
        <f>IFERROR(__xludf.DUMMYFUNCTION("""COMPUTED_VALUE"""),1.4558273E7)</f>
        <v>14558273</v>
      </c>
    </row>
    <row r="73">
      <c r="A73" s="2">
        <f>IFERROR(__xludf.DUMMYFUNCTION("""COMPUTED_VALUE"""),44302.66666666667)</f>
        <v>44302.66667</v>
      </c>
      <c r="B73" s="1">
        <f>IFERROR(__xludf.DUMMYFUNCTION("""COMPUTED_VALUE"""),308.17)</f>
        <v>308.17</v>
      </c>
      <c r="C73" s="1">
        <f>IFERROR(__xludf.DUMMYFUNCTION("""COMPUTED_VALUE"""),308.95)</f>
        <v>308.95</v>
      </c>
      <c r="D73" s="1">
        <f>IFERROR(__xludf.DUMMYFUNCTION("""COMPUTED_VALUE"""),304.61)</f>
        <v>304.61</v>
      </c>
      <c r="E73" s="1">
        <f>IFERROR(__xludf.DUMMYFUNCTION("""COMPUTED_VALUE"""),306.18)</f>
        <v>306.18</v>
      </c>
      <c r="F73" s="1">
        <f>IFERROR(__xludf.DUMMYFUNCTION("""COMPUTED_VALUE"""),1.3059163E7)</f>
        <v>13059163</v>
      </c>
    </row>
    <row r="74">
      <c r="A74" s="2">
        <f>IFERROR(__xludf.DUMMYFUNCTION("""COMPUTED_VALUE"""),44305.66666666667)</f>
        <v>44305.66667</v>
      </c>
      <c r="B74" s="1">
        <f>IFERROR(__xludf.DUMMYFUNCTION("""COMPUTED_VALUE"""),305.01)</f>
        <v>305.01</v>
      </c>
      <c r="C74" s="1">
        <f>IFERROR(__xludf.DUMMYFUNCTION("""COMPUTED_VALUE"""),307.7)</f>
        <v>307.7</v>
      </c>
      <c r="D74" s="1">
        <f>IFERROR(__xludf.DUMMYFUNCTION("""COMPUTED_VALUE"""),300.56)</f>
        <v>300.56</v>
      </c>
      <c r="E74" s="1">
        <f>IFERROR(__xludf.DUMMYFUNCTION("""COMPUTED_VALUE"""),302.24)</f>
        <v>302.24</v>
      </c>
      <c r="F74" s="1">
        <f>IFERROR(__xludf.DUMMYFUNCTION("""COMPUTED_VALUE"""),1.4553507E7)</f>
        <v>14553507</v>
      </c>
    </row>
    <row r="75">
      <c r="A75" s="2">
        <f>IFERROR(__xludf.DUMMYFUNCTION("""COMPUTED_VALUE"""),44306.66666666667)</f>
        <v>44306.66667</v>
      </c>
      <c r="B75" s="1">
        <f>IFERROR(__xludf.DUMMYFUNCTION("""COMPUTED_VALUE"""),301.99)</f>
        <v>301.99</v>
      </c>
      <c r="C75" s="1">
        <f>IFERROR(__xludf.DUMMYFUNCTION("""COMPUTED_VALUE"""),305.1)</f>
        <v>305.1</v>
      </c>
      <c r="D75" s="1">
        <f>IFERROR(__xludf.DUMMYFUNCTION("""COMPUTED_VALUE"""),297.21)</f>
        <v>297.21</v>
      </c>
      <c r="E75" s="1">
        <f>IFERROR(__xludf.DUMMYFUNCTION("""COMPUTED_VALUE"""),302.65)</f>
        <v>302.65</v>
      </c>
      <c r="F75" s="1">
        <f>IFERROR(__xludf.DUMMYFUNCTION("""COMPUTED_VALUE"""),1.6796442E7)</f>
        <v>16796442</v>
      </c>
    </row>
    <row r="76">
      <c r="A76" s="2">
        <f>IFERROR(__xludf.DUMMYFUNCTION("""COMPUTED_VALUE"""),44307.66666666667)</f>
        <v>44307.66667</v>
      </c>
      <c r="B76" s="1">
        <f>IFERROR(__xludf.DUMMYFUNCTION("""COMPUTED_VALUE"""),301.95)</f>
        <v>301.95</v>
      </c>
      <c r="C76" s="1">
        <f>IFERROR(__xludf.DUMMYFUNCTION("""COMPUTED_VALUE"""),301.98)</f>
        <v>301.98</v>
      </c>
      <c r="D76" s="1">
        <f>IFERROR(__xludf.DUMMYFUNCTION("""COMPUTED_VALUE"""),297.39)</f>
        <v>297.39</v>
      </c>
      <c r="E76" s="1">
        <f>IFERROR(__xludf.DUMMYFUNCTION("""COMPUTED_VALUE"""),301.47)</f>
        <v>301.47</v>
      </c>
      <c r="F76" s="1">
        <f>IFERROR(__xludf.DUMMYFUNCTION("""COMPUTED_VALUE"""),1.4863474E7)</f>
        <v>14863474</v>
      </c>
    </row>
    <row r="77">
      <c r="A77" s="2">
        <f>IFERROR(__xludf.DUMMYFUNCTION("""COMPUTED_VALUE"""),44308.66666666667)</f>
        <v>44308.66667</v>
      </c>
      <c r="B77" s="1">
        <f>IFERROR(__xludf.DUMMYFUNCTION("""COMPUTED_VALUE"""),301.33)</f>
        <v>301.33</v>
      </c>
      <c r="C77" s="1">
        <f>IFERROR(__xludf.DUMMYFUNCTION("""COMPUTED_VALUE"""),302.92)</f>
        <v>302.92</v>
      </c>
      <c r="D77" s="1">
        <f>IFERROR(__xludf.DUMMYFUNCTION("""COMPUTED_VALUE"""),296.04)</f>
        <v>296.04</v>
      </c>
      <c r="E77" s="1">
        <f>IFERROR(__xludf.DUMMYFUNCTION("""COMPUTED_VALUE"""),296.52)</f>
        <v>296.52</v>
      </c>
      <c r="F77" s="1">
        <f>IFERROR(__xludf.DUMMYFUNCTION("""COMPUTED_VALUE"""),1.637535E7)</f>
        <v>16375350</v>
      </c>
    </row>
    <row r="78">
      <c r="A78" s="2">
        <f>IFERROR(__xludf.DUMMYFUNCTION("""COMPUTED_VALUE"""),44309.66666666667)</f>
        <v>44309.66667</v>
      </c>
      <c r="B78" s="1">
        <f>IFERROR(__xludf.DUMMYFUNCTION("""COMPUTED_VALUE"""),298.76)</f>
        <v>298.76</v>
      </c>
      <c r="C78" s="1">
        <f>IFERROR(__xludf.DUMMYFUNCTION("""COMPUTED_VALUE"""),302.59)</f>
        <v>302.59</v>
      </c>
      <c r="D78" s="1">
        <f>IFERROR(__xludf.DUMMYFUNCTION("""COMPUTED_VALUE"""),297.15)</f>
        <v>297.15</v>
      </c>
      <c r="E78" s="1">
        <f>IFERROR(__xludf.DUMMYFUNCTION("""COMPUTED_VALUE"""),301.13)</f>
        <v>301.13</v>
      </c>
      <c r="F78" s="1">
        <f>IFERROR(__xludf.DUMMYFUNCTION("""COMPUTED_VALUE"""),1.7559498E7)</f>
        <v>17559498</v>
      </c>
    </row>
    <row r="79">
      <c r="A79" s="2">
        <f>IFERROR(__xludf.DUMMYFUNCTION("""COMPUTED_VALUE"""),44312.66666666667)</f>
        <v>44312.66667</v>
      </c>
      <c r="B79" s="1">
        <f>IFERROR(__xludf.DUMMYFUNCTION("""COMPUTED_VALUE"""),303.34)</f>
        <v>303.34</v>
      </c>
      <c r="C79" s="1">
        <f>IFERROR(__xludf.DUMMYFUNCTION("""COMPUTED_VALUE"""),305.8)</f>
        <v>305.8</v>
      </c>
      <c r="D79" s="1">
        <f>IFERROR(__xludf.DUMMYFUNCTION("""COMPUTED_VALUE"""),301.56)</f>
        <v>301.56</v>
      </c>
      <c r="E79" s="1">
        <f>IFERROR(__xludf.DUMMYFUNCTION("""COMPUTED_VALUE"""),303.04)</f>
        <v>303.04</v>
      </c>
      <c r="F79" s="1">
        <f>IFERROR(__xludf.DUMMYFUNCTION("""COMPUTED_VALUE"""),1.6172593E7)</f>
        <v>16172593</v>
      </c>
    </row>
    <row r="80">
      <c r="A80" s="2">
        <f>IFERROR(__xludf.DUMMYFUNCTION("""COMPUTED_VALUE"""),44313.66666666667)</f>
        <v>44313.66667</v>
      </c>
      <c r="B80" s="1">
        <f>IFERROR(__xludf.DUMMYFUNCTION("""COMPUTED_VALUE"""),304.28)</f>
        <v>304.28</v>
      </c>
      <c r="C80" s="1">
        <f>IFERROR(__xludf.DUMMYFUNCTION("""COMPUTED_VALUE"""),305.34)</f>
        <v>305.34</v>
      </c>
      <c r="D80" s="1">
        <f>IFERROR(__xludf.DUMMYFUNCTION("""COMPUTED_VALUE"""),301.11)</f>
        <v>301.11</v>
      </c>
      <c r="E80" s="1">
        <f>IFERROR(__xludf.DUMMYFUNCTION("""COMPUTED_VALUE"""),303.57)</f>
        <v>303.57</v>
      </c>
      <c r="F80" s="1">
        <f>IFERROR(__xludf.DUMMYFUNCTION("""COMPUTED_VALUE"""),1.5309256E7)</f>
        <v>15309256</v>
      </c>
    </row>
    <row r="81">
      <c r="A81" s="2">
        <f>IFERROR(__xludf.DUMMYFUNCTION("""COMPUTED_VALUE"""),44314.66666666667)</f>
        <v>44314.66667</v>
      </c>
      <c r="B81" s="1">
        <f>IFERROR(__xludf.DUMMYFUNCTION("""COMPUTED_VALUE"""),307.36)</f>
        <v>307.36</v>
      </c>
      <c r="C81" s="1">
        <f>IFERROR(__xludf.DUMMYFUNCTION("""COMPUTED_VALUE"""),310.92)</f>
        <v>310.92</v>
      </c>
      <c r="D81" s="1">
        <f>IFERROR(__xludf.DUMMYFUNCTION("""COMPUTED_VALUE"""),305.37)</f>
        <v>305.37</v>
      </c>
      <c r="E81" s="1">
        <f>IFERROR(__xludf.DUMMYFUNCTION("""COMPUTED_VALUE"""),307.1)</f>
        <v>307.1</v>
      </c>
      <c r="F81" s="1">
        <f>IFERROR(__xludf.DUMMYFUNCTION("""COMPUTED_VALUE"""),3.390721E7)</f>
        <v>33907210</v>
      </c>
    </row>
    <row r="82">
      <c r="A82" s="2">
        <f>IFERROR(__xludf.DUMMYFUNCTION("""COMPUTED_VALUE"""),44315.66666666667)</f>
        <v>44315.66667</v>
      </c>
      <c r="B82" s="1">
        <f>IFERROR(__xludf.DUMMYFUNCTION("""COMPUTED_VALUE"""),330.12)</f>
        <v>330.12</v>
      </c>
      <c r="C82" s="1">
        <f>IFERROR(__xludf.DUMMYFUNCTION("""COMPUTED_VALUE"""),331.81)</f>
        <v>331.81</v>
      </c>
      <c r="D82" s="1">
        <f>IFERROR(__xludf.DUMMYFUNCTION("""COMPUTED_VALUE"""),321.61)</f>
        <v>321.61</v>
      </c>
      <c r="E82" s="1">
        <f>IFERROR(__xludf.DUMMYFUNCTION("""COMPUTED_VALUE"""),329.51)</f>
        <v>329.51</v>
      </c>
      <c r="F82" s="1">
        <f>IFERROR(__xludf.DUMMYFUNCTION("""COMPUTED_VALUE"""),5.6526771E7)</f>
        <v>56526771</v>
      </c>
    </row>
    <row r="83">
      <c r="A83" s="2">
        <f>IFERROR(__xludf.DUMMYFUNCTION("""COMPUTED_VALUE"""),44316.66666666667)</f>
        <v>44316.66667</v>
      </c>
      <c r="B83" s="1">
        <f>IFERROR(__xludf.DUMMYFUNCTION("""COMPUTED_VALUE"""),326.14)</f>
        <v>326.14</v>
      </c>
      <c r="C83" s="1">
        <f>IFERROR(__xludf.DUMMYFUNCTION("""COMPUTED_VALUE"""),329.82)</f>
        <v>329.82</v>
      </c>
      <c r="D83" s="1">
        <f>IFERROR(__xludf.DUMMYFUNCTION("""COMPUTED_VALUE"""),324.5)</f>
        <v>324.5</v>
      </c>
      <c r="E83" s="1">
        <f>IFERROR(__xludf.DUMMYFUNCTION("""COMPUTED_VALUE"""),325.08)</f>
        <v>325.08</v>
      </c>
      <c r="F83" s="1">
        <f>IFERROR(__xludf.DUMMYFUNCTION("""COMPUTED_VALUE"""),2.6332423E7)</f>
        <v>26332423</v>
      </c>
    </row>
    <row r="84">
      <c r="A84" s="2">
        <f>IFERROR(__xludf.DUMMYFUNCTION("""COMPUTED_VALUE"""),44319.66666666667)</f>
        <v>44319.66667</v>
      </c>
      <c r="B84" s="1">
        <f>IFERROR(__xludf.DUMMYFUNCTION("""COMPUTED_VALUE"""),326.17)</f>
        <v>326.17</v>
      </c>
      <c r="C84" s="1">
        <f>IFERROR(__xludf.DUMMYFUNCTION("""COMPUTED_VALUE"""),328.55)</f>
        <v>328.55</v>
      </c>
      <c r="D84" s="1">
        <f>IFERROR(__xludf.DUMMYFUNCTION("""COMPUTED_VALUE"""),321.84)</f>
        <v>321.84</v>
      </c>
      <c r="E84" s="1">
        <f>IFERROR(__xludf.DUMMYFUNCTION("""COMPUTED_VALUE"""),322.58)</f>
        <v>322.58</v>
      </c>
      <c r="F84" s="1">
        <f>IFERROR(__xludf.DUMMYFUNCTION("""COMPUTED_VALUE"""),1.8719462E7)</f>
        <v>18719462</v>
      </c>
    </row>
    <row r="85">
      <c r="A85" s="2">
        <f>IFERROR(__xludf.DUMMYFUNCTION("""COMPUTED_VALUE"""),44320.66666666667)</f>
        <v>44320.66667</v>
      </c>
      <c r="B85" s="1">
        <f>IFERROR(__xludf.DUMMYFUNCTION("""COMPUTED_VALUE"""),320.02)</f>
        <v>320.02</v>
      </c>
      <c r="C85" s="1">
        <f>IFERROR(__xludf.DUMMYFUNCTION("""COMPUTED_VALUE"""),322.19)</f>
        <v>322.19</v>
      </c>
      <c r="D85" s="1">
        <f>IFERROR(__xludf.DUMMYFUNCTION("""COMPUTED_VALUE"""),313.12)</f>
        <v>313.12</v>
      </c>
      <c r="E85" s="1">
        <f>IFERROR(__xludf.DUMMYFUNCTION("""COMPUTED_VALUE"""),318.36)</f>
        <v>318.36</v>
      </c>
      <c r="F85" s="1">
        <f>IFERROR(__xludf.DUMMYFUNCTION("""COMPUTED_VALUE"""),2.4032557E7)</f>
        <v>24032557</v>
      </c>
    </row>
    <row r="86">
      <c r="A86" s="2">
        <f>IFERROR(__xludf.DUMMYFUNCTION("""COMPUTED_VALUE"""),44321.66666666667)</f>
        <v>44321.66667</v>
      </c>
      <c r="B86" s="1">
        <f>IFERROR(__xludf.DUMMYFUNCTION("""COMPUTED_VALUE"""),318.19)</f>
        <v>318.19</v>
      </c>
      <c r="C86" s="1">
        <f>IFERROR(__xludf.DUMMYFUNCTION("""COMPUTED_VALUE"""),321.06)</f>
        <v>321.06</v>
      </c>
      <c r="D86" s="1">
        <f>IFERROR(__xludf.DUMMYFUNCTION("""COMPUTED_VALUE"""),314.49)</f>
        <v>314.49</v>
      </c>
      <c r="E86" s="1">
        <f>IFERROR(__xludf.DUMMYFUNCTION("""COMPUTED_VALUE"""),315.02)</f>
        <v>315.02</v>
      </c>
      <c r="F86" s="1">
        <f>IFERROR(__xludf.DUMMYFUNCTION("""COMPUTED_VALUE"""),1.5577605E7)</f>
        <v>15577605</v>
      </c>
    </row>
    <row r="87">
      <c r="A87" s="2">
        <f>IFERROR(__xludf.DUMMYFUNCTION("""COMPUTED_VALUE"""),44322.66666666667)</f>
        <v>44322.66667</v>
      </c>
      <c r="B87" s="1">
        <f>IFERROR(__xludf.DUMMYFUNCTION("""COMPUTED_VALUE"""),314.52)</f>
        <v>314.52</v>
      </c>
      <c r="C87" s="1">
        <f>IFERROR(__xludf.DUMMYFUNCTION("""COMPUTED_VALUE"""),320.24)</f>
        <v>320.24</v>
      </c>
      <c r="D87" s="1">
        <f>IFERROR(__xludf.DUMMYFUNCTION("""COMPUTED_VALUE"""),313.27)</f>
        <v>313.27</v>
      </c>
      <c r="E87" s="1">
        <f>IFERROR(__xludf.DUMMYFUNCTION("""COMPUTED_VALUE"""),320.02)</f>
        <v>320.02</v>
      </c>
      <c r="F87" s="1">
        <f>IFERROR(__xludf.DUMMYFUNCTION("""COMPUTED_VALUE"""),1.9012241E7)</f>
        <v>19012241</v>
      </c>
    </row>
    <row r="88">
      <c r="A88" s="2">
        <f>IFERROR(__xludf.DUMMYFUNCTION("""COMPUTED_VALUE"""),44323.66666666667)</f>
        <v>44323.66667</v>
      </c>
      <c r="B88" s="1">
        <f>IFERROR(__xludf.DUMMYFUNCTION("""COMPUTED_VALUE"""),322.38)</f>
        <v>322.38</v>
      </c>
      <c r="C88" s="1">
        <f>IFERROR(__xludf.DUMMYFUNCTION("""COMPUTED_VALUE"""),322.94)</f>
        <v>322.94</v>
      </c>
      <c r="D88" s="1">
        <f>IFERROR(__xludf.DUMMYFUNCTION("""COMPUTED_VALUE"""),318.75)</f>
        <v>318.75</v>
      </c>
      <c r="E88" s="1">
        <f>IFERROR(__xludf.DUMMYFUNCTION("""COMPUTED_VALUE"""),319.08)</f>
        <v>319.08</v>
      </c>
      <c r="F88" s="1">
        <f>IFERROR(__xludf.DUMMYFUNCTION("""COMPUTED_VALUE"""),1.5916743E7)</f>
        <v>15916743</v>
      </c>
    </row>
    <row r="89">
      <c r="A89" s="2">
        <f>IFERROR(__xludf.DUMMYFUNCTION("""COMPUTED_VALUE"""),44326.66666666667)</f>
        <v>44326.66667</v>
      </c>
      <c r="B89" s="1">
        <f>IFERROR(__xludf.DUMMYFUNCTION("""COMPUTED_VALUE"""),314.35)</f>
        <v>314.35</v>
      </c>
      <c r="C89" s="1">
        <f>IFERROR(__xludf.DUMMYFUNCTION("""COMPUTED_VALUE"""),314.58)</f>
        <v>314.58</v>
      </c>
      <c r="D89" s="1">
        <f>IFERROR(__xludf.DUMMYFUNCTION("""COMPUTED_VALUE"""),304.83)</f>
        <v>304.83</v>
      </c>
      <c r="E89" s="1">
        <f>IFERROR(__xludf.DUMMYFUNCTION("""COMPUTED_VALUE"""),305.97)</f>
        <v>305.97</v>
      </c>
      <c r="F89" s="1">
        <f>IFERROR(__xludf.DUMMYFUNCTION("""COMPUTED_VALUE"""),2.423917E7)</f>
        <v>24239170</v>
      </c>
    </row>
    <row r="90">
      <c r="A90" s="2">
        <f>IFERROR(__xludf.DUMMYFUNCTION("""COMPUTED_VALUE"""),44327.66666666667)</f>
        <v>44327.66667</v>
      </c>
      <c r="B90" s="1">
        <f>IFERROR(__xludf.DUMMYFUNCTION("""COMPUTED_VALUE"""),300.75)</f>
        <v>300.75</v>
      </c>
      <c r="C90" s="1">
        <f>IFERROR(__xludf.DUMMYFUNCTION("""COMPUTED_VALUE"""),306.84)</f>
        <v>306.84</v>
      </c>
      <c r="D90" s="1">
        <f>IFERROR(__xludf.DUMMYFUNCTION("""COMPUTED_VALUE"""),299.69)</f>
        <v>299.69</v>
      </c>
      <c r="E90" s="1">
        <f>IFERROR(__xludf.DUMMYFUNCTION("""COMPUTED_VALUE"""),306.53)</f>
        <v>306.53</v>
      </c>
      <c r="F90" s="1">
        <f>IFERROR(__xludf.DUMMYFUNCTION("""COMPUTED_VALUE"""),1.8920086E7)</f>
        <v>18920086</v>
      </c>
    </row>
    <row r="91">
      <c r="A91" s="2">
        <f>IFERROR(__xludf.DUMMYFUNCTION("""COMPUTED_VALUE"""),44328.66666666667)</f>
        <v>44328.66667</v>
      </c>
      <c r="B91" s="1">
        <f>IFERROR(__xludf.DUMMYFUNCTION("""COMPUTED_VALUE"""),301.13)</f>
        <v>301.13</v>
      </c>
      <c r="C91" s="1">
        <f>IFERROR(__xludf.DUMMYFUNCTION("""COMPUTED_VALUE"""),304.96)</f>
        <v>304.96</v>
      </c>
      <c r="D91" s="1">
        <f>IFERROR(__xludf.DUMMYFUNCTION("""COMPUTED_VALUE"""),298.19)</f>
        <v>298.19</v>
      </c>
      <c r="E91" s="1">
        <f>IFERROR(__xludf.DUMMYFUNCTION("""COMPUTED_VALUE"""),302.55)</f>
        <v>302.55</v>
      </c>
      <c r="F91" s="1">
        <f>IFERROR(__xludf.DUMMYFUNCTION("""COMPUTED_VALUE"""),2.464101E7)</f>
        <v>24641010</v>
      </c>
    </row>
    <row r="92">
      <c r="A92" s="2">
        <f>IFERROR(__xludf.DUMMYFUNCTION("""COMPUTED_VALUE"""),44329.66666666667)</f>
        <v>44329.66667</v>
      </c>
      <c r="B92" s="1">
        <f>IFERROR(__xludf.DUMMYFUNCTION("""COMPUTED_VALUE"""),306.08)</f>
        <v>306.08</v>
      </c>
      <c r="C92" s="1">
        <f>IFERROR(__xludf.DUMMYFUNCTION("""COMPUTED_VALUE"""),308.86)</f>
        <v>308.86</v>
      </c>
      <c r="D92" s="1">
        <f>IFERROR(__xludf.DUMMYFUNCTION("""COMPUTED_VALUE"""),302.77)</f>
        <v>302.77</v>
      </c>
      <c r="E92" s="1">
        <f>IFERROR(__xludf.DUMMYFUNCTION("""COMPUTED_VALUE"""),305.26)</f>
        <v>305.26</v>
      </c>
      <c r="F92" s="1">
        <f>IFERROR(__xludf.DUMMYFUNCTION("""COMPUTED_VALUE"""),1.807916E7)</f>
        <v>18079160</v>
      </c>
    </row>
    <row r="93">
      <c r="A93" s="2">
        <f>IFERROR(__xludf.DUMMYFUNCTION("""COMPUTED_VALUE"""),44330.66666666667)</f>
        <v>44330.66667</v>
      </c>
      <c r="B93" s="1">
        <f>IFERROR(__xludf.DUMMYFUNCTION("""COMPUTED_VALUE"""),309.54)</f>
        <v>309.54</v>
      </c>
      <c r="C93" s="1">
        <f>IFERROR(__xludf.DUMMYFUNCTION("""COMPUTED_VALUE"""),316.85)</f>
        <v>316.85</v>
      </c>
      <c r="D93" s="1">
        <f>IFERROR(__xludf.DUMMYFUNCTION("""COMPUTED_VALUE"""),309.08)</f>
        <v>309.08</v>
      </c>
      <c r="E93" s="1">
        <f>IFERROR(__xludf.DUMMYFUNCTION("""COMPUTED_VALUE"""),315.94)</f>
        <v>315.94</v>
      </c>
      <c r="F93" s="1">
        <f>IFERROR(__xludf.DUMMYFUNCTION("""COMPUTED_VALUE"""),1.9245724E7)</f>
        <v>19245724</v>
      </c>
    </row>
    <row r="94">
      <c r="A94" s="2">
        <f>IFERROR(__xludf.DUMMYFUNCTION("""COMPUTED_VALUE"""),44333.66666666667)</f>
        <v>44333.66667</v>
      </c>
      <c r="B94" s="1">
        <f>IFERROR(__xludf.DUMMYFUNCTION("""COMPUTED_VALUE"""),313.55)</f>
        <v>313.55</v>
      </c>
      <c r="C94" s="1">
        <f>IFERROR(__xludf.DUMMYFUNCTION("""COMPUTED_VALUE"""),315.68)</f>
        <v>315.68</v>
      </c>
      <c r="D94" s="1">
        <f>IFERROR(__xludf.DUMMYFUNCTION("""COMPUTED_VALUE"""),311.58)</f>
        <v>311.58</v>
      </c>
      <c r="E94" s="1">
        <f>IFERROR(__xludf.DUMMYFUNCTION("""COMPUTED_VALUE"""),315.46)</f>
        <v>315.46</v>
      </c>
      <c r="F94" s="1">
        <f>IFERROR(__xludf.DUMMYFUNCTION("""COMPUTED_VALUE"""),1.5401343E7)</f>
        <v>15401343</v>
      </c>
    </row>
    <row r="95">
      <c r="A95" s="2">
        <f>IFERROR(__xludf.DUMMYFUNCTION("""COMPUTED_VALUE"""),44334.66666666667)</f>
        <v>44334.66667</v>
      </c>
      <c r="B95" s="1">
        <f>IFERROR(__xludf.DUMMYFUNCTION("""COMPUTED_VALUE"""),315.59)</f>
        <v>315.59</v>
      </c>
      <c r="C95" s="1">
        <f>IFERROR(__xludf.DUMMYFUNCTION("""COMPUTED_VALUE"""),316.5)</f>
        <v>316.5</v>
      </c>
      <c r="D95" s="1">
        <f>IFERROR(__xludf.DUMMYFUNCTION("""COMPUTED_VALUE"""),309.81)</f>
        <v>309.81</v>
      </c>
      <c r="E95" s="1">
        <f>IFERROR(__xludf.DUMMYFUNCTION("""COMPUTED_VALUE"""),309.96)</f>
        <v>309.96</v>
      </c>
      <c r="F95" s="1">
        <f>IFERROR(__xludf.DUMMYFUNCTION("""COMPUTED_VALUE"""),1.4522403E7)</f>
        <v>14522403</v>
      </c>
    </row>
    <row r="96">
      <c r="A96" s="2">
        <f>IFERROR(__xludf.DUMMYFUNCTION("""COMPUTED_VALUE"""),44335.66666666667)</f>
        <v>44335.66667</v>
      </c>
      <c r="B96" s="1">
        <f>IFERROR(__xludf.DUMMYFUNCTION("""COMPUTED_VALUE"""),304.19)</f>
        <v>304.19</v>
      </c>
      <c r="C96" s="1">
        <f>IFERROR(__xludf.DUMMYFUNCTION("""COMPUTED_VALUE"""),314.66)</f>
        <v>314.66</v>
      </c>
      <c r="D96" s="1">
        <f>IFERROR(__xludf.DUMMYFUNCTION("""COMPUTED_VALUE"""),303.57)</f>
        <v>303.57</v>
      </c>
      <c r="E96" s="1">
        <f>IFERROR(__xludf.DUMMYFUNCTION("""COMPUTED_VALUE"""),313.59)</f>
        <v>313.59</v>
      </c>
      <c r="F96" s="1">
        <f>IFERROR(__xludf.DUMMYFUNCTION("""COMPUTED_VALUE"""),1.9106244E7)</f>
        <v>19106244</v>
      </c>
    </row>
    <row r="97">
      <c r="A97" s="2">
        <f>IFERROR(__xludf.DUMMYFUNCTION("""COMPUTED_VALUE"""),44336.66666666667)</f>
        <v>44336.66667</v>
      </c>
      <c r="B97" s="1">
        <f>IFERROR(__xludf.DUMMYFUNCTION("""COMPUTED_VALUE"""),313.58)</f>
        <v>313.58</v>
      </c>
      <c r="C97" s="1">
        <f>IFERROR(__xludf.DUMMYFUNCTION("""COMPUTED_VALUE"""),319.25)</f>
        <v>319.25</v>
      </c>
      <c r="D97" s="1">
        <f>IFERROR(__xludf.DUMMYFUNCTION("""COMPUTED_VALUE"""),313.16)</f>
        <v>313.16</v>
      </c>
      <c r="E97" s="1">
        <f>IFERROR(__xludf.DUMMYFUNCTION("""COMPUTED_VALUE"""),318.61)</f>
        <v>318.61</v>
      </c>
      <c r="F97" s="1">
        <f>IFERROR(__xludf.DUMMYFUNCTION("""COMPUTED_VALUE"""),1.7320241E7)</f>
        <v>17320241</v>
      </c>
    </row>
    <row r="98">
      <c r="A98" s="2">
        <f>IFERROR(__xludf.DUMMYFUNCTION("""COMPUTED_VALUE"""),44337.66666666667)</f>
        <v>44337.66667</v>
      </c>
      <c r="B98" s="1">
        <f>IFERROR(__xludf.DUMMYFUNCTION("""COMPUTED_VALUE"""),319.29)</f>
        <v>319.29</v>
      </c>
      <c r="C98" s="1">
        <f>IFERROR(__xludf.DUMMYFUNCTION("""COMPUTED_VALUE"""),319.93)</f>
        <v>319.93</v>
      </c>
      <c r="D98" s="1">
        <f>IFERROR(__xludf.DUMMYFUNCTION("""COMPUTED_VALUE"""),315.81)</f>
        <v>315.81</v>
      </c>
      <c r="E98" s="1">
        <f>IFERROR(__xludf.DUMMYFUNCTION("""COMPUTED_VALUE"""),316.23)</f>
        <v>316.23</v>
      </c>
      <c r="F98" s="1">
        <f>IFERROR(__xludf.DUMMYFUNCTION("""COMPUTED_VALUE"""),1.3600901E7)</f>
        <v>13600901</v>
      </c>
    </row>
    <row r="99">
      <c r="A99" s="2">
        <f>IFERROR(__xludf.DUMMYFUNCTION("""COMPUTED_VALUE"""),44340.66666666667)</f>
        <v>44340.66667</v>
      </c>
      <c r="B99" s="1">
        <f>IFERROR(__xludf.DUMMYFUNCTION("""COMPUTED_VALUE"""),318.21)</f>
        <v>318.21</v>
      </c>
      <c r="C99" s="1">
        <f>IFERROR(__xludf.DUMMYFUNCTION("""COMPUTED_VALUE"""),325.95)</f>
        <v>325.95</v>
      </c>
      <c r="D99" s="1">
        <f>IFERROR(__xludf.DUMMYFUNCTION("""COMPUTED_VALUE"""),318.03)</f>
        <v>318.03</v>
      </c>
      <c r="E99" s="1">
        <f>IFERROR(__xludf.DUMMYFUNCTION("""COMPUTED_VALUE"""),324.63)</f>
        <v>324.63</v>
      </c>
      <c r="F99" s="1">
        <f>IFERROR(__xludf.DUMMYFUNCTION("""COMPUTED_VALUE"""),1.6445356E7)</f>
        <v>16445356</v>
      </c>
    </row>
    <row r="100">
      <c r="A100" s="2">
        <f>IFERROR(__xludf.DUMMYFUNCTION("""COMPUTED_VALUE"""),44341.66666666667)</f>
        <v>44341.66667</v>
      </c>
      <c r="B100" s="1">
        <f>IFERROR(__xludf.DUMMYFUNCTION("""COMPUTED_VALUE"""),327.08)</f>
        <v>327.08</v>
      </c>
      <c r="C100" s="1">
        <f>IFERROR(__xludf.DUMMYFUNCTION("""COMPUTED_VALUE"""),329.18)</f>
        <v>329.18</v>
      </c>
      <c r="D100" s="1">
        <f>IFERROR(__xludf.DUMMYFUNCTION("""COMPUTED_VALUE"""),324.8)</f>
        <v>324.8</v>
      </c>
      <c r="E100" s="1">
        <f>IFERROR(__xludf.DUMMYFUNCTION("""COMPUTED_VALUE"""),327.79)</f>
        <v>327.79</v>
      </c>
      <c r="F100" s="1">
        <f>IFERROR(__xludf.DUMMYFUNCTION("""COMPUTED_VALUE"""),1.6436965E7)</f>
        <v>16436965</v>
      </c>
    </row>
    <row r="101">
      <c r="A101" s="2">
        <f>IFERROR(__xludf.DUMMYFUNCTION("""COMPUTED_VALUE"""),44342.66666666667)</f>
        <v>44342.66667</v>
      </c>
      <c r="B101" s="1">
        <f>IFERROR(__xludf.DUMMYFUNCTION("""COMPUTED_VALUE"""),328.35)</f>
        <v>328.35</v>
      </c>
      <c r="C101" s="1">
        <f>IFERROR(__xludf.DUMMYFUNCTION("""COMPUTED_VALUE"""),329.83)</f>
        <v>329.83</v>
      </c>
      <c r="D101" s="1">
        <f>IFERROR(__xludf.DUMMYFUNCTION("""COMPUTED_VALUE"""),325.82)</f>
        <v>325.82</v>
      </c>
      <c r="E101" s="1">
        <f>IFERROR(__xludf.DUMMYFUNCTION("""COMPUTED_VALUE"""),327.66)</f>
        <v>327.66</v>
      </c>
      <c r="F101" s="1">
        <f>IFERROR(__xludf.DUMMYFUNCTION("""COMPUTED_VALUE"""),9686917.0)</f>
        <v>9686917</v>
      </c>
    </row>
    <row r="102">
      <c r="A102" s="2">
        <f>IFERROR(__xludf.DUMMYFUNCTION("""COMPUTED_VALUE"""),44343.66666666667)</f>
        <v>44343.66667</v>
      </c>
      <c r="B102" s="1">
        <f>IFERROR(__xludf.DUMMYFUNCTION("""COMPUTED_VALUE"""),328.0)</f>
        <v>328</v>
      </c>
      <c r="C102" s="1">
        <f>IFERROR(__xludf.DUMMYFUNCTION("""COMPUTED_VALUE"""),333.78)</f>
        <v>333.78</v>
      </c>
      <c r="D102" s="1">
        <f>IFERROR(__xludf.DUMMYFUNCTION("""COMPUTED_VALUE"""),326.76)</f>
        <v>326.76</v>
      </c>
      <c r="E102" s="1">
        <f>IFERROR(__xludf.DUMMYFUNCTION("""COMPUTED_VALUE"""),332.75)</f>
        <v>332.75</v>
      </c>
      <c r="F102" s="1">
        <f>IFERROR(__xludf.DUMMYFUNCTION("""COMPUTED_VALUE"""),2.0477726E7)</f>
        <v>20477726</v>
      </c>
    </row>
    <row r="103">
      <c r="A103" s="2">
        <f>IFERROR(__xludf.DUMMYFUNCTION("""COMPUTED_VALUE"""),44344.66666666667)</f>
        <v>44344.66667</v>
      </c>
      <c r="B103" s="1">
        <f>IFERROR(__xludf.DUMMYFUNCTION("""COMPUTED_VALUE"""),331.0)</f>
        <v>331</v>
      </c>
      <c r="C103" s="1">
        <f>IFERROR(__xludf.DUMMYFUNCTION("""COMPUTED_VALUE"""),332.87)</f>
        <v>332.87</v>
      </c>
      <c r="D103" s="1">
        <f>IFERROR(__xludf.DUMMYFUNCTION("""COMPUTED_VALUE"""),328.33)</f>
        <v>328.33</v>
      </c>
      <c r="E103" s="1">
        <f>IFERROR(__xludf.DUMMYFUNCTION("""COMPUTED_VALUE"""),328.73)</f>
        <v>328.73</v>
      </c>
      <c r="F103" s="1">
        <f>IFERROR(__xludf.DUMMYFUNCTION("""COMPUTED_VALUE"""),1.203743E7)</f>
        <v>12037430</v>
      </c>
    </row>
    <row r="104">
      <c r="A104" s="2">
        <f>IFERROR(__xludf.DUMMYFUNCTION("""COMPUTED_VALUE"""),44348.66666666667)</f>
        <v>44348.66667</v>
      </c>
      <c r="B104" s="1">
        <f>IFERROR(__xludf.DUMMYFUNCTION("""COMPUTED_VALUE"""),330.15)</f>
        <v>330.15</v>
      </c>
      <c r="C104" s="1">
        <f>IFERROR(__xludf.DUMMYFUNCTION("""COMPUTED_VALUE"""),331.42)</f>
        <v>331.42</v>
      </c>
      <c r="D104" s="1">
        <f>IFERROR(__xludf.DUMMYFUNCTION("""COMPUTED_VALUE"""),326.64)</f>
        <v>326.64</v>
      </c>
      <c r="E104" s="1">
        <f>IFERROR(__xludf.DUMMYFUNCTION("""COMPUTED_VALUE"""),329.13)</f>
        <v>329.13</v>
      </c>
      <c r="F104" s="1">
        <f>IFERROR(__xludf.DUMMYFUNCTION("""COMPUTED_VALUE"""),1.1765906E7)</f>
        <v>11765906</v>
      </c>
    </row>
    <row r="105">
      <c r="A105" s="2">
        <f>IFERROR(__xludf.DUMMYFUNCTION("""COMPUTED_VALUE"""),44349.66666666667)</f>
        <v>44349.66667</v>
      </c>
      <c r="B105" s="1">
        <f>IFERROR(__xludf.DUMMYFUNCTION("""COMPUTED_VALUE"""),330.38)</f>
        <v>330.38</v>
      </c>
      <c r="C105" s="1">
        <f>IFERROR(__xludf.DUMMYFUNCTION("""COMPUTED_VALUE"""),331.87)</f>
        <v>331.87</v>
      </c>
      <c r="D105" s="1">
        <f>IFERROR(__xludf.DUMMYFUNCTION("""COMPUTED_VALUE"""),327.12)</f>
        <v>327.12</v>
      </c>
      <c r="E105" s="1">
        <f>IFERROR(__xludf.DUMMYFUNCTION("""COMPUTED_VALUE"""),329.15)</f>
        <v>329.15</v>
      </c>
      <c r="F105" s="1">
        <f>IFERROR(__xludf.DUMMYFUNCTION("""COMPUTED_VALUE"""),1.1654275E7)</f>
        <v>11654275</v>
      </c>
    </row>
    <row r="106">
      <c r="A106" s="2">
        <f>IFERROR(__xludf.DUMMYFUNCTION("""COMPUTED_VALUE"""),44350.66666666667)</f>
        <v>44350.66667</v>
      </c>
      <c r="B106" s="1">
        <f>IFERROR(__xludf.DUMMYFUNCTION("""COMPUTED_VALUE"""),325.78)</f>
        <v>325.78</v>
      </c>
      <c r="C106" s="1">
        <f>IFERROR(__xludf.DUMMYFUNCTION("""COMPUTED_VALUE"""),327.38)</f>
        <v>327.38</v>
      </c>
      <c r="D106" s="1">
        <f>IFERROR(__xludf.DUMMYFUNCTION("""COMPUTED_VALUE"""),323.48)</f>
        <v>323.48</v>
      </c>
      <c r="E106" s="1">
        <f>IFERROR(__xludf.DUMMYFUNCTION("""COMPUTED_VALUE"""),326.04)</f>
        <v>326.04</v>
      </c>
      <c r="F106" s="1">
        <f>IFERROR(__xludf.DUMMYFUNCTION("""COMPUTED_VALUE"""),1.2610788E7)</f>
        <v>12610788</v>
      </c>
    </row>
    <row r="107">
      <c r="A107" s="2">
        <f>IFERROR(__xludf.DUMMYFUNCTION("""COMPUTED_VALUE"""),44351.66666666667)</f>
        <v>44351.66667</v>
      </c>
      <c r="B107" s="1">
        <f>IFERROR(__xludf.DUMMYFUNCTION("""COMPUTED_VALUE"""),325.9)</f>
        <v>325.9</v>
      </c>
      <c r="C107" s="1">
        <f>IFERROR(__xludf.DUMMYFUNCTION("""COMPUTED_VALUE"""),332.46)</f>
        <v>332.46</v>
      </c>
      <c r="D107" s="1">
        <f>IFERROR(__xludf.DUMMYFUNCTION("""COMPUTED_VALUE"""),325.18)</f>
        <v>325.18</v>
      </c>
      <c r="E107" s="1">
        <f>IFERROR(__xludf.DUMMYFUNCTION("""COMPUTED_VALUE"""),330.35)</f>
        <v>330.35</v>
      </c>
      <c r="F107" s="1">
        <f>IFERROR(__xludf.DUMMYFUNCTION("""COMPUTED_VALUE"""),1.3289383E7)</f>
        <v>13289383</v>
      </c>
    </row>
    <row r="108">
      <c r="A108" s="2">
        <f>IFERROR(__xludf.DUMMYFUNCTION("""COMPUTED_VALUE"""),44354.66666666667)</f>
        <v>44354.66667</v>
      </c>
      <c r="B108" s="1">
        <f>IFERROR(__xludf.DUMMYFUNCTION("""COMPUTED_VALUE"""),329.48)</f>
        <v>329.48</v>
      </c>
      <c r="C108" s="1">
        <f>IFERROR(__xludf.DUMMYFUNCTION("""COMPUTED_VALUE"""),337.69)</f>
        <v>337.69</v>
      </c>
      <c r="D108" s="1">
        <f>IFERROR(__xludf.DUMMYFUNCTION("""COMPUTED_VALUE"""),328.93)</f>
        <v>328.93</v>
      </c>
      <c r="E108" s="1">
        <f>IFERROR(__xludf.DUMMYFUNCTION("""COMPUTED_VALUE"""),336.58)</f>
        <v>336.58</v>
      </c>
      <c r="F108" s="1">
        <f>IFERROR(__xludf.DUMMYFUNCTION("""COMPUTED_VALUE"""),2.0136707E7)</f>
        <v>20136707</v>
      </c>
    </row>
    <row r="109">
      <c r="A109" s="2">
        <f>IFERROR(__xludf.DUMMYFUNCTION("""COMPUTED_VALUE"""),44355.66666666667)</f>
        <v>44355.66667</v>
      </c>
      <c r="B109" s="1">
        <f>IFERROR(__xludf.DUMMYFUNCTION("""COMPUTED_VALUE"""),336.7)</f>
        <v>336.7</v>
      </c>
      <c r="C109" s="1">
        <f>IFERROR(__xludf.DUMMYFUNCTION("""COMPUTED_VALUE"""),338.3)</f>
        <v>338.3</v>
      </c>
      <c r="D109" s="1">
        <f>IFERROR(__xludf.DUMMYFUNCTION("""COMPUTED_VALUE"""),332.24)</f>
        <v>332.24</v>
      </c>
      <c r="E109" s="1">
        <f>IFERROR(__xludf.DUMMYFUNCTION("""COMPUTED_VALUE"""),333.68)</f>
        <v>333.68</v>
      </c>
      <c r="F109" s="1">
        <f>IFERROR(__xludf.DUMMYFUNCTION("""COMPUTED_VALUE"""),1.4580464E7)</f>
        <v>14580464</v>
      </c>
    </row>
    <row r="110">
      <c r="A110" s="2">
        <f>IFERROR(__xludf.DUMMYFUNCTION("""COMPUTED_VALUE"""),44356.66666666667)</f>
        <v>44356.66667</v>
      </c>
      <c r="B110" s="1">
        <f>IFERROR(__xludf.DUMMYFUNCTION("""COMPUTED_VALUE"""),335.74)</f>
        <v>335.74</v>
      </c>
      <c r="C110" s="1">
        <f>IFERROR(__xludf.DUMMYFUNCTION("""COMPUTED_VALUE"""),336.8)</f>
        <v>336.8</v>
      </c>
      <c r="D110" s="1">
        <f>IFERROR(__xludf.DUMMYFUNCTION("""COMPUTED_VALUE"""),330.0)</f>
        <v>330</v>
      </c>
      <c r="E110" s="1">
        <f>IFERROR(__xludf.DUMMYFUNCTION("""COMPUTED_VALUE"""),330.25)</f>
        <v>330.25</v>
      </c>
      <c r="F110" s="1">
        <f>IFERROR(__xludf.DUMMYFUNCTION("""COMPUTED_VALUE"""),1.3727946E7)</f>
        <v>13727946</v>
      </c>
    </row>
    <row r="111">
      <c r="A111" s="2">
        <f>IFERROR(__xludf.DUMMYFUNCTION("""COMPUTED_VALUE"""),44357.66666666667)</f>
        <v>44357.66667</v>
      </c>
      <c r="B111" s="1">
        <f>IFERROR(__xludf.DUMMYFUNCTION("""COMPUTED_VALUE"""),330.79)</f>
        <v>330.79</v>
      </c>
      <c r="C111" s="1">
        <f>IFERROR(__xludf.DUMMYFUNCTION("""COMPUTED_VALUE"""),333.94)</f>
        <v>333.94</v>
      </c>
      <c r="D111" s="1">
        <f>IFERROR(__xludf.DUMMYFUNCTION("""COMPUTED_VALUE"""),328.55)</f>
        <v>328.55</v>
      </c>
      <c r="E111" s="1">
        <f>IFERROR(__xludf.DUMMYFUNCTION("""COMPUTED_VALUE"""),332.46)</f>
        <v>332.46</v>
      </c>
      <c r="F111" s="1">
        <f>IFERROR(__xludf.DUMMYFUNCTION("""COMPUTED_VALUE"""),1.3240229E7)</f>
        <v>13240229</v>
      </c>
    </row>
    <row r="112">
      <c r="A112" s="2">
        <f>IFERROR(__xludf.DUMMYFUNCTION("""COMPUTED_VALUE"""),44358.66666666667)</f>
        <v>44358.66667</v>
      </c>
      <c r="B112" s="1">
        <f>IFERROR(__xludf.DUMMYFUNCTION("""COMPUTED_VALUE"""),332.58)</f>
        <v>332.58</v>
      </c>
      <c r="C112" s="1">
        <f>IFERROR(__xludf.DUMMYFUNCTION("""COMPUTED_VALUE"""),332.83)</f>
        <v>332.83</v>
      </c>
      <c r="D112" s="1">
        <f>IFERROR(__xludf.DUMMYFUNCTION("""COMPUTED_VALUE"""),328.93)</f>
        <v>328.93</v>
      </c>
      <c r="E112" s="1">
        <f>IFERROR(__xludf.DUMMYFUNCTION("""COMPUTED_VALUE"""),331.26)</f>
        <v>331.26</v>
      </c>
      <c r="F112" s="1">
        <f>IFERROR(__xludf.DUMMYFUNCTION("""COMPUTED_VALUE"""),1.3587916E7)</f>
        <v>13587916</v>
      </c>
    </row>
    <row r="113">
      <c r="A113" s="2">
        <f>IFERROR(__xludf.DUMMYFUNCTION("""COMPUTED_VALUE"""),44361.66666666667)</f>
        <v>44361.66667</v>
      </c>
      <c r="B113" s="1">
        <f>IFERROR(__xludf.DUMMYFUNCTION("""COMPUTED_VALUE"""),331.9)</f>
        <v>331.9</v>
      </c>
      <c r="C113" s="1">
        <f>IFERROR(__xludf.DUMMYFUNCTION("""COMPUTED_VALUE"""),336.82)</f>
        <v>336.82</v>
      </c>
      <c r="D113" s="1">
        <f>IFERROR(__xludf.DUMMYFUNCTION("""COMPUTED_VALUE"""),329.81)</f>
        <v>329.81</v>
      </c>
      <c r="E113" s="1">
        <f>IFERROR(__xludf.DUMMYFUNCTION("""COMPUTED_VALUE"""),336.77)</f>
        <v>336.77</v>
      </c>
      <c r="F113" s="1">
        <f>IFERROR(__xludf.DUMMYFUNCTION("""COMPUTED_VALUE"""),1.2250799E7)</f>
        <v>12250799</v>
      </c>
    </row>
    <row r="114">
      <c r="A114" s="2">
        <f>IFERROR(__xludf.DUMMYFUNCTION("""COMPUTED_VALUE"""),44362.66666666667)</f>
        <v>44362.66667</v>
      </c>
      <c r="B114" s="1">
        <f>IFERROR(__xludf.DUMMYFUNCTION("""COMPUTED_VALUE"""),336.99)</f>
        <v>336.99</v>
      </c>
      <c r="C114" s="1">
        <f>IFERROR(__xludf.DUMMYFUNCTION("""COMPUTED_VALUE"""),339.92)</f>
        <v>339.92</v>
      </c>
      <c r="D114" s="1">
        <f>IFERROR(__xludf.DUMMYFUNCTION("""COMPUTED_VALUE"""),335.03)</f>
        <v>335.03</v>
      </c>
      <c r="E114" s="1">
        <f>IFERROR(__xludf.DUMMYFUNCTION("""COMPUTED_VALUE"""),336.75)</f>
        <v>336.75</v>
      </c>
      <c r="F114" s="1">
        <f>IFERROR(__xludf.DUMMYFUNCTION("""COMPUTED_VALUE"""),1.5795226E7)</f>
        <v>15795226</v>
      </c>
    </row>
    <row r="115">
      <c r="A115" s="2">
        <f>IFERROR(__xludf.DUMMYFUNCTION("""COMPUTED_VALUE"""),44363.66666666667)</f>
        <v>44363.66667</v>
      </c>
      <c r="B115" s="1">
        <f>IFERROR(__xludf.DUMMYFUNCTION("""COMPUTED_VALUE"""),336.7)</f>
        <v>336.7</v>
      </c>
      <c r="C115" s="1">
        <f>IFERROR(__xludf.DUMMYFUNCTION("""COMPUTED_VALUE"""),337.55)</f>
        <v>337.55</v>
      </c>
      <c r="D115" s="1">
        <f>IFERROR(__xludf.DUMMYFUNCTION("""COMPUTED_VALUE"""),328.72)</f>
        <v>328.72</v>
      </c>
      <c r="E115" s="1">
        <f>IFERROR(__xludf.DUMMYFUNCTION("""COMPUTED_VALUE"""),331.08)</f>
        <v>331.08</v>
      </c>
      <c r="F115" s="1">
        <f>IFERROR(__xludf.DUMMYFUNCTION("""COMPUTED_VALUE"""),1.7232157E7)</f>
        <v>17232157</v>
      </c>
    </row>
    <row r="116">
      <c r="A116" s="2">
        <f>IFERROR(__xludf.DUMMYFUNCTION("""COMPUTED_VALUE"""),44364.66666666667)</f>
        <v>44364.66667</v>
      </c>
      <c r="B116" s="1">
        <f>IFERROR(__xludf.DUMMYFUNCTION("""COMPUTED_VALUE"""),330.49)</f>
        <v>330.49</v>
      </c>
      <c r="C116" s="1">
        <f>IFERROR(__xludf.DUMMYFUNCTION("""COMPUTED_VALUE"""),337.98)</f>
        <v>337.98</v>
      </c>
      <c r="D116" s="1">
        <f>IFERROR(__xludf.DUMMYFUNCTION("""COMPUTED_VALUE"""),330.15)</f>
        <v>330.15</v>
      </c>
      <c r="E116" s="1">
        <f>IFERROR(__xludf.DUMMYFUNCTION("""COMPUTED_VALUE"""),336.51)</f>
        <v>336.51</v>
      </c>
      <c r="F116" s="1">
        <f>IFERROR(__xludf.DUMMYFUNCTION("""COMPUTED_VALUE"""),1.779408E7)</f>
        <v>17794080</v>
      </c>
    </row>
    <row r="117">
      <c r="A117" s="2">
        <f>IFERROR(__xludf.DUMMYFUNCTION("""COMPUTED_VALUE"""),44365.66666666667)</f>
        <v>44365.66667</v>
      </c>
      <c r="B117" s="1">
        <f>IFERROR(__xludf.DUMMYFUNCTION("""COMPUTED_VALUE"""),334.53)</f>
        <v>334.53</v>
      </c>
      <c r="C117" s="1">
        <f>IFERROR(__xludf.DUMMYFUNCTION("""COMPUTED_VALUE"""),336.15)</f>
        <v>336.15</v>
      </c>
      <c r="D117" s="1">
        <f>IFERROR(__xludf.DUMMYFUNCTION("""COMPUTED_VALUE"""),329.0)</f>
        <v>329</v>
      </c>
      <c r="E117" s="1">
        <f>IFERROR(__xludf.DUMMYFUNCTION("""COMPUTED_VALUE"""),329.66)</f>
        <v>329.66</v>
      </c>
      <c r="F117" s="1">
        <f>IFERROR(__xludf.DUMMYFUNCTION("""COMPUTED_VALUE"""),2.3039457E7)</f>
        <v>23039457</v>
      </c>
    </row>
    <row r="118">
      <c r="A118" s="2">
        <f>IFERROR(__xludf.DUMMYFUNCTION("""COMPUTED_VALUE"""),44368.66666666667)</f>
        <v>44368.66667</v>
      </c>
      <c r="B118" s="1">
        <f>IFERROR(__xludf.DUMMYFUNCTION("""COMPUTED_VALUE"""),331.09)</f>
        <v>331.09</v>
      </c>
      <c r="C118" s="1">
        <f>IFERROR(__xludf.DUMMYFUNCTION("""COMPUTED_VALUE"""),332.92)</f>
        <v>332.92</v>
      </c>
      <c r="D118" s="1">
        <f>IFERROR(__xludf.DUMMYFUNCTION("""COMPUTED_VALUE"""),327.65)</f>
        <v>327.65</v>
      </c>
      <c r="E118" s="1">
        <f>IFERROR(__xludf.DUMMYFUNCTION("""COMPUTED_VALUE"""),332.29)</f>
        <v>332.29</v>
      </c>
      <c r="F118" s="1">
        <f>IFERROR(__xludf.DUMMYFUNCTION("""COMPUTED_VALUE"""),1.1337522E7)</f>
        <v>11337522</v>
      </c>
    </row>
    <row r="119">
      <c r="A119" s="2">
        <f>IFERROR(__xludf.DUMMYFUNCTION("""COMPUTED_VALUE"""),44369.66666666667)</f>
        <v>44369.66667</v>
      </c>
      <c r="B119" s="1">
        <f>IFERROR(__xludf.DUMMYFUNCTION("""COMPUTED_VALUE"""),332.69)</f>
        <v>332.69</v>
      </c>
      <c r="C119" s="1">
        <f>IFERROR(__xludf.DUMMYFUNCTION("""COMPUTED_VALUE"""),339.92)</f>
        <v>339.92</v>
      </c>
      <c r="D119" s="1">
        <f>IFERROR(__xludf.DUMMYFUNCTION("""COMPUTED_VALUE"""),332.6)</f>
        <v>332.6</v>
      </c>
      <c r="E119" s="1">
        <f>IFERROR(__xludf.DUMMYFUNCTION("""COMPUTED_VALUE"""),339.03)</f>
        <v>339.03</v>
      </c>
      <c r="F119" s="1">
        <f>IFERROR(__xludf.DUMMYFUNCTION("""COMPUTED_VALUE"""),1.5345299E7)</f>
        <v>15345299</v>
      </c>
    </row>
    <row r="120">
      <c r="A120" s="2">
        <f>IFERROR(__xludf.DUMMYFUNCTION("""COMPUTED_VALUE"""),44370.66666666667)</f>
        <v>44370.66667</v>
      </c>
      <c r="B120" s="1">
        <f>IFERROR(__xludf.DUMMYFUNCTION("""COMPUTED_VALUE"""),339.35)</f>
        <v>339.35</v>
      </c>
      <c r="C120" s="1">
        <f>IFERROR(__xludf.DUMMYFUNCTION("""COMPUTED_VALUE"""),343.42)</f>
        <v>343.42</v>
      </c>
      <c r="D120" s="1">
        <f>IFERROR(__xludf.DUMMYFUNCTION("""COMPUTED_VALUE"""),338.2)</f>
        <v>338.2</v>
      </c>
      <c r="E120" s="1">
        <f>IFERROR(__xludf.DUMMYFUNCTION("""COMPUTED_VALUE"""),340.59)</f>
        <v>340.59</v>
      </c>
      <c r="F120" s="1">
        <f>IFERROR(__xludf.DUMMYFUNCTION("""COMPUTED_VALUE"""),1.4817824E7)</f>
        <v>14817824</v>
      </c>
    </row>
    <row r="121">
      <c r="A121" s="2">
        <f>IFERROR(__xludf.DUMMYFUNCTION("""COMPUTED_VALUE"""),44371.66666666667)</f>
        <v>44371.66667</v>
      </c>
      <c r="B121" s="1">
        <f>IFERROR(__xludf.DUMMYFUNCTION("""COMPUTED_VALUE"""),341.85)</f>
        <v>341.85</v>
      </c>
      <c r="C121" s="1">
        <f>IFERROR(__xludf.DUMMYFUNCTION("""COMPUTED_VALUE"""),344.9)</f>
        <v>344.9</v>
      </c>
      <c r="D121" s="1">
        <f>IFERROR(__xludf.DUMMYFUNCTION("""COMPUTED_VALUE"""),341.79)</f>
        <v>341.79</v>
      </c>
      <c r="E121" s="1">
        <f>IFERROR(__xludf.DUMMYFUNCTION("""COMPUTED_VALUE"""),343.18)</f>
        <v>343.18</v>
      </c>
      <c r="F121" s="1">
        <f>IFERROR(__xludf.DUMMYFUNCTION("""COMPUTED_VALUE"""),1.2329096E7)</f>
        <v>12329096</v>
      </c>
    </row>
    <row r="122">
      <c r="A122" s="2">
        <f>IFERROR(__xludf.DUMMYFUNCTION("""COMPUTED_VALUE"""),44372.66666666667)</f>
        <v>44372.66667</v>
      </c>
      <c r="B122" s="1">
        <f>IFERROR(__xludf.DUMMYFUNCTION("""COMPUTED_VALUE"""),342.59)</f>
        <v>342.59</v>
      </c>
      <c r="C122" s="1">
        <f>IFERROR(__xludf.DUMMYFUNCTION("""COMPUTED_VALUE"""),344.12)</f>
        <v>344.12</v>
      </c>
      <c r="D122" s="1">
        <f>IFERROR(__xludf.DUMMYFUNCTION("""COMPUTED_VALUE"""),339.68)</f>
        <v>339.68</v>
      </c>
      <c r="E122" s="1">
        <f>IFERROR(__xludf.DUMMYFUNCTION("""COMPUTED_VALUE"""),341.37)</f>
        <v>341.37</v>
      </c>
      <c r="F122" s="1">
        <f>IFERROR(__xludf.DUMMYFUNCTION("""COMPUTED_VALUE"""),1.4594444E7)</f>
        <v>14594444</v>
      </c>
    </row>
    <row r="123">
      <c r="A123" s="2">
        <f>IFERROR(__xludf.DUMMYFUNCTION("""COMPUTED_VALUE"""),44375.66666666667)</f>
        <v>44375.66667</v>
      </c>
      <c r="B123" s="1">
        <f>IFERROR(__xludf.DUMMYFUNCTION("""COMPUTED_VALUE"""),342.46)</f>
        <v>342.46</v>
      </c>
      <c r="C123" s="1">
        <f>IFERROR(__xludf.DUMMYFUNCTION("""COMPUTED_VALUE"""),358.14)</f>
        <v>358.14</v>
      </c>
      <c r="D123" s="1">
        <f>IFERROR(__xludf.DUMMYFUNCTION("""COMPUTED_VALUE"""),341.77)</f>
        <v>341.77</v>
      </c>
      <c r="E123" s="1">
        <f>IFERROR(__xludf.DUMMYFUNCTION("""COMPUTED_VALUE"""),355.64)</f>
        <v>355.64</v>
      </c>
      <c r="F123" s="1">
        <f>IFERROR(__xludf.DUMMYFUNCTION("""COMPUTED_VALUE"""),2.9156132E7)</f>
        <v>29156132</v>
      </c>
    </row>
    <row r="124">
      <c r="A124" s="2">
        <f>IFERROR(__xludf.DUMMYFUNCTION("""COMPUTED_VALUE"""),44376.66666666667)</f>
        <v>44376.66667</v>
      </c>
      <c r="B124" s="1">
        <f>IFERROR(__xludf.DUMMYFUNCTION("""COMPUTED_VALUE"""),356.27)</f>
        <v>356.27</v>
      </c>
      <c r="C124" s="1">
        <f>IFERROR(__xludf.DUMMYFUNCTION("""COMPUTED_VALUE"""),356.74)</f>
        <v>356.74</v>
      </c>
      <c r="D124" s="1">
        <f>IFERROR(__xludf.DUMMYFUNCTION("""COMPUTED_VALUE"""),349.05)</f>
        <v>349.05</v>
      </c>
      <c r="E124" s="1">
        <f>IFERROR(__xludf.DUMMYFUNCTION("""COMPUTED_VALUE"""),351.89)</f>
        <v>351.89</v>
      </c>
      <c r="F124" s="1">
        <f>IFERROR(__xludf.DUMMYFUNCTION("""COMPUTED_VALUE"""),2.1417305E7)</f>
        <v>21417305</v>
      </c>
    </row>
    <row r="125">
      <c r="A125" s="2">
        <f>IFERROR(__xludf.DUMMYFUNCTION("""COMPUTED_VALUE"""),44377.66666666667)</f>
        <v>44377.66667</v>
      </c>
      <c r="B125" s="1">
        <f>IFERROR(__xludf.DUMMYFUNCTION("""COMPUTED_VALUE"""),352.17)</f>
        <v>352.17</v>
      </c>
      <c r="C125" s="1">
        <f>IFERROR(__xludf.DUMMYFUNCTION("""COMPUTED_VALUE"""),352.92)</f>
        <v>352.92</v>
      </c>
      <c r="D125" s="1">
        <f>IFERROR(__xludf.DUMMYFUNCTION("""COMPUTED_VALUE"""),347.17)</f>
        <v>347.17</v>
      </c>
      <c r="E125" s="1">
        <f>IFERROR(__xludf.DUMMYFUNCTION("""COMPUTED_VALUE"""),347.71)</f>
        <v>347.71</v>
      </c>
      <c r="F125" s="1">
        <f>IFERROR(__xludf.DUMMYFUNCTION("""COMPUTED_VALUE"""),1.5107514E7)</f>
        <v>15107514</v>
      </c>
    </row>
    <row r="126">
      <c r="A126" s="2">
        <f>IFERROR(__xludf.DUMMYFUNCTION("""COMPUTED_VALUE"""),44378.66666666667)</f>
        <v>44378.66667</v>
      </c>
      <c r="B126" s="1">
        <f>IFERROR(__xludf.DUMMYFUNCTION("""COMPUTED_VALUE"""),346.82)</f>
        <v>346.82</v>
      </c>
      <c r="C126" s="1">
        <f>IFERROR(__xludf.DUMMYFUNCTION("""COMPUTED_VALUE"""),354.67)</f>
        <v>354.67</v>
      </c>
      <c r="D126" s="1">
        <f>IFERROR(__xludf.DUMMYFUNCTION("""COMPUTED_VALUE"""),346.5)</f>
        <v>346.5</v>
      </c>
      <c r="E126" s="1">
        <f>IFERROR(__xludf.DUMMYFUNCTION("""COMPUTED_VALUE"""),354.39)</f>
        <v>354.39</v>
      </c>
      <c r="F126" s="1">
        <f>IFERROR(__xludf.DUMMYFUNCTION("""COMPUTED_VALUE"""),1.7137021E7)</f>
        <v>17137021</v>
      </c>
    </row>
    <row r="127">
      <c r="A127" s="2">
        <f>IFERROR(__xludf.DUMMYFUNCTION("""COMPUTED_VALUE"""),44379.66666666667)</f>
        <v>44379.66667</v>
      </c>
      <c r="B127" s="1">
        <f>IFERROR(__xludf.DUMMYFUNCTION("""COMPUTED_VALUE"""),355.1)</f>
        <v>355.1</v>
      </c>
      <c r="C127" s="1">
        <f>IFERROR(__xludf.DUMMYFUNCTION("""COMPUTED_VALUE"""),356.44)</f>
        <v>356.44</v>
      </c>
      <c r="D127" s="1">
        <f>IFERROR(__xludf.DUMMYFUNCTION("""COMPUTED_VALUE"""),352.62)</f>
        <v>352.62</v>
      </c>
      <c r="E127" s="1">
        <f>IFERROR(__xludf.DUMMYFUNCTION("""COMPUTED_VALUE"""),354.7)</f>
        <v>354.7</v>
      </c>
      <c r="F127" s="1">
        <f>IFERROR(__xludf.DUMMYFUNCTION("""COMPUTED_VALUE"""),1.1524614E7)</f>
        <v>11524614</v>
      </c>
    </row>
    <row r="128">
      <c r="A128" s="2">
        <f>IFERROR(__xludf.DUMMYFUNCTION("""COMPUTED_VALUE"""),44383.66666666667)</f>
        <v>44383.66667</v>
      </c>
      <c r="B128" s="1">
        <f>IFERROR(__xludf.DUMMYFUNCTION("""COMPUTED_VALUE"""),356.5)</f>
        <v>356.5</v>
      </c>
      <c r="C128" s="1">
        <f>IFERROR(__xludf.DUMMYFUNCTION("""COMPUTED_VALUE"""),358.79)</f>
        <v>358.79</v>
      </c>
      <c r="D128" s="1">
        <f>IFERROR(__xludf.DUMMYFUNCTION("""COMPUTED_VALUE"""),349.18)</f>
        <v>349.18</v>
      </c>
      <c r="E128" s="1">
        <f>IFERROR(__xludf.DUMMYFUNCTION("""COMPUTED_VALUE"""),352.78)</f>
        <v>352.78</v>
      </c>
      <c r="F128" s="1">
        <f>IFERROR(__xludf.DUMMYFUNCTION("""COMPUTED_VALUE"""),1.3488455E7)</f>
        <v>13488455</v>
      </c>
    </row>
    <row r="129">
      <c r="A129" s="2">
        <f>IFERROR(__xludf.DUMMYFUNCTION("""COMPUTED_VALUE"""),44384.66666666667)</f>
        <v>44384.66667</v>
      </c>
      <c r="B129" s="1">
        <f>IFERROR(__xludf.DUMMYFUNCTION("""COMPUTED_VALUE"""),355.26)</f>
        <v>355.26</v>
      </c>
      <c r="C129" s="1">
        <f>IFERROR(__xludf.DUMMYFUNCTION("""COMPUTED_VALUE"""),356.49)</f>
        <v>356.49</v>
      </c>
      <c r="D129" s="1">
        <f>IFERROR(__xludf.DUMMYFUNCTION("""COMPUTED_VALUE"""),350.0)</f>
        <v>350</v>
      </c>
      <c r="E129" s="1">
        <f>IFERROR(__xludf.DUMMYFUNCTION("""COMPUTED_VALUE"""),350.49)</f>
        <v>350.49</v>
      </c>
      <c r="F129" s="1">
        <f>IFERROR(__xludf.DUMMYFUNCTION("""COMPUTED_VALUE"""),1.4218866E7)</f>
        <v>14218866</v>
      </c>
    </row>
    <row r="130">
      <c r="A130" s="2">
        <f>IFERROR(__xludf.DUMMYFUNCTION("""COMPUTED_VALUE"""),44385.66666666667)</f>
        <v>44385.66667</v>
      </c>
      <c r="B130" s="1">
        <f>IFERROR(__xludf.DUMMYFUNCTION("""COMPUTED_VALUE"""),345.73)</f>
        <v>345.73</v>
      </c>
      <c r="C130" s="1">
        <f>IFERROR(__xludf.DUMMYFUNCTION("""COMPUTED_VALUE"""),348.33)</f>
        <v>348.33</v>
      </c>
      <c r="D130" s="1">
        <f>IFERROR(__xludf.DUMMYFUNCTION("""COMPUTED_VALUE"""),342.56)</f>
        <v>342.56</v>
      </c>
      <c r="E130" s="1">
        <f>IFERROR(__xludf.DUMMYFUNCTION("""COMPUTED_VALUE"""),345.65)</f>
        <v>345.65</v>
      </c>
      <c r="F130" s="1">
        <f>IFERROR(__xludf.DUMMYFUNCTION("""COMPUTED_VALUE"""),1.4406457E7)</f>
        <v>14406457</v>
      </c>
    </row>
    <row r="131">
      <c r="A131" s="2">
        <f>IFERROR(__xludf.DUMMYFUNCTION("""COMPUTED_VALUE"""),44386.66666666667)</f>
        <v>44386.66667</v>
      </c>
      <c r="B131" s="1">
        <f>IFERROR(__xludf.DUMMYFUNCTION("""COMPUTED_VALUE"""),345.32)</f>
        <v>345.32</v>
      </c>
      <c r="C131" s="1">
        <f>IFERROR(__xludf.DUMMYFUNCTION("""COMPUTED_VALUE"""),350.71)</f>
        <v>350.71</v>
      </c>
      <c r="D131" s="1">
        <f>IFERROR(__xludf.DUMMYFUNCTION("""COMPUTED_VALUE"""),345.27)</f>
        <v>345.27</v>
      </c>
      <c r="E131" s="1">
        <f>IFERROR(__xludf.DUMMYFUNCTION("""COMPUTED_VALUE"""),350.42)</f>
        <v>350.42</v>
      </c>
      <c r="F131" s="1">
        <f>IFERROR(__xludf.DUMMYFUNCTION("""COMPUTED_VALUE"""),1.3018694E7)</f>
        <v>13018694</v>
      </c>
    </row>
    <row r="132">
      <c r="A132" s="2">
        <f>IFERROR(__xludf.DUMMYFUNCTION("""COMPUTED_VALUE"""),44389.66666666667)</f>
        <v>44389.66667</v>
      </c>
      <c r="B132" s="1">
        <f>IFERROR(__xludf.DUMMYFUNCTION("""COMPUTED_VALUE"""),351.23)</f>
        <v>351.23</v>
      </c>
      <c r="C132" s="1">
        <f>IFERROR(__xludf.DUMMYFUNCTION("""COMPUTED_VALUE"""),354.19)</f>
        <v>354.19</v>
      </c>
      <c r="D132" s="1">
        <f>IFERROR(__xludf.DUMMYFUNCTION("""COMPUTED_VALUE"""),349.64)</f>
        <v>349.64</v>
      </c>
      <c r="E132" s="1">
        <f>IFERROR(__xludf.DUMMYFUNCTION("""COMPUTED_VALUE"""),353.16)</f>
        <v>353.16</v>
      </c>
      <c r="F132" s="1">
        <f>IFERROR(__xludf.DUMMYFUNCTION("""COMPUTED_VALUE"""),1.0018624E7)</f>
        <v>10018624</v>
      </c>
    </row>
    <row r="133">
      <c r="A133" s="2">
        <f>IFERROR(__xludf.DUMMYFUNCTION("""COMPUTED_VALUE"""),44390.66666666667)</f>
        <v>44390.66667</v>
      </c>
      <c r="B133" s="1">
        <f>IFERROR(__xludf.DUMMYFUNCTION("""COMPUTED_VALUE"""),351.5)</f>
        <v>351.5</v>
      </c>
      <c r="C133" s="1">
        <f>IFERROR(__xludf.DUMMYFUNCTION("""COMPUTED_VALUE"""),358.49)</f>
        <v>358.49</v>
      </c>
      <c r="D133" s="1">
        <f>IFERROR(__xludf.DUMMYFUNCTION("""COMPUTED_VALUE"""),348.8)</f>
        <v>348.8</v>
      </c>
      <c r="E133" s="1">
        <f>IFERROR(__xludf.DUMMYFUNCTION("""COMPUTED_VALUE"""),352.09)</f>
        <v>352.09</v>
      </c>
      <c r="F133" s="1">
        <f>IFERROR(__xludf.DUMMYFUNCTION("""COMPUTED_VALUE"""),1.1455963E7)</f>
        <v>11455963</v>
      </c>
    </row>
    <row r="134">
      <c r="A134" s="2">
        <f>IFERROR(__xludf.DUMMYFUNCTION("""COMPUTED_VALUE"""),44391.66666666667)</f>
        <v>44391.66667</v>
      </c>
      <c r="B134" s="1">
        <f>IFERROR(__xludf.DUMMYFUNCTION("""COMPUTED_VALUE"""),354.56)</f>
        <v>354.56</v>
      </c>
      <c r="C134" s="1">
        <f>IFERROR(__xludf.DUMMYFUNCTION("""COMPUTED_VALUE"""),355.2)</f>
        <v>355.2</v>
      </c>
      <c r="D134" s="1">
        <f>IFERROR(__xludf.DUMMYFUNCTION("""COMPUTED_VALUE"""),346.73)</f>
        <v>346.73</v>
      </c>
      <c r="E134" s="1">
        <f>IFERROR(__xludf.DUMMYFUNCTION("""COMPUTED_VALUE"""),347.63)</f>
        <v>347.63</v>
      </c>
      <c r="F134" s="1">
        <f>IFERROR(__xludf.DUMMYFUNCTION("""COMPUTED_VALUE"""),1.3894221E7)</f>
        <v>13894221</v>
      </c>
    </row>
    <row r="135">
      <c r="A135" s="2">
        <f>IFERROR(__xludf.DUMMYFUNCTION("""COMPUTED_VALUE"""),44392.66666666667)</f>
        <v>44392.66667</v>
      </c>
      <c r="B135" s="1">
        <f>IFERROR(__xludf.DUMMYFUNCTION("""COMPUTED_VALUE"""),349.23)</f>
        <v>349.23</v>
      </c>
      <c r="C135" s="1">
        <f>IFERROR(__xludf.DUMMYFUNCTION("""COMPUTED_VALUE"""),349.23)</f>
        <v>349.23</v>
      </c>
      <c r="D135" s="1">
        <f>IFERROR(__xludf.DUMMYFUNCTION("""COMPUTED_VALUE"""),340.22)</f>
        <v>340.22</v>
      </c>
      <c r="E135" s="1">
        <f>IFERROR(__xludf.DUMMYFUNCTION("""COMPUTED_VALUE"""),344.46)</f>
        <v>344.46</v>
      </c>
      <c r="F135" s="1">
        <f>IFERROR(__xludf.DUMMYFUNCTION("""COMPUTED_VALUE"""),1.4781594E7)</f>
        <v>14781594</v>
      </c>
    </row>
    <row r="136">
      <c r="A136" s="2">
        <f>IFERROR(__xludf.DUMMYFUNCTION("""COMPUTED_VALUE"""),44393.66666666667)</f>
        <v>44393.66667</v>
      </c>
      <c r="B136" s="1">
        <f>IFERROR(__xludf.DUMMYFUNCTION("""COMPUTED_VALUE"""),344.91)</f>
        <v>344.91</v>
      </c>
      <c r="C136" s="1">
        <f>IFERROR(__xludf.DUMMYFUNCTION("""COMPUTED_VALUE"""),345.99)</f>
        <v>345.99</v>
      </c>
      <c r="D136" s="1">
        <f>IFERROR(__xludf.DUMMYFUNCTION("""COMPUTED_VALUE"""),340.14)</f>
        <v>340.14</v>
      </c>
      <c r="E136" s="1">
        <f>IFERROR(__xludf.DUMMYFUNCTION("""COMPUTED_VALUE"""),341.16)</f>
        <v>341.16</v>
      </c>
      <c r="F136" s="1">
        <f>IFERROR(__xludf.DUMMYFUNCTION("""COMPUTED_VALUE"""),1.1026093E7)</f>
        <v>11026093</v>
      </c>
    </row>
    <row r="137">
      <c r="A137" s="2">
        <f>IFERROR(__xludf.DUMMYFUNCTION("""COMPUTED_VALUE"""),44396.66666666667)</f>
        <v>44396.66667</v>
      </c>
      <c r="B137" s="1">
        <f>IFERROR(__xludf.DUMMYFUNCTION("""COMPUTED_VALUE"""),337.57)</f>
        <v>337.57</v>
      </c>
      <c r="C137" s="1">
        <f>IFERROR(__xludf.DUMMYFUNCTION("""COMPUTED_VALUE"""),339.79)</f>
        <v>339.79</v>
      </c>
      <c r="D137" s="1">
        <f>IFERROR(__xludf.DUMMYFUNCTION("""COMPUTED_VALUE"""),334.54)</f>
        <v>334.54</v>
      </c>
      <c r="E137" s="1">
        <f>IFERROR(__xludf.DUMMYFUNCTION("""COMPUTED_VALUE"""),336.95)</f>
        <v>336.95</v>
      </c>
      <c r="F137" s="1">
        <f>IFERROR(__xludf.DUMMYFUNCTION("""COMPUTED_VALUE"""),1.4372345E7)</f>
        <v>14372345</v>
      </c>
    </row>
    <row r="138">
      <c r="A138" s="2">
        <f>IFERROR(__xludf.DUMMYFUNCTION("""COMPUTED_VALUE"""),44397.66666666667)</f>
        <v>44397.66667</v>
      </c>
      <c r="B138" s="1">
        <f>IFERROR(__xludf.DUMMYFUNCTION("""COMPUTED_VALUE"""),338.8)</f>
        <v>338.8</v>
      </c>
      <c r="C138" s="1">
        <f>IFERROR(__xludf.DUMMYFUNCTION("""COMPUTED_VALUE"""),343.45)</f>
        <v>343.45</v>
      </c>
      <c r="D138" s="1">
        <f>IFERROR(__xludf.DUMMYFUNCTION("""COMPUTED_VALUE"""),334.5)</f>
        <v>334.5</v>
      </c>
      <c r="E138" s="1">
        <f>IFERROR(__xludf.DUMMYFUNCTION("""COMPUTED_VALUE"""),341.66)</f>
        <v>341.66</v>
      </c>
      <c r="F138" s="1">
        <f>IFERROR(__xludf.DUMMYFUNCTION("""COMPUTED_VALUE"""),1.1024277E7)</f>
        <v>11024277</v>
      </c>
    </row>
    <row r="139">
      <c r="A139" s="2">
        <f>IFERROR(__xludf.DUMMYFUNCTION("""COMPUTED_VALUE"""),44398.66666666667)</f>
        <v>44398.66667</v>
      </c>
      <c r="B139" s="1">
        <f>IFERROR(__xludf.DUMMYFUNCTION("""COMPUTED_VALUE"""),341.5)</f>
        <v>341.5</v>
      </c>
      <c r="C139" s="1">
        <f>IFERROR(__xludf.DUMMYFUNCTION("""COMPUTED_VALUE"""),346.52)</f>
        <v>346.52</v>
      </c>
      <c r="D139" s="1">
        <f>IFERROR(__xludf.DUMMYFUNCTION("""COMPUTED_VALUE"""),341.25)</f>
        <v>341.25</v>
      </c>
      <c r="E139" s="1">
        <f>IFERROR(__xludf.DUMMYFUNCTION("""COMPUTED_VALUE"""),346.23)</f>
        <v>346.23</v>
      </c>
      <c r="F139" s="1">
        <f>IFERROR(__xludf.DUMMYFUNCTION("""COMPUTED_VALUE"""),9279657.0)</f>
        <v>9279657</v>
      </c>
    </row>
    <row r="140">
      <c r="A140" s="2">
        <f>IFERROR(__xludf.DUMMYFUNCTION("""COMPUTED_VALUE"""),44399.66666666667)</f>
        <v>44399.66667</v>
      </c>
      <c r="B140" s="1">
        <f>IFERROR(__xludf.DUMMYFUNCTION("""COMPUTED_VALUE"""),346.68)</f>
        <v>346.68</v>
      </c>
      <c r="C140" s="1">
        <f>IFERROR(__xludf.DUMMYFUNCTION("""COMPUTED_VALUE"""),351.54)</f>
        <v>351.54</v>
      </c>
      <c r="D140" s="1">
        <f>IFERROR(__xludf.DUMMYFUNCTION("""COMPUTED_VALUE"""),345.21)</f>
        <v>345.21</v>
      </c>
      <c r="E140" s="1">
        <f>IFERROR(__xludf.DUMMYFUNCTION("""COMPUTED_VALUE"""),351.19)</f>
        <v>351.19</v>
      </c>
      <c r="F140" s="1">
        <f>IFERROR(__xludf.DUMMYFUNCTION("""COMPUTED_VALUE"""),1.2385441E7)</f>
        <v>12385441</v>
      </c>
    </row>
    <row r="141">
      <c r="A141" s="2">
        <f>IFERROR(__xludf.DUMMYFUNCTION("""COMPUTED_VALUE"""),44400.66666666667)</f>
        <v>44400.66667</v>
      </c>
      <c r="B141" s="1">
        <f>IFERROR(__xludf.DUMMYFUNCTION("""COMPUTED_VALUE"""),360.91)</f>
        <v>360.91</v>
      </c>
      <c r="C141" s="1">
        <f>IFERROR(__xludf.DUMMYFUNCTION("""COMPUTED_VALUE"""),375.33)</f>
        <v>375.33</v>
      </c>
      <c r="D141" s="1">
        <f>IFERROR(__xludf.DUMMYFUNCTION("""COMPUTED_VALUE"""),357.19)</f>
        <v>357.19</v>
      </c>
      <c r="E141" s="1">
        <f>IFERROR(__xludf.DUMMYFUNCTION("""COMPUTED_VALUE"""),369.79)</f>
        <v>369.79</v>
      </c>
      <c r="F141" s="1">
        <f>IFERROR(__xludf.DUMMYFUNCTION("""COMPUTED_VALUE"""),3.3694328E7)</f>
        <v>33694328</v>
      </c>
    </row>
    <row r="142">
      <c r="A142" s="2">
        <f>IFERROR(__xludf.DUMMYFUNCTION("""COMPUTED_VALUE"""),44403.66666666667)</f>
        <v>44403.66667</v>
      </c>
      <c r="B142" s="1">
        <f>IFERROR(__xludf.DUMMYFUNCTION("""COMPUTED_VALUE"""),369.58)</f>
        <v>369.58</v>
      </c>
      <c r="C142" s="1">
        <f>IFERROR(__xludf.DUMMYFUNCTION("""COMPUTED_VALUE"""),374.44)</f>
        <v>374.44</v>
      </c>
      <c r="D142" s="1">
        <f>IFERROR(__xludf.DUMMYFUNCTION("""COMPUTED_VALUE"""),368.22)</f>
        <v>368.22</v>
      </c>
      <c r="E142" s="1">
        <f>IFERROR(__xludf.DUMMYFUNCTION("""COMPUTED_VALUE"""),372.46)</f>
        <v>372.46</v>
      </c>
      <c r="F142" s="1">
        <f>IFERROR(__xludf.DUMMYFUNCTION("""COMPUTED_VALUE"""),1.4925222E7)</f>
        <v>14925222</v>
      </c>
    </row>
    <row r="143">
      <c r="A143" s="2">
        <f>IFERROR(__xludf.DUMMYFUNCTION("""COMPUTED_VALUE"""),44404.66666666667)</f>
        <v>44404.66667</v>
      </c>
      <c r="B143" s="1">
        <f>IFERROR(__xludf.DUMMYFUNCTION("""COMPUTED_VALUE"""),371.91)</f>
        <v>371.91</v>
      </c>
      <c r="C143" s="1">
        <f>IFERROR(__xludf.DUMMYFUNCTION("""COMPUTED_VALUE"""),373.15)</f>
        <v>373.15</v>
      </c>
      <c r="D143" s="1">
        <f>IFERROR(__xludf.DUMMYFUNCTION("""COMPUTED_VALUE"""),364.55)</f>
        <v>364.55</v>
      </c>
      <c r="E143" s="1">
        <f>IFERROR(__xludf.DUMMYFUNCTION("""COMPUTED_VALUE"""),367.81)</f>
        <v>367.81</v>
      </c>
      <c r="F143" s="1">
        <f>IFERROR(__xludf.DUMMYFUNCTION("""COMPUTED_VALUE"""),1.5705447E7)</f>
        <v>15705447</v>
      </c>
    </row>
    <row r="144">
      <c r="A144" s="2">
        <f>IFERROR(__xludf.DUMMYFUNCTION("""COMPUTED_VALUE"""),44405.66666666667)</f>
        <v>44405.66667</v>
      </c>
      <c r="B144" s="1">
        <f>IFERROR(__xludf.DUMMYFUNCTION("""COMPUTED_VALUE"""),374.56)</f>
        <v>374.56</v>
      </c>
      <c r="C144" s="1">
        <f>IFERROR(__xludf.DUMMYFUNCTION("""COMPUTED_VALUE"""),377.55)</f>
        <v>377.55</v>
      </c>
      <c r="D144" s="1">
        <f>IFERROR(__xludf.DUMMYFUNCTION("""COMPUTED_VALUE"""),366.93)</f>
        <v>366.93</v>
      </c>
      <c r="E144" s="1">
        <f>IFERROR(__xludf.DUMMYFUNCTION("""COMPUTED_VALUE"""),373.28)</f>
        <v>373.28</v>
      </c>
      <c r="F144" s="1">
        <f>IFERROR(__xludf.DUMMYFUNCTION("""COMPUTED_VALUE"""),2.967691E7)</f>
        <v>29676910</v>
      </c>
    </row>
    <row r="145">
      <c r="A145" s="2">
        <f>IFERROR(__xludf.DUMMYFUNCTION("""COMPUTED_VALUE"""),44406.66666666667)</f>
        <v>44406.66667</v>
      </c>
      <c r="B145" s="1">
        <f>IFERROR(__xludf.DUMMYFUNCTION("""COMPUTED_VALUE"""),361.0)</f>
        <v>361</v>
      </c>
      <c r="C145" s="1">
        <f>IFERROR(__xludf.DUMMYFUNCTION("""COMPUTED_VALUE"""),365.52)</f>
        <v>365.52</v>
      </c>
      <c r="D145" s="1">
        <f>IFERROR(__xludf.DUMMYFUNCTION("""COMPUTED_VALUE"""),356.74)</f>
        <v>356.74</v>
      </c>
      <c r="E145" s="1">
        <f>IFERROR(__xludf.DUMMYFUNCTION("""COMPUTED_VALUE"""),358.32)</f>
        <v>358.32</v>
      </c>
      <c r="F145" s="1">
        <f>IFERROR(__xludf.DUMMYFUNCTION("""COMPUTED_VALUE"""),3.3413244E7)</f>
        <v>33413244</v>
      </c>
    </row>
    <row r="146">
      <c r="A146" s="2">
        <f>IFERROR(__xludf.DUMMYFUNCTION("""COMPUTED_VALUE"""),44407.66666666667)</f>
        <v>44407.66667</v>
      </c>
      <c r="B146" s="1">
        <f>IFERROR(__xludf.DUMMYFUNCTION("""COMPUTED_VALUE"""),354.0)</f>
        <v>354</v>
      </c>
      <c r="C146" s="1">
        <f>IFERROR(__xludf.DUMMYFUNCTION("""COMPUTED_VALUE"""),360.73)</f>
        <v>360.73</v>
      </c>
      <c r="D146" s="1">
        <f>IFERROR(__xludf.DUMMYFUNCTION("""COMPUTED_VALUE"""),352.94)</f>
        <v>352.94</v>
      </c>
      <c r="E146" s="1">
        <f>IFERROR(__xludf.DUMMYFUNCTION("""COMPUTED_VALUE"""),356.3)</f>
        <v>356.3</v>
      </c>
      <c r="F146" s="1">
        <f>IFERROR(__xludf.DUMMYFUNCTION("""COMPUTED_VALUE"""),1.5976179E7)</f>
        <v>15976179</v>
      </c>
    </row>
    <row r="147">
      <c r="A147" s="2">
        <f>IFERROR(__xludf.DUMMYFUNCTION("""COMPUTED_VALUE"""),44410.66666666667)</f>
        <v>44410.66667</v>
      </c>
      <c r="B147" s="1">
        <f>IFERROR(__xludf.DUMMYFUNCTION("""COMPUTED_VALUE"""),358.1)</f>
        <v>358.1</v>
      </c>
      <c r="C147" s="1">
        <f>IFERROR(__xludf.DUMMYFUNCTION("""COMPUTED_VALUE"""),359.4)</f>
        <v>359.4</v>
      </c>
      <c r="D147" s="1">
        <f>IFERROR(__xludf.DUMMYFUNCTION("""COMPUTED_VALUE"""),350.74)</f>
        <v>350.74</v>
      </c>
      <c r="E147" s="1">
        <f>IFERROR(__xludf.DUMMYFUNCTION("""COMPUTED_VALUE"""),351.95)</f>
        <v>351.95</v>
      </c>
      <c r="F147" s="1">
        <f>IFERROR(__xludf.DUMMYFUNCTION("""COMPUTED_VALUE"""),1.3180439E7)</f>
        <v>13180439</v>
      </c>
    </row>
    <row r="148">
      <c r="A148" s="2">
        <f>IFERROR(__xludf.DUMMYFUNCTION("""COMPUTED_VALUE"""),44411.66666666667)</f>
        <v>44411.66667</v>
      </c>
      <c r="B148" s="1">
        <f>IFERROR(__xludf.DUMMYFUNCTION("""COMPUTED_VALUE"""),352.73)</f>
        <v>352.73</v>
      </c>
      <c r="C148" s="1">
        <f>IFERROR(__xludf.DUMMYFUNCTION("""COMPUTED_VALUE"""),353.77)</f>
        <v>353.77</v>
      </c>
      <c r="D148" s="1">
        <f>IFERROR(__xludf.DUMMYFUNCTION("""COMPUTED_VALUE"""),347.7)</f>
        <v>347.7</v>
      </c>
      <c r="E148" s="1">
        <f>IFERROR(__xludf.DUMMYFUNCTION("""COMPUTED_VALUE"""),351.24)</f>
        <v>351.24</v>
      </c>
      <c r="F148" s="1">
        <f>IFERROR(__xludf.DUMMYFUNCTION("""COMPUTED_VALUE"""),1.2406054E7)</f>
        <v>12406054</v>
      </c>
    </row>
    <row r="149">
      <c r="A149" s="2">
        <f>IFERROR(__xludf.DUMMYFUNCTION("""COMPUTED_VALUE"""),44412.66666666667)</f>
        <v>44412.66667</v>
      </c>
      <c r="B149" s="1">
        <f>IFERROR(__xludf.DUMMYFUNCTION("""COMPUTED_VALUE"""),352.42)</f>
        <v>352.42</v>
      </c>
      <c r="C149" s="1">
        <f>IFERROR(__xludf.DUMMYFUNCTION("""COMPUTED_VALUE"""),360.48)</f>
        <v>360.48</v>
      </c>
      <c r="D149" s="1">
        <f>IFERROR(__xludf.DUMMYFUNCTION("""COMPUTED_VALUE"""),351.51)</f>
        <v>351.51</v>
      </c>
      <c r="E149" s="1">
        <f>IFERROR(__xludf.DUMMYFUNCTION("""COMPUTED_VALUE"""),358.92)</f>
        <v>358.92</v>
      </c>
      <c r="F149" s="1">
        <f>IFERROR(__xludf.DUMMYFUNCTION("""COMPUTED_VALUE"""),1.4180572E7)</f>
        <v>14180572</v>
      </c>
    </row>
    <row r="150">
      <c r="A150" s="2">
        <f>IFERROR(__xludf.DUMMYFUNCTION("""COMPUTED_VALUE"""),44413.66666666667)</f>
        <v>44413.66667</v>
      </c>
      <c r="B150" s="1">
        <f>IFERROR(__xludf.DUMMYFUNCTION("""COMPUTED_VALUE"""),359.64)</f>
        <v>359.64</v>
      </c>
      <c r="C150" s="1">
        <f>IFERROR(__xludf.DUMMYFUNCTION("""COMPUTED_VALUE"""),363.9)</f>
        <v>363.9</v>
      </c>
      <c r="D150" s="1">
        <f>IFERROR(__xludf.DUMMYFUNCTION("""COMPUTED_VALUE"""),356.9)</f>
        <v>356.9</v>
      </c>
      <c r="E150" s="1">
        <f>IFERROR(__xludf.DUMMYFUNCTION("""COMPUTED_VALUE"""),362.97)</f>
        <v>362.97</v>
      </c>
      <c r="F150" s="1">
        <f>IFERROR(__xludf.DUMMYFUNCTION("""COMPUTED_VALUE"""),1.0247207E7)</f>
        <v>10247207</v>
      </c>
    </row>
    <row r="151">
      <c r="A151" s="2">
        <f>IFERROR(__xludf.DUMMYFUNCTION("""COMPUTED_VALUE"""),44414.66666666667)</f>
        <v>44414.66667</v>
      </c>
      <c r="B151" s="1">
        <f>IFERROR(__xludf.DUMMYFUNCTION("""COMPUTED_VALUE"""),361.4)</f>
        <v>361.4</v>
      </c>
      <c r="C151" s="1">
        <f>IFERROR(__xludf.DUMMYFUNCTION("""COMPUTED_VALUE"""),365.15)</f>
        <v>365.15</v>
      </c>
      <c r="D151" s="1">
        <f>IFERROR(__xludf.DUMMYFUNCTION("""COMPUTED_VALUE"""),361.4)</f>
        <v>361.4</v>
      </c>
      <c r="E151" s="1">
        <f>IFERROR(__xludf.DUMMYFUNCTION("""COMPUTED_VALUE"""),363.51)</f>
        <v>363.51</v>
      </c>
      <c r="F151" s="1">
        <f>IFERROR(__xludf.DUMMYFUNCTION("""COMPUTED_VALUE"""),8925017.0)</f>
        <v>8925017</v>
      </c>
    </row>
    <row r="152">
      <c r="A152" s="2">
        <f>IFERROR(__xludf.DUMMYFUNCTION("""COMPUTED_VALUE"""),44417.66666666667)</f>
        <v>44417.66667</v>
      </c>
      <c r="B152" s="1">
        <f>IFERROR(__xludf.DUMMYFUNCTION("""COMPUTED_VALUE"""),363.76)</f>
        <v>363.76</v>
      </c>
      <c r="C152" s="1">
        <f>IFERROR(__xludf.DUMMYFUNCTION("""COMPUTED_VALUE"""),365.78)</f>
        <v>365.78</v>
      </c>
      <c r="D152" s="1">
        <f>IFERROR(__xludf.DUMMYFUNCTION("""COMPUTED_VALUE"""),360.75)</f>
        <v>360.75</v>
      </c>
      <c r="E152" s="1">
        <f>IFERROR(__xludf.DUMMYFUNCTION("""COMPUTED_VALUE"""),361.61)</f>
        <v>361.61</v>
      </c>
      <c r="F152" s="1">
        <f>IFERROR(__xludf.DUMMYFUNCTION("""COMPUTED_VALUE"""),7798872.0)</f>
        <v>7798872</v>
      </c>
    </row>
    <row r="153">
      <c r="A153" s="2">
        <f>IFERROR(__xludf.DUMMYFUNCTION("""COMPUTED_VALUE"""),44418.66666666667)</f>
        <v>44418.66667</v>
      </c>
      <c r="B153" s="1">
        <f>IFERROR(__xludf.DUMMYFUNCTION("""COMPUTED_VALUE"""),361.83)</f>
        <v>361.83</v>
      </c>
      <c r="C153" s="1">
        <f>IFERROR(__xludf.DUMMYFUNCTION("""COMPUTED_VALUE"""),364.1)</f>
        <v>364.1</v>
      </c>
      <c r="D153" s="1">
        <f>IFERROR(__xludf.DUMMYFUNCTION("""COMPUTED_VALUE"""),359.04)</f>
        <v>359.04</v>
      </c>
      <c r="E153" s="1">
        <f>IFERROR(__xludf.DUMMYFUNCTION("""COMPUTED_VALUE"""),361.13)</f>
        <v>361.13</v>
      </c>
      <c r="F153" s="1">
        <f>IFERROR(__xludf.DUMMYFUNCTION("""COMPUTED_VALUE"""),7469878.0)</f>
        <v>7469878</v>
      </c>
    </row>
    <row r="154">
      <c r="A154" s="2">
        <f>IFERROR(__xludf.DUMMYFUNCTION("""COMPUTED_VALUE"""),44419.66666666667)</f>
        <v>44419.66667</v>
      </c>
      <c r="B154" s="1">
        <f>IFERROR(__xludf.DUMMYFUNCTION("""COMPUTED_VALUE"""),362.1)</f>
        <v>362.1</v>
      </c>
      <c r="C154" s="1">
        <f>IFERROR(__xludf.DUMMYFUNCTION("""COMPUTED_VALUE"""),362.36)</f>
        <v>362.36</v>
      </c>
      <c r="D154" s="1">
        <f>IFERROR(__xludf.DUMMYFUNCTION("""COMPUTED_VALUE"""),357.81)</f>
        <v>357.81</v>
      </c>
      <c r="E154" s="1">
        <f>IFERROR(__xludf.DUMMYFUNCTION("""COMPUTED_VALUE"""),359.96)</f>
        <v>359.96</v>
      </c>
      <c r="F154" s="1">
        <f>IFERROR(__xludf.DUMMYFUNCTION("""COMPUTED_VALUE"""),8400332.0)</f>
        <v>8400332</v>
      </c>
    </row>
    <row r="155">
      <c r="A155" s="2">
        <f>IFERROR(__xludf.DUMMYFUNCTION("""COMPUTED_VALUE"""),44420.66666666667)</f>
        <v>44420.66667</v>
      </c>
      <c r="B155" s="1">
        <f>IFERROR(__xludf.DUMMYFUNCTION("""COMPUTED_VALUE"""),358.45)</f>
        <v>358.45</v>
      </c>
      <c r="C155" s="1">
        <f>IFERROR(__xludf.DUMMYFUNCTION("""COMPUTED_VALUE"""),363.0)</f>
        <v>363</v>
      </c>
      <c r="D155" s="1">
        <f>IFERROR(__xludf.DUMMYFUNCTION("""COMPUTED_VALUE"""),357.11)</f>
        <v>357.11</v>
      </c>
      <c r="E155" s="1">
        <f>IFERROR(__xludf.DUMMYFUNCTION("""COMPUTED_VALUE"""),362.65)</f>
        <v>362.65</v>
      </c>
      <c r="F155" s="1">
        <f>IFERROR(__xludf.DUMMYFUNCTION("""COMPUTED_VALUE"""),7175206.0)</f>
        <v>7175206</v>
      </c>
    </row>
    <row r="156">
      <c r="A156" s="2">
        <f>IFERROR(__xludf.DUMMYFUNCTION("""COMPUTED_VALUE"""),44421.66666666667)</f>
        <v>44421.66667</v>
      </c>
      <c r="B156" s="1">
        <f>IFERROR(__xludf.DUMMYFUNCTION("""COMPUTED_VALUE"""),362.97)</f>
        <v>362.97</v>
      </c>
      <c r="C156" s="1">
        <f>IFERROR(__xludf.DUMMYFUNCTION("""COMPUTED_VALUE"""),364.66)</f>
        <v>364.66</v>
      </c>
      <c r="D156" s="1">
        <f>IFERROR(__xludf.DUMMYFUNCTION("""COMPUTED_VALUE"""),361.48)</f>
        <v>361.48</v>
      </c>
      <c r="E156" s="1">
        <f>IFERROR(__xludf.DUMMYFUNCTION("""COMPUTED_VALUE"""),363.18)</f>
        <v>363.18</v>
      </c>
      <c r="F156" s="1">
        <f>IFERROR(__xludf.DUMMYFUNCTION("""COMPUTED_VALUE"""),7195724.0)</f>
        <v>7195724</v>
      </c>
    </row>
    <row r="157">
      <c r="A157" s="2">
        <f>IFERROR(__xludf.DUMMYFUNCTION("""COMPUTED_VALUE"""),44424.66666666667)</f>
        <v>44424.66667</v>
      </c>
      <c r="B157" s="1">
        <f>IFERROR(__xludf.DUMMYFUNCTION("""COMPUTED_VALUE"""),362.52)</f>
        <v>362.52</v>
      </c>
      <c r="C157" s="1">
        <f>IFERROR(__xludf.DUMMYFUNCTION("""COMPUTED_VALUE"""),366.95)</f>
        <v>366.95</v>
      </c>
      <c r="D157" s="1">
        <f>IFERROR(__xludf.DUMMYFUNCTION("""COMPUTED_VALUE"""),357.38)</f>
        <v>357.38</v>
      </c>
      <c r="E157" s="1">
        <f>IFERROR(__xludf.DUMMYFUNCTION("""COMPUTED_VALUE"""),366.56)</f>
        <v>366.56</v>
      </c>
      <c r="F157" s="1">
        <f>IFERROR(__xludf.DUMMYFUNCTION("""COMPUTED_VALUE"""),1.1232269E7)</f>
        <v>11232269</v>
      </c>
    </row>
    <row r="158">
      <c r="A158" s="2">
        <f>IFERROR(__xludf.DUMMYFUNCTION("""COMPUTED_VALUE"""),44425.66666666667)</f>
        <v>44425.66667</v>
      </c>
      <c r="B158" s="1">
        <f>IFERROR(__xludf.DUMMYFUNCTION("""COMPUTED_VALUE"""),362.98)</f>
        <v>362.98</v>
      </c>
      <c r="C158" s="1">
        <f>IFERROR(__xludf.DUMMYFUNCTION("""COMPUTED_VALUE"""),364.67)</f>
        <v>364.67</v>
      </c>
      <c r="D158" s="1">
        <f>IFERROR(__xludf.DUMMYFUNCTION("""COMPUTED_VALUE"""),355.07)</f>
        <v>355.07</v>
      </c>
      <c r="E158" s="1">
        <f>IFERROR(__xludf.DUMMYFUNCTION("""COMPUTED_VALUE"""),358.45)</f>
        <v>358.45</v>
      </c>
      <c r="F158" s="1">
        <f>IFERROR(__xludf.DUMMYFUNCTION("""COMPUTED_VALUE"""),1.2328737E7)</f>
        <v>12328737</v>
      </c>
    </row>
    <row r="159">
      <c r="A159" s="2">
        <f>IFERROR(__xludf.DUMMYFUNCTION("""COMPUTED_VALUE"""),44426.66666666667)</f>
        <v>44426.66667</v>
      </c>
      <c r="B159" s="1">
        <f>IFERROR(__xludf.DUMMYFUNCTION("""COMPUTED_VALUE"""),356.25)</f>
        <v>356.25</v>
      </c>
      <c r="C159" s="1">
        <f>IFERROR(__xludf.DUMMYFUNCTION("""COMPUTED_VALUE"""),359.86)</f>
        <v>359.86</v>
      </c>
      <c r="D159" s="1">
        <f>IFERROR(__xludf.DUMMYFUNCTION("""COMPUTED_VALUE"""),355.15)</f>
        <v>355.15</v>
      </c>
      <c r="E159" s="1">
        <f>IFERROR(__xludf.DUMMYFUNCTION("""COMPUTED_VALUE"""),355.45)</f>
        <v>355.45</v>
      </c>
      <c r="F159" s="1">
        <f>IFERROR(__xludf.DUMMYFUNCTION("""COMPUTED_VALUE"""),1.0042381E7)</f>
        <v>10042381</v>
      </c>
    </row>
    <row r="160">
      <c r="A160" s="2">
        <f>IFERROR(__xludf.DUMMYFUNCTION("""COMPUTED_VALUE"""),44427.66666666667)</f>
        <v>44427.66667</v>
      </c>
      <c r="B160" s="1">
        <f>IFERROR(__xludf.DUMMYFUNCTION("""COMPUTED_VALUE"""),351.35)</f>
        <v>351.35</v>
      </c>
      <c r="C160" s="1">
        <f>IFERROR(__xludf.DUMMYFUNCTION("""COMPUTED_VALUE"""),357.57)</f>
        <v>357.57</v>
      </c>
      <c r="D160" s="1">
        <f>IFERROR(__xludf.DUMMYFUNCTION("""COMPUTED_VALUE"""),351.0)</f>
        <v>351</v>
      </c>
      <c r="E160" s="1">
        <f>IFERROR(__xludf.DUMMYFUNCTION("""COMPUTED_VALUE"""),355.12)</f>
        <v>355.12</v>
      </c>
      <c r="F160" s="1">
        <f>IFERROR(__xludf.DUMMYFUNCTION("""COMPUTED_VALUE"""),1.2004535E7)</f>
        <v>12004535</v>
      </c>
    </row>
    <row r="161">
      <c r="A161" s="2">
        <f>IFERROR(__xludf.DUMMYFUNCTION("""COMPUTED_VALUE"""),44428.66666666667)</f>
        <v>44428.66667</v>
      </c>
      <c r="B161" s="1">
        <f>IFERROR(__xludf.DUMMYFUNCTION("""COMPUTED_VALUE"""),354.6)</f>
        <v>354.6</v>
      </c>
      <c r="C161" s="1">
        <f>IFERROR(__xludf.DUMMYFUNCTION("""COMPUTED_VALUE"""),359.99)</f>
        <v>359.99</v>
      </c>
      <c r="D161" s="1">
        <f>IFERROR(__xludf.DUMMYFUNCTION("""COMPUTED_VALUE"""),353.31)</f>
        <v>353.31</v>
      </c>
      <c r="E161" s="1">
        <f>IFERROR(__xludf.DUMMYFUNCTION("""COMPUTED_VALUE"""),359.37)</f>
        <v>359.37</v>
      </c>
      <c r="F161" s="1">
        <f>IFERROR(__xludf.DUMMYFUNCTION("""COMPUTED_VALUE"""),8697667.0)</f>
        <v>8697667</v>
      </c>
    </row>
    <row r="162">
      <c r="A162" s="2">
        <f>IFERROR(__xludf.DUMMYFUNCTION("""COMPUTED_VALUE"""),44431.66666666667)</f>
        <v>44431.66667</v>
      </c>
      <c r="B162" s="1">
        <f>IFERROR(__xludf.DUMMYFUNCTION("""COMPUTED_VALUE"""),359.44)</f>
        <v>359.44</v>
      </c>
      <c r="C162" s="1">
        <f>IFERROR(__xludf.DUMMYFUNCTION("""COMPUTED_VALUE"""),365.69)</f>
        <v>365.69</v>
      </c>
      <c r="D162" s="1">
        <f>IFERROR(__xludf.DUMMYFUNCTION("""COMPUTED_VALUE"""),359.1)</f>
        <v>359.1</v>
      </c>
      <c r="E162" s="1">
        <f>IFERROR(__xludf.DUMMYFUNCTION("""COMPUTED_VALUE"""),363.35)</f>
        <v>363.35</v>
      </c>
      <c r="F162" s="1">
        <f>IFERROR(__xludf.DUMMYFUNCTION("""COMPUTED_VALUE"""),1.0942007E7)</f>
        <v>10942007</v>
      </c>
    </row>
    <row r="163">
      <c r="A163" s="2">
        <f>IFERROR(__xludf.DUMMYFUNCTION("""COMPUTED_VALUE"""),44432.66666666667)</f>
        <v>44432.66667</v>
      </c>
      <c r="B163" s="1">
        <f>IFERROR(__xludf.DUMMYFUNCTION("""COMPUTED_VALUE"""),363.66)</f>
        <v>363.66</v>
      </c>
      <c r="C163" s="1">
        <f>IFERROR(__xludf.DUMMYFUNCTION("""COMPUTED_VALUE"""),367.96)</f>
        <v>367.96</v>
      </c>
      <c r="D163" s="1">
        <f>IFERROR(__xludf.DUMMYFUNCTION("""COMPUTED_VALUE"""),361.84)</f>
        <v>361.84</v>
      </c>
      <c r="E163" s="1">
        <f>IFERROR(__xludf.DUMMYFUNCTION("""COMPUTED_VALUE"""),365.51)</f>
        <v>365.51</v>
      </c>
      <c r="F163" s="1">
        <f>IFERROR(__xludf.DUMMYFUNCTION("""COMPUTED_VALUE"""),9235148.0)</f>
        <v>9235148</v>
      </c>
    </row>
    <row r="164">
      <c r="A164" s="2">
        <f>IFERROR(__xludf.DUMMYFUNCTION("""COMPUTED_VALUE"""),44433.66666666667)</f>
        <v>44433.66667</v>
      </c>
      <c r="B164" s="1">
        <f>IFERROR(__xludf.DUMMYFUNCTION("""COMPUTED_VALUE"""),365.6)</f>
        <v>365.6</v>
      </c>
      <c r="C164" s="1">
        <f>IFERROR(__xludf.DUMMYFUNCTION("""COMPUTED_VALUE"""),370.86)</f>
        <v>370.86</v>
      </c>
      <c r="D164" s="1">
        <f>IFERROR(__xludf.DUMMYFUNCTION("""COMPUTED_VALUE"""),365.4)</f>
        <v>365.4</v>
      </c>
      <c r="E164" s="1">
        <f>IFERROR(__xludf.DUMMYFUNCTION("""COMPUTED_VALUE"""),368.39)</f>
        <v>368.39</v>
      </c>
      <c r="F164" s="1">
        <f>IFERROR(__xludf.DUMMYFUNCTION("""COMPUTED_VALUE"""),9684519.0)</f>
        <v>9684519</v>
      </c>
    </row>
    <row r="165">
      <c r="A165" s="2">
        <f>IFERROR(__xludf.DUMMYFUNCTION("""COMPUTED_VALUE"""),44434.66666666667)</f>
        <v>44434.66667</v>
      </c>
      <c r="B165" s="1">
        <f>IFERROR(__xludf.DUMMYFUNCTION("""COMPUTED_VALUE"""),368.38)</f>
        <v>368.38</v>
      </c>
      <c r="C165" s="1">
        <f>IFERROR(__xludf.DUMMYFUNCTION("""COMPUTED_VALUE"""),369.44)</f>
        <v>369.44</v>
      </c>
      <c r="D165" s="1">
        <f>IFERROR(__xludf.DUMMYFUNCTION("""COMPUTED_VALUE"""),364.13)</f>
        <v>364.13</v>
      </c>
      <c r="E165" s="1">
        <f>IFERROR(__xludf.DUMMYFUNCTION("""COMPUTED_VALUE"""),364.38)</f>
        <v>364.38</v>
      </c>
      <c r="F165" s="1">
        <f>IFERROR(__xludf.DUMMYFUNCTION("""COMPUTED_VALUE"""),7888683.0)</f>
        <v>7888683</v>
      </c>
    </row>
    <row r="166">
      <c r="A166" s="2">
        <f>IFERROR(__xludf.DUMMYFUNCTION("""COMPUTED_VALUE"""),44435.66666666667)</f>
        <v>44435.66667</v>
      </c>
      <c r="B166" s="1">
        <f>IFERROR(__xludf.DUMMYFUNCTION("""COMPUTED_VALUE"""),365.1)</f>
        <v>365.1</v>
      </c>
      <c r="C166" s="1">
        <f>IFERROR(__xludf.DUMMYFUNCTION("""COMPUTED_VALUE"""),373.74)</f>
        <v>373.74</v>
      </c>
      <c r="D166" s="1">
        <f>IFERROR(__xludf.DUMMYFUNCTION("""COMPUTED_VALUE"""),364.08)</f>
        <v>364.08</v>
      </c>
      <c r="E166" s="1">
        <f>IFERROR(__xludf.DUMMYFUNCTION("""COMPUTED_VALUE"""),372.63)</f>
        <v>372.63</v>
      </c>
      <c r="F166" s="1">
        <f>IFERROR(__xludf.DUMMYFUNCTION("""COMPUTED_VALUE"""),1.1219142E7)</f>
        <v>11219142</v>
      </c>
    </row>
    <row r="167">
      <c r="A167" s="2">
        <f>IFERROR(__xludf.DUMMYFUNCTION("""COMPUTED_VALUE"""),44438.66666666667)</f>
        <v>44438.66667</v>
      </c>
      <c r="B167" s="1">
        <f>IFERROR(__xludf.DUMMYFUNCTION("""COMPUTED_VALUE"""),372.56)</f>
        <v>372.56</v>
      </c>
      <c r="C167" s="1">
        <f>IFERROR(__xludf.DUMMYFUNCTION("""COMPUTED_VALUE"""),381.49)</f>
        <v>381.49</v>
      </c>
      <c r="D167" s="1">
        <f>IFERROR(__xludf.DUMMYFUNCTION("""COMPUTED_VALUE"""),370.52)</f>
        <v>370.52</v>
      </c>
      <c r="E167" s="1">
        <f>IFERROR(__xludf.DUMMYFUNCTION("""COMPUTED_VALUE"""),380.66)</f>
        <v>380.66</v>
      </c>
      <c r="F167" s="1">
        <f>IFERROR(__xludf.DUMMYFUNCTION("""COMPUTED_VALUE"""),1.3547261E7)</f>
        <v>13547261</v>
      </c>
    </row>
    <row r="168">
      <c r="A168" s="2">
        <f>IFERROR(__xludf.DUMMYFUNCTION("""COMPUTED_VALUE"""),44439.66666666667)</f>
        <v>44439.66667</v>
      </c>
      <c r="B168" s="1">
        <f>IFERROR(__xludf.DUMMYFUNCTION("""COMPUTED_VALUE"""),379.95)</f>
        <v>379.95</v>
      </c>
      <c r="C168" s="1">
        <f>IFERROR(__xludf.DUMMYFUNCTION("""COMPUTED_VALUE"""),382.76)</f>
        <v>382.76</v>
      </c>
      <c r="D168" s="1">
        <f>IFERROR(__xludf.DUMMYFUNCTION("""COMPUTED_VALUE"""),378.8)</f>
        <v>378.8</v>
      </c>
      <c r="E168" s="1">
        <f>IFERROR(__xludf.DUMMYFUNCTION("""COMPUTED_VALUE"""),379.38)</f>
        <v>379.38</v>
      </c>
      <c r="F168" s="1">
        <f>IFERROR(__xludf.DUMMYFUNCTION("""COMPUTED_VALUE"""),1.234535E7)</f>
        <v>12345350</v>
      </c>
    </row>
    <row r="169">
      <c r="A169" s="2">
        <f>IFERROR(__xludf.DUMMYFUNCTION("""COMPUTED_VALUE"""),44440.66666666667)</f>
        <v>44440.66667</v>
      </c>
      <c r="B169" s="1">
        <f>IFERROR(__xludf.DUMMYFUNCTION("""COMPUTED_VALUE"""),379.59)</f>
        <v>379.59</v>
      </c>
      <c r="C169" s="1">
        <f>IFERROR(__xludf.DUMMYFUNCTION("""COMPUTED_VALUE"""),384.33)</f>
        <v>384.33</v>
      </c>
      <c r="D169" s="1">
        <f>IFERROR(__xludf.DUMMYFUNCTION("""COMPUTED_VALUE"""),378.81)</f>
        <v>378.81</v>
      </c>
      <c r="E169" s="1">
        <f>IFERROR(__xludf.DUMMYFUNCTION("""COMPUTED_VALUE"""),382.05)</f>
        <v>382.05</v>
      </c>
      <c r="F169" s="1">
        <f>IFERROR(__xludf.DUMMYFUNCTION("""COMPUTED_VALUE"""),1.1567163E7)</f>
        <v>11567163</v>
      </c>
    </row>
    <row r="170">
      <c r="A170" s="2">
        <f>IFERROR(__xludf.DUMMYFUNCTION("""COMPUTED_VALUE"""),44441.66666666667)</f>
        <v>44441.66667</v>
      </c>
      <c r="B170" s="1">
        <f>IFERROR(__xludf.DUMMYFUNCTION("""COMPUTED_VALUE"""),381.5)</f>
        <v>381.5</v>
      </c>
      <c r="C170" s="1">
        <f>IFERROR(__xludf.DUMMYFUNCTION("""COMPUTED_VALUE"""),381.75)</f>
        <v>381.75</v>
      </c>
      <c r="D170" s="1">
        <f>IFERROR(__xludf.DUMMYFUNCTION("""COMPUTED_VALUE"""),374.06)</f>
        <v>374.06</v>
      </c>
      <c r="E170" s="1">
        <f>IFERROR(__xludf.DUMMYFUNCTION("""COMPUTED_VALUE"""),375.28)</f>
        <v>375.28</v>
      </c>
      <c r="F170" s="1">
        <f>IFERROR(__xludf.DUMMYFUNCTION("""COMPUTED_VALUE"""),1.4838274E7)</f>
        <v>14838274</v>
      </c>
    </row>
    <row r="171">
      <c r="A171" s="2">
        <f>IFERROR(__xludf.DUMMYFUNCTION("""COMPUTED_VALUE"""),44442.66666666667)</f>
        <v>44442.66667</v>
      </c>
      <c r="B171" s="1">
        <f>IFERROR(__xludf.DUMMYFUNCTION("""COMPUTED_VALUE"""),374.75)</f>
        <v>374.75</v>
      </c>
      <c r="C171" s="1">
        <f>IFERROR(__xludf.DUMMYFUNCTION("""COMPUTED_VALUE"""),377.16)</f>
        <v>377.16</v>
      </c>
      <c r="D171" s="1">
        <f>IFERROR(__xludf.DUMMYFUNCTION("""COMPUTED_VALUE"""),373.11)</f>
        <v>373.11</v>
      </c>
      <c r="E171" s="1">
        <f>IFERROR(__xludf.DUMMYFUNCTION("""COMPUTED_VALUE"""),376.26)</f>
        <v>376.26</v>
      </c>
      <c r="F171" s="1">
        <f>IFERROR(__xludf.DUMMYFUNCTION("""COMPUTED_VALUE"""),7511356.0)</f>
        <v>7511356</v>
      </c>
    </row>
    <row r="172">
      <c r="A172" s="2">
        <f>IFERROR(__xludf.DUMMYFUNCTION("""COMPUTED_VALUE"""),44446.66666666667)</f>
        <v>44446.66667</v>
      </c>
      <c r="B172" s="1">
        <f>IFERROR(__xludf.DUMMYFUNCTION("""COMPUTED_VALUE"""),375.88)</f>
        <v>375.88</v>
      </c>
      <c r="C172" s="1">
        <f>IFERROR(__xludf.DUMMYFUNCTION("""COMPUTED_VALUE"""),382.96)</f>
        <v>382.96</v>
      </c>
      <c r="D172" s="1">
        <f>IFERROR(__xludf.DUMMYFUNCTION("""COMPUTED_VALUE"""),373.15)</f>
        <v>373.15</v>
      </c>
      <c r="E172" s="1">
        <f>IFERROR(__xludf.DUMMYFUNCTION("""COMPUTED_VALUE"""),382.18)</f>
        <v>382.18</v>
      </c>
      <c r="F172" s="1">
        <f>IFERROR(__xludf.DUMMYFUNCTION("""COMPUTED_VALUE"""),1.079892E7)</f>
        <v>10798920</v>
      </c>
    </row>
    <row r="173">
      <c r="A173" s="2">
        <f>IFERROR(__xludf.DUMMYFUNCTION("""COMPUTED_VALUE"""),44447.66666666667)</f>
        <v>44447.66667</v>
      </c>
      <c r="B173" s="1">
        <f>IFERROR(__xludf.DUMMYFUNCTION("""COMPUTED_VALUE"""),380.16)</f>
        <v>380.16</v>
      </c>
      <c r="C173" s="1">
        <f>IFERROR(__xludf.DUMMYFUNCTION("""COMPUTED_VALUE"""),380.87)</f>
        <v>380.87</v>
      </c>
      <c r="D173" s="1">
        <f>IFERROR(__xludf.DUMMYFUNCTION("""COMPUTED_VALUE"""),374.79)</f>
        <v>374.79</v>
      </c>
      <c r="E173" s="1">
        <f>IFERROR(__xludf.DUMMYFUNCTION("""COMPUTED_VALUE"""),377.57)</f>
        <v>377.57</v>
      </c>
      <c r="F173" s="1">
        <f>IFERROR(__xludf.DUMMYFUNCTION("""COMPUTED_VALUE"""),1.1067166E7)</f>
        <v>11067166</v>
      </c>
    </row>
    <row r="174">
      <c r="A174" s="2">
        <f>IFERROR(__xludf.DUMMYFUNCTION("""COMPUTED_VALUE"""),44448.66666666667)</f>
        <v>44448.66667</v>
      </c>
      <c r="B174" s="1">
        <f>IFERROR(__xludf.DUMMYFUNCTION("""COMPUTED_VALUE"""),377.64)</f>
        <v>377.64</v>
      </c>
      <c r="C174" s="1">
        <f>IFERROR(__xludf.DUMMYFUNCTION("""COMPUTED_VALUE"""),379.83)</f>
        <v>379.83</v>
      </c>
      <c r="D174" s="1">
        <f>IFERROR(__xludf.DUMMYFUNCTION("""COMPUTED_VALUE"""),376.57)</f>
        <v>376.57</v>
      </c>
      <c r="E174" s="1">
        <f>IFERROR(__xludf.DUMMYFUNCTION("""COMPUTED_VALUE"""),378.0)</f>
        <v>378</v>
      </c>
      <c r="F174" s="1">
        <f>IFERROR(__xludf.DUMMYFUNCTION("""COMPUTED_VALUE"""),9098941.0)</f>
        <v>9098941</v>
      </c>
    </row>
    <row r="175">
      <c r="A175" s="2">
        <f>IFERROR(__xludf.DUMMYFUNCTION("""COMPUTED_VALUE"""),44449.66666666667)</f>
        <v>44449.66667</v>
      </c>
      <c r="B175" s="1">
        <f>IFERROR(__xludf.DUMMYFUNCTION("""COMPUTED_VALUE"""),381.36)</f>
        <v>381.36</v>
      </c>
      <c r="C175" s="1">
        <f>IFERROR(__xludf.DUMMYFUNCTION("""COMPUTED_VALUE"""),383.79)</f>
        <v>383.79</v>
      </c>
      <c r="D175" s="1">
        <f>IFERROR(__xludf.DUMMYFUNCTION("""COMPUTED_VALUE"""),378.26)</f>
        <v>378.26</v>
      </c>
      <c r="E175" s="1">
        <f>IFERROR(__xludf.DUMMYFUNCTION("""COMPUTED_VALUE"""),378.69)</f>
        <v>378.69</v>
      </c>
      <c r="F175" s="1">
        <f>IFERROR(__xludf.DUMMYFUNCTION("""COMPUTED_VALUE"""),1.1549595E7)</f>
        <v>11549595</v>
      </c>
    </row>
    <row r="176">
      <c r="A176" s="2">
        <f>IFERROR(__xludf.DUMMYFUNCTION("""COMPUTED_VALUE"""),44452.66666666667)</f>
        <v>44452.66667</v>
      </c>
      <c r="B176" s="1">
        <f>IFERROR(__xludf.DUMMYFUNCTION("""COMPUTED_VALUE"""),381.68)</f>
        <v>381.68</v>
      </c>
      <c r="C176" s="1">
        <f>IFERROR(__xludf.DUMMYFUNCTION("""COMPUTED_VALUE"""),381.75)</f>
        <v>381.75</v>
      </c>
      <c r="D176" s="1">
        <f>IFERROR(__xludf.DUMMYFUNCTION("""COMPUTED_VALUE"""),374.35)</f>
        <v>374.35</v>
      </c>
      <c r="E176" s="1">
        <f>IFERROR(__xludf.DUMMYFUNCTION("""COMPUTED_VALUE"""),376.51)</f>
        <v>376.51</v>
      </c>
      <c r="F176" s="1">
        <f>IFERROR(__xludf.DUMMYFUNCTION("""COMPUTED_VALUE"""),1.3026275E7)</f>
        <v>13026275</v>
      </c>
    </row>
    <row r="177">
      <c r="A177" s="2">
        <f>IFERROR(__xludf.DUMMYFUNCTION("""COMPUTED_VALUE"""),44453.66666666667)</f>
        <v>44453.66667</v>
      </c>
      <c r="B177" s="1">
        <f>IFERROR(__xludf.DUMMYFUNCTION("""COMPUTED_VALUE"""),377.4)</f>
        <v>377.4</v>
      </c>
      <c r="C177" s="1">
        <f>IFERROR(__xludf.DUMMYFUNCTION("""COMPUTED_VALUE"""),378.59)</f>
        <v>378.59</v>
      </c>
      <c r="D177" s="1">
        <f>IFERROR(__xludf.DUMMYFUNCTION("""COMPUTED_VALUE"""),375.11)</f>
        <v>375.11</v>
      </c>
      <c r="E177" s="1">
        <f>IFERROR(__xludf.DUMMYFUNCTION("""COMPUTED_VALUE"""),376.53)</f>
        <v>376.53</v>
      </c>
      <c r="F177" s="1">
        <f>IFERROR(__xludf.DUMMYFUNCTION("""COMPUTED_VALUE"""),8711569.0)</f>
        <v>8711569</v>
      </c>
    </row>
    <row r="178">
      <c r="A178" s="2">
        <f>IFERROR(__xludf.DUMMYFUNCTION("""COMPUTED_VALUE"""),44454.66666666667)</f>
        <v>44454.66667</v>
      </c>
      <c r="B178" s="1">
        <f>IFERROR(__xludf.DUMMYFUNCTION("""COMPUTED_VALUE"""),377.0)</f>
        <v>377</v>
      </c>
      <c r="C178" s="1">
        <f>IFERROR(__xludf.DUMMYFUNCTION("""COMPUTED_VALUE"""),377.56)</f>
        <v>377.56</v>
      </c>
      <c r="D178" s="1">
        <f>IFERROR(__xludf.DUMMYFUNCTION("""COMPUTED_VALUE"""),367.67)</f>
        <v>367.67</v>
      </c>
      <c r="E178" s="1">
        <f>IFERROR(__xludf.DUMMYFUNCTION("""COMPUTED_VALUE"""),373.92)</f>
        <v>373.92</v>
      </c>
      <c r="F178" s="1">
        <f>IFERROR(__xludf.DUMMYFUNCTION("""COMPUTED_VALUE"""),1.7940297E7)</f>
        <v>17940297</v>
      </c>
    </row>
    <row r="179">
      <c r="A179" s="2">
        <f>IFERROR(__xludf.DUMMYFUNCTION("""COMPUTED_VALUE"""),44455.66666666667)</f>
        <v>44455.66667</v>
      </c>
      <c r="B179" s="1">
        <f>IFERROR(__xludf.DUMMYFUNCTION("""COMPUTED_VALUE"""),372.79)</f>
        <v>372.79</v>
      </c>
      <c r="C179" s="1">
        <f>IFERROR(__xludf.DUMMYFUNCTION("""COMPUTED_VALUE"""),373.56)</f>
        <v>373.56</v>
      </c>
      <c r="D179" s="1">
        <f>IFERROR(__xludf.DUMMYFUNCTION("""COMPUTED_VALUE"""),369.71)</f>
        <v>369.71</v>
      </c>
      <c r="E179" s="1">
        <f>IFERROR(__xludf.DUMMYFUNCTION("""COMPUTED_VALUE"""),373.06)</f>
        <v>373.06</v>
      </c>
      <c r="F179" s="1">
        <f>IFERROR(__xludf.DUMMYFUNCTION("""COMPUTED_VALUE"""),1.1934217E7)</f>
        <v>11934217</v>
      </c>
    </row>
    <row r="180">
      <c r="A180" s="2">
        <f>IFERROR(__xludf.DUMMYFUNCTION("""COMPUTED_VALUE"""),44456.66666666667)</f>
        <v>44456.66667</v>
      </c>
      <c r="B180" s="1">
        <f>IFERROR(__xludf.DUMMYFUNCTION("""COMPUTED_VALUE"""),371.41)</f>
        <v>371.41</v>
      </c>
      <c r="C180" s="1">
        <f>IFERROR(__xludf.DUMMYFUNCTION("""COMPUTED_VALUE"""),371.41)</f>
        <v>371.41</v>
      </c>
      <c r="D180" s="1">
        <f>IFERROR(__xludf.DUMMYFUNCTION("""COMPUTED_VALUE"""),361.59)</f>
        <v>361.59</v>
      </c>
      <c r="E180" s="1">
        <f>IFERROR(__xludf.DUMMYFUNCTION("""COMPUTED_VALUE"""),364.72)</f>
        <v>364.72</v>
      </c>
      <c r="F180" s="1">
        <f>IFERROR(__xludf.DUMMYFUNCTION("""COMPUTED_VALUE"""),2.6298966E7)</f>
        <v>26298966</v>
      </c>
    </row>
    <row r="181">
      <c r="A181" s="2">
        <f>IFERROR(__xludf.DUMMYFUNCTION("""COMPUTED_VALUE"""),44459.66666666667)</f>
        <v>44459.66667</v>
      </c>
      <c r="B181" s="1">
        <f>IFERROR(__xludf.DUMMYFUNCTION("""COMPUTED_VALUE"""),359.3)</f>
        <v>359.3</v>
      </c>
      <c r="C181" s="1">
        <f>IFERROR(__xludf.DUMMYFUNCTION("""COMPUTED_VALUE"""),361.03)</f>
        <v>361.03</v>
      </c>
      <c r="D181" s="1">
        <f>IFERROR(__xludf.DUMMYFUNCTION("""COMPUTED_VALUE"""),349.8)</f>
        <v>349.8</v>
      </c>
      <c r="E181" s="1">
        <f>IFERROR(__xludf.DUMMYFUNCTION("""COMPUTED_VALUE"""),355.7)</f>
        <v>355.7</v>
      </c>
      <c r="F181" s="1">
        <f>IFERROR(__xludf.DUMMYFUNCTION("""COMPUTED_VALUE"""),1.9822772E7)</f>
        <v>19822772</v>
      </c>
    </row>
    <row r="182">
      <c r="A182" s="2">
        <f>IFERROR(__xludf.DUMMYFUNCTION("""COMPUTED_VALUE"""),44460.66666666667)</f>
        <v>44460.66667</v>
      </c>
      <c r="B182" s="1">
        <f>IFERROR(__xludf.DUMMYFUNCTION("""COMPUTED_VALUE"""),358.5)</f>
        <v>358.5</v>
      </c>
      <c r="C182" s="1">
        <f>IFERROR(__xludf.DUMMYFUNCTION("""COMPUTED_VALUE"""),360.04)</f>
        <v>360.04</v>
      </c>
      <c r="D182" s="1">
        <f>IFERROR(__xludf.DUMMYFUNCTION("""COMPUTED_VALUE"""),355.19)</f>
        <v>355.19</v>
      </c>
      <c r="E182" s="1">
        <f>IFERROR(__xludf.DUMMYFUNCTION("""COMPUTED_VALUE"""),357.48)</f>
        <v>357.48</v>
      </c>
      <c r="F182" s="1">
        <f>IFERROR(__xludf.DUMMYFUNCTION("""COMPUTED_VALUE"""),1.1751917E7)</f>
        <v>11751917</v>
      </c>
    </row>
    <row r="183">
      <c r="A183" s="2">
        <f>IFERROR(__xludf.DUMMYFUNCTION("""COMPUTED_VALUE"""),44461.66666666667)</f>
        <v>44461.66667</v>
      </c>
      <c r="B183" s="1">
        <f>IFERROR(__xludf.DUMMYFUNCTION("""COMPUTED_VALUE"""),347.23)</f>
        <v>347.23</v>
      </c>
      <c r="C183" s="1">
        <f>IFERROR(__xludf.DUMMYFUNCTION("""COMPUTED_VALUE"""),349.84)</f>
        <v>349.84</v>
      </c>
      <c r="D183" s="1">
        <f>IFERROR(__xludf.DUMMYFUNCTION("""COMPUTED_VALUE"""),340.69)</f>
        <v>340.69</v>
      </c>
      <c r="E183" s="1">
        <f>IFERROR(__xludf.DUMMYFUNCTION("""COMPUTED_VALUE"""),343.21)</f>
        <v>343.21</v>
      </c>
      <c r="F183" s="1">
        <f>IFERROR(__xludf.DUMMYFUNCTION("""COMPUTED_VALUE"""),4.3692859E7)</f>
        <v>43692859</v>
      </c>
    </row>
    <row r="184">
      <c r="A184" s="2">
        <f>IFERROR(__xludf.DUMMYFUNCTION("""COMPUTED_VALUE"""),44462.66666666667)</f>
        <v>44462.66667</v>
      </c>
      <c r="B184" s="1">
        <f>IFERROR(__xludf.DUMMYFUNCTION("""COMPUTED_VALUE"""),345.36)</f>
        <v>345.36</v>
      </c>
      <c r="C184" s="1">
        <f>IFERROR(__xludf.DUMMYFUNCTION("""COMPUTED_VALUE"""),349.67)</f>
        <v>349.67</v>
      </c>
      <c r="D184" s="1">
        <f>IFERROR(__xludf.DUMMYFUNCTION("""COMPUTED_VALUE"""),343.0)</f>
        <v>343</v>
      </c>
      <c r="E184" s="1">
        <f>IFERROR(__xludf.DUMMYFUNCTION("""COMPUTED_VALUE"""),345.96)</f>
        <v>345.96</v>
      </c>
      <c r="F184" s="1">
        <f>IFERROR(__xludf.DUMMYFUNCTION("""COMPUTED_VALUE"""),2.1806264E7)</f>
        <v>21806264</v>
      </c>
    </row>
    <row r="185">
      <c r="A185" s="2">
        <f>IFERROR(__xludf.DUMMYFUNCTION("""COMPUTED_VALUE"""),44463.66666666667)</f>
        <v>44463.66667</v>
      </c>
      <c r="B185" s="1">
        <f>IFERROR(__xludf.DUMMYFUNCTION("""COMPUTED_VALUE"""),343.24)</f>
        <v>343.24</v>
      </c>
      <c r="C185" s="1">
        <f>IFERROR(__xludf.DUMMYFUNCTION("""COMPUTED_VALUE"""),354.35)</f>
        <v>354.35</v>
      </c>
      <c r="D185" s="1">
        <f>IFERROR(__xludf.DUMMYFUNCTION("""COMPUTED_VALUE"""),342.37)</f>
        <v>342.37</v>
      </c>
      <c r="E185" s="1">
        <f>IFERROR(__xludf.DUMMYFUNCTION("""COMPUTED_VALUE"""),352.96)</f>
        <v>352.96</v>
      </c>
      <c r="F185" s="1">
        <f>IFERROR(__xludf.DUMMYFUNCTION("""COMPUTED_VALUE"""),1.8801933E7)</f>
        <v>18801933</v>
      </c>
    </row>
    <row r="186">
      <c r="A186" s="2">
        <f>IFERROR(__xludf.DUMMYFUNCTION("""COMPUTED_VALUE"""),44466.66666666667)</f>
        <v>44466.66667</v>
      </c>
      <c r="B186" s="1">
        <f>IFERROR(__xludf.DUMMYFUNCTION("""COMPUTED_VALUE"""),349.81)</f>
        <v>349.81</v>
      </c>
      <c r="C186" s="1">
        <f>IFERROR(__xludf.DUMMYFUNCTION("""COMPUTED_VALUE"""),355.15)</f>
        <v>355.15</v>
      </c>
      <c r="D186" s="1">
        <f>IFERROR(__xludf.DUMMYFUNCTION("""COMPUTED_VALUE"""),347.08)</f>
        <v>347.08</v>
      </c>
      <c r="E186" s="1">
        <f>IFERROR(__xludf.DUMMYFUNCTION("""COMPUTED_VALUE"""),353.58)</f>
        <v>353.58</v>
      </c>
      <c r="F186" s="1">
        <f>IFERROR(__xludf.DUMMYFUNCTION("""COMPUTED_VALUE"""),1.5205843E7)</f>
        <v>15205843</v>
      </c>
    </row>
    <row r="187">
      <c r="A187" s="2">
        <f>IFERROR(__xludf.DUMMYFUNCTION("""COMPUTED_VALUE"""),44467.66666666667)</f>
        <v>44467.66667</v>
      </c>
      <c r="B187" s="1">
        <f>IFERROR(__xludf.DUMMYFUNCTION("""COMPUTED_VALUE"""),347.97)</f>
        <v>347.97</v>
      </c>
      <c r="C187" s="1">
        <f>IFERROR(__xludf.DUMMYFUNCTION("""COMPUTED_VALUE"""),349.6)</f>
        <v>349.6</v>
      </c>
      <c r="D187" s="1">
        <f>IFERROR(__xludf.DUMMYFUNCTION("""COMPUTED_VALUE"""),338.92)</f>
        <v>338.92</v>
      </c>
      <c r="E187" s="1">
        <f>IFERROR(__xludf.DUMMYFUNCTION("""COMPUTED_VALUE"""),340.65)</f>
        <v>340.65</v>
      </c>
      <c r="F187" s="1">
        <f>IFERROR(__xludf.DUMMYFUNCTION("""COMPUTED_VALUE"""),2.1710286E7)</f>
        <v>21710286</v>
      </c>
    </row>
    <row r="188">
      <c r="A188" s="2">
        <f>IFERROR(__xludf.DUMMYFUNCTION("""COMPUTED_VALUE"""),44468.66666666667)</f>
        <v>44468.66667</v>
      </c>
      <c r="B188" s="1">
        <f>IFERROR(__xludf.DUMMYFUNCTION("""COMPUTED_VALUE"""),343.15)</f>
        <v>343.15</v>
      </c>
      <c r="C188" s="1">
        <f>IFERROR(__xludf.DUMMYFUNCTION("""COMPUTED_VALUE"""),345.23)</f>
        <v>345.23</v>
      </c>
      <c r="D188" s="1">
        <f>IFERROR(__xludf.DUMMYFUNCTION("""COMPUTED_VALUE"""),338.88)</f>
        <v>338.88</v>
      </c>
      <c r="E188" s="1">
        <f>IFERROR(__xludf.DUMMYFUNCTION("""COMPUTED_VALUE"""),339.61)</f>
        <v>339.61</v>
      </c>
      <c r="F188" s="1">
        <f>IFERROR(__xludf.DUMMYFUNCTION("""COMPUTED_VALUE"""),1.4452241E7)</f>
        <v>14452241</v>
      </c>
    </row>
    <row r="189">
      <c r="A189" s="2">
        <f>IFERROR(__xludf.DUMMYFUNCTION("""COMPUTED_VALUE"""),44469.66666666667)</f>
        <v>44469.66667</v>
      </c>
      <c r="B189" s="1">
        <f>IFERROR(__xludf.DUMMYFUNCTION("""COMPUTED_VALUE"""),340.45)</f>
        <v>340.45</v>
      </c>
      <c r="C189" s="1">
        <f>IFERROR(__xludf.DUMMYFUNCTION("""COMPUTED_VALUE"""),342.8)</f>
        <v>342.8</v>
      </c>
      <c r="D189" s="1">
        <f>IFERROR(__xludf.DUMMYFUNCTION("""COMPUTED_VALUE"""),338.15)</f>
        <v>338.15</v>
      </c>
      <c r="E189" s="1">
        <f>IFERROR(__xludf.DUMMYFUNCTION("""COMPUTED_VALUE"""),339.39)</f>
        <v>339.39</v>
      </c>
      <c r="F189" s="1">
        <f>IFERROR(__xludf.DUMMYFUNCTION("""COMPUTED_VALUE"""),1.6547094E7)</f>
        <v>16547094</v>
      </c>
    </row>
    <row r="190">
      <c r="A190" s="2">
        <f>IFERROR(__xludf.DUMMYFUNCTION("""COMPUTED_VALUE"""),44470.66666666667)</f>
        <v>44470.66667</v>
      </c>
      <c r="B190" s="1">
        <f>IFERROR(__xludf.DUMMYFUNCTION("""COMPUTED_VALUE"""),341.61)</f>
        <v>341.61</v>
      </c>
      <c r="C190" s="1">
        <f>IFERROR(__xludf.DUMMYFUNCTION("""COMPUTED_VALUE"""),345.02)</f>
        <v>345.02</v>
      </c>
      <c r="D190" s="1">
        <f>IFERROR(__xludf.DUMMYFUNCTION("""COMPUTED_VALUE"""),338.64)</f>
        <v>338.64</v>
      </c>
      <c r="E190" s="1">
        <f>IFERROR(__xludf.DUMMYFUNCTION("""COMPUTED_VALUE"""),343.01)</f>
        <v>343.01</v>
      </c>
      <c r="F190" s="1">
        <f>IFERROR(__xludf.DUMMYFUNCTION("""COMPUTED_VALUE"""),1.4905311E7)</f>
        <v>14905311</v>
      </c>
    </row>
    <row r="191">
      <c r="A191" s="2">
        <f>IFERROR(__xludf.DUMMYFUNCTION("""COMPUTED_VALUE"""),44473.66666666667)</f>
        <v>44473.66667</v>
      </c>
      <c r="B191" s="1">
        <f>IFERROR(__xludf.DUMMYFUNCTION("""COMPUTED_VALUE"""),335.53)</f>
        <v>335.53</v>
      </c>
      <c r="C191" s="1">
        <f>IFERROR(__xludf.DUMMYFUNCTION("""COMPUTED_VALUE"""),335.94)</f>
        <v>335.94</v>
      </c>
      <c r="D191" s="1">
        <f>IFERROR(__xludf.DUMMYFUNCTION("""COMPUTED_VALUE"""),322.7)</f>
        <v>322.7</v>
      </c>
      <c r="E191" s="1">
        <f>IFERROR(__xludf.DUMMYFUNCTION("""COMPUTED_VALUE"""),326.23)</f>
        <v>326.23</v>
      </c>
      <c r="F191" s="1">
        <f>IFERROR(__xludf.DUMMYFUNCTION("""COMPUTED_VALUE"""),4.2884975E7)</f>
        <v>42884975</v>
      </c>
    </row>
    <row r="192">
      <c r="A192" s="2">
        <f>IFERROR(__xludf.DUMMYFUNCTION("""COMPUTED_VALUE"""),44474.66666666667)</f>
        <v>44474.66667</v>
      </c>
      <c r="B192" s="1">
        <f>IFERROR(__xludf.DUMMYFUNCTION("""COMPUTED_VALUE"""),328.58)</f>
        <v>328.58</v>
      </c>
      <c r="C192" s="1">
        <f>IFERROR(__xludf.DUMMYFUNCTION("""COMPUTED_VALUE"""),335.18)</f>
        <v>335.18</v>
      </c>
      <c r="D192" s="1">
        <f>IFERROR(__xludf.DUMMYFUNCTION("""COMPUTED_VALUE"""),326.16)</f>
        <v>326.16</v>
      </c>
      <c r="E192" s="1">
        <f>IFERROR(__xludf.DUMMYFUNCTION("""COMPUTED_VALUE"""),332.96)</f>
        <v>332.96</v>
      </c>
      <c r="F192" s="1">
        <f>IFERROR(__xludf.DUMMYFUNCTION("""COMPUTED_VALUE"""),3.5377947E7)</f>
        <v>35377947</v>
      </c>
    </row>
    <row r="193">
      <c r="A193" s="2">
        <f>IFERROR(__xludf.DUMMYFUNCTION("""COMPUTED_VALUE"""),44475.66666666667)</f>
        <v>44475.66667</v>
      </c>
      <c r="B193" s="1">
        <f>IFERROR(__xludf.DUMMYFUNCTION("""COMPUTED_VALUE"""),329.74)</f>
        <v>329.74</v>
      </c>
      <c r="C193" s="1">
        <f>IFERROR(__xludf.DUMMYFUNCTION("""COMPUTED_VALUE"""),334.38)</f>
        <v>334.38</v>
      </c>
      <c r="D193" s="1">
        <f>IFERROR(__xludf.DUMMYFUNCTION("""COMPUTED_VALUE"""),325.8)</f>
        <v>325.8</v>
      </c>
      <c r="E193" s="1">
        <f>IFERROR(__xludf.DUMMYFUNCTION("""COMPUTED_VALUE"""),333.64)</f>
        <v>333.64</v>
      </c>
      <c r="F193" s="1">
        <f>IFERROR(__xludf.DUMMYFUNCTION("""COMPUTED_VALUE"""),2.644301E7)</f>
        <v>26443010</v>
      </c>
    </row>
    <row r="194">
      <c r="A194" s="2">
        <f>IFERROR(__xludf.DUMMYFUNCTION("""COMPUTED_VALUE"""),44476.66666666667)</f>
        <v>44476.66667</v>
      </c>
      <c r="B194" s="1">
        <f>IFERROR(__xludf.DUMMYFUNCTION("""COMPUTED_VALUE"""),337.0)</f>
        <v>337</v>
      </c>
      <c r="C194" s="1">
        <f>IFERROR(__xludf.DUMMYFUNCTION("""COMPUTED_VALUE"""),338.84)</f>
        <v>338.84</v>
      </c>
      <c r="D194" s="1">
        <f>IFERROR(__xludf.DUMMYFUNCTION("""COMPUTED_VALUE"""),328.98)</f>
        <v>328.98</v>
      </c>
      <c r="E194" s="1">
        <f>IFERROR(__xludf.DUMMYFUNCTION("""COMPUTED_VALUE"""),329.22)</f>
        <v>329.22</v>
      </c>
      <c r="F194" s="1">
        <f>IFERROR(__xludf.DUMMYFUNCTION("""COMPUTED_VALUE"""),2.8307456E7)</f>
        <v>28307456</v>
      </c>
    </row>
    <row r="195">
      <c r="A195" s="2">
        <f>IFERROR(__xludf.DUMMYFUNCTION("""COMPUTED_VALUE"""),44477.66666666667)</f>
        <v>44477.66667</v>
      </c>
      <c r="B195" s="1">
        <f>IFERROR(__xludf.DUMMYFUNCTION("""COMPUTED_VALUE"""),331.51)</f>
        <v>331.51</v>
      </c>
      <c r="C195" s="1">
        <f>IFERROR(__xludf.DUMMYFUNCTION("""COMPUTED_VALUE"""),333.4)</f>
        <v>333.4</v>
      </c>
      <c r="D195" s="1">
        <f>IFERROR(__xludf.DUMMYFUNCTION("""COMPUTED_VALUE"""),328.71)</f>
        <v>328.71</v>
      </c>
      <c r="E195" s="1">
        <f>IFERROR(__xludf.DUMMYFUNCTION("""COMPUTED_VALUE"""),330.05)</f>
        <v>330.05</v>
      </c>
      <c r="F195" s="1">
        <f>IFERROR(__xludf.DUMMYFUNCTION("""COMPUTED_VALUE"""),1.594611E7)</f>
        <v>15946110</v>
      </c>
    </row>
    <row r="196">
      <c r="A196" s="2">
        <f>IFERROR(__xludf.DUMMYFUNCTION("""COMPUTED_VALUE"""),44480.66666666667)</f>
        <v>44480.66667</v>
      </c>
      <c r="B196" s="1">
        <f>IFERROR(__xludf.DUMMYFUNCTION("""COMPUTED_VALUE"""),327.63)</f>
        <v>327.63</v>
      </c>
      <c r="C196" s="1">
        <f>IFERROR(__xludf.DUMMYFUNCTION("""COMPUTED_VALUE"""),330.46)</f>
        <v>330.46</v>
      </c>
      <c r="D196" s="1">
        <f>IFERROR(__xludf.DUMMYFUNCTION("""COMPUTED_VALUE"""),325.31)</f>
        <v>325.31</v>
      </c>
      <c r="E196" s="1">
        <f>IFERROR(__xludf.DUMMYFUNCTION("""COMPUTED_VALUE"""),325.45)</f>
        <v>325.45</v>
      </c>
      <c r="F196" s="1">
        <f>IFERROR(__xludf.DUMMYFUNCTION("""COMPUTED_VALUE"""),1.4708224E7)</f>
        <v>14708224</v>
      </c>
    </row>
    <row r="197">
      <c r="A197" s="2">
        <f>IFERROR(__xludf.DUMMYFUNCTION("""COMPUTED_VALUE"""),44481.66666666667)</f>
        <v>44481.66667</v>
      </c>
      <c r="B197" s="1">
        <f>IFERROR(__xludf.DUMMYFUNCTION("""COMPUTED_VALUE"""),323.03)</f>
        <v>323.03</v>
      </c>
      <c r="C197" s="1">
        <f>IFERROR(__xludf.DUMMYFUNCTION("""COMPUTED_VALUE"""),324.38)</f>
        <v>324.38</v>
      </c>
      <c r="D197" s="1">
        <f>IFERROR(__xludf.DUMMYFUNCTION("""COMPUTED_VALUE"""),317.37)</f>
        <v>317.37</v>
      </c>
      <c r="E197" s="1">
        <f>IFERROR(__xludf.DUMMYFUNCTION("""COMPUTED_VALUE"""),323.77)</f>
        <v>323.77</v>
      </c>
      <c r="F197" s="1">
        <f>IFERROR(__xludf.DUMMYFUNCTION("""COMPUTED_VALUE"""),3.1658684E7)</f>
        <v>31658684</v>
      </c>
    </row>
    <row r="198">
      <c r="A198" s="2">
        <f>IFERROR(__xludf.DUMMYFUNCTION("""COMPUTED_VALUE"""),44482.66666666667)</f>
        <v>44482.66667</v>
      </c>
      <c r="B198" s="1">
        <f>IFERROR(__xludf.DUMMYFUNCTION("""COMPUTED_VALUE"""),326.97)</f>
        <v>326.97</v>
      </c>
      <c r="C198" s="1">
        <f>IFERROR(__xludf.DUMMYFUNCTION("""COMPUTED_VALUE"""),327.0)</f>
        <v>327</v>
      </c>
      <c r="D198" s="1">
        <f>IFERROR(__xludf.DUMMYFUNCTION("""COMPUTED_VALUE"""),322.66)</f>
        <v>322.66</v>
      </c>
      <c r="E198" s="1">
        <f>IFERROR(__xludf.DUMMYFUNCTION("""COMPUTED_VALUE"""),324.54)</f>
        <v>324.54</v>
      </c>
      <c r="F198" s="1">
        <f>IFERROR(__xludf.DUMMYFUNCTION("""COMPUTED_VALUE"""),1.476147E7)</f>
        <v>14761470</v>
      </c>
    </row>
    <row r="199">
      <c r="A199" s="2">
        <f>IFERROR(__xludf.DUMMYFUNCTION("""COMPUTED_VALUE"""),44483.66666666667)</f>
        <v>44483.66667</v>
      </c>
      <c r="B199" s="1">
        <f>IFERROR(__xludf.DUMMYFUNCTION("""COMPUTED_VALUE"""),328.36)</f>
        <v>328.36</v>
      </c>
      <c r="C199" s="1">
        <f>IFERROR(__xludf.DUMMYFUNCTION("""COMPUTED_VALUE"""),330.52)</f>
        <v>330.52</v>
      </c>
      <c r="D199" s="1">
        <f>IFERROR(__xludf.DUMMYFUNCTION("""COMPUTED_VALUE"""),327.1)</f>
        <v>327.1</v>
      </c>
      <c r="E199" s="1">
        <f>IFERROR(__xludf.DUMMYFUNCTION("""COMPUTED_VALUE"""),328.53)</f>
        <v>328.53</v>
      </c>
      <c r="F199" s="1">
        <f>IFERROR(__xludf.DUMMYFUNCTION("""COMPUTED_VALUE"""),1.4302154E7)</f>
        <v>14302154</v>
      </c>
    </row>
    <row r="200">
      <c r="A200" s="2">
        <f>IFERROR(__xludf.DUMMYFUNCTION("""COMPUTED_VALUE"""),44484.66666666667)</f>
        <v>44484.66667</v>
      </c>
      <c r="B200" s="1">
        <f>IFERROR(__xludf.DUMMYFUNCTION("""COMPUTED_VALUE"""),328.68)</f>
        <v>328.68</v>
      </c>
      <c r="C200" s="1">
        <f>IFERROR(__xludf.DUMMYFUNCTION("""COMPUTED_VALUE"""),329.07)</f>
        <v>329.07</v>
      </c>
      <c r="D200" s="1">
        <f>IFERROR(__xludf.DUMMYFUNCTION("""COMPUTED_VALUE"""),322.51)</f>
        <v>322.51</v>
      </c>
      <c r="E200" s="1">
        <f>IFERROR(__xludf.DUMMYFUNCTION("""COMPUTED_VALUE"""),324.76)</f>
        <v>324.76</v>
      </c>
      <c r="F200" s="1">
        <f>IFERROR(__xludf.DUMMYFUNCTION("""COMPUTED_VALUE"""),2.159637E7)</f>
        <v>21596370</v>
      </c>
    </row>
    <row r="201">
      <c r="A201" s="2">
        <f>IFERROR(__xludf.DUMMYFUNCTION("""COMPUTED_VALUE"""),44487.66666666667)</f>
        <v>44487.66667</v>
      </c>
      <c r="B201" s="1">
        <f>IFERROR(__xludf.DUMMYFUNCTION("""COMPUTED_VALUE"""),328.95)</f>
        <v>328.95</v>
      </c>
      <c r="C201" s="1">
        <f>IFERROR(__xludf.DUMMYFUNCTION("""COMPUTED_VALUE"""),335.89)</f>
        <v>335.89</v>
      </c>
      <c r="D201" s="1">
        <f>IFERROR(__xludf.DUMMYFUNCTION("""COMPUTED_VALUE"""),327.5)</f>
        <v>327.5</v>
      </c>
      <c r="E201" s="1">
        <f>IFERROR(__xludf.DUMMYFUNCTION("""COMPUTED_VALUE"""),335.34)</f>
        <v>335.34</v>
      </c>
      <c r="F201" s="1">
        <f>IFERROR(__xludf.DUMMYFUNCTION("""COMPUTED_VALUE"""),2.1585018E7)</f>
        <v>21585018</v>
      </c>
    </row>
    <row r="202">
      <c r="A202" s="2">
        <f>IFERROR(__xludf.DUMMYFUNCTION("""COMPUTED_VALUE"""),44488.66666666667)</f>
        <v>44488.66667</v>
      </c>
      <c r="B202" s="1">
        <f>IFERROR(__xludf.DUMMYFUNCTION("""COMPUTED_VALUE"""),339.65)</f>
        <v>339.65</v>
      </c>
      <c r="C202" s="1">
        <f>IFERROR(__xludf.DUMMYFUNCTION("""COMPUTED_VALUE"""),342.46)</f>
        <v>342.46</v>
      </c>
      <c r="D202" s="1">
        <f>IFERROR(__xludf.DUMMYFUNCTION("""COMPUTED_VALUE"""),337.28)</f>
        <v>337.28</v>
      </c>
      <c r="E202" s="1">
        <f>IFERROR(__xludf.DUMMYFUNCTION("""COMPUTED_VALUE"""),339.99)</f>
        <v>339.99</v>
      </c>
      <c r="F202" s="1">
        <f>IFERROR(__xludf.DUMMYFUNCTION("""COMPUTED_VALUE"""),1.8786316E7)</f>
        <v>18786316</v>
      </c>
    </row>
    <row r="203">
      <c r="A203" s="2">
        <f>IFERROR(__xludf.DUMMYFUNCTION("""COMPUTED_VALUE"""),44489.66666666667)</f>
        <v>44489.66667</v>
      </c>
      <c r="B203" s="1">
        <f>IFERROR(__xludf.DUMMYFUNCTION("""COMPUTED_VALUE"""),343.45)</f>
        <v>343.45</v>
      </c>
      <c r="C203" s="1">
        <f>IFERROR(__xludf.DUMMYFUNCTION("""COMPUTED_VALUE"""),343.98)</f>
        <v>343.98</v>
      </c>
      <c r="D203" s="1">
        <f>IFERROR(__xludf.DUMMYFUNCTION("""COMPUTED_VALUE"""),339.45)</f>
        <v>339.45</v>
      </c>
      <c r="E203" s="1">
        <f>IFERROR(__xludf.DUMMYFUNCTION("""COMPUTED_VALUE"""),340.78)</f>
        <v>340.78</v>
      </c>
      <c r="F203" s="1">
        <f>IFERROR(__xludf.DUMMYFUNCTION("""COMPUTED_VALUE"""),1.3639465E7)</f>
        <v>13639465</v>
      </c>
    </row>
    <row r="204">
      <c r="A204" s="2">
        <f>IFERROR(__xludf.DUMMYFUNCTION("""COMPUTED_VALUE"""),44490.66666666667)</f>
        <v>44490.66667</v>
      </c>
      <c r="B204" s="1">
        <f>IFERROR(__xludf.DUMMYFUNCTION("""COMPUTED_VALUE"""),340.28)</f>
        <v>340.28</v>
      </c>
      <c r="C204" s="1">
        <f>IFERROR(__xludf.DUMMYFUNCTION("""COMPUTED_VALUE"""),342.31)</f>
        <v>342.31</v>
      </c>
      <c r="D204" s="1">
        <f>IFERROR(__xludf.DUMMYFUNCTION("""COMPUTED_VALUE"""),337.8)</f>
        <v>337.8</v>
      </c>
      <c r="E204" s="1">
        <f>IFERROR(__xludf.DUMMYFUNCTION("""COMPUTED_VALUE"""),341.88)</f>
        <v>341.88</v>
      </c>
      <c r="F204" s="1">
        <f>IFERROR(__xludf.DUMMYFUNCTION("""COMPUTED_VALUE"""),1.6354423E7)</f>
        <v>16354423</v>
      </c>
    </row>
    <row r="205">
      <c r="A205" s="2">
        <f>IFERROR(__xludf.DUMMYFUNCTION("""COMPUTED_VALUE"""),44491.66666666667)</f>
        <v>44491.66667</v>
      </c>
      <c r="B205" s="1">
        <f>IFERROR(__xludf.DUMMYFUNCTION("""COMPUTED_VALUE"""),326.35)</f>
        <v>326.35</v>
      </c>
      <c r="C205" s="1">
        <f>IFERROR(__xludf.DUMMYFUNCTION("""COMPUTED_VALUE"""),329.63)</f>
        <v>329.63</v>
      </c>
      <c r="D205" s="1">
        <f>IFERROR(__xludf.DUMMYFUNCTION("""COMPUTED_VALUE"""),321.11)</f>
        <v>321.11</v>
      </c>
      <c r="E205" s="1">
        <f>IFERROR(__xludf.DUMMYFUNCTION("""COMPUTED_VALUE"""),324.61)</f>
        <v>324.61</v>
      </c>
      <c r="F205" s="1">
        <f>IFERROR(__xludf.DUMMYFUNCTION("""COMPUTED_VALUE"""),3.5224543E7)</f>
        <v>35224543</v>
      </c>
    </row>
    <row r="206">
      <c r="A206" s="2">
        <f>IFERROR(__xludf.DUMMYFUNCTION("""COMPUTED_VALUE"""),44494.66666666667)</f>
        <v>44494.66667</v>
      </c>
      <c r="B206" s="1">
        <f>IFERROR(__xludf.DUMMYFUNCTION("""COMPUTED_VALUE"""),320.3)</f>
        <v>320.3</v>
      </c>
      <c r="C206" s="1">
        <f>IFERROR(__xludf.DUMMYFUNCTION("""COMPUTED_VALUE"""),329.56)</f>
        <v>329.56</v>
      </c>
      <c r="D206" s="1">
        <f>IFERROR(__xludf.DUMMYFUNCTION("""COMPUTED_VALUE"""),319.72)</f>
        <v>319.72</v>
      </c>
      <c r="E206" s="1">
        <f>IFERROR(__xludf.DUMMYFUNCTION("""COMPUTED_VALUE"""),328.69)</f>
        <v>328.69</v>
      </c>
      <c r="F206" s="1">
        <f>IFERROR(__xludf.DUMMYFUNCTION("""COMPUTED_VALUE"""),3.8408957E7)</f>
        <v>38408957</v>
      </c>
    </row>
    <row r="207">
      <c r="A207" s="2">
        <f>IFERROR(__xludf.DUMMYFUNCTION("""COMPUTED_VALUE"""),44495.66666666667)</f>
        <v>44495.66667</v>
      </c>
      <c r="B207" s="1">
        <f>IFERROR(__xludf.DUMMYFUNCTION("""COMPUTED_VALUE"""),328.26)</f>
        <v>328.26</v>
      </c>
      <c r="C207" s="1">
        <f>IFERROR(__xludf.DUMMYFUNCTION("""COMPUTED_VALUE"""),330.21)</f>
        <v>330.21</v>
      </c>
      <c r="D207" s="1">
        <f>IFERROR(__xludf.DUMMYFUNCTION("""COMPUTED_VALUE"""),309.6)</f>
        <v>309.6</v>
      </c>
      <c r="E207" s="1">
        <f>IFERROR(__xludf.DUMMYFUNCTION("""COMPUTED_VALUE"""),315.81)</f>
        <v>315.81</v>
      </c>
      <c r="F207" s="1">
        <f>IFERROR(__xludf.DUMMYFUNCTION("""COMPUTED_VALUE"""),6.5654043E7)</f>
        <v>65654043</v>
      </c>
    </row>
    <row r="208">
      <c r="A208" s="2">
        <f>IFERROR(__xludf.DUMMYFUNCTION("""COMPUTED_VALUE"""),44496.66666666667)</f>
        <v>44496.66667</v>
      </c>
      <c r="B208" s="1">
        <f>IFERROR(__xludf.DUMMYFUNCTION("""COMPUTED_VALUE"""),314.19)</f>
        <v>314.19</v>
      </c>
      <c r="C208" s="1">
        <f>IFERROR(__xludf.DUMMYFUNCTION("""COMPUTED_VALUE"""),319.25)</f>
        <v>319.25</v>
      </c>
      <c r="D208" s="1">
        <f>IFERROR(__xludf.DUMMYFUNCTION("""COMPUTED_VALUE"""),312.06)</f>
        <v>312.06</v>
      </c>
      <c r="E208" s="1">
        <f>IFERROR(__xludf.DUMMYFUNCTION("""COMPUTED_VALUE"""),312.22)</f>
        <v>312.22</v>
      </c>
      <c r="F208" s="1">
        <f>IFERROR(__xludf.DUMMYFUNCTION("""COMPUTED_VALUE"""),2.9971761E7)</f>
        <v>29971761</v>
      </c>
    </row>
    <row r="209">
      <c r="A209" s="2">
        <f>IFERROR(__xludf.DUMMYFUNCTION("""COMPUTED_VALUE"""),44497.66666666667)</f>
        <v>44497.66667</v>
      </c>
      <c r="B209" s="1">
        <f>IFERROR(__xludf.DUMMYFUNCTION("""COMPUTED_VALUE"""),312.99)</f>
        <v>312.99</v>
      </c>
      <c r="C209" s="1">
        <f>IFERROR(__xludf.DUMMYFUNCTION("""COMPUTED_VALUE"""),325.52)</f>
        <v>325.52</v>
      </c>
      <c r="D209" s="1">
        <f>IFERROR(__xludf.DUMMYFUNCTION("""COMPUTED_VALUE"""),308.11)</f>
        <v>308.11</v>
      </c>
      <c r="E209" s="1">
        <f>IFERROR(__xludf.DUMMYFUNCTION("""COMPUTED_VALUE"""),316.92)</f>
        <v>316.92</v>
      </c>
      <c r="F209" s="1">
        <f>IFERROR(__xludf.DUMMYFUNCTION("""COMPUTED_VALUE"""),5.080684E7)</f>
        <v>50806840</v>
      </c>
    </row>
    <row r="210">
      <c r="A210" s="2">
        <f>IFERROR(__xludf.DUMMYFUNCTION("""COMPUTED_VALUE"""),44498.66666666667)</f>
        <v>44498.66667</v>
      </c>
      <c r="B210" s="1">
        <f>IFERROR(__xludf.DUMMYFUNCTION("""COMPUTED_VALUE"""),320.19)</f>
        <v>320.19</v>
      </c>
      <c r="C210" s="1">
        <f>IFERROR(__xludf.DUMMYFUNCTION("""COMPUTED_VALUE"""),326.0)</f>
        <v>326</v>
      </c>
      <c r="D210" s="1">
        <f>IFERROR(__xludf.DUMMYFUNCTION("""COMPUTED_VALUE"""),319.6)</f>
        <v>319.6</v>
      </c>
      <c r="E210" s="1">
        <f>IFERROR(__xludf.DUMMYFUNCTION("""COMPUTED_VALUE"""),323.57)</f>
        <v>323.57</v>
      </c>
      <c r="F210" s="1">
        <f>IFERROR(__xludf.DUMMYFUNCTION("""COMPUTED_VALUE"""),3.7059384E7)</f>
        <v>37059384</v>
      </c>
    </row>
    <row r="211">
      <c r="A211" s="2">
        <f>IFERROR(__xludf.DUMMYFUNCTION("""COMPUTED_VALUE"""),44501.66666666667)</f>
        <v>44501.66667</v>
      </c>
      <c r="B211" s="1">
        <f>IFERROR(__xludf.DUMMYFUNCTION("""COMPUTED_VALUE"""),326.04)</f>
        <v>326.04</v>
      </c>
      <c r="C211" s="1">
        <f>IFERROR(__xludf.DUMMYFUNCTION("""COMPUTED_VALUE"""),333.45)</f>
        <v>333.45</v>
      </c>
      <c r="D211" s="1">
        <f>IFERROR(__xludf.DUMMYFUNCTION("""COMPUTED_VALUE"""),326.0)</f>
        <v>326</v>
      </c>
      <c r="E211" s="1">
        <f>IFERROR(__xludf.DUMMYFUNCTION("""COMPUTED_VALUE"""),329.98)</f>
        <v>329.98</v>
      </c>
      <c r="F211" s="1">
        <f>IFERROR(__xludf.DUMMYFUNCTION("""COMPUTED_VALUE"""),3.1518885E7)</f>
        <v>31518885</v>
      </c>
    </row>
    <row r="212">
      <c r="A212" s="2">
        <f>IFERROR(__xludf.DUMMYFUNCTION("""COMPUTED_VALUE"""),44502.66666666667)</f>
        <v>44502.66667</v>
      </c>
      <c r="B212" s="1">
        <f>IFERROR(__xludf.DUMMYFUNCTION("""COMPUTED_VALUE"""),331.38)</f>
        <v>331.38</v>
      </c>
      <c r="C212" s="1">
        <f>IFERROR(__xludf.DUMMYFUNCTION("""COMPUTED_VALUE"""),334.79)</f>
        <v>334.79</v>
      </c>
      <c r="D212" s="1">
        <f>IFERROR(__xludf.DUMMYFUNCTION("""COMPUTED_VALUE"""),323.8)</f>
        <v>323.8</v>
      </c>
      <c r="E212" s="1">
        <f>IFERROR(__xludf.DUMMYFUNCTION("""COMPUTED_VALUE"""),328.08)</f>
        <v>328.08</v>
      </c>
      <c r="F212" s="1">
        <f>IFERROR(__xludf.DUMMYFUNCTION("""COMPUTED_VALUE"""),2.8352966E7)</f>
        <v>28352966</v>
      </c>
    </row>
    <row r="213">
      <c r="A213" s="2">
        <f>IFERROR(__xludf.DUMMYFUNCTION("""COMPUTED_VALUE"""),44503.66666666667)</f>
        <v>44503.66667</v>
      </c>
      <c r="B213" s="1">
        <f>IFERROR(__xludf.DUMMYFUNCTION("""COMPUTED_VALUE"""),327.49)</f>
        <v>327.49</v>
      </c>
      <c r="C213" s="1">
        <f>IFERROR(__xludf.DUMMYFUNCTION("""COMPUTED_VALUE"""),332.15)</f>
        <v>332.15</v>
      </c>
      <c r="D213" s="1">
        <f>IFERROR(__xludf.DUMMYFUNCTION("""COMPUTED_VALUE"""),323.2)</f>
        <v>323.2</v>
      </c>
      <c r="E213" s="1">
        <f>IFERROR(__xludf.DUMMYFUNCTION("""COMPUTED_VALUE"""),331.62)</f>
        <v>331.62</v>
      </c>
      <c r="F213" s="1">
        <f>IFERROR(__xludf.DUMMYFUNCTION("""COMPUTED_VALUE"""),2.0786502E7)</f>
        <v>20786502</v>
      </c>
    </row>
    <row r="214">
      <c r="A214" s="2">
        <f>IFERROR(__xludf.DUMMYFUNCTION("""COMPUTED_VALUE"""),44504.66666666667)</f>
        <v>44504.66667</v>
      </c>
      <c r="B214" s="1">
        <f>IFERROR(__xludf.DUMMYFUNCTION("""COMPUTED_VALUE"""),334.01)</f>
        <v>334.01</v>
      </c>
      <c r="C214" s="1">
        <f>IFERROR(__xludf.DUMMYFUNCTION("""COMPUTED_VALUE"""),337.27)</f>
        <v>337.27</v>
      </c>
      <c r="D214" s="1">
        <f>IFERROR(__xludf.DUMMYFUNCTION("""COMPUTED_VALUE"""),332.65)</f>
        <v>332.65</v>
      </c>
      <c r="E214" s="1">
        <f>IFERROR(__xludf.DUMMYFUNCTION("""COMPUTED_VALUE"""),335.85)</f>
        <v>335.85</v>
      </c>
      <c r="F214" s="1">
        <f>IFERROR(__xludf.DUMMYFUNCTION("""COMPUTED_VALUE"""),2.2495281E7)</f>
        <v>22495281</v>
      </c>
    </row>
    <row r="215">
      <c r="A215" s="2">
        <f>IFERROR(__xludf.DUMMYFUNCTION("""COMPUTED_VALUE"""),44505.66666666667)</f>
        <v>44505.66667</v>
      </c>
      <c r="B215" s="1">
        <f>IFERROR(__xludf.DUMMYFUNCTION("""COMPUTED_VALUE"""),340.31)</f>
        <v>340.31</v>
      </c>
      <c r="C215" s="1">
        <f>IFERROR(__xludf.DUMMYFUNCTION("""COMPUTED_VALUE"""),346.79)</f>
        <v>346.79</v>
      </c>
      <c r="D215" s="1">
        <f>IFERROR(__xludf.DUMMYFUNCTION("""COMPUTED_VALUE"""),339.64)</f>
        <v>339.64</v>
      </c>
      <c r="E215" s="1">
        <f>IFERROR(__xludf.DUMMYFUNCTION("""COMPUTED_VALUE"""),341.13)</f>
        <v>341.13</v>
      </c>
      <c r="F215" s="1">
        <f>IFERROR(__xludf.DUMMYFUNCTION("""COMPUTED_VALUE"""),2.6872817E7)</f>
        <v>26872817</v>
      </c>
    </row>
    <row r="216">
      <c r="A216" s="2">
        <f>IFERROR(__xludf.DUMMYFUNCTION("""COMPUTED_VALUE"""),44508.66666666667)</f>
        <v>44508.66667</v>
      </c>
      <c r="B216" s="1">
        <f>IFERROR(__xludf.DUMMYFUNCTION("""COMPUTED_VALUE"""),344.42)</f>
        <v>344.42</v>
      </c>
      <c r="C216" s="1">
        <f>IFERROR(__xludf.DUMMYFUNCTION("""COMPUTED_VALUE"""),344.79)</f>
        <v>344.79</v>
      </c>
      <c r="D216" s="1">
        <f>IFERROR(__xludf.DUMMYFUNCTION("""COMPUTED_VALUE"""),338.34)</f>
        <v>338.34</v>
      </c>
      <c r="E216" s="1">
        <f>IFERROR(__xludf.DUMMYFUNCTION("""COMPUTED_VALUE"""),338.62)</f>
        <v>338.62</v>
      </c>
      <c r="F216" s="1">
        <f>IFERROR(__xludf.DUMMYFUNCTION("""COMPUTED_VALUE"""),1.8342458E7)</f>
        <v>18342458</v>
      </c>
    </row>
    <row r="217">
      <c r="A217" s="2">
        <f>IFERROR(__xludf.DUMMYFUNCTION("""COMPUTED_VALUE"""),44509.66666666667)</f>
        <v>44509.66667</v>
      </c>
      <c r="B217" s="1">
        <f>IFERROR(__xludf.DUMMYFUNCTION("""COMPUTED_VALUE"""),340.0)</f>
        <v>340</v>
      </c>
      <c r="C217" s="1">
        <f>IFERROR(__xludf.DUMMYFUNCTION("""COMPUTED_VALUE"""),341.31)</f>
        <v>341.31</v>
      </c>
      <c r="D217" s="1">
        <f>IFERROR(__xludf.DUMMYFUNCTION("""COMPUTED_VALUE"""),334.47)</f>
        <v>334.47</v>
      </c>
      <c r="E217" s="1">
        <f>IFERROR(__xludf.DUMMYFUNCTION("""COMPUTED_VALUE"""),335.37)</f>
        <v>335.37</v>
      </c>
      <c r="F217" s="1">
        <f>IFERROR(__xludf.DUMMYFUNCTION("""COMPUTED_VALUE"""),1.7556721E7)</f>
        <v>17556721</v>
      </c>
    </row>
    <row r="218">
      <c r="A218" s="2">
        <f>IFERROR(__xludf.DUMMYFUNCTION("""COMPUTED_VALUE"""),44510.66666666667)</f>
        <v>44510.66667</v>
      </c>
      <c r="B218" s="1">
        <f>IFERROR(__xludf.DUMMYFUNCTION("""COMPUTED_VALUE"""),332.49)</f>
        <v>332.49</v>
      </c>
      <c r="C218" s="1">
        <f>IFERROR(__xludf.DUMMYFUNCTION("""COMPUTED_VALUE"""),333.19)</f>
        <v>333.19</v>
      </c>
      <c r="D218" s="1">
        <f>IFERROR(__xludf.DUMMYFUNCTION("""COMPUTED_VALUE"""),325.51)</f>
        <v>325.51</v>
      </c>
      <c r="E218" s="1">
        <f>IFERROR(__xludf.DUMMYFUNCTION("""COMPUTED_VALUE"""),327.64)</f>
        <v>327.64</v>
      </c>
      <c r="F218" s="1">
        <f>IFERROR(__xludf.DUMMYFUNCTION("""COMPUTED_VALUE"""),2.1872605E7)</f>
        <v>21872605</v>
      </c>
    </row>
    <row r="219">
      <c r="A219" s="2">
        <f>IFERROR(__xludf.DUMMYFUNCTION("""COMPUTED_VALUE"""),44511.66666666667)</f>
        <v>44511.66667</v>
      </c>
      <c r="B219" s="1">
        <f>IFERROR(__xludf.DUMMYFUNCTION("""COMPUTED_VALUE"""),329.82)</f>
        <v>329.82</v>
      </c>
      <c r="C219" s="1">
        <f>IFERROR(__xludf.DUMMYFUNCTION("""COMPUTED_VALUE"""),332.46)</f>
        <v>332.46</v>
      </c>
      <c r="D219" s="1">
        <f>IFERROR(__xludf.DUMMYFUNCTION("""COMPUTED_VALUE"""),327.0)</f>
        <v>327</v>
      </c>
      <c r="E219" s="1">
        <f>IFERROR(__xludf.DUMMYFUNCTION("""COMPUTED_VALUE"""),327.74)</f>
        <v>327.74</v>
      </c>
      <c r="F219" s="1">
        <f>IFERROR(__xludf.DUMMYFUNCTION("""COMPUTED_VALUE"""),1.2376563E7)</f>
        <v>12376563</v>
      </c>
    </row>
    <row r="220">
      <c r="A220" s="2">
        <f>IFERROR(__xludf.DUMMYFUNCTION("""COMPUTED_VALUE"""),44512.66666666667)</f>
        <v>44512.66667</v>
      </c>
      <c r="B220" s="1">
        <f>IFERROR(__xludf.DUMMYFUNCTION("""COMPUTED_VALUE"""),330.18)</f>
        <v>330.18</v>
      </c>
      <c r="C220" s="1">
        <f>IFERROR(__xludf.DUMMYFUNCTION("""COMPUTED_VALUE"""),341.86)</f>
        <v>341.86</v>
      </c>
      <c r="D220" s="1">
        <f>IFERROR(__xludf.DUMMYFUNCTION("""COMPUTED_VALUE"""),329.78)</f>
        <v>329.78</v>
      </c>
      <c r="E220" s="1">
        <f>IFERROR(__xludf.DUMMYFUNCTION("""COMPUTED_VALUE"""),340.89)</f>
        <v>340.89</v>
      </c>
      <c r="F220" s="1">
        <f>IFERROR(__xludf.DUMMYFUNCTION("""COMPUTED_VALUE"""),2.5414311E7)</f>
        <v>25414311</v>
      </c>
    </row>
    <row r="221">
      <c r="A221" s="2">
        <f>IFERROR(__xludf.DUMMYFUNCTION("""COMPUTED_VALUE"""),44515.66666666667)</f>
        <v>44515.66667</v>
      </c>
      <c r="B221" s="1">
        <f>IFERROR(__xludf.DUMMYFUNCTION("""COMPUTED_VALUE"""),344.34)</f>
        <v>344.34</v>
      </c>
      <c r="C221" s="1">
        <f>IFERROR(__xludf.DUMMYFUNCTION("""COMPUTED_VALUE"""),353.65)</f>
        <v>353.65</v>
      </c>
      <c r="D221" s="1">
        <f>IFERROR(__xludf.DUMMYFUNCTION("""COMPUTED_VALUE"""),343.2)</f>
        <v>343.2</v>
      </c>
      <c r="E221" s="1">
        <f>IFERROR(__xludf.DUMMYFUNCTION("""COMPUTED_VALUE"""),347.56)</f>
        <v>347.56</v>
      </c>
      <c r="F221" s="1">
        <f>IFERROR(__xludf.DUMMYFUNCTION("""COMPUTED_VALUE"""),2.5076603E7)</f>
        <v>25076603</v>
      </c>
    </row>
    <row r="222">
      <c r="A222" s="2">
        <f>IFERROR(__xludf.DUMMYFUNCTION("""COMPUTED_VALUE"""),44516.66666666667)</f>
        <v>44516.66667</v>
      </c>
      <c r="B222" s="1">
        <f>IFERROR(__xludf.DUMMYFUNCTION("""COMPUTED_VALUE"""),343.83)</f>
        <v>343.83</v>
      </c>
      <c r="C222" s="1">
        <f>IFERROR(__xludf.DUMMYFUNCTION("""COMPUTED_VALUE"""),346.65)</f>
        <v>346.65</v>
      </c>
      <c r="D222" s="1">
        <f>IFERROR(__xludf.DUMMYFUNCTION("""COMPUTED_VALUE"""),340.87)</f>
        <v>340.87</v>
      </c>
      <c r="E222" s="1">
        <f>IFERROR(__xludf.DUMMYFUNCTION("""COMPUTED_VALUE"""),342.96)</f>
        <v>342.96</v>
      </c>
      <c r="F222" s="1">
        <f>IFERROR(__xludf.DUMMYFUNCTION("""COMPUTED_VALUE"""),1.8181106E7)</f>
        <v>18181106</v>
      </c>
    </row>
    <row r="223">
      <c r="A223" s="2">
        <f>IFERROR(__xludf.DUMMYFUNCTION("""COMPUTED_VALUE"""),44517.66666666667)</f>
        <v>44517.66667</v>
      </c>
      <c r="B223" s="1">
        <f>IFERROR(__xludf.DUMMYFUNCTION("""COMPUTED_VALUE"""),344.24)</f>
        <v>344.24</v>
      </c>
      <c r="C223" s="1">
        <f>IFERROR(__xludf.DUMMYFUNCTION("""COMPUTED_VALUE"""),347.3)</f>
        <v>347.3</v>
      </c>
      <c r="D223" s="1">
        <f>IFERROR(__xludf.DUMMYFUNCTION("""COMPUTED_VALUE"""),340.1)</f>
        <v>340.1</v>
      </c>
      <c r="E223" s="1">
        <f>IFERROR(__xludf.DUMMYFUNCTION("""COMPUTED_VALUE"""),340.77)</f>
        <v>340.77</v>
      </c>
      <c r="F223" s="1">
        <f>IFERROR(__xludf.DUMMYFUNCTION("""COMPUTED_VALUE"""),1.3602812E7)</f>
        <v>13602812</v>
      </c>
    </row>
    <row r="224">
      <c r="A224" s="2">
        <f>IFERROR(__xludf.DUMMYFUNCTION("""COMPUTED_VALUE"""),44518.66666666667)</f>
        <v>44518.66667</v>
      </c>
      <c r="B224" s="1">
        <f>IFERROR(__xludf.DUMMYFUNCTION("""COMPUTED_VALUE"""),339.72)</f>
        <v>339.72</v>
      </c>
      <c r="C224" s="1">
        <f>IFERROR(__xludf.DUMMYFUNCTION("""COMPUTED_VALUE"""),342.46)</f>
        <v>342.46</v>
      </c>
      <c r="D224" s="1">
        <f>IFERROR(__xludf.DUMMYFUNCTION("""COMPUTED_VALUE"""),335.3)</f>
        <v>335.3</v>
      </c>
      <c r="E224" s="1">
        <f>IFERROR(__xludf.DUMMYFUNCTION("""COMPUTED_VALUE"""),338.69)</f>
        <v>338.69</v>
      </c>
      <c r="F224" s="1">
        <f>IFERROR(__xludf.DUMMYFUNCTION("""COMPUTED_VALUE"""),1.7487235E7)</f>
        <v>17487235</v>
      </c>
    </row>
    <row r="225">
      <c r="A225" s="2">
        <f>IFERROR(__xludf.DUMMYFUNCTION("""COMPUTED_VALUE"""),44519.66666666667)</f>
        <v>44519.66667</v>
      </c>
      <c r="B225" s="1">
        <f>IFERROR(__xludf.DUMMYFUNCTION("""COMPUTED_VALUE"""),342.2)</f>
        <v>342.2</v>
      </c>
      <c r="C225" s="1">
        <f>IFERROR(__xludf.DUMMYFUNCTION("""COMPUTED_VALUE"""),352.1)</f>
        <v>352.1</v>
      </c>
      <c r="D225" s="1">
        <f>IFERROR(__xludf.DUMMYFUNCTION("""COMPUTED_VALUE"""),339.9)</f>
        <v>339.9</v>
      </c>
      <c r="E225" s="1">
        <f>IFERROR(__xludf.DUMMYFUNCTION("""COMPUTED_VALUE"""),345.3)</f>
        <v>345.3</v>
      </c>
      <c r="F225" s="1">
        <f>IFERROR(__xludf.DUMMYFUNCTION("""COMPUTED_VALUE"""),2.6488541E7)</f>
        <v>26488541</v>
      </c>
    </row>
    <row r="226">
      <c r="A226" s="2">
        <f>IFERROR(__xludf.DUMMYFUNCTION("""COMPUTED_VALUE"""),44522.66666666667)</f>
        <v>44522.66667</v>
      </c>
      <c r="B226" s="1">
        <f>IFERROR(__xludf.DUMMYFUNCTION("""COMPUTED_VALUE"""),349.05)</f>
        <v>349.05</v>
      </c>
      <c r="C226" s="1">
        <f>IFERROR(__xludf.DUMMYFUNCTION("""COMPUTED_VALUE"""),353.83)</f>
        <v>353.83</v>
      </c>
      <c r="D226" s="1">
        <f>IFERROR(__xludf.DUMMYFUNCTION("""COMPUTED_VALUE"""),340.51)</f>
        <v>340.51</v>
      </c>
      <c r="E226" s="1">
        <f>IFERROR(__xludf.DUMMYFUNCTION("""COMPUTED_VALUE"""),341.01)</f>
        <v>341.01</v>
      </c>
      <c r="F226" s="1">
        <f>IFERROR(__xludf.DUMMYFUNCTION("""COMPUTED_VALUE"""),2.7116811E7)</f>
        <v>27116811</v>
      </c>
    </row>
    <row r="227">
      <c r="A227" s="2">
        <f>IFERROR(__xludf.DUMMYFUNCTION("""COMPUTED_VALUE"""),44523.66666666667)</f>
        <v>44523.66667</v>
      </c>
      <c r="B227" s="1">
        <f>IFERROR(__xludf.DUMMYFUNCTION("""COMPUTED_VALUE"""),338.93)</f>
        <v>338.93</v>
      </c>
      <c r="C227" s="1">
        <f>IFERROR(__xludf.DUMMYFUNCTION("""COMPUTED_VALUE"""),341.4)</f>
        <v>341.4</v>
      </c>
      <c r="D227" s="1">
        <f>IFERROR(__xludf.DUMMYFUNCTION("""COMPUTED_VALUE"""),333.5)</f>
        <v>333.5</v>
      </c>
      <c r="E227" s="1">
        <f>IFERROR(__xludf.DUMMYFUNCTION("""COMPUTED_VALUE"""),337.25)</f>
        <v>337.25</v>
      </c>
      <c r="F227" s="1">
        <f>IFERROR(__xludf.DUMMYFUNCTION("""COMPUTED_VALUE"""),1.7224986E7)</f>
        <v>17224986</v>
      </c>
    </row>
    <row r="228">
      <c r="A228" s="2">
        <f>IFERROR(__xludf.DUMMYFUNCTION("""COMPUTED_VALUE"""),44524.66666666667)</f>
        <v>44524.66667</v>
      </c>
      <c r="B228" s="1">
        <f>IFERROR(__xludf.DUMMYFUNCTION("""COMPUTED_VALUE"""),336.0)</f>
        <v>336</v>
      </c>
      <c r="C228" s="1">
        <f>IFERROR(__xludf.DUMMYFUNCTION("""COMPUTED_VALUE"""),341.78)</f>
        <v>341.78</v>
      </c>
      <c r="D228" s="1">
        <f>IFERROR(__xludf.DUMMYFUNCTION("""COMPUTED_VALUE"""),332.81)</f>
        <v>332.81</v>
      </c>
      <c r="E228" s="1">
        <f>IFERROR(__xludf.DUMMYFUNCTION("""COMPUTED_VALUE"""),341.06)</f>
        <v>341.06</v>
      </c>
      <c r="F228" s="1">
        <f>IFERROR(__xludf.DUMMYFUNCTION("""COMPUTED_VALUE"""),1.3566181E7)</f>
        <v>13566181</v>
      </c>
    </row>
    <row r="229">
      <c r="A229" s="2">
        <f>IFERROR(__xludf.DUMMYFUNCTION("""COMPUTED_VALUE"""),44526.54166666667)</f>
        <v>44526.54167</v>
      </c>
      <c r="B229" s="1">
        <f>IFERROR(__xludf.DUMMYFUNCTION("""COMPUTED_VALUE"""),335.8)</f>
        <v>335.8</v>
      </c>
      <c r="C229" s="1">
        <f>IFERROR(__xludf.DUMMYFUNCTION("""COMPUTED_VALUE"""),337.75)</f>
        <v>337.75</v>
      </c>
      <c r="D229" s="1">
        <f>IFERROR(__xludf.DUMMYFUNCTION("""COMPUTED_VALUE"""),331.9)</f>
        <v>331.9</v>
      </c>
      <c r="E229" s="1">
        <f>IFERROR(__xludf.DUMMYFUNCTION("""COMPUTED_VALUE"""),333.12)</f>
        <v>333.12</v>
      </c>
      <c r="F229" s="1">
        <f>IFERROR(__xludf.DUMMYFUNCTION("""COMPUTED_VALUE"""),1.4750737E7)</f>
        <v>14750737</v>
      </c>
    </row>
    <row r="230">
      <c r="A230" s="2">
        <f>IFERROR(__xludf.DUMMYFUNCTION("""COMPUTED_VALUE"""),44529.66666666667)</f>
        <v>44529.66667</v>
      </c>
      <c r="B230" s="1">
        <f>IFERROR(__xludf.DUMMYFUNCTION("""COMPUTED_VALUE"""),336.89)</f>
        <v>336.89</v>
      </c>
      <c r="C230" s="1">
        <f>IFERROR(__xludf.DUMMYFUNCTION("""COMPUTED_VALUE"""),340.67)</f>
        <v>340.67</v>
      </c>
      <c r="D230" s="1">
        <f>IFERROR(__xludf.DUMMYFUNCTION("""COMPUTED_VALUE"""),335.31)</f>
        <v>335.31</v>
      </c>
      <c r="E230" s="1">
        <f>IFERROR(__xludf.DUMMYFUNCTION("""COMPUTED_VALUE"""),338.03)</f>
        <v>338.03</v>
      </c>
      <c r="F230" s="1">
        <f>IFERROR(__xludf.DUMMYFUNCTION("""COMPUTED_VALUE"""),1.6650949E7)</f>
        <v>16650949</v>
      </c>
    </row>
    <row r="231">
      <c r="A231" s="2">
        <f>IFERROR(__xludf.DUMMYFUNCTION("""COMPUTED_VALUE"""),44530.66666666667)</f>
        <v>44530.66667</v>
      </c>
      <c r="B231" s="1">
        <f>IFERROR(__xludf.DUMMYFUNCTION("""COMPUTED_VALUE"""),335.0)</f>
        <v>335</v>
      </c>
      <c r="C231" s="1">
        <f>IFERROR(__xludf.DUMMYFUNCTION("""COMPUTED_VALUE"""),335.81)</f>
        <v>335.81</v>
      </c>
      <c r="D231" s="1">
        <f>IFERROR(__xludf.DUMMYFUNCTION("""COMPUTED_VALUE"""),323.43)</f>
        <v>323.43</v>
      </c>
      <c r="E231" s="1">
        <f>IFERROR(__xludf.DUMMYFUNCTION("""COMPUTED_VALUE"""),324.46)</f>
        <v>324.46</v>
      </c>
      <c r="F231" s="1">
        <f>IFERROR(__xludf.DUMMYFUNCTION("""COMPUTED_VALUE"""),2.5390008E7)</f>
        <v>25390008</v>
      </c>
    </row>
    <row r="232">
      <c r="A232" s="2">
        <f>IFERROR(__xludf.DUMMYFUNCTION("""COMPUTED_VALUE"""),44531.66666666667)</f>
        <v>44531.66667</v>
      </c>
      <c r="B232" s="1">
        <f>IFERROR(__xludf.DUMMYFUNCTION("""COMPUTED_VALUE"""),330.29)</f>
        <v>330.29</v>
      </c>
      <c r="C232" s="1">
        <f>IFERROR(__xludf.DUMMYFUNCTION("""COMPUTED_VALUE"""),330.5)</f>
        <v>330.5</v>
      </c>
      <c r="D232" s="1">
        <f>IFERROR(__xludf.DUMMYFUNCTION("""COMPUTED_VALUE"""),310.29)</f>
        <v>310.29</v>
      </c>
      <c r="E232" s="1">
        <f>IFERROR(__xludf.DUMMYFUNCTION("""COMPUTED_VALUE"""),310.6)</f>
        <v>310.6</v>
      </c>
      <c r="F232" s="1">
        <f>IFERROR(__xludf.DUMMYFUNCTION("""COMPUTED_VALUE"""),3.0384083E7)</f>
        <v>30384083</v>
      </c>
    </row>
    <row r="233">
      <c r="A233" s="2">
        <f>IFERROR(__xludf.DUMMYFUNCTION("""COMPUTED_VALUE"""),44532.66666666667)</f>
        <v>44532.66667</v>
      </c>
      <c r="B233" s="1">
        <f>IFERROR(__xludf.DUMMYFUNCTION("""COMPUTED_VALUE"""),311.4)</f>
        <v>311.4</v>
      </c>
      <c r="C233" s="1">
        <f>IFERROR(__xludf.DUMMYFUNCTION("""COMPUTED_VALUE"""),314.6)</f>
        <v>314.6</v>
      </c>
      <c r="D233" s="1">
        <f>IFERROR(__xludf.DUMMYFUNCTION("""COMPUTED_VALUE"""),307.2)</f>
        <v>307.2</v>
      </c>
      <c r="E233" s="1">
        <f>IFERROR(__xludf.DUMMYFUNCTION("""COMPUTED_VALUE"""),310.39)</f>
        <v>310.39</v>
      </c>
      <c r="F233" s="1">
        <f>IFERROR(__xludf.DUMMYFUNCTION("""COMPUTED_VALUE"""),2.4396169E7)</f>
        <v>24396169</v>
      </c>
    </row>
    <row r="234">
      <c r="A234" s="2">
        <f>IFERROR(__xludf.DUMMYFUNCTION("""COMPUTED_VALUE"""),44533.66666666667)</f>
        <v>44533.66667</v>
      </c>
      <c r="B234" s="1">
        <f>IFERROR(__xludf.DUMMYFUNCTION("""COMPUTED_VALUE"""),313.73)</f>
        <v>313.73</v>
      </c>
      <c r="C234" s="1">
        <f>IFERROR(__xludf.DUMMYFUNCTION("""COMPUTED_VALUE"""),313.75)</f>
        <v>313.75</v>
      </c>
      <c r="D234" s="1">
        <f>IFERROR(__xludf.DUMMYFUNCTION("""COMPUTED_VALUE"""),299.5)</f>
        <v>299.5</v>
      </c>
      <c r="E234" s="1">
        <f>IFERROR(__xludf.DUMMYFUNCTION("""COMPUTED_VALUE"""),306.84)</f>
        <v>306.84</v>
      </c>
      <c r="F234" s="1">
        <f>IFERROR(__xludf.DUMMYFUNCTION("""COMPUTED_VALUE"""),2.747101E7)</f>
        <v>27471010</v>
      </c>
    </row>
    <row r="235">
      <c r="A235" s="2">
        <f>IFERROR(__xludf.DUMMYFUNCTION("""COMPUTED_VALUE"""),44536.66666666667)</f>
        <v>44536.66667</v>
      </c>
      <c r="B235" s="1">
        <f>IFERROR(__xludf.DUMMYFUNCTION("""COMPUTED_VALUE"""),308.13)</f>
        <v>308.13</v>
      </c>
      <c r="C235" s="1">
        <f>IFERROR(__xludf.DUMMYFUNCTION("""COMPUTED_VALUE"""),320.1)</f>
        <v>320.1</v>
      </c>
      <c r="D235" s="1">
        <f>IFERROR(__xludf.DUMMYFUNCTION("""COMPUTED_VALUE"""),306.34)</f>
        <v>306.34</v>
      </c>
      <c r="E235" s="1">
        <f>IFERROR(__xludf.DUMMYFUNCTION("""COMPUTED_VALUE"""),317.87)</f>
        <v>317.87</v>
      </c>
      <c r="F235" s="1">
        <f>IFERROR(__xludf.DUMMYFUNCTION("""COMPUTED_VALUE"""),2.175834E7)</f>
        <v>21758340</v>
      </c>
    </row>
    <row r="236">
      <c r="A236" s="2">
        <f>IFERROR(__xludf.DUMMYFUNCTION("""COMPUTED_VALUE"""),44537.66666666667)</f>
        <v>44537.66667</v>
      </c>
      <c r="B236" s="1">
        <f>IFERROR(__xludf.DUMMYFUNCTION("""COMPUTED_VALUE"""),321.57)</f>
        <v>321.57</v>
      </c>
      <c r="C236" s="1">
        <f>IFERROR(__xludf.DUMMYFUNCTION("""COMPUTED_VALUE"""),326.54)</f>
        <v>326.54</v>
      </c>
      <c r="D236" s="1">
        <f>IFERROR(__xludf.DUMMYFUNCTION("""COMPUTED_VALUE"""),321.0)</f>
        <v>321</v>
      </c>
      <c r="E236" s="1">
        <f>IFERROR(__xludf.DUMMYFUNCTION("""COMPUTED_VALUE"""),322.81)</f>
        <v>322.81</v>
      </c>
      <c r="F236" s="1">
        <f>IFERROR(__xludf.DUMMYFUNCTION("""COMPUTED_VALUE"""),1.8794047E7)</f>
        <v>18794047</v>
      </c>
    </row>
    <row r="237">
      <c r="A237" s="2">
        <f>IFERROR(__xludf.DUMMYFUNCTION("""COMPUTED_VALUE"""),44538.66666666667)</f>
        <v>44538.66667</v>
      </c>
      <c r="B237" s="1">
        <f>IFERROR(__xludf.DUMMYFUNCTION("""COMPUTED_VALUE"""),325.0)</f>
        <v>325</v>
      </c>
      <c r="C237" s="1">
        <f>IFERROR(__xludf.DUMMYFUNCTION("""COMPUTED_VALUE"""),332.75)</f>
        <v>332.75</v>
      </c>
      <c r="D237" s="1">
        <f>IFERROR(__xludf.DUMMYFUNCTION("""COMPUTED_VALUE"""),323.07)</f>
        <v>323.07</v>
      </c>
      <c r="E237" s="1">
        <f>IFERROR(__xludf.DUMMYFUNCTION("""COMPUTED_VALUE"""),330.56)</f>
        <v>330.56</v>
      </c>
      <c r="F237" s="1">
        <f>IFERROR(__xludf.DUMMYFUNCTION("""COMPUTED_VALUE"""),1.9937722E7)</f>
        <v>19937722</v>
      </c>
    </row>
    <row r="238">
      <c r="A238" s="2">
        <f>IFERROR(__xludf.DUMMYFUNCTION("""COMPUTED_VALUE"""),44539.66666666667)</f>
        <v>44539.66667</v>
      </c>
      <c r="B238" s="1">
        <f>IFERROR(__xludf.DUMMYFUNCTION("""COMPUTED_VALUE"""),329.54)</f>
        <v>329.54</v>
      </c>
      <c r="C238" s="1">
        <f>IFERROR(__xludf.DUMMYFUNCTION("""COMPUTED_VALUE"""),336.13)</f>
        <v>336.13</v>
      </c>
      <c r="D238" s="1">
        <f>IFERROR(__xludf.DUMMYFUNCTION("""COMPUTED_VALUE"""),328.0)</f>
        <v>328</v>
      </c>
      <c r="E238" s="1">
        <f>IFERROR(__xludf.DUMMYFUNCTION("""COMPUTED_VALUE"""),329.82)</f>
        <v>329.82</v>
      </c>
      <c r="F238" s="1">
        <f>IFERROR(__xludf.DUMMYFUNCTION("""COMPUTED_VALUE"""),1.6879168E7)</f>
        <v>16879168</v>
      </c>
    </row>
    <row r="239">
      <c r="A239" s="2">
        <f>IFERROR(__xludf.DUMMYFUNCTION("""COMPUTED_VALUE"""),44540.66666666667)</f>
        <v>44540.66667</v>
      </c>
      <c r="B239" s="1">
        <f>IFERROR(__xludf.DUMMYFUNCTION("""COMPUTED_VALUE"""),332.56)</f>
        <v>332.56</v>
      </c>
      <c r="C239" s="1">
        <f>IFERROR(__xludf.DUMMYFUNCTION("""COMPUTED_VALUE"""),335.03)</f>
        <v>335.03</v>
      </c>
      <c r="D239" s="1">
        <f>IFERROR(__xludf.DUMMYFUNCTION("""COMPUTED_VALUE"""),326.37)</f>
        <v>326.37</v>
      </c>
      <c r="E239" s="1">
        <f>IFERROR(__xludf.DUMMYFUNCTION("""COMPUTED_VALUE"""),329.75)</f>
        <v>329.75</v>
      </c>
      <c r="F239" s="1">
        <f>IFERROR(__xludf.DUMMYFUNCTION("""COMPUTED_VALUE"""),1.4527969E7)</f>
        <v>14527969</v>
      </c>
    </row>
    <row r="240">
      <c r="A240" s="2">
        <f>IFERROR(__xludf.DUMMYFUNCTION("""COMPUTED_VALUE"""),44543.66666666667)</f>
        <v>44543.66667</v>
      </c>
      <c r="B240" s="1">
        <f>IFERROR(__xludf.DUMMYFUNCTION("""COMPUTED_VALUE"""),330.95)</f>
        <v>330.95</v>
      </c>
      <c r="C240" s="1">
        <f>IFERROR(__xludf.DUMMYFUNCTION("""COMPUTED_VALUE"""),341.09)</f>
        <v>341.09</v>
      </c>
      <c r="D240" s="1">
        <f>IFERROR(__xludf.DUMMYFUNCTION("""COMPUTED_VALUE"""),329.59)</f>
        <v>329.59</v>
      </c>
      <c r="E240" s="1">
        <f>IFERROR(__xludf.DUMMYFUNCTION("""COMPUTED_VALUE"""),334.49)</f>
        <v>334.49</v>
      </c>
      <c r="F240" s="1">
        <f>IFERROR(__xludf.DUMMYFUNCTION("""COMPUTED_VALUE"""),2.2948655E7)</f>
        <v>22948655</v>
      </c>
    </row>
    <row r="241">
      <c r="A241" s="2">
        <f>IFERROR(__xludf.DUMMYFUNCTION("""COMPUTED_VALUE"""),44544.66666666667)</f>
        <v>44544.66667</v>
      </c>
      <c r="B241" s="1">
        <f>IFERROR(__xludf.DUMMYFUNCTION("""COMPUTED_VALUE"""),328.05)</f>
        <v>328.05</v>
      </c>
      <c r="C241" s="1">
        <f>IFERROR(__xludf.DUMMYFUNCTION("""COMPUTED_VALUE"""),335.7)</f>
        <v>335.7</v>
      </c>
      <c r="D241" s="1">
        <f>IFERROR(__xludf.DUMMYFUNCTION("""COMPUTED_VALUE"""),327.65)</f>
        <v>327.65</v>
      </c>
      <c r="E241" s="1">
        <f>IFERROR(__xludf.DUMMYFUNCTION("""COMPUTED_VALUE"""),333.74)</f>
        <v>333.74</v>
      </c>
      <c r="F241" s="1">
        <f>IFERROR(__xludf.DUMMYFUNCTION("""COMPUTED_VALUE"""),2.0461024E7)</f>
        <v>20461024</v>
      </c>
    </row>
    <row r="242">
      <c r="A242" s="2">
        <f>IFERROR(__xludf.DUMMYFUNCTION("""COMPUTED_VALUE"""),44545.66666666667)</f>
        <v>44545.66667</v>
      </c>
      <c r="B242" s="1">
        <f>IFERROR(__xludf.DUMMYFUNCTION("""COMPUTED_VALUE"""),332.49)</f>
        <v>332.49</v>
      </c>
      <c r="C242" s="1">
        <f>IFERROR(__xludf.DUMMYFUNCTION("""COMPUTED_VALUE"""),342.11)</f>
        <v>342.11</v>
      </c>
      <c r="D242" s="1">
        <f>IFERROR(__xludf.DUMMYFUNCTION("""COMPUTED_VALUE"""),323.98)</f>
        <v>323.98</v>
      </c>
      <c r="E242" s="1">
        <f>IFERROR(__xludf.DUMMYFUNCTION("""COMPUTED_VALUE"""),341.66)</f>
        <v>341.66</v>
      </c>
      <c r="F242" s="1">
        <f>IFERROR(__xludf.DUMMYFUNCTION("""COMPUTED_VALUE"""),2.4681326E7)</f>
        <v>24681326</v>
      </c>
    </row>
    <row r="243">
      <c r="A243" s="2">
        <f>IFERROR(__xludf.DUMMYFUNCTION("""COMPUTED_VALUE"""),44546.66666666667)</f>
        <v>44546.66667</v>
      </c>
      <c r="B243" s="1">
        <f>IFERROR(__xludf.DUMMYFUNCTION("""COMPUTED_VALUE"""),338.98)</f>
        <v>338.98</v>
      </c>
      <c r="C243" s="1">
        <f>IFERROR(__xludf.DUMMYFUNCTION("""COMPUTED_VALUE"""),344.46)</f>
        <v>344.46</v>
      </c>
      <c r="D243" s="1">
        <f>IFERROR(__xludf.DUMMYFUNCTION("""COMPUTED_VALUE"""),333.74)</f>
        <v>333.74</v>
      </c>
      <c r="E243" s="1">
        <f>IFERROR(__xludf.DUMMYFUNCTION("""COMPUTED_VALUE"""),334.9)</f>
        <v>334.9</v>
      </c>
      <c r="F243" s="1">
        <f>IFERROR(__xludf.DUMMYFUNCTION("""COMPUTED_VALUE"""),2.2635025E7)</f>
        <v>22635025</v>
      </c>
    </row>
    <row r="244">
      <c r="A244" s="2">
        <f>IFERROR(__xludf.DUMMYFUNCTION("""COMPUTED_VALUE"""),44547.66666666667)</f>
        <v>44547.66667</v>
      </c>
      <c r="B244" s="1">
        <f>IFERROR(__xludf.DUMMYFUNCTION("""COMPUTED_VALUE"""),332.8)</f>
        <v>332.8</v>
      </c>
      <c r="C244" s="1">
        <f>IFERROR(__xludf.DUMMYFUNCTION("""COMPUTED_VALUE"""),337.11)</f>
        <v>337.11</v>
      </c>
      <c r="D244" s="1">
        <f>IFERROR(__xludf.DUMMYFUNCTION("""COMPUTED_VALUE"""),330.75)</f>
        <v>330.75</v>
      </c>
      <c r="E244" s="1">
        <f>IFERROR(__xludf.DUMMYFUNCTION("""COMPUTED_VALUE"""),333.79)</f>
        <v>333.79</v>
      </c>
      <c r="F244" s="1">
        <f>IFERROR(__xludf.DUMMYFUNCTION("""COMPUTED_VALUE"""),4.0012637E7)</f>
        <v>40012637</v>
      </c>
    </row>
    <row r="245">
      <c r="A245" s="2">
        <f>IFERROR(__xludf.DUMMYFUNCTION("""COMPUTED_VALUE"""),44550.66666666667)</f>
        <v>44550.66667</v>
      </c>
      <c r="B245" s="1">
        <f>IFERROR(__xludf.DUMMYFUNCTION("""COMPUTED_VALUE"""),329.78)</f>
        <v>329.78</v>
      </c>
      <c r="C245" s="1">
        <f>IFERROR(__xludf.DUMMYFUNCTION("""COMPUTED_VALUE"""),329.9)</f>
        <v>329.9</v>
      </c>
      <c r="D245" s="1">
        <f>IFERROR(__xludf.DUMMYFUNCTION("""COMPUTED_VALUE"""),322.53)</f>
        <v>322.53</v>
      </c>
      <c r="E245" s="1">
        <f>IFERROR(__xludf.DUMMYFUNCTION("""COMPUTED_VALUE"""),325.45)</f>
        <v>325.45</v>
      </c>
      <c r="F245" s="1">
        <f>IFERROR(__xludf.DUMMYFUNCTION("""COMPUTED_VALUE"""),1.7901783E7)</f>
        <v>17901783</v>
      </c>
    </row>
    <row r="246">
      <c r="A246" s="2">
        <f>IFERROR(__xludf.DUMMYFUNCTION("""COMPUTED_VALUE"""),44551.66666666667)</f>
        <v>44551.66667</v>
      </c>
      <c r="B246" s="1">
        <f>IFERROR(__xludf.DUMMYFUNCTION("""COMPUTED_VALUE"""),326.41)</f>
        <v>326.41</v>
      </c>
      <c r="C246" s="1">
        <f>IFERROR(__xludf.DUMMYFUNCTION("""COMPUTED_VALUE"""),336.0)</f>
        <v>336</v>
      </c>
      <c r="D246" s="1">
        <f>IFERROR(__xludf.DUMMYFUNCTION("""COMPUTED_VALUE"""),323.75)</f>
        <v>323.75</v>
      </c>
      <c r="E246" s="1">
        <f>IFERROR(__xludf.DUMMYFUNCTION("""COMPUTED_VALUE"""),334.2)</f>
        <v>334.2</v>
      </c>
      <c r="F246" s="1">
        <f>IFERROR(__xludf.DUMMYFUNCTION("""COMPUTED_VALUE"""),1.6116784E7)</f>
        <v>16116784</v>
      </c>
    </row>
    <row r="247">
      <c r="A247" s="2">
        <f>IFERROR(__xludf.DUMMYFUNCTION("""COMPUTED_VALUE"""),44552.66666666667)</f>
        <v>44552.66667</v>
      </c>
      <c r="B247" s="1">
        <f>IFERROR(__xludf.DUMMYFUNCTION("""COMPUTED_VALUE"""),333.8)</f>
        <v>333.8</v>
      </c>
      <c r="C247" s="1">
        <f>IFERROR(__xludf.DUMMYFUNCTION("""COMPUTED_VALUE"""),334.51)</f>
        <v>334.51</v>
      </c>
      <c r="D247" s="1">
        <f>IFERROR(__xludf.DUMMYFUNCTION("""COMPUTED_VALUE"""),328.26)</f>
        <v>328.26</v>
      </c>
      <c r="E247" s="1">
        <f>IFERROR(__xludf.DUMMYFUNCTION("""COMPUTED_VALUE"""),330.45)</f>
        <v>330.45</v>
      </c>
      <c r="F247" s="1">
        <f>IFERROR(__xludf.DUMMYFUNCTION("""COMPUTED_VALUE"""),1.6764566E7)</f>
        <v>16764566</v>
      </c>
    </row>
    <row r="248">
      <c r="A248" s="2">
        <f>IFERROR(__xludf.DUMMYFUNCTION("""COMPUTED_VALUE"""),44553.66666666667)</f>
        <v>44553.66667</v>
      </c>
      <c r="B248" s="1">
        <f>IFERROR(__xludf.DUMMYFUNCTION("""COMPUTED_VALUE"""),330.1)</f>
        <v>330.1</v>
      </c>
      <c r="C248" s="1">
        <f>IFERROR(__xludf.DUMMYFUNCTION("""COMPUTED_VALUE"""),336.67)</f>
        <v>336.67</v>
      </c>
      <c r="D248" s="1">
        <f>IFERROR(__xludf.DUMMYFUNCTION("""COMPUTED_VALUE"""),328.36)</f>
        <v>328.36</v>
      </c>
      <c r="E248" s="1">
        <f>IFERROR(__xludf.DUMMYFUNCTION("""COMPUTED_VALUE"""),335.24)</f>
        <v>335.24</v>
      </c>
      <c r="F248" s="1">
        <f>IFERROR(__xludf.DUMMYFUNCTION("""COMPUTED_VALUE"""),1.3987698E7)</f>
        <v>13987698</v>
      </c>
    </row>
    <row r="249">
      <c r="A249" s="2">
        <f>IFERROR(__xludf.DUMMYFUNCTION("""COMPUTED_VALUE"""),44557.66666666667)</f>
        <v>44557.66667</v>
      </c>
      <c r="B249" s="1">
        <f>IFERROR(__xludf.DUMMYFUNCTION("""COMPUTED_VALUE"""),338.85)</f>
        <v>338.85</v>
      </c>
      <c r="C249" s="1">
        <f>IFERROR(__xludf.DUMMYFUNCTION("""COMPUTED_VALUE"""),347.87)</f>
        <v>347.87</v>
      </c>
      <c r="D249" s="1">
        <f>IFERROR(__xludf.DUMMYFUNCTION("""COMPUTED_VALUE"""),338.01)</f>
        <v>338.01</v>
      </c>
      <c r="E249" s="1">
        <f>IFERROR(__xludf.DUMMYFUNCTION("""COMPUTED_VALUE"""),346.18)</f>
        <v>346.18</v>
      </c>
      <c r="F249" s="1">
        <f>IFERROR(__xludf.DUMMYFUNCTION("""COMPUTED_VALUE"""),1.7795026E7)</f>
        <v>17795026</v>
      </c>
    </row>
    <row r="250">
      <c r="A250" s="2">
        <f>IFERROR(__xludf.DUMMYFUNCTION("""COMPUTED_VALUE"""),44558.66666666667)</f>
        <v>44558.66667</v>
      </c>
      <c r="B250" s="1">
        <f>IFERROR(__xludf.DUMMYFUNCTION("""COMPUTED_VALUE"""),346.63)</f>
        <v>346.63</v>
      </c>
      <c r="C250" s="1">
        <f>IFERROR(__xludf.DUMMYFUNCTION("""COMPUTED_VALUE"""),352.71)</f>
        <v>352.71</v>
      </c>
      <c r="D250" s="1">
        <f>IFERROR(__xludf.DUMMYFUNCTION("""COMPUTED_VALUE"""),345.2)</f>
        <v>345.2</v>
      </c>
      <c r="E250" s="1">
        <f>IFERROR(__xludf.DUMMYFUNCTION("""COMPUTED_VALUE"""),346.22)</f>
        <v>346.22</v>
      </c>
      <c r="F250" s="1">
        <f>IFERROR(__xludf.DUMMYFUNCTION("""COMPUTED_VALUE"""),1.6637608E7)</f>
        <v>16637608</v>
      </c>
    </row>
    <row r="251">
      <c r="A251" s="2">
        <f>IFERROR(__xludf.DUMMYFUNCTION("""COMPUTED_VALUE"""),44559.66666666667)</f>
        <v>44559.66667</v>
      </c>
      <c r="B251" s="1">
        <f>IFERROR(__xludf.DUMMYFUNCTION("""COMPUTED_VALUE"""),346.91)</f>
        <v>346.91</v>
      </c>
      <c r="C251" s="1">
        <f>IFERROR(__xludf.DUMMYFUNCTION("""COMPUTED_VALUE"""),349.69)</f>
        <v>349.69</v>
      </c>
      <c r="D251" s="1">
        <f>IFERROR(__xludf.DUMMYFUNCTION("""COMPUTED_VALUE"""),341.64)</f>
        <v>341.64</v>
      </c>
      <c r="E251" s="1">
        <f>IFERROR(__xludf.DUMMYFUNCTION("""COMPUTED_VALUE"""),342.94)</f>
        <v>342.94</v>
      </c>
      <c r="F251" s="1">
        <f>IFERROR(__xludf.DUMMYFUNCTION("""COMPUTED_VALUE"""),1.0747009E7)</f>
        <v>10747009</v>
      </c>
    </row>
    <row r="252">
      <c r="A252" s="2">
        <f>IFERROR(__xludf.DUMMYFUNCTION("""COMPUTED_VALUE"""),44560.66666666667)</f>
        <v>44560.66667</v>
      </c>
      <c r="B252" s="1">
        <f>IFERROR(__xludf.DUMMYFUNCTION("""COMPUTED_VALUE"""),344.0)</f>
        <v>344</v>
      </c>
      <c r="C252" s="1">
        <f>IFERROR(__xludf.DUMMYFUNCTION("""COMPUTED_VALUE"""),347.23)</f>
        <v>347.23</v>
      </c>
      <c r="D252" s="1">
        <f>IFERROR(__xludf.DUMMYFUNCTION("""COMPUTED_VALUE"""),343.22)</f>
        <v>343.22</v>
      </c>
      <c r="E252" s="1">
        <f>IFERROR(__xludf.DUMMYFUNCTION("""COMPUTED_VALUE"""),344.36)</f>
        <v>344.36</v>
      </c>
      <c r="F252" s="1">
        <f>IFERROR(__xludf.DUMMYFUNCTION("""COMPUTED_VALUE"""),1.0593347E7)</f>
        <v>10593347</v>
      </c>
    </row>
    <row r="253">
      <c r="A253" s="2">
        <f>IFERROR(__xludf.DUMMYFUNCTION("""COMPUTED_VALUE"""),44561.66666666667)</f>
        <v>44561.66667</v>
      </c>
      <c r="B253" s="1">
        <f>IFERROR(__xludf.DUMMYFUNCTION("""COMPUTED_VALUE"""),343.02)</f>
        <v>343.02</v>
      </c>
      <c r="C253" s="1">
        <f>IFERROR(__xludf.DUMMYFUNCTION("""COMPUTED_VALUE"""),343.44)</f>
        <v>343.44</v>
      </c>
      <c r="D253" s="1">
        <f>IFERROR(__xludf.DUMMYFUNCTION("""COMPUTED_VALUE"""),336.27)</f>
        <v>336.27</v>
      </c>
      <c r="E253" s="1">
        <f>IFERROR(__xludf.DUMMYFUNCTION("""COMPUTED_VALUE"""),336.35)</f>
        <v>336.35</v>
      </c>
      <c r="F253" s="1">
        <f>IFERROR(__xludf.DUMMYFUNCTION("""COMPUTED_VALUE"""),1.287048E7)</f>
        <v>12870480</v>
      </c>
    </row>
    <row r="254">
      <c r="A254" s="2">
        <f>IFERROR(__xludf.DUMMYFUNCTION("""COMPUTED_VALUE"""),44564.66666666667)</f>
        <v>44564.66667</v>
      </c>
      <c r="B254" s="1">
        <f>IFERROR(__xludf.DUMMYFUNCTION("""COMPUTED_VALUE"""),338.3)</f>
        <v>338.3</v>
      </c>
      <c r="C254" s="1">
        <f>IFERROR(__xludf.DUMMYFUNCTION("""COMPUTED_VALUE"""),341.08)</f>
        <v>341.08</v>
      </c>
      <c r="D254" s="1">
        <f>IFERROR(__xludf.DUMMYFUNCTION("""COMPUTED_VALUE"""),337.19)</f>
        <v>337.19</v>
      </c>
      <c r="E254" s="1">
        <f>IFERROR(__xludf.DUMMYFUNCTION("""COMPUTED_VALUE"""),338.54)</f>
        <v>338.54</v>
      </c>
      <c r="F254" s="1">
        <f>IFERROR(__xludf.DUMMYFUNCTION("""COMPUTED_VALUE"""),1.4562849E7)</f>
        <v>14562849</v>
      </c>
    </row>
    <row r="255">
      <c r="A255" s="2">
        <f>IFERROR(__xludf.DUMMYFUNCTION("""COMPUTED_VALUE"""),44565.66666666667)</f>
        <v>44565.66667</v>
      </c>
      <c r="B255" s="1">
        <f>IFERROR(__xludf.DUMMYFUNCTION("""COMPUTED_VALUE"""),339.95)</f>
        <v>339.95</v>
      </c>
      <c r="C255" s="1">
        <f>IFERROR(__xludf.DUMMYFUNCTION("""COMPUTED_VALUE"""),343.09)</f>
        <v>343.09</v>
      </c>
      <c r="D255" s="1">
        <f>IFERROR(__xludf.DUMMYFUNCTION("""COMPUTED_VALUE"""),331.87)</f>
        <v>331.87</v>
      </c>
      <c r="E255" s="1">
        <f>IFERROR(__xludf.DUMMYFUNCTION("""COMPUTED_VALUE"""),336.53)</f>
        <v>336.53</v>
      </c>
      <c r="F255" s="1">
        <f>IFERROR(__xludf.DUMMYFUNCTION("""COMPUTED_VALUE"""),1.5997974E7)</f>
        <v>15997974</v>
      </c>
    </row>
    <row r="256">
      <c r="A256" s="2">
        <f>IFERROR(__xludf.DUMMYFUNCTION("""COMPUTED_VALUE"""),44566.66666666667)</f>
        <v>44566.66667</v>
      </c>
      <c r="B256" s="1">
        <f>IFERROR(__xludf.DUMMYFUNCTION("""COMPUTED_VALUE"""),333.02)</f>
        <v>333.02</v>
      </c>
      <c r="C256" s="1">
        <f>IFERROR(__xludf.DUMMYFUNCTION("""COMPUTED_VALUE"""),335.76)</f>
        <v>335.76</v>
      </c>
      <c r="D256" s="1">
        <f>IFERROR(__xludf.DUMMYFUNCTION("""COMPUTED_VALUE"""),323.84)</f>
        <v>323.84</v>
      </c>
      <c r="E256" s="1">
        <f>IFERROR(__xludf.DUMMYFUNCTION("""COMPUTED_VALUE"""),324.17)</f>
        <v>324.17</v>
      </c>
      <c r="F256" s="1">
        <f>IFERROR(__xludf.DUMMYFUNCTION("""COMPUTED_VALUE"""),2.0564521E7)</f>
        <v>20564521</v>
      </c>
    </row>
    <row r="257">
      <c r="A257" s="2">
        <f>IFERROR(__xludf.DUMMYFUNCTION("""COMPUTED_VALUE"""),44567.66666666667)</f>
        <v>44567.66667</v>
      </c>
      <c r="B257" s="1">
        <f>IFERROR(__xludf.DUMMYFUNCTION("""COMPUTED_VALUE"""),322.82)</f>
        <v>322.82</v>
      </c>
      <c r="C257" s="1">
        <f>IFERROR(__xludf.DUMMYFUNCTION("""COMPUTED_VALUE"""),339.17)</f>
        <v>339.17</v>
      </c>
      <c r="D257" s="1">
        <f>IFERROR(__xludf.DUMMYFUNCTION("""COMPUTED_VALUE"""),322.72)</f>
        <v>322.72</v>
      </c>
      <c r="E257" s="1">
        <f>IFERROR(__xludf.DUMMYFUNCTION("""COMPUTED_VALUE"""),332.46)</f>
        <v>332.46</v>
      </c>
      <c r="F257" s="1">
        <f>IFERROR(__xludf.DUMMYFUNCTION("""COMPUTED_VALUE"""),2.7962809E7)</f>
        <v>27962809</v>
      </c>
    </row>
    <row r="258">
      <c r="A258" s="2">
        <f>IFERROR(__xludf.DUMMYFUNCTION("""COMPUTED_VALUE"""),44568.66666666667)</f>
        <v>44568.66667</v>
      </c>
      <c r="B258" s="1">
        <f>IFERROR(__xludf.DUMMYFUNCTION("""COMPUTED_VALUE"""),332.74)</f>
        <v>332.74</v>
      </c>
      <c r="C258" s="1">
        <f>IFERROR(__xludf.DUMMYFUNCTION("""COMPUTED_VALUE"""),337.0)</f>
        <v>337</v>
      </c>
      <c r="D258" s="1">
        <f>IFERROR(__xludf.DUMMYFUNCTION("""COMPUTED_VALUE"""),328.88)</f>
        <v>328.88</v>
      </c>
      <c r="E258" s="1">
        <f>IFERROR(__xludf.DUMMYFUNCTION("""COMPUTED_VALUE"""),331.79)</f>
        <v>331.79</v>
      </c>
      <c r="F258" s="1">
        <f>IFERROR(__xludf.DUMMYFUNCTION("""COMPUTED_VALUE"""),1.472202E7)</f>
        <v>14722020</v>
      </c>
    </row>
    <row r="259">
      <c r="A259" s="2">
        <f>IFERROR(__xludf.DUMMYFUNCTION("""COMPUTED_VALUE"""),44571.66666666667)</f>
        <v>44571.66667</v>
      </c>
      <c r="B259" s="1">
        <f>IFERROR(__xludf.DUMMYFUNCTION("""COMPUTED_VALUE"""),325.31)</f>
        <v>325.31</v>
      </c>
      <c r="C259" s="1">
        <f>IFERROR(__xludf.DUMMYFUNCTION("""COMPUTED_VALUE"""),328.34)</f>
        <v>328.34</v>
      </c>
      <c r="D259" s="1">
        <f>IFERROR(__xludf.DUMMYFUNCTION("""COMPUTED_VALUE"""),315.43)</f>
        <v>315.43</v>
      </c>
      <c r="E259" s="1">
        <f>IFERROR(__xludf.DUMMYFUNCTION("""COMPUTED_VALUE"""),328.07)</f>
        <v>328.07</v>
      </c>
      <c r="F259" s="1">
        <f>IFERROR(__xludf.DUMMYFUNCTION("""COMPUTED_VALUE"""),2.4942383E7)</f>
        <v>24942383</v>
      </c>
    </row>
    <row r="260">
      <c r="A260" s="2">
        <f>IFERROR(__xludf.DUMMYFUNCTION("""COMPUTED_VALUE"""),44572.66666666667)</f>
        <v>44572.66667</v>
      </c>
      <c r="B260" s="1">
        <f>IFERROR(__xludf.DUMMYFUNCTION("""COMPUTED_VALUE"""),326.78)</f>
        <v>326.78</v>
      </c>
      <c r="C260" s="1">
        <f>IFERROR(__xludf.DUMMYFUNCTION("""COMPUTED_VALUE"""),334.63)</f>
        <v>334.63</v>
      </c>
      <c r="D260" s="1">
        <f>IFERROR(__xludf.DUMMYFUNCTION("""COMPUTED_VALUE"""),325.28)</f>
        <v>325.28</v>
      </c>
      <c r="E260" s="1">
        <f>IFERROR(__xludf.DUMMYFUNCTION("""COMPUTED_VALUE"""),334.37)</f>
        <v>334.37</v>
      </c>
      <c r="F260" s="1">
        <f>IFERROR(__xludf.DUMMYFUNCTION("""COMPUTED_VALUE"""),1.6226847E7)</f>
        <v>16226847</v>
      </c>
    </row>
    <row r="261">
      <c r="A261" s="2">
        <f>IFERROR(__xludf.DUMMYFUNCTION("""COMPUTED_VALUE"""),44573.66666666667)</f>
        <v>44573.66667</v>
      </c>
      <c r="B261" s="1">
        <f>IFERROR(__xludf.DUMMYFUNCTION("""COMPUTED_VALUE"""),335.18)</f>
        <v>335.18</v>
      </c>
      <c r="C261" s="1">
        <f>IFERROR(__xludf.DUMMYFUNCTION("""COMPUTED_VALUE"""),336.37)</f>
        <v>336.37</v>
      </c>
      <c r="D261" s="1">
        <f>IFERROR(__xludf.DUMMYFUNCTION("""COMPUTED_VALUE"""),330.03)</f>
        <v>330.03</v>
      </c>
      <c r="E261" s="1">
        <f>IFERROR(__xludf.DUMMYFUNCTION("""COMPUTED_VALUE"""),333.26)</f>
        <v>333.26</v>
      </c>
      <c r="F261" s="1">
        <f>IFERROR(__xludf.DUMMYFUNCTION("""COMPUTED_VALUE"""),1.4104858E7)</f>
        <v>14104858</v>
      </c>
    </row>
    <row r="262">
      <c r="A262" s="2">
        <f>IFERROR(__xludf.DUMMYFUNCTION("""COMPUTED_VALUE"""),44574.66666666667)</f>
        <v>44574.66667</v>
      </c>
      <c r="B262" s="1">
        <f>IFERROR(__xludf.DUMMYFUNCTION("""COMPUTED_VALUE"""),334.98)</f>
        <v>334.98</v>
      </c>
      <c r="C262" s="1">
        <f>IFERROR(__xludf.DUMMYFUNCTION("""COMPUTED_VALUE"""),335.63)</f>
        <v>335.63</v>
      </c>
      <c r="D262" s="1">
        <f>IFERROR(__xludf.DUMMYFUNCTION("""COMPUTED_VALUE"""),325.76)</f>
        <v>325.76</v>
      </c>
      <c r="E262" s="1">
        <f>IFERROR(__xludf.DUMMYFUNCTION("""COMPUTED_VALUE"""),326.48)</f>
        <v>326.48</v>
      </c>
      <c r="F262" s="1">
        <f>IFERROR(__xludf.DUMMYFUNCTION("""COMPUTED_VALUE"""),1.4797109E7)</f>
        <v>14797109</v>
      </c>
    </row>
    <row r="263">
      <c r="A263" s="2">
        <f>IFERROR(__xludf.DUMMYFUNCTION("""COMPUTED_VALUE"""),44575.66666666667)</f>
        <v>44575.66667</v>
      </c>
      <c r="B263" s="1">
        <f>IFERROR(__xludf.DUMMYFUNCTION("""COMPUTED_VALUE"""),321.79)</f>
        <v>321.79</v>
      </c>
      <c r="C263" s="1">
        <f>IFERROR(__xludf.DUMMYFUNCTION("""COMPUTED_VALUE"""),332.73)</f>
        <v>332.73</v>
      </c>
      <c r="D263" s="1">
        <f>IFERROR(__xludf.DUMMYFUNCTION("""COMPUTED_VALUE"""),321.21)</f>
        <v>321.21</v>
      </c>
      <c r="E263" s="1">
        <f>IFERROR(__xludf.DUMMYFUNCTION("""COMPUTED_VALUE"""),331.9)</f>
        <v>331.9</v>
      </c>
      <c r="F263" s="1">
        <f>IFERROR(__xludf.DUMMYFUNCTION("""COMPUTED_VALUE"""),1.6868497E7)</f>
        <v>16868497</v>
      </c>
    </row>
    <row r="264">
      <c r="A264" s="2">
        <f>IFERROR(__xludf.DUMMYFUNCTION("""COMPUTED_VALUE"""),44579.66666666667)</f>
        <v>44579.66667</v>
      </c>
      <c r="B264" s="1">
        <f>IFERROR(__xludf.DUMMYFUNCTION("""COMPUTED_VALUE"""),323.29)</f>
        <v>323.29</v>
      </c>
      <c r="C264" s="1">
        <f>IFERROR(__xludf.DUMMYFUNCTION("""COMPUTED_VALUE"""),324.21)</f>
        <v>324.21</v>
      </c>
      <c r="D264" s="1">
        <f>IFERROR(__xludf.DUMMYFUNCTION("""COMPUTED_VALUE"""),317.64)</f>
        <v>317.64</v>
      </c>
      <c r="E264" s="1">
        <f>IFERROR(__xludf.DUMMYFUNCTION("""COMPUTED_VALUE"""),318.15)</f>
        <v>318.15</v>
      </c>
      <c r="F264" s="1">
        <f>IFERROR(__xludf.DUMMYFUNCTION("""COMPUTED_VALUE"""),2.2677332E7)</f>
        <v>22677332</v>
      </c>
    </row>
    <row r="265">
      <c r="A265" s="2">
        <f>IFERROR(__xludf.DUMMYFUNCTION("""COMPUTED_VALUE"""),44580.66666666667)</f>
        <v>44580.66667</v>
      </c>
      <c r="B265" s="1">
        <f>IFERROR(__xludf.DUMMYFUNCTION("""COMPUTED_VALUE"""),319.58)</f>
        <v>319.58</v>
      </c>
      <c r="C265" s="1">
        <f>IFERROR(__xludf.DUMMYFUNCTION("""COMPUTED_VALUE"""),327.1)</f>
        <v>327.1</v>
      </c>
      <c r="D265" s="1">
        <f>IFERROR(__xludf.DUMMYFUNCTION("""COMPUTED_VALUE"""),319.33)</f>
        <v>319.33</v>
      </c>
      <c r="E265" s="1">
        <f>IFERROR(__xludf.DUMMYFUNCTION("""COMPUTED_VALUE"""),319.59)</f>
        <v>319.59</v>
      </c>
      <c r="F265" s="1">
        <f>IFERROR(__xludf.DUMMYFUNCTION("""COMPUTED_VALUE"""),2.081474E7)</f>
        <v>20814740</v>
      </c>
    </row>
    <row r="266">
      <c r="A266" s="2">
        <f>IFERROR(__xludf.DUMMYFUNCTION("""COMPUTED_VALUE"""),44581.66666666667)</f>
        <v>44581.66667</v>
      </c>
      <c r="B266" s="1">
        <f>IFERROR(__xludf.DUMMYFUNCTION("""COMPUTED_VALUE"""),323.9)</f>
        <v>323.9</v>
      </c>
      <c r="C266" s="1">
        <f>IFERROR(__xludf.DUMMYFUNCTION("""COMPUTED_VALUE"""),327.82)</f>
        <v>327.82</v>
      </c>
      <c r="D266" s="1">
        <f>IFERROR(__xludf.DUMMYFUNCTION("""COMPUTED_VALUE"""),315.98)</f>
        <v>315.98</v>
      </c>
      <c r="E266" s="1">
        <f>IFERROR(__xludf.DUMMYFUNCTION("""COMPUTED_VALUE"""),316.56)</f>
        <v>316.56</v>
      </c>
      <c r="F266" s="1">
        <f>IFERROR(__xludf.DUMMYFUNCTION("""COMPUTED_VALUE"""),1.692503E7)</f>
        <v>16925030</v>
      </c>
    </row>
    <row r="267">
      <c r="A267" s="2">
        <f>IFERROR(__xludf.DUMMYFUNCTION("""COMPUTED_VALUE"""),44582.66666666667)</f>
        <v>44582.66667</v>
      </c>
      <c r="B267" s="1">
        <f>IFERROR(__xludf.DUMMYFUNCTION("""COMPUTED_VALUE"""),314.81)</f>
        <v>314.81</v>
      </c>
      <c r="C267" s="1">
        <f>IFERROR(__xludf.DUMMYFUNCTION("""COMPUTED_VALUE"""),318.31)</f>
        <v>318.31</v>
      </c>
      <c r="D267" s="1">
        <f>IFERROR(__xludf.DUMMYFUNCTION("""COMPUTED_VALUE"""),303.04)</f>
        <v>303.04</v>
      </c>
      <c r="E267" s="1">
        <f>IFERROR(__xludf.DUMMYFUNCTION("""COMPUTED_VALUE"""),303.17)</f>
        <v>303.17</v>
      </c>
      <c r="F267" s="1">
        <f>IFERROR(__xludf.DUMMYFUNCTION("""COMPUTED_VALUE"""),2.8710717E7)</f>
        <v>28710717</v>
      </c>
    </row>
    <row r="268">
      <c r="A268" s="2">
        <f>IFERROR(__xludf.DUMMYFUNCTION("""COMPUTED_VALUE"""),44585.66666666667)</f>
        <v>44585.66667</v>
      </c>
      <c r="B268" s="1">
        <f>IFERROR(__xludf.DUMMYFUNCTION("""COMPUTED_VALUE"""),297.84)</f>
        <v>297.84</v>
      </c>
      <c r="C268" s="1">
        <f>IFERROR(__xludf.DUMMYFUNCTION("""COMPUTED_VALUE"""),309.53)</f>
        <v>309.53</v>
      </c>
      <c r="D268" s="1">
        <f>IFERROR(__xludf.DUMMYFUNCTION("""COMPUTED_VALUE"""),289.01)</f>
        <v>289.01</v>
      </c>
      <c r="E268" s="1">
        <f>IFERROR(__xludf.DUMMYFUNCTION("""COMPUTED_VALUE"""),308.71)</f>
        <v>308.71</v>
      </c>
      <c r="F268" s="1">
        <f>IFERROR(__xludf.DUMMYFUNCTION("""COMPUTED_VALUE"""),3.8936901E7)</f>
        <v>38936901</v>
      </c>
    </row>
    <row r="269">
      <c r="A269" s="2">
        <f>IFERROR(__xludf.DUMMYFUNCTION("""COMPUTED_VALUE"""),44586.66666666667)</f>
        <v>44586.66667</v>
      </c>
      <c r="B269" s="1">
        <f>IFERROR(__xludf.DUMMYFUNCTION("""COMPUTED_VALUE"""),299.95)</f>
        <v>299.95</v>
      </c>
      <c r="C269" s="1">
        <f>IFERROR(__xludf.DUMMYFUNCTION("""COMPUTED_VALUE"""),306.23)</f>
        <v>306.23</v>
      </c>
      <c r="D269" s="1">
        <f>IFERROR(__xludf.DUMMYFUNCTION("""COMPUTED_VALUE"""),297.58)</f>
        <v>297.58</v>
      </c>
      <c r="E269" s="1">
        <f>IFERROR(__xludf.DUMMYFUNCTION("""COMPUTED_VALUE"""),300.15)</f>
        <v>300.15</v>
      </c>
      <c r="F269" s="1">
        <f>IFERROR(__xludf.DUMMYFUNCTION("""COMPUTED_VALUE"""),2.5108454E7)</f>
        <v>25108454</v>
      </c>
    </row>
    <row r="270">
      <c r="A270" s="2">
        <f>IFERROR(__xludf.DUMMYFUNCTION("""COMPUTED_VALUE"""),44587.66666666667)</f>
        <v>44587.66667</v>
      </c>
      <c r="B270" s="1">
        <f>IFERROR(__xludf.DUMMYFUNCTION("""COMPUTED_VALUE"""),307.01)</f>
        <v>307.01</v>
      </c>
      <c r="C270" s="1">
        <f>IFERROR(__xludf.DUMMYFUNCTION("""COMPUTED_VALUE"""),307.51)</f>
        <v>307.51</v>
      </c>
      <c r="D270" s="1">
        <f>IFERROR(__xludf.DUMMYFUNCTION("""COMPUTED_VALUE"""),290.85)</f>
        <v>290.85</v>
      </c>
      <c r="E270" s="1">
        <f>IFERROR(__xludf.DUMMYFUNCTION("""COMPUTED_VALUE"""),294.63)</f>
        <v>294.63</v>
      </c>
      <c r="F270" s="1">
        <f>IFERROR(__xludf.DUMMYFUNCTION("""COMPUTED_VALUE"""),2.8348801E7)</f>
        <v>28348801</v>
      </c>
    </row>
    <row r="271">
      <c r="A271" s="2">
        <f>IFERROR(__xludf.DUMMYFUNCTION("""COMPUTED_VALUE"""),44588.66666666667)</f>
        <v>44588.66667</v>
      </c>
      <c r="B271" s="1">
        <f>IFERROR(__xludf.DUMMYFUNCTION("""COMPUTED_VALUE"""),297.75)</f>
        <v>297.75</v>
      </c>
      <c r="C271" s="1">
        <f>IFERROR(__xludf.DUMMYFUNCTION("""COMPUTED_VALUE"""),301.71)</f>
        <v>301.71</v>
      </c>
      <c r="D271" s="1">
        <f>IFERROR(__xludf.DUMMYFUNCTION("""COMPUTED_VALUE"""),294.26)</f>
        <v>294.26</v>
      </c>
      <c r="E271" s="1">
        <f>IFERROR(__xludf.DUMMYFUNCTION("""COMPUTED_VALUE"""),294.64)</f>
        <v>294.64</v>
      </c>
      <c r="F271" s="1">
        <f>IFERROR(__xludf.DUMMYFUNCTION("""COMPUTED_VALUE"""),2.1629922E7)</f>
        <v>21629922</v>
      </c>
    </row>
    <row r="272">
      <c r="A272" s="2">
        <f>IFERROR(__xludf.DUMMYFUNCTION("""COMPUTED_VALUE"""),44589.66666666667)</f>
        <v>44589.66667</v>
      </c>
      <c r="B272" s="1">
        <f>IFERROR(__xludf.DUMMYFUNCTION("""COMPUTED_VALUE"""),295.62)</f>
        <v>295.62</v>
      </c>
      <c r="C272" s="1">
        <f>IFERROR(__xludf.DUMMYFUNCTION("""COMPUTED_VALUE"""),301.9)</f>
        <v>301.9</v>
      </c>
      <c r="D272" s="1">
        <f>IFERROR(__xludf.DUMMYFUNCTION("""COMPUTED_VALUE"""),293.03)</f>
        <v>293.03</v>
      </c>
      <c r="E272" s="1">
        <f>IFERROR(__xludf.DUMMYFUNCTION("""COMPUTED_VALUE"""),301.71)</f>
        <v>301.71</v>
      </c>
      <c r="F272" s="1">
        <f>IFERROR(__xludf.DUMMYFUNCTION("""COMPUTED_VALUE"""),2.187162E7)</f>
        <v>21871620</v>
      </c>
    </row>
    <row r="273">
      <c r="A273" s="2">
        <f>IFERROR(__xludf.DUMMYFUNCTION("""COMPUTED_VALUE"""),44592.66666666667)</f>
        <v>44592.66667</v>
      </c>
      <c r="B273" s="1">
        <f>IFERROR(__xludf.DUMMYFUNCTION("""COMPUTED_VALUE"""),300.68)</f>
        <v>300.68</v>
      </c>
      <c r="C273" s="1">
        <f>IFERROR(__xludf.DUMMYFUNCTION("""COMPUTED_VALUE"""),313.79)</f>
        <v>313.79</v>
      </c>
      <c r="D273" s="1">
        <f>IFERROR(__xludf.DUMMYFUNCTION("""COMPUTED_VALUE"""),299.32)</f>
        <v>299.32</v>
      </c>
      <c r="E273" s="1">
        <f>IFERROR(__xludf.DUMMYFUNCTION("""COMPUTED_VALUE"""),313.26)</f>
        <v>313.26</v>
      </c>
      <c r="F273" s="1">
        <f>IFERROR(__xludf.DUMMYFUNCTION("""COMPUTED_VALUE"""),2.1579474E7)</f>
        <v>21579474</v>
      </c>
    </row>
    <row r="274">
      <c r="A274" s="2">
        <f>IFERROR(__xludf.DUMMYFUNCTION("""COMPUTED_VALUE"""),44593.66666666667)</f>
        <v>44593.66667</v>
      </c>
      <c r="B274" s="1">
        <f>IFERROR(__xludf.DUMMYFUNCTION("""COMPUTED_VALUE"""),314.56)</f>
        <v>314.56</v>
      </c>
      <c r="C274" s="1">
        <f>IFERROR(__xludf.DUMMYFUNCTION("""COMPUTED_VALUE"""),319.66)</f>
        <v>319.66</v>
      </c>
      <c r="D274" s="1">
        <f>IFERROR(__xludf.DUMMYFUNCTION("""COMPUTED_VALUE"""),312.12)</f>
        <v>312.12</v>
      </c>
      <c r="E274" s="1">
        <f>IFERROR(__xludf.DUMMYFUNCTION("""COMPUTED_VALUE"""),319.0)</f>
        <v>319</v>
      </c>
      <c r="F274" s="1">
        <f>IFERROR(__xludf.DUMMYFUNCTION("""COMPUTED_VALUE"""),1.8023796E7)</f>
        <v>18023796</v>
      </c>
    </row>
    <row r="275">
      <c r="A275" s="2">
        <f>IFERROR(__xludf.DUMMYFUNCTION("""COMPUTED_VALUE"""),44594.66666666667)</f>
        <v>44594.66667</v>
      </c>
      <c r="B275" s="1">
        <f>IFERROR(__xludf.DUMMYFUNCTION("""COMPUTED_VALUE"""),327.82)</f>
        <v>327.82</v>
      </c>
      <c r="C275" s="1">
        <f>IFERROR(__xludf.DUMMYFUNCTION("""COMPUTED_VALUE"""),328.0)</f>
        <v>328</v>
      </c>
      <c r="D275" s="1">
        <f>IFERROR(__xludf.DUMMYFUNCTION("""COMPUTED_VALUE"""),316.87)</f>
        <v>316.87</v>
      </c>
      <c r="E275" s="1">
        <f>IFERROR(__xludf.DUMMYFUNCTION("""COMPUTED_VALUE"""),323.0)</f>
        <v>323</v>
      </c>
      <c r="F275" s="1">
        <f>IFERROR(__xludf.DUMMYFUNCTION("""COMPUTED_VALUE"""),5.845828E7)</f>
        <v>58458280</v>
      </c>
    </row>
    <row r="276">
      <c r="A276" s="2">
        <f>IFERROR(__xludf.DUMMYFUNCTION("""COMPUTED_VALUE"""),44595.66666666667)</f>
        <v>44595.66667</v>
      </c>
      <c r="B276" s="1">
        <f>IFERROR(__xludf.DUMMYFUNCTION("""COMPUTED_VALUE"""),244.65)</f>
        <v>244.65</v>
      </c>
      <c r="C276" s="1">
        <f>IFERROR(__xludf.DUMMYFUNCTION("""COMPUTED_VALUE"""),248.0)</f>
        <v>248</v>
      </c>
      <c r="D276" s="1">
        <f>IFERROR(__xludf.DUMMYFUNCTION("""COMPUTED_VALUE"""),235.75)</f>
        <v>235.75</v>
      </c>
      <c r="E276" s="1">
        <f>IFERROR(__xludf.DUMMYFUNCTION("""COMPUTED_VALUE"""),237.76)</f>
        <v>237.76</v>
      </c>
      <c r="F276" s="1">
        <f>IFERROR(__xludf.DUMMYFUNCTION("""COMPUTED_VALUE"""),1.88119925E8)</f>
        <v>188119925</v>
      </c>
    </row>
    <row r="277">
      <c r="A277" s="2">
        <f>IFERROR(__xludf.DUMMYFUNCTION("""COMPUTED_VALUE"""),44596.66666666667)</f>
        <v>44596.66667</v>
      </c>
      <c r="B277" s="1">
        <f>IFERROR(__xludf.DUMMYFUNCTION("""COMPUTED_VALUE"""),234.97)</f>
        <v>234.97</v>
      </c>
      <c r="C277" s="1">
        <f>IFERROR(__xludf.DUMMYFUNCTION("""COMPUTED_VALUE"""),242.61)</f>
        <v>242.61</v>
      </c>
      <c r="D277" s="1">
        <f>IFERROR(__xludf.DUMMYFUNCTION("""COMPUTED_VALUE"""),230.11)</f>
        <v>230.11</v>
      </c>
      <c r="E277" s="1">
        <f>IFERROR(__xludf.DUMMYFUNCTION("""COMPUTED_VALUE"""),237.09)</f>
        <v>237.09</v>
      </c>
      <c r="F277" s="1">
        <f>IFERROR(__xludf.DUMMYFUNCTION("""COMPUTED_VALUE"""),8.9342247E7)</f>
        <v>89342247</v>
      </c>
    </row>
    <row r="278">
      <c r="A278" s="2">
        <f>IFERROR(__xludf.DUMMYFUNCTION("""COMPUTED_VALUE"""),44599.66666666667)</f>
        <v>44599.66667</v>
      </c>
      <c r="B278" s="1">
        <f>IFERROR(__xludf.DUMMYFUNCTION("""COMPUTED_VALUE"""),237.7)</f>
        <v>237.7</v>
      </c>
      <c r="C278" s="1">
        <f>IFERROR(__xludf.DUMMYFUNCTION("""COMPUTED_VALUE"""),238.3)</f>
        <v>238.3</v>
      </c>
      <c r="D278" s="1">
        <f>IFERROR(__xludf.DUMMYFUNCTION("""COMPUTED_VALUE"""),224.01)</f>
        <v>224.01</v>
      </c>
      <c r="E278" s="1">
        <f>IFERROR(__xludf.DUMMYFUNCTION("""COMPUTED_VALUE"""),224.91)</f>
        <v>224.91</v>
      </c>
      <c r="F278" s="1">
        <f>IFERROR(__xludf.DUMMYFUNCTION("""COMPUTED_VALUE"""),8.8613826E7)</f>
        <v>88613826</v>
      </c>
    </row>
    <row r="279">
      <c r="A279" s="2">
        <f>IFERROR(__xludf.DUMMYFUNCTION("""COMPUTED_VALUE"""),44600.66666666667)</f>
        <v>44600.66667</v>
      </c>
      <c r="B279" s="1">
        <f>IFERROR(__xludf.DUMMYFUNCTION("""COMPUTED_VALUE"""),220.85)</f>
        <v>220.85</v>
      </c>
      <c r="C279" s="1">
        <f>IFERROR(__xludf.DUMMYFUNCTION("""COMPUTED_VALUE"""),225.77)</f>
        <v>225.77</v>
      </c>
      <c r="D279" s="1">
        <f>IFERROR(__xludf.DUMMYFUNCTION("""COMPUTED_VALUE"""),216.15)</f>
        <v>216.15</v>
      </c>
      <c r="E279" s="1">
        <f>IFERROR(__xludf.DUMMYFUNCTION("""COMPUTED_VALUE"""),220.18)</f>
        <v>220.18</v>
      </c>
      <c r="F279" s="1">
        <f>IFERROR(__xludf.DUMMYFUNCTION("""COMPUTED_VALUE"""),9.4729672E7)</f>
        <v>94729672</v>
      </c>
    </row>
    <row r="280">
      <c r="A280" s="2">
        <f>IFERROR(__xludf.DUMMYFUNCTION("""COMPUTED_VALUE"""),44601.66666666667)</f>
        <v>44601.66667</v>
      </c>
      <c r="B280" s="1">
        <f>IFERROR(__xludf.DUMMYFUNCTION("""COMPUTED_VALUE"""),224.2)</f>
        <v>224.2</v>
      </c>
      <c r="C280" s="1">
        <f>IFERROR(__xludf.DUMMYFUNCTION("""COMPUTED_VALUE"""),233.37)</f>
        <v>233.37</v>
      </c>
      <c r="D280" s="1">
        <f>IFERROR(__xludf.DUMMYFUNCTION("""COMPUTED_VALUE"""),222.21)</f>
        <v>222.21</v>
      </c>
      <c r="E280" s="1">
        <f>IFERROR(__xludf.DUMMYFUNCTION("""COMPUTED_VALUE"""),232.0)</f>
        <v>232</v>
      </c>
      <c r="F280" s="1">
        <f>IFERROR(__xludf.DUMMYFUNCTION("""COMPUTED_VALUE"""),8.6563275E7)</f>
        <v>86563275</v>
      </c>
    </row>
    <row r="281">
      <c r="A281" s="2">
        <f>IFERROR(__xludf.DUMMYFUNCTION("""COMPUTED_VALUE"""),44602.66666666667)</f>
        <v>44602.66667</v>
      </c>
      <c r="B281" s="1">
        <f>IFERROR(__xludf.DUMMYFUNCTION("""COMPUTED_VALUE"""),228.27)</f>
        <v>228.27</v>
      </c>
      <c r="C281" s="1">
        <f>IFERROR(__xludf.DUMMYFUNCTION("""COMPUTED_VALUE"""),235.0)</f>
        <v>235</v>
      </c>
      <c r="D281" s="1">
        <f>IFERROR(__xludf.DUMMYFUNCTION("""COMPUTED_VALUE"""),226.7)</f>
        <v>226.7</v>
      </c>
      <c r="E281" s="1">
        <f>IFERROR(__xludf.DUMMYFUNCTION("""COMPUTED_VALUE"""),228.07)</f>
        <v>228.07</v>
      </c>
      <c r="F281" s="1">
        <f>IFERROR(__xludf.DUMMYFUNCTION("""COMPUTED_VALUE"""),4.9310356E7)</f>
        <v>49310356</v>
      </c>
    </row>
    <row r="282">
      <c r="A282" s="2">
        <f>IFERROR(__xludf.DUMMYFUNCTION("""COMPUTED_VALUE"""),44603.66666666667)</f>
        <v>44603.66667</v>
      </c>
      <c r="B282" s="1">
        <f>IFERROR(__xludf.DUMMYFUNCTION("""COMPUTED_VALUE"""),228.46)</f>
        <v>228.46</v>
      </c>
      <c r="C282" s="1">
        <f>IFERROR(__xludf.DUMMYFUNCTION("""COMPUTED_VALUE"""),230.42)</f>
        <v>230.42</v>
      </c>
      <c r="D282" s="1">
        <f>IFERROR(__xludf.DUMMYFUNCTION("""COMPUTED_VALUE"""),218.77)</f>
        <v>218.77</v>
      </c>
      <c r="E282" s="1">
        <f>IFERROR(__xludf.DUMMYFUNCTION("""COMPUTED_VALUE"""),219.55)</f>
        <v>219.55</v>
      </c>
      <c r="F282" s="1">
        <f>IFERROR(__xludf.DUMMYFUNCTION("""COMPUTED_VALUE"""),4.6156943E7)</f>
        <v>46156943</v>
      </c>
    </row>
    <row r="283">
      <c r="A283" s="2">
        <f>IFERROR(__xludf.DUMMYFUNCTION("""COMPUTED_VALUE"""),44606.66666666667)</f>
        <v>44606.66667</v>
      </c>
      <c r="B283" s="1">
        <f>IFERROR(__xludf.DUMMYFUNCTION("""COMPUTED_VALUE"""),219.31)</f>
        <v>219.31</v>
      </c>
      <c r="C283" s="1">
        <f>IFERROR(__xludf.DUMMYFUNCTION("""COMPUTED_VALUE"""),221.0)</f>
        <v>221</v>
      </c>
      <c r="D283" s="1">
        <f>IFERROR(__xludf.DUMMYFUNCTION("""COMPUTED_VALUE"""),214.78)</f>
        <v>214.78</v>
      </c>
      <c r="E283" s="1">
        <f>IFERROR(__xludf.DUMMYFUNCTION("""COMPUTED_VALUE"""),217.7)</f>
        <v>217.7</v>
      </c>
      <c r="F283" s="1">
        <f>IFERROR(__xludf.DUMMYFUNCTION("""COMPUTED_VALUE"""),3.8184035E7)</f>
        <v>38184035</v>
      </c>
    </row>
    <row r="284">
      <c r="A284" s="2">
        <f>IFERROR(__xludf.DUMMYFUNCTION("""COMPUTED_VALUE"""),44607.66666666667)</f>
        <v>44607.66667</v>
      </c>
      <c r="B284" s="1">
        <f>IFERROR(__xludf.DUMMYFUNCTION("""COMPUTED_VALUE"""),220.47)</f>
        <v>220.47</v>
      </c>
      <c r="C284" s="1">
        <f>IFERROR(__xludf.DUMMYFUNCTION("""COMPUTED_VALUE"""),221.15)</f>
        <v>221.15</v>
      </c>
      <c r="D284" s="1">
        <f>IFERROR(__xludf.DUMMYFUNCTION("""COMPUTED_VALUE"""),215.06)</f>
        <v>215.06</v>
      </c>
      <c r="E284" s="1">
        <f>IFERROR(__xludf.DUMMYFUNCTION("""COMPUTED_VALUE"""),221.0)</f>
        <v>221</v>
      </c>
      <c r="F284" s="1">
        <f>IFERROR(__xludf.DUMMYFUNCTION("""COMPUTED_VALUE"""),4.2685473E7)</f>
        <v>42685473</v>
      </c>
    </row>
    <row r="285">
      <c r="A285" s="2">
        <f>IFERROR(__xludf.DUMMYFUNCTION("""COMPUTED_VALUE"""),44608.66666666667)</f>
        <v>44608.66667</v>
      </c>
      <c r="B285" s="1">
        <f>IFERROR(__xludf.DUMMYFUNCTION("""COMPUTED_VALUE"""),212.41)</f>
        <v>212.41</v>
      </c>
      <c r="C285" s="1">
        <f>IFERROR(__xludf.DUMMYFUNCTION("""COMPUTED_VALUE"""),217.46)</f>
        <v>217.46</v>
      </c>
      <c r="D285" s="1">
        <f>IFERROR(__xludf.DUMMYFUNCTION("""COMPUTED_VALUE"""),212.36)</f>
        <v>212.36</v>
      </c>
      <c r="E285" s="1">
        <f>IFERROR(__xludf.DUMMYFUNCTION("""COMPUTED_VALUE"""),216.54)</f>
        <v>216.54</v>
      </c>
      <c r="F285" s="1">
        <f>IFERROR(__xludf.DUMMYFUNCTION("""COMPUTED_VALUE"""),4.5817457E7)</f>
        <v>45817457</v>
      </c>
    </row>
    <row r="286">
      <c r="A286" s="2">
        <f>IFERROR(__xludf.DUMMYFUNCTION("""COMPUTED_VALUE"""),44609.66666666667)</f>
        <v>44609.66667</v>
      </c>
      <c r="B286" s="1">
        <f>IFERROR(__xludf.DUMMYFUNCTION("""COMPUTED_VALUE"""),214.02)</f>
        <v>214.02</v>
      </c>
      <c r="C286" s="1">
        <f>IFERROR(__xludf.DUMMYFUNCTION("""COMPUTED_VALUE"""),217.5)</f>
        <v>217.5</v>
      </c>
      <c r="D286" s="1">
        <f>IFERROR(__xludf.DUMMYFUNCTION("""COMPUTED_VALUE"""),207.16)</f>
        <v>207.16</v>
      </c>
      <c r="E286" s="1">
        <f>IFERROR(__xludf.DUMMYFUNCTION("""COMPUTED_VALUE"""),207.71)</f>
        <v>207.71</v>
      </c>
      <c r="F286" s="1">
        <f>IFERROR(__xludf.DUMMYFUNCTION("""COMPUTED_VALUE"""),3.8747533E7)</f>
        <v>38747533</v>
      </c>
    </row>
    <row r="287">
      <c r="A287" s="2">
        <f>IFERROR(__xludf.DUMMYFUNCTION("""COMPUTED_VALUE"""),44610.66666666667)</f>
        <v>44610.66667</v>
      </c>
      <c r="B287" s="1">
        <f>IFERROR(__xludf.DUMMYFUNCTION("""COMPUTED_VALUE"""),209.39)</f>
        <v>209.39</v>
      </c>
      <c r="C287" s="1">
        <f>IFERROR(__xludf.DUMMYFUNCTION("""COMPUTED_VALUE"""),210.75)</f>
        <v>210.75</v>
      </c>
      <c r="D287" s="1">
        <f>IFERROR(__xludf.DUMMYFUNCTION("""COMPUTED_VALUE"""),205.18)</f>
        <v>205.18</v>
      </c>
      <c r="E287" s="1">
        <f>IFERROR(__xludf.DUMMYFUNCTION("""COMPUTED_VALUE"""),206.16)</f>
        <v>206.16</v>
      </c>
      <c r="F287" s="1">
        <f>IFERROR(__xludf.DUMMYFUNCTION("""COMPUTED_VALUE"""),3.7128438E7)</f>
        <v>37128438</v>
      </c>
    </row>
    <row r="288">
      <c r="A288" s="2">
        <f>IFERROR(__xludf.DUMMYFUNCTION("""COMPUTED_VALUE"""),44614.66666666667)</f>
        <v>44614.66667</v>
      </c>
      <c r="B288" s="1">
        <f>IFERROR(__xludf.DUMMYFUNCTION("""COMPUTED_VALUE"""),202.34)</f>
        <v>202.34</v>
      </c>
      <c r="C288" s="1">
        <f>IFERROR(__xludf.DUMMYFUNCTION("""COMPUTED_VALUE"""),207.48)</f>
        <v>207.48</v>
      </c>
      <c r="D288" s="1">
        <f>IFERROR(__xludf.DUMMYFUNCTION("""COMPUTED_VALUE"""),200.06)</f>
        <v>200.06</v>
      </c>
      <c r="E288" s="1">
        <f>IFERROR(__xludf.DUMMYFUNCTION("""COMPUTED_VALUE"""),202.08)</f>
        <v>202.08</v>
      </c>
      <c r="F288" s="1">
        <f>IFERROR(__xludf.DUMMYFUNCTION("""COMPUTED_VALUE"""),3.9852391E7)</f>
        <v>39852391</v>
      </c>
    </row>
    <row r="289">
      <c r="A289" s="2">
        <f>IFERROR(__xludf.DUMMYFUNCTION("""COMPUTED_VALUE"""),44615.66666666667)</f>
        <v>44615.66667</v>
      </c>
      <c r="B289" s="1">
        <f>IFERROR(__xludf.DUMMYFUNCTION("""COMPUTED_VALUE"""),204.16)</f>
        <v>204.16</v>
      </c>
      <c r="C289" s="1">
        <f>IFERROR(__xludf.DUMMYFUNCTION("""COMPUTED_VALUE"""),206.94)</f>
        <v>206.94</v>
      </c>
      <c r="D289" s="1">
        <f>IFERROR(__xludf.DUMMYFUNCTION("""COMPUTED_VALUE"""),198.05)</f>
        <v>198.05</v>
      </c>
      <c r="E289" s="1">
        <f>IFERROR(__xludf.DUMMYFUNCTION("""COMPUTED_VALUE"""),198.45)</f>
        <v>198.45</v>
      </c>
      <c r="F289" s="1">
        <f>IFERROR(__xludf.DUMMYFUNCTION("""COMPUTED_VALUE"""),4.4481359E7)</f>
        <v>44481359</v>
      </c>
    </row>
    <row r="290">
      <c r="A290" s="2">
        <f>IFERROR(__xludf.DUMMYFUNCTION("""COMPUTED_VALUE"""),44616.66666666667)</f>
        <v>44616.66667</v>
      </c>
      <c r="B290" s="1">
        <f>IFERROR(__xludf.DUMMYFUNCTION("""COMPUTED_VALUE"""),191.06)</f>
        <v>191.06</v>
      </c>
      <c r="C290" s="1">
        <f>IFERROR(__xludf.DUMMYFUNCTION("""COMPUTED_VALUE"""),208.35)</f>
        <v>208.35</v>
      </c>
      <c r="D290" s="1">
        <f>IFERROR(__xludf.DUMMYFUNCTION("""COMPUTED_VALUE"""),190.22)</f>
        <v>190.22</v>
      </c>
      <c r="E290" s="1">
        <f>IFERROR(__xludf.DUMMYFUNCTION("""COMPUTED_VALUE"""),207.6)</f>
        <v>207.6</v>
      </c>
      <c r="F290" s="1">
        <f>IFERROR(__xludf.DUMMYFUNCTION("""COMPUTED_VALUE"""),4.9957167E7)</f>
        <v>49957167</v>
      </c>
    </row>
    <row r="291">
      <c r="A291" s="2">
        <f>IFERROR(__xludf.DUMMYFUNCTION("""COMPUTED_VALUE"""),44617.66666666667)</f>
        <v>44617.66667</v>
      </c>
      <c r="B291" s="1">
        <f>IFERROR(__xludf.DUMMYFUNCTION("""COMPUTED_VALUE"""),204.94)</f>
        <v>204.94</v>
      </c>
      <c r="C291" s="1">
        <f>IFERROR(__xludf.DUMMYFUNCTION("""COMPUTED_VALUE"""),211.32)</f>
        <v>211.32</v>
      </c>
      <c r="D291" s="1">
        <f>IFERROR(__xludf.DUMMYFUNCTION("""COMPUTED_VALUE"""),203.18)</f>
        <v>203.18</v>
      </c>
      <c r="E291" s="1">
        <f>IFERROR(__xludf.DUMMYFUNCTION("""COMPUTED_VALUE"""),210.48)</f>
        <v>210.48</v>
      </c>
      <c r="F291" s="1">
        <f>IFERROR(__xludf.DUMMYFUNCTION("""COMPUTED_VALUE"""),3.7627551E7)</f>
        <v>37627551</v>
      </c>
    </row>
    <row r="292">
      <c r="A292" s="2">
        <f>IFERROR(__xludf.DUMMYFUNCTION("""COMPUTED_VALUE"""),44620.66666666667)</f>
        <v>44620.66667</v>
      </c>
      <c r="B292" s="1">
        <f>IFERROR(__xludf.DUMMYFUNCTION("""COMPUTED_VALUE"""),207.68)</f>
        <v>207.68</v>
      </c>
      <c r="C292" s="1">
        <f>IFERROR(__xludf.DUMMYFUNCTION("""COMPUTED_VALUE"""),213.15)</f>
        <v>213.15</v>
      </c>
      <c r="D292" s="1">
        <f>IFERROR(__xludf.DUMMYFUNCTION("""COMPUTED_VALUE"""),206.83)</f>
        <v>206.83</v>
      </c>
      <c r="E292" s="1">
        <f>IFERROR(__xludf.DUMMYFUNCTION("""COMPUTED_VALUE"""),211.03)</f>
        <v>211.03</v>
      </c>
      <c r="F292" s="1">
        <f>IFERROR(__xludf.DUMMYFUNCTION("""COMPUTED_VALUE"""),3.4239803E7)</f>
        <v>34239803</v>
      </c>
    </row>
    <row r="293">
      <c r="A293" s="2">
        <f>IFERROR(__xludf.DUMMYFUNCTION("""COMPUTED_VALUE"""),44621.66666666667)</f>
        <v>44621.66667</v>
      </c>
      <c r="B293" s="1">
        <f>IFERROR(__xludf.DUMMYFUNCTION("""COMPUTED_VALUE"""),209.87)</f>
        <v>209.87</v>
      </c>
      <c r="C293" s="1">
        <f>IFERROR(__xludf.DUMMYFUNCTION("""COMPUTED_VALUE"""),211.75)</f>
        <v>211.75</v>
      </c>
      <c r="D293" s="1">
        <f>IFERROR(__xludf.DUMMYFUNCTION("""COMPUTED_VALUE"""),202.22)</f>
        <v>202.22</v>
      </c>
      <c r="E293" s="1">
        <f>IFERROR(__xludf.DUMMYFUNCTION("""COMPUTED_VALUE"""),203.49)</f>
        <v>203.49</v>
      </c>
      <c r="F293" s="1">
        <f>IFERROR(__xludf.DUMMYFUNCTION("""COMPUTED_VALUE"""),2.7094902E7)</f>
        <v>27094902</v>
      </c>
    </row>
    <row r="294">
      <c r="A294" s="2">
        <f>IFERROR(__xludf.DUMMYFUNCTION("""COMPUTED_VALUE"""),44622.66666666667)</f>
        <v>44622.66667</v>
      </c>
      <c r="B294" s="1">
        <f>IFERROR(__xludf.DUMMYFUNCTION("""COMPUTED_VALUE"""),204.78)</f>
        <v>204.78</v>
      </c>
      <c r="C294" s="1">
        <f>IFERROR(__xludf.DUMMYFUNCTION("""COMPUTED_VALUE"""),209.15)</f>
        <v>209.15</v>
      </c>
      <c r="D294" s="1">
        <f>IFERROR(__xludf.DUMMYFUNCTION("""COMPUTED_VALUE"""),202.02)</f>
        <v>202.02</v>
      </c>
      <c r="E294" s="1">
        <f>IFERROR(__xludf.DUMMYFUNCTION("""COMPUTED_VALUE"""),208.11)</f>
        <v>208.11</v>
      </c>
      <c r="F294" s="1">
        <f>IFERROR(__xludf.DUMMYFUNCTION("""COMPUTED_VALUE"""),2.9452147E7)</f>
        <v>29452147</v>
      </c>
    </row>
    <row r="295">
      <c r="A295" s="2">
        <f>IFERROR(__xludf.DUMMYFUNCTION("""COMPUTED_VALUE"""),44623.66666666667)</f>
        <v>44623.66667</v>
      </c>
      <c r="B295" s="1">
        <f>IFERROR(__xludf.DUMMYFUNCTION("""COMPUTED_VALUE"""),209.02)</f>
        <v>209.02</v>
      </c>
      <c r="C295" s="1">
        <f>IFERROR(__xludf.DUMMYFUNCTION("""COMPUTED_VALUE"""),209.08)</f>
        <v>209.08</v>
      </c>
      <c r="D295" s="1">
        <f>IFERROR(__xludf.DUMMYFUNCTION("""COMPUTED_VALUE"""),201.42)</f>
        <v>201.42</v>
      </c>
      <c r="E295" s="1">
        <f>IFERROR(__xludf.DUMMYFUNCTION("""COMPUTED_VALUE"""),202.97)</f>
        <v>202.97</v>
      </c>
      <c r="F295" s="1">
        <f>IFERROR(__xludf.DUMMYFUNCTION("""COMPUTED_VALUE"""),2.7263524E7)</f>
        <v>27263524</v>
      </c>
    </row>
    <row r="296">
      <c r="A296" s="2">
        <f>IFERROR(__xludf.DUMMYFUNCTION("""COMPUTED_VALUE"""),44624.66666666667)</f>
        <v>44624.66667</v>
      </c>
      <c r="B296" s="1">
        <f>IFERROR(__xludf.DUMMYFUNCTION("""COMPUTED_VALUE"""),202.37)</f>
        <v>202.37</v>
      </c>
      <c r="C296" s="1">
        <f>IFERROR(__xludf.DUMMYFUNCTION("""COMPUTED_VALUE"""),205.89)</f>
        <v>205.89</v>
      </c>
      <c r="D296" s="1">
        <f>IFERROR(__xludf.DUMMYFUNCTION("""COMPUTED_VALUE"""),198.79)</f>
        <v>198.79</v>
      </c>
      <c r="E296" s="1">
        <f>IFERROR(__xludf.DUMMYFUNCTION("""COMPUTED_VALUE"""),200.06)</f>
        <v>200.06</v>
      </c>
      <c r="F296" s="1">
        <f>IFERROR(__xludf.DUMMYFUNCTION("""COMPUTED_VALUE"""),3.2146264E7)</f>
        <v>32146264</v>
      </c>
    </row>
    <row r="297">
      <c r="A297" s="2">
        <f>IFERROR(__xludf.DUMMYFUNCTION("""COMPUTED_VALUE"""),44627.66666666667)</f>
        <v>44627.66667</v>
      </c>
      <c r="B297" s="1">
        <f>IFERROR(__xludf.DUMMYFUNCTION("""COMPUTED_VALUE"""),200.79)</f>
        <v>200.79</v>
      </c>
      <c r="C297" s="1">
        <f>IFERROR(__xludf.DUMMYFUNCTION("""COMPUTED_VALUE"""),200.89)</f>
        <v>200.89</v>
      </c>
      <c r="D297" s="1">
        <f>IFERROR(__xludf.DUMMYFUNCTION("""COMPUTED_VALUE"""),187.28)</f>
        <v>187.28</v>
      </c>
      <c r="E297" s="1">
        <f>IFERROR(__xludf.DUMMYFUNCTION("""COMPUTED_VALUE"""),187.47)</f>
        <v>187.47</v>
      </c>
      <c r="F297" s="1">
        <f>IFERROR(__xludf.DUMMYFUNCTION("""COMPUTED_VALUE"""),3.8560609E7)</f>
        <v>38560609</v>
      </c>
    </row>
    <row r="298">
      <c r="A298" s="2">
        <f>IFERROR(__xludf.DUMMYFUNCTION("""COMPUTED_VALUE"""),44628.66666666667)</f>
        <v>44628.66667</v>
      </c>
      <c r="B298" s="1">
        <f>IFERROR(__xludf.DUMMYFUNCTION("""COMPUTED_VALUE"""),187.85)</f>
        <v>187.85</v>
      </c>
      <c r="C298" s="1">
        <f>IFERROR(__xludf.DUMMYFUNCTION("""COMPUTED_VALUE"""),196.7)</f>
        <v>196.7</v>
      </c>
      <c r="D298" s="1">
        <f>IFERROR(__xludf.DUMMYFUNCTION("""COMPUTED_VALUE"""),186.11)</f>
        <v>186.11</v>
      </c>
      <c r="E298" s="1">
        <f>IFERROR(__xludf.DUMMYFUNCTION("""COMPUTED_VALUE"""),190.29)</f>
        <v>190.29</v>
      </c>
      <c r="F298" s="1">
        <f>IFERROR(__xludf.DUMMYFUNCTION("""COMPUTED_VALUE"""),3.7508149E7)</f>
        <v>37508149</v>
      </c>
    </row>
    <row r="299">
      <c r="A299" s="2">
        <f>IFERROR(__xludf.DUMMYFUNCTION("""COMPUTED_VALUE"""),44629.66666666667)</f>
        <v>44629.66667</v>
      </c>
      <c r="B299" s="1">
        <f>IFERROR(__xludf.DUMMYFUNCTION("""COMPUTED_VALUE"""),195.74)</f>
        <v>195.74</v>
      </c>
      <c r="C299" s="1">
        <f>IFERROR(__xludf.DUMMYFUNCTION("""COMPUTED_VALUE"""),199.1)</f>
        <v>199.1</v>
      </c>
      <c r="D299" s="1">
        <f>IFERROR(__xludf.DUMMYFUNCTION("""COMPUTED_VALUE"""),193.92)</f>
        <v>193.92</v>
      </c>
      <c r="E299" s="1">
        <f>IFERROR(__xludf.DUMMYFUNCTION("""COMPUTED_VALUE"""),198.5)</f>
        <v>198.5</v>
      </c>
      <c r="F299" s="1">
        <f>IFERROR(__xludf.DUMMYFUNCTION("""COMPUTED_VALUE"""),3.1894695E7)</f>
        <v>31894695</v>
      </c>
    </row>
    <row r="300">
      <c r="A300" s="2">
        <f>IFERROR(__xludf.DUMMYFUNCTION("""COMPUTED_VALUE"""),44630.66666666667)</f>
        <v>44630.66667</v>
      </c>
      <c r="B300" s="1">
        <f>IFERROR(__xludf.DUMMYFUNCTION("""COMPUTED_VALUE"""),194.84)</f>
        <v>194.84</v>
      </c>
      <c r="C300" s="1">
        <f>IFERROR(__xludf.DUMMYFUNCTION("""COMPUTED_VALUE"""),196.28)</f>
        <v>196.28</v>
      </c>
      <c r="D300" s="1">
        <f>IFERROR(__xludf.DUMMYFUNCTION("""COMPUTED_VALUE"""),191.07)</f>
        <v>191.07</v>
      </c>
      <c r="E300" s="1">
        <f>IFERROR(__xludf.DUMMYFUNCTION("""COMPUTED_VALUE"""),195.21)</f>
        <v>195.21</v>
      </c>
      <c r="F300" s="1">
        <f>IFERROR(__xludf.DUMMYFUNCTION("""COMPUTED_VALUE"""),2.4852975E7)</f>
        <v>24852975</v>
      </c>
    </row>
    <row r="301">
      <c r="A301" s="2">
        <f>IFERROR(__xludf.DUMMYFUNCTION("""COMPUTED_VALUE"""),44631.66666666667)</f>
        <v>44631.66667</v>
      </c>
      <c r="B301" s="1">
        <f>IFERROR(__xludf.DUMMYFUNCTION("""COMPUTED_VALUE"""),192.64)</f>
        <v>192.64</v>
      </c>
      <c r="C301" s="1">
        <f>IFERROR(__xludf.DUMMYFUNCTION("""COMPUTED_VALUE"""),193.56)</f>
        <v>193.56</v>
      </c>
      <c r="D301" s="1">
        <f>IFERROR(__xludf.DUMMYFUNCTION("""COMPUTED_VALUE"""),186.67)</f>
        <v>186.67</v>
      </c>
      <c r="E301" s="1">
        <f>IFERROR(__xludf.DUMMYFUNCTION("""COMPUTED_VALUE"""),187.61)</f>
        <v>187.61</v>
      </c>
      <c r="F301" s="1">
        <f>IFERROR(__xludf.DUMMYFUNCTION("""COMPUTED_VALUE"""),3.4694534E7)</f>
        <v>34694534</v>
      </c>
    </row>
    <row r="302">
      <c r="A302" s="2">
        <f>IFERROR(__xludf.DUMMYFUNCTION("""COMPUTED_VALUE"""),44634.66666666667)</f>
        <v>44634.66667</v>
      </c>
      <c r="B302" s="1">
        <f>IFERROR(__xludf.DUMMYFUNCTION("""COMPUTED_VALUE"""),187.03)</f>
        <v>187.03</v>
      </c>
      <c r="C302" s="1">
        <f>IFERROR(__xludf.DUMMYFUNCTION("""COMPUTED_VALUE"""),192.29)</f>
        <v>192.29</v>
      </c>
      <c r="D302" s="1">
        <f>IFERROR(__xludf.DUMMYFUNCTION("""COMPUTED_VALUE"""),185.82)</f>
        <v>185.82</v>
      </c>
      <c r="E302" s="1">
        <f>IFERROR(__xludf.DUMMYFUNCTION("""COMPUTED_VALUE"""),186.63)</f>
        <v>186.63</v>
      </c>
      <c r="F302" s="1">
        <f>IFERROR(__xludf.DUMMYFUNCTION("""COMPUTED_VALUE"""),3.1010462E7)</f>
        <v>31010462</v>
      </c>
    </row>
    <row r="303">
      <c r="A303" s="2">
        <f>IFERROR(__xludf.DUMMYFUNCTION("""COMPUTED_VALUE"""),44635.66666666667)</f>
        <v>44635.66667</v>
      </c>
      <c r="B303" s="1">
        <f>IFERROR(__xludf.DUMMYFUNCTION("""COMPUTED_VALUE"""),190.8)</f>
        <v>190.8</v>
      </c>
      <c r="C303" s="1">
        <f>IFERROR(__xludf.DUMMYFUNCTION("""COMPUTED_VALUE"""),192.28)</f>
        <v>192.28</v>
      </c>
      <c r="D303" s="1">
        <f>IFERROR(__xludf.DUMMYFUNCTION("""COMPUTED_VALUE"""),185.91)</f>
        <v>185.91</v>
      </c>
      <c r="E303" s="1">
        <f>IFERROR(__xludf.DUMMYFUNCTION("""COMPUTED_VALUE"""),192.03)</f>
        <v>192.03</v>
      </c>
      <c r="F303" s="1">
        <f>IFERROR(__xludf.DUMMYFUNCTION("""COMPUTED_VALUE"""),3.1721682E7)</f>
        <v>31721682</v>
      </c>
    </row>
    <row r="304">
      <c r="A304" s="2">
        <f>IFERROR(__xludf.DUMMYFUNCTION("""COMPUTED_VALUE"""),44636.66666666667)</f>
        <v>44636.66667</v>
      </c>
      <c r="B304" s="1">
        <f>IFERROR(__xludf.DUMMYFUNCTION("""COMPUTED_VALUE"""),194.7)</f>
        <v>194.7</v>
      </c>
      <c r="C304" s="1">
        <f>IFERROR(__xludf.DUMMYFUNCTION("""COMPUTED_VALUE"""),203.73)</f>
        <v>203.73</v>
      </c>
      <c r="D304" s="1">
        <f>IFERROR(__xludf.DUMMYFUNCTION("""COMPUTED_VALUE"""),194.52)</f>
        <v>194.52</v>
      </c>
      <c r="E304" s="1">
        <f>IFERROR(__xludf.DUMMYFUNCTION("""COMPUTED_VALUE"""),203.63)</f>
        <v>203.63</v>
      </c>
      <c r="F304" s="1">
        <f>IFERROR(__xludf.DUMMYFUNCTION("""COMPUTED_VALUE"""),4.0640264E7)</f>
        <v>40640264</v>
      </c>
    </row>
    <row r="305">
      <c r="A305" s="2">
        <f>IFERROR(__xludf.DUMMYFUNCTION("""COMPUTED_VALUE"""),44637.66666666667)</f>
        <v>44637.66667</v>
      </c>
      <c r="B305" s="1">
        <f>IFERROR(__xludf.DUMMYFUNCTION("""COMPUTED_VALUE"""),201.7)</f>
        <v>201.7</v>
      </c>
      <c r="C305" s="1">
        <f>IFERROR(__xludf.DUMMYFUNCTION("""COMPUTED_VALUE"""),208.04)</f>
        <v>208.04</v>
      </c>
      <c r="D305" s="1">
        <f>IFERROR(__xludf.DUMMYFUNCTION("""COMPUTED_VALUE"""),201.11)</f>
        <v>201.11</v>
      </c>
      <c r="E305" s="1">
        <f>IFERROR(__xludf.DUMMYFUNCTION("""COMPUTED_VALUE"""),207.84)</f>
        <v>207.84</v>
      </c>
      <c r="F305" s="1">
        <f>IFERROR(__xludf.DUMMYFUNCTION("""COMPUTED_VALUE"""),2.9499681E7)</f>
        <v>29499681</v>
      </c>
    </row>
    <row r="306">
      <c r="A306" s="2">
        <f>IFERROR(__xludf.DUMMYFUNCTION("""COMPUTED_VALUE"""),44638.66666666667)</f>
        <v>44638.66667</v>
      </c>
      <c r="B306" s="1">
        <f>IFERROR(__xludf.DUMMYFUNCTION("""COMPUTED_VALUE"""),206.7)</f>
        <v>206.7</v>
      </c>
      <c r="C306" s="1">
        <f>IFERROR(__xludf.DUMMYFUNCTION("""COMPUTED_VALUE"""),216.8)</f>
        <v>216.8</v>
      </c>
      <c r="D306" s="1">
        <f>IFERROR(__xludf.DUMMYFUNCTION("""COMPUTED_VALUE"""),206.0)</f>
        <v>206</v>
      </c>
      <c r="E306" s="1">
        <f>IFERROR(__xludf.DUMMYFUNCTION("""COMPUTED_VALUE"""),216.49)</f>
        <v>216.49</v>
      </c>
      <c r="F306" s="1">
        <f>IFERROR(__xludf.DUMMYFUNCTION("""COMPUTED_VALUE"""),5.2127982E7)</f>
        <v>52127982</v>
      </c>
    </row>
    <row r="307">
      <c r="A307" s="2">
        <f>IFERROR(__xludf.DUMMYFUNCTION("""COMPUTED_VALUE"""),44641.66666666667)</f>
        <v>44641.66667</v>
      </c>
      <c r="B307" s="1">
        <f>IFERROR(__xludf.DUMMYFUNCTION("""COMPUTED_VALUE"""),214.5)</f>
        <v>214.5</v>
      </c>
      <c r="C307" s="1">
        <f>IFERROR(__xludf.DUMMYFUNCTION("""COMPUTED_VALUE"""),214.71)</f>
        <v>214.71</v>
      </c>
      <c r="D307" s="1">
        <f>IFERROR(__xludf.DUMMYFUNCTION("""COMPUTED_VALUE"""),207.63)</f>
        <v>207.63</v>
      </c>
      <c r="E307" s="1">
        <f>IFERROR(__xludf.DUMMYFUNCTION("""COMPUTED_VALUE"""),211.49)</f>
        <v>211.49</v>
      </c>
      <c r="F307" s="1">
        <f>IFERROR(__xludf.DUMMYFUNCTION("""COMPUTED_VALUE"""),3.0142338E7)</f>
        <v>30142338</v>
      </c>
    </row>
    <row r="308">
      <c r="A308" s="2">
        <f>IFERROR(__xludf.DUMMYFUNCTION("""COMPUTED_VALUE"""),44642.66666666667)</f>
        <v>44642.66667</v>
      </c>
      <c r="B308" s="1">
        <f>IFERROR(__xludf.DUMMYFUNCTION("""COMPUTED_VALUE"""),211.37)</f>
        <v>211.37</v>
      </c>
      <c r="C308" s="1">
        <f>IFERROR(__xludf.DUMMYFUNCTION("""COMPUTED_VALUE"""),219.46)</f>
        <v>219.46</v>
      </c>
      <c r="D308" s="1">
        <f>IFERROR(__xludf.DUMMYFUNCTION("""COMPUTED_VALUE"""),210.18)</f>
        <v>210.18</v>
      </c>
      <c r="E308" s="1">
        <f>IFERROR(__xludf.DUMMYFUNCTION("""COMPUTED_VALUE"""),216.65)</f>
        <v>216.65</v>
      </c>
      <c r="F308" s="1">
        <f>IFERROR(__xludf.DUMMYFUNCTION("""COMPUTED_VALUE"""),3.1998799E7)</f>
        <v>31998799</v>
      </c>
    </row>
    <row r="309">
      <c r="A309" s="2">
        <f>IFERROR(__xludf.DUMMYFUNCTION("""COMPUTED_VALUE"""),44643.66666666667)</f>
        <v>44643.66667</v>
      </c>
      <c r="B309" s="1">
        <f>IFERROR(__xludf.DUMMYFUNCTION("""COMPUTED_VALUE"""),213.33)</f>
        <v>213.33</v>
      </c>
      <c r="C309" s="1">
        <f>IFERROR(__xludf.DUMMYFUNCTION("""COMPUTED_VALUE"""),216.8)</f>
        <v>216.8</v>
      </c>
      <c r="D309" s="1">
        <f>IFERROR(__xludf.DUMMYFUNCTION("""COMPUTED_VALUE"""),212.16)</f>
        <v>212.16</v>
      </c>
      <c r="E309" s="1">
        <f>IFERROR(__xludf.DUMMYFUNCTION("""COMPUTED_VALUE"""),213.46)</f>
        <v>213.46</v>
      </c>
      <c r="F309" s="1">
        <f>IFERROR(__xludf.DUMMYFUNCTION("""COMPUTED_VALUE"""),2.3717321E7)</f>
        <v>23717321</v>
      </c>
    </row>
    <row r="310">
      <c r="A310" s="2">
        <f>IFERROR(__xludf.DUMMYFUNCTION("""COMPUTED_VALUE"""),44644.66666666667)</f>
        <v>44644.66667</v>
      </c>
      <c r="B310" s="1">
        <f>IFERROR(__xludf.DUMMYFUNCTION("""COMPUTED_VALUE"""),215.0)</f>
        <v>215</v>
      </c>
      <c r="C310" s="1">
        <f>IFERROR(__xludf.DUMMYFUNCTION("""COMPUTED_VALUE"""),220.67)</f>
        <v>220.67</v>
      </c>
      <c r="D310" s="1">
        <f>IFERROR(__xludf.DUMMYFUNCTION("""COMPUTED_VALUE"""),214.79)</f>
        <v>214.79</v>
      </c>
      <c r="E310" s="1">
        <f>IFERROR(__xludf.DUMMYFUNCTION("""COMPUTED_VALUE"""),219.57)</f>
        <v>219.57</v>
      </c>
      <c r="F310" s="1">
        <f>IFERROR(__xludf.DUMMYFUNCTION("""COMPUTED_VALUE"""),3.1502314E7)</f>
        <v>31502314</v>
      </c>
    </row>
    <row r="311">
      <c r="A311" s="2">
        <f>IFERROR(__xludf.DUMMYFUNCTION("""COMPUTED_VALUE"""),44645.66666666667)</f>
        <v>44645.66667</v>
      </c>
      <c r="B311" s="1">
        <f>IFERROR(__xludf.DUMMYFUNCTION("""COMPUTED_VALUE"""),220.51)</f>
        <v>220.51</v>
      </c>
      <c r="C311" s="1">
        <f>IFERROR(__xludf.DUMMYFUNCTION("""COMPUTED_VALUE"""),225.5)</f>
        <v>225.5</v>
      </c>
      <c r="D311" s="1">
        <f>IFERROR(__xludf.DUMMYFUNCTION("""COMPUTED_VALUE"""),218.89)</f>
        <v>218.89</v>
      </c>
      <c r="E311" s="1">
        <f>IFERROR(__xludf.DUMMYFUNCTION("""COMPUTED_VALUE"""),221.82)</f>
        <v>221.82</v>
      </c>
      <c r="F311" s="1">
        <f>IFERROR(__xludf.DUMMYFUNCTION("""COMPUTED_VALUE"""),4.0039026E7)</f>
        <v>40039026</v>
      </c>
    </row>
    <row r="312">
      <c r="A312" s="2">
        <f>IFERROR(__xludf.DUMMYFUNCTION("""COMPUTED_VALUE"""),44648.66666666667)</f>
        <v>44648.66667</v>
      </c>
      <c r="B312" s="1">
        <f>IFERROR(__xludf.DUMMYFUNCTION("""COMPUTED_VALUE"""),222.13)</f>
        <v>222.13</v>
      </c>
      <c r="C312" s="1">
        <f>IFERROR(__xludf.DUMMYFUNCTION("""COMPUTED_VALUE"""),224.04)</f>
        <v>224.04</v>
      </c>
      <c r="D312" s="1">
        <f>IFERROR(__xludf.DUMMYFUNCTION("""COMPUTED_VALUE"""),219.54)</f>
        <v>219.54</v>
      </c>
      <c r="E312" s="1">
        <f>IFERROR(__xludf.DUMMYFUNCTION("""COMPUTED_VALUE"""),223.59)</f>
        <v>223.59</v>
      </c>
      <c r="F312" s="1">
        <f>IFERROR(__xludf.DUMMYFUNCTION("""COMPUTED_VALUE"""),2.6224141E7)</f>
        <v>26224141</v>
      </c>
    </row>
    <row r="313">
      <c r="A313" s="2">
        <f>IFERROR(__xludf.DUMMYFUNCTION("""COMPUTED_VALUE"""),44649.66666666667)</f>
        <v>44649.66667</v>
      </c>
      <c r="B313" s="1">
        <f>IFERROR(__xludf.DUMMYFUNCTION("""COMPUTED_VALUE"""),226.07)</f>
        <v>226.07</v>
      </c>
      <c r="C313" s="1">
        <f>IFERROR(__xludf.DUMMYFUNCTION("""COMPUTED_VALUE"""),230.89)</f>
        <v>230.89</v>
      </c>
      <c r="D313" s="1">
        <f>IFERROR(__xludf.DUMMYFUNCTION("""COMPUTED_VALUE"""),225.29)</f>
        <v>225.29</v>
      </c>
      <c r="E313" s="1">
        <f>IFERROR(__xludf.DUMMYFUNCTION("""COMPUTED_VALUE"""),229.86)</f>
        <v>229.86</v>
      </c>
      <c r="F313" s="1">
        <f>IFERROR(__xludf.DUMMYFUNCTION("""COMPUTED_VALUE"""),3.1417857E7)</f>
        <v>31417857</v>
      </c>
    </row>
    <row r="314">
      <c r="A314" s="2">
        <f>IFERROR(__xludf.DUMMYFUNCTION("""COMPUTED_VALUE"""),44650.66666666667)</f>
        <v>44650.66667</v>
      </c>
      <c r="B314" s="1">
        <f>IFERROR(__xludf.DUMMYFUNCTION("""COMPUTED_VALUE"""),228.91)</f>
        <v>228.91</v>
      </c>
      <c r="C314" s="1">
        <f>IFERROR(__xludf.DUMMYFUNCTION("""COMPUTED_VALUE"""),231.15)</f>
        <v>231.15</v>
      </c>
      <c r="D314" s="1">
        <f>IFERROR(__xludf.DUMMYFUNCTION("""COMPUTED_VALUE"""),226.71)</f>
        <v>226.71</v>
      </c>
      <c r="E314" s="1">
        <f>IFERROR(__xludf.DUMMYFUNCTION("""COMPUTED_VALUE"""),227.85)</f>
        <v>227.85</v>
      </c>
      <c r="F314" s="1">
        <f>IFERROR(__xludf.DUMMYFUNCTION("""COMPUTED_VALUE"""),2.5588046E7)</f>
        <v>25588046</v>
      </c>
    </row>
    <row r="315">
      <c r="A315" s="2">
        <f>IFERROR(__xludf.DUMMYFUNCTION("""COMPUTED_VALUE"""),44651.66666666667)</f>
        <v>44651.66667</v>
      </c>
      <c r="B315" s="1">
        <f>IFERROR(__xludf.DUMMYFUNCTION("""COMPUTED_VALUE"""),228.45)</f>
        <v>228.45</v>
      </c>
      <c r="C315" s="1">
        <f>IFERROR(__xludf.DUMMYFUNCTION("""COMPUTED_VALUE"""),228.49)</f>
        <v>228.49</v>
      </c>
      <c r="D315" s="1">
        <f>IFERROR(__xludf.DUMMYFUNCTION("""COMPUTED_VALUE"""),222.26)</f>
        <v>222.26</v>
      </c>
      <c r="E315" s="1">
        <f>IFERROR(__xludf.DUMMYFUNCTION("""COMPUTED_VALUE"""),222.36)</f>
        <v>222.36</v>
      </c>
      <c r="F315" s="1">
        <f>IFERROR(__xludf.DUMMYFUNCTION("""COMPUTED_VALUE"""),2.4192266E7)</f>
        <v>24192266</v>
      </c>
    </row>
    <row r="316">
      <c r="A316" s="2">
        <f>IFERROR(__xludf.DUMMYFUNCTION("""COMPUTED_VALUE"""),44652.66666666667)</f>
        <v>44652.66667</v>
      </c>
      <c r="B316" s="1">
        <f>IFERROR(__xludf.DUMMYFUNCTION("""COMPUTED_VALUE"""),224.55)</f>
        <v>224.55</v>
      </c>
      <c r="C316" s="1">
        <f>IFERROR(__xludf.DUMMYFUNCTION("""COMPUTED_VALUE"""),227.28)</f>
        <v>227.28</v>
      </c>
      <c r="D316" s="1">
        <f>IFERROR(__xludf.DUMMYFUNCTION("""COMPUTED_VALUE"""),222.7)</f>
        <v>222.7</v>
      </c>
      <c r="E316" s="1">
        <f>IFERROR(__xludf.DUMMYFUNCTION("""COMPUTED_VALUE"""),224.85)</f>
        <v>224.85</v>
      </c>
      <c r="F316" s="1">
        <f>IFERROR(__xludf.DUMMYFUNCTION("""COMPUTED_VALUE"""),1.9544758E7)</f>
        <v>19544758</v>
      </c>
    </row>
    <row r="317">
      <c r="A317" s="2">
        <f>IFERROR(__xludf.DUMMYFUNCTION("""COMPUTED_VALUE"""),44655.66666666667)</f>
        <v>44655.66667</v>
      </c>
      <c r="B317" s="1">
        <f>IFERROR(__xludf.DUMMYFUNCTION("""COMPUTED_VALUE"""),225.98)</f>
        <v>225.98</v>
      </c>
      <c r="C317" s="1">
        <f>IFERROR(__xludf.DUMMYFUNCTION("""COMPUTED_VALUE"""),234.35)</f>
        <v>234.35</v>
      </c>
      <c r="D317" s="1">
        <f>IFERROR(__xludf.DUMMYFUNCTION("""COMPUTED_VALUE"""),225.86)</f>
        <v>225.86</v>
      </c>
      <c r="E317" s="1">
        <f>IFERROR(__xludf.DUMMYFUNCTION("""COMPUTED_VALUE"""),233.89)</f>
        <v>233.89</v>
      </c>
      <c r="F317" s="1">
        <f>IFERROR(__xludf.DUMMYFUNCTION("""COMPUTED_VALUE"""),2.8100826E7)</f>
        <v>28100826</v>
      </c>
    </row>
    <row r="318">
      <c r="A318" s="2">
        <f>IFERROR(__xludf.DUMMYFUNCTION("""COMPUTED_VALUE"""),44656.66666666667)</f>
        <v>44656.66667</v>
      </c>
      <c r="B318" s="1">
        <f>IFERROR(__xludf.DUMMYFUNCTION("""COMPUTED_VALUE"""),234.08)</f>
        <v>234.08</v>
      </c>
      <c r="C318" s="1">
        <f>IFERROR(__xludf.DUMMYFUNCTION("""COMPUTED_VALUE"""),236.86)</f>
        <v>236.86</v>
      </c>
      <c r="D318" s="1">
        <f>IFERROR(__xludf.DUMMYFUNCTION("""COMPUTED_VALUE"""),231.02)</f>
        <v>231.02</v>
      </c>
      <c r="E318" s="1">
        <f>IFERROR(__xludf.DUMMYFUNCTION("""COMPUTED_VALUE"""),231.84)</f>
        <v>231.84</v>
      </c>
      <c r="F318" s="1">
        <f>IFERROR(__xludf.DUMMYFUNCTION("""COMPUTED_VALUE"""),2.9727181E7)</f>
        <v>29727181</v>
      </c>
    </row>
    <row r="319">
      <c r="A319" s="2">
        <f>IFERROR(__xludf.DUMMYFUNCTION("""COMPUTED_VALUE"""),44657.66666666667)</f>
        <v>44657.66667</v>
      </c>
      <c r="B319" s="1">
        <f>IFERROR(__xludf.DUMMYFUNCTION("""COMPUTED_VALUE"""),226.91)</f>
        <v>226.91</v>
      </c>
      <c r="C319" s="1">
        <f>IFERROR(__xludf.DUMMYFUNCTION("""COMPUTED_VALUE"""),228.99)</f>
        <v>228.99</v>
      </c>
      <c r="D319" s="1">
        <f>IFERROR(__xludf.DUMMYFUNCTION("""COMPUTED_VALUE"""),221.41)</f>
        <v>221.41</v>
      </c>
      <c r="E319" s="1">
        <f>IFERROR(__xludf.DUMMYFUNCTION("""COMPUTED_VALUE"""),223.3)</f>
        <v>223.3</v>
      </c>
      <c r="F319" s="1">
        <f>IFERROR(__xludf.DUMMYFUNCTION("""COMPUTED_VALUE"""),2.899508E7)</f>
        <v>28995080</v>
      </c>
    </row>
    <row r="320">
      <c r="A320" s="2">
        <f>IFERROR(__xludf.DUMMYFUNCTION("""COMPUTED_VALUE"""),44658.66666666667)</f>
        <v>44658.66667</v>
      </c>
      <c r="B320" s="1">
        <f>IFERROR(__xludf.DUMMYFUNCTION("""COMPUTED_VALUE"""),223.93)</f>
        <v>223.93</v>
      </c>
      <c r="C320" s="1">
        <f>IFERROR(__xludf.DUMMYFUNCTION("""COMPUTED_VALUE"""),225.52)</f>
        <v>225.52</v>
      </c>
      <c r="D320" s="1">
        <f>IFERROR(__xludf.DUMMYFUNCTION("""COMPUTED_VALUE"""),218.56)</f>
        <v>218.56</v>
      </c>
      <c r="E320" s="1">
        <f>IFERROR(__xludf.DUMMYFUNCTION("""COMPUTED_VALUE"""),222.95)</f>
        <v>222.95</v>
      </c>
      <c r="F320" s="1">
        <f>IFERROR(__xludf.DUMMYFUNCTION("""COMPUTED_VALUE"""),2.1037187E7)</f>
        <v>21037187</v>
      </c>
    </row>
    <row r="321">
      <c r="A321" s="2">
        <f>IFERROR(__xludf.DUMMYFUNCTION("""COMPUTED_VALUE"""),44659.66666666667)</f>
        <v>44659.66667</v>
      </c>
      <c r="B321" s="1">
        <f>IFERROR(__xludf.DUMMYFUNCTION("""COMPUTED_VALUE"""),222.38)</f>
        <v>222.38</v>
      </c>
      <c r="C321" s="1">
        <f>IFERROR(__xludf.DUMMYFUNCTION("""COMPUTED_VALUE"""),225.13)</f>
        <v>225.13</v>
      </c>
      <c r="D321" s="1">
        <f>IFERROR(__xludf.DUMMYFUNCTION("""COMPUTED_VALUE"""),220.03)</f>
        <v>220.03</v>
      </c>
      <c r="E321" s="1">
        <f>IFERROR(__xludf.DUMMYFUNCTION("""COMPUTED_VALUE"""),222.33)</f>
        <v>222.33</v>
      </c>
      <c r="F321" s="1">
        <f>IFERROR(__xludf.DUMMYFUNCTION("""COMPUTED_VALUE"""),1.8375711E7)</f>
        <v>18375711</v>
      </c>
    </row>
    <row r="322">
      <c r="A322" s="2">
        <f>IFERROR(__xludf.DUMMYFUNCTION("""COMPUTED_VALUE"""),44662.66666666667)</f>
        <v>44662.66667</v>
      </c>
      <c r="B322" s="1">
        <f>IFERROR(__xludf.DUMMYFUNCTION("""COMPUTED_VALUE"""),218.42)</f>
        <v>218.42</v>
      </c>
      <c r="C322" s="1">
        <f>IFERROR(__xludf.DUMMYFUNCTION("""COMPUTED_VALUE"""),220.61)</f>
        <v>220.61</v>
      </c>
      <c r="D322" s="1">
        <f>IFERROR(__xludf.DUMMYFUNCTION("""COMPUTED_VALUE"""),215.22)</f>
        <v>215.22</v>
      </c>
      <c r="E322" s="1">
        <f>IFERROR(__xludf.DUMMYFUNCTION("""COMPUTED_VALUE"""),216.46)</f>
        <v>216.46</v>
      </c>
      <c r="F322" s="1">
        <f>IFERROR(__xludf.DUMMYFUNCTION("""COMPUTED_VALUE"""),2.0516586E7)</f>
        <v>20516586</v>
      </c>
    </row>
    <row r="323">
      <c r="A323" s="2">
        <f>IFERROR(__xludf.DUMMYFUNCTION("""COMPUTED_VALUE"""),44663.66666666667)</f>
        <v>44663.66667</v>
      </c>
      <c r="B323" s="1">
        <f>IFERROR(__xludf.DUMMYFUNCTION("""COMPUTED_VALUE"""),220.24)</f>
        <v>220.24</v>
      </c>
      <c r="C323" s="1">
        <f>IFERROR(__xludf.DUMMYFUNCTION("""COMPUTED_VALUE"""),222.03)</f>
        <v>222.03</v>
      </c>
      <c r="D323" s="1">
        <f>IFERROR(__xludf.DUMMYFUNCTION("""COMPUTED_VALUE"""),213.13)</f>
        <v>213.13</v>
      </c>
      <c r="E323" s="1">
        <f>IFERROR(__xludf.DUMMYFUNCTION("""COMPUTED_VALUE"""),214.14)</f>
        <v>214.14</v>
      </c>
      <c r="F323" s="1">
        <f>IFERROR(__xludf.DUMMYFUNCTION("""COMPUTED_VALUE"""),2.0128827E7)</f>
        <v>20128827</v>
      </c>
    </row>
    <row r="324">
      <c r="A324" s="2">
        <f>IFERROR(__xludf.DUMMYFUNCTION("""COMPUTED_VALUE"""),44664.66666666667)</f>
        <v>44664.66667</v>
      </c>
      <c r="B324" s="1">
        <f>IFERROR(__xludf.DUMMYFUNCTION("""COMPUTED_VALUE"""),211.82)</f>
        <v>211.82</v>
      </c>
      <c r="C324" s="1">
        <f>IFERROR(__xludf.DUMMYFUNCTION("""COMPUTED_VALUE"""),216.61)</f>
        <v>216.61</v>
      </c>
      <c r="D324" s="1">
        <f>IFERROR(__xludf.DUMMYFUNCTION("""COMPUTED_VALUE"""),211.33)</f>
        <v>211.33</v>
      </c>
      <c r="E324" s="1">
        <f>IFERROR(__xludf.DUMMYFUNCTION("""COMPUTED_VALUE"""),214.99)</f>
        <v>214.99</v>
      </c>
      <c r="F324" s="1">
        <f>IFERROR(__xludf.DUMMYFUNCTION("""COMPUTED_VALUE"""),1.9231816E7)</f>
        <v>19231816</v>
      </c>
    </row>
    <row r="325">
      <c r="A325" s="2">
        <f>IFERROR(__xludf.DUMMYFUNCTION("""COMPUTED_VALUE"""),44665.66666666667)</f>
        <v>44665.66667</v>
      </c>
      <c r="B325" s="1">
        <f>IFERROR(__xludf.DUMMYFUNCTION("""COMPUTED_VALUE"""),214.89)</f>
        <v>214.89</v>
      </c>
      <c r="C325" s="1">
        <f>IFERROR(__xludf.DUMMYFUNCTION("""COMPUTED_VALUE"""),214.99)</f>
        <v>214.99</v>
      </c>
      <c r="D325" s="1">
        <f>IFERROR(__xludf.DUMMYFUNCTION("""COMPUTED_VALUE"""),210.0)</f>
        <v>210</v>
      </c>
      <c r="E325" s="1">
        <f>IFERROR(__xludf.DUMMYFUNCTION("""COMPUTED_VALUE"""),210.18)</f>
        <v>210.18</v>
      </c>
      <c r="F325" s="1">
        <f>IFERROR(__xludf.DUMMYFUNCTION("""COMPUTED_VALUE"""),1.8379455E7)</f>
        <v>18379455</v>
      </c>
    </row>
    <row r="326">
      <c r="A326" s="2">
        <f>IFERROR(__xludf.DUMMYFUNCTION("""COMPUTED_VALUE"""),44669.66666666667)</f>
        <v>44669.66667</v>
      </c>
      <c r="B326" s="1">
        <f>IFERROR(__xludf.DUMMYFUNCTION("""COMPUTED_VALUE"""),210.0)</f>
        <v>210</v>
      </c>
      <c r="C326" s="1">
        <f>IFERROR(__xludf.DUMMYFUNCTION("""COMPUTED_VALUE"""),213.38)</f>
        <v>213.38</v>
      </c>
      <c r="D326" s="1">
        <f>IFERROR(__xludf.DUMMYFUNCTION("""COMPUTED_VALUE"""),208.3)</f>
        <v>208.3</v>
      </c>
      <c r="E326" s="1">
        <f>IFERROR(__xludf.DUMMYFUNCTION("""COMPUTED_VALUE"""),210.77)</f>
        <v>210.77</v>
      </c>
      <c r="F326" s="1">
        <f>IFERROR(__xludf.DUMMYFUNCTION("""COMPUTED_VALUE"""),1.6580792E7)</f>
        <v>16580792</v>
      </c>
    </row>
    <row r="327">
      <c r="A327" s="2">
        <f>IFERROR(__xludf.DUMMYFUNCTION("""COMPUTED_VALUE"""),44670.66666666667)</f>
        <v>44670.66667</v>
      </c>
      <c r="B327" s="1">
        <f>IFERROR(__xludf.DUMMYFUNCTION("""COMPUTED_VALUE"""),210.52)</f>
        <v>210.52</v>
      </c>
      <c r="C327" s="1">
        <f>IFERROR(__xludf.DUMMYFUNCTION("""COMPUTED_VALUE"""),218.43)</f>
        <v>218.43</v>
      </c>
      <c r="D327" s="1">
        <f>IFERROR(__xludf.DUMMYFUNCTION("""COMPUTED_VALUE"""),209.0)</f>
        <v>209</v>
      </c>
      <c r="E327" s="1">
        <f>IFERROR(__xludf.DUMMYFUNCTION("""COMPUTED_VALUE"""),217.31)</f>
        <v>217.31</v>
      </c>
      <c r="F327" s="1">
        <f>IFERROR(__xludf.DUMMYFUNCTION("""COMPUTED_VALUE"""),2.0089871E7)</f>
        <v>20089871</v>
      </c>
    </row>
    <row r="328">
      <c r="A328" s="2">
        <f>IFERROR(__xludf.DUMMYFUNCTION("""COMPUTED_VALUE"""),44671.66666666667)</f>
        <v>44671.66667</v>
      </c>
      <c r="B328" s="1">
        <f>IFERROR(__xludf.DUMMYFUNCTION("""COMPUTED_VALUE"""),213.61)</f>
        <v>213.61</v>
      </c>
      <c r="C328" s="1">
        <f>IFERROR(__xludf.DUMMYFUNCTION("""COMPUTED_VALUE"""),214.16)</f>
        <v>214.16</v>
      </c>
      <c r="D328" s="1">
        <f>IFERROR(__xludf.DUMMYFUNCTION("""COMPUTED_VALUE"""),198.92)</f>
        <v>198.92</v>
      </c>
      <c r="E328" s="1">
        <f>IFERROR(__xludf.DUMMYFUNCTION("""COMPUTED_VALUE"""),200.42)</f>
        <v>200.42</v>
      </c>
      <c r="F328" s="1">
        <f>IFERROR(__xludf.DUMMYFUNCTION("""COMPUTED_VALUE"""),4.3036528E7)</f>
        <v>43036528</v>
      </c>
    </row>
    <row r="329">
      <c r="A329" s="2">
        <f>IFERROR(__xludf.DUMMYFUNCTION("""COMPUTED_VALUE"""),44672.66666666667)</f>
        <v>44672.66667</v>
      </c>
      <c r="B329" s="1">
        <f>IFERROR(__xludf.DUMMYFUNCTION("""COMPUTED_VALUE"""),201.6)</f>
        <v>201.6</v>
      </c>
      <c r="C329" s="1">
        <f>IFERROR(__xludf.DUMMYFUNCTION("""COMPUTED_VALUE"""),202.97)</f>
        <v>202.97</v>
      </c>
      <c r="D329" s="1">
        <f>IFERROR(__xludf.DUMMYFUNCTION("""COMPUTED_VALUE"""),185.58)</f>
        <v>185.58</v>
      </c>
      <c r="E329" s="1">
        <f>IFERROR(__xludf.DUMMYFUNCTION("""COMPUTED_VALUE"""),188.07)</f>
        <v>188.07</v>
      </c>
      <c r="F329" s="1">
        <f>IFERROR(__xludf.DUMMYFUNCTION("""COMPUTED_VALUE"""),4.9954078E7)</f>
        <v>49954078</v>
      </c>
    </row>
    <row r="330">
      <c r="A330" s="2">
        <f>IFERROR(__xludf.DUMMYFUNCTION("""COMPUTED_VALUE"""),44673.66666666667)</f>
        <v>44673.66667</v>
      </c>
      <c r="B330" s="1">
        <f>IFERROR(__xludf.DUMMYFUNCTION("""COMPUTED_VALUE"""),190.37)</f>
        <v>190.37</v>
      </c>
      <c r="C330" s="1">
        <f>IFERROR(__xludf.DUMMYFUNCTION("""COMPUTED_VALUE"""),192.72)</f>
        <v>192.72</v>
      </c>
      <c r="D330" s="1">
        <f>IFERROR(__xludf.DUMMYFUNCTION("""COMPUTED_VALUE"""),183.27)</f>
        <v>183.27</v>
      </c>
      <c r="E330" s="1">
        <f>IFERROR(__xludf.DUMMYFUNCTION("""COMPUTED_VALUE"""),184.11)</f>
        <v>184.11</v>
      </c>
      <c r="F330" s="1">
        <f>IFERROR(__xludf.DUMMYFUNCTION("""COMPUTED_VALUE"""),3.6426769E7)</f>
        <v>36426769</v>
      </c>
    </row>
    <row r="331">
      <c r="A331" s="2">
        <f>IFERROR(__xludf.DUMMYFUNCTION("""COMPUTED_VALUE"""),44676.66666666667)</f>
        <v>44676.66667</v>
      </c>
      <c r="B331" s="1">
        <f>IFERROR(__xludf.DUMMYFUNCTION("""COMPUTED_VALUE"""),182.73)</f>
        <v>182.73</v>
      </c>
      <c r="C331" s="1">
        <f>IFERROR(__xludf.DUMMYFUNCTION("""COMPUTED_VALUE"""),187.18)</f>
        <v>187.18</v>
      </c>
      <c r="D331" s="1">
        <f>IFERROR(__xludf.DUMMYFUNCTION("""COMPUTED_VALUE"""),181.66)</f>
        <v>181.66</v>
      </c>
      <c r="E331" s="1">
        <f>IFERROR(__xludf.DUMMYFUNCTION("""COMPUTED_VALUE"""),186.99)</f>
        <v>186.99</v>
      </c>
      <c r="F331" s="1">
        <f>IFERROR(__xludf.DUMMYFUNCTION("""COMPUTED_VALUE"""),2.928106E7)</f>
        <v>29281060</v>
      </c>
    </row>
    <row r="332">
      <c r="A332" s="2">
        <f>IFERROR(__xludf.DUMMYFUNCTION("""COMPUTED_VALUE"""),44677.66666666667)</f>
        <v>44677.66667</v>
      </c>
      <c r="B332" s="1">
        <f>IFERROR(__xludf.DUMMYFUNCTION("""COMPUTED_VALUE"""),186.63)</f>
        <v>186.63</v>
      </c>
      <c r="C332" s="1">
        <f>IFERROR(__xludf.DUMMYFUNCTION("""COMPUTED_VALUE"""),187.19)</f>
        <v>187.19</v>
      </c>
      <c r="D332" s="1">
        <f>IFERROR(__xludf.DUMMYFUNCTION("""COMPUTED_VALUE"""),179.5)</f>
        <v>179.5</v>
      </c>
      <c r="E332" s="1">
        <f>IFERROR(__xludf.DUMMYFUNCTION("""COMPUTED_VALUE"""),180.95)</f>
        <v>180.95</v>
      </c>
      <c r="F332" s="1">
        <f>IFERROR(__xludf.DUMMYFUNCTION("""COMPUTED_VALUE"""),3.1747434E7)</f>
        <v>31747434</v>
      </c>
    </row>
    <row r="333">
      <c r="A333" s="2">
        <f>IFERROR(__xludf.DUMMYFUNCTION("""COMPUTED_VALUE"""),44678.66666666667)</f>
        <v>44678.66667</v>
      </c>
      <c r="B333" s="1">
        <f>IFERROR(__xludf.DUMMYFUNCTION("""COMPUTED_VALUE"""),174.43)</f>
        <v>174.43</v>
      </c>
      <c r="C333" s="1">
        <f>IFERROR(__xludf.DUMMYFUNCTION("""COMPUTED_VALUE"""),181.21)</f>
        <v>181.21</v>
      </c>
      <c r="D333" s="1">
        <f>IFERROR(__xludf.DUMMYFUNCTION("""COMPUTED_VALUE"""),169.0)</f>
        <v>169</v>
      </c>
      <c r="E333" s="1">
        <f>IFERROR(__xludf.DUMMYFUNCTION("""COMPUTED_VALUE"""),174.95)</f>
        <v>174.95</v>
      </c>
      <c r="F333" s="1">
        <f>IFERROR(__xludf.DUMMYFUNCTION("""COMPUTED_VALUE"""),7.1062886E7)</f>
        <v>71062886</v>
      </c>
    </row>
    <row r="334">
      <c r="A334" s="2">
        <f>IFERROR(__xludf.DUMMYFUNCTION("""COMPUTED_VALUE"""),44679.66666666667)</f>
        <v>44679.66667</v>
      </c>
      <c r="B334" s="1">
        <f>IFERROR(__xludf.DUMMYFUNCTION("""COMPUTED_VALUE"""),202.92)</f>
        <v>202.92</v>
      </c>
      <c r="C334" s="1">
        <f>IFERROR(__xludf.DUMMYFUNCTION("""COMPUTED_VALUE"""),208.53)</f>
        <v>208.53</v>
      </c>
      <c r="D334" s="1">
        <f>IFERROR(__xludf.DUMMYFUNCTION("""COMPUTED_VALUE"""),192.9)</f>
        <v>192.9</v>
      </c>
      <c r="E334" s="1">
        <f>IFERROR(__xludf.DUMMYFUNCTION("""COMPUTED_VALUE"""),205.73)</f>
        <v>205.73</v>
      </c>
      <c r="F334" s="1">
        <f>IFERROR(__xludf.DUMMYFUNCTION("""COMPUTED_VALUE"""),1.00890551E8)</f>
        <v>100890551</v>
      </c>
    </row>
    <row r="335">
      <c r="A335" s="2">
        <f>IFERROR(__xludf.DUMMYFUNCTION("""COMPUTED_VALUE"""),44680.66666666667)</f>
        <v>44680.66667</v>
      </c>
      <c r="B335" s="1">
        <f>IFERROR(__xludf.DUMMYFUNCTION("""COMPUTED_VALUE"""),204.46)</f>
        <v>204.46</v>
      </c>
      <c r="C335" s="1">
        <f>IFERROR(__xludf.DUMMYFUNCTION("""COMPUTED_VALUE"""),212.48)</f>
        <v>212.48</v>
      </c>
      <c r="D335" s="1">
        <f>IFERROR(__xludf.DUMMYFUNCTION("""COMPUTED_VALUE"""),199.9)</f>
        <v>199.9</v>
      </c>
      <c r="E335" s="1">
        <f>IFERROR(__xludf.DUMMYFUNCTION("""COMPUTED_VALUE"""),200.47)</f>
        <v>200.47</v>
      </c>
      <c r="F335" s="1">
        <f>IFERROR(__xludf.DUMMYFUNCTION("""COMPUTED_VALUE"""),4.9193434E7)</f>
        <v>49193434</v>
      </c>
    </row>
    <row r="336">
      <c r="A336" s="2">
        <f>IFERROR(__xludf.DUMMYFUNCTION("""COMPUTED_VALUE"""),44683.66666666667)</f>
        <v>44683.66667</v>
      </c>
      <c r="B336" s="1">
        <f>IFERROR(__xludf.DUMMYFUNCTION("""COMPUTED_VALUE"""),201.17)</f>
        <v>201.17</v>
      </c>
      <c r="C336" s="1">
        <f>IFERROR(__xludf.DUMMYFUNCTION("""COMPUTED_VALUE"""),211.88)</f>
        <v>211.88</v>
      </c>
      <c r="D336" s="1">
        <f>IFERROR(__xludf.DUMMYFUNCTION("""COMPUTED_VALUE"""),200.99)</f>
        <v>200.99</v>
      </c>
      <c r="E336" s="1">
        <f>IFERROR(__xludf.DUMMYFUNCTION("""COMPUTED_VALUE"""),211.13)</f>
        <v>211.13</v>
      </c>
      <c r="F336" s="1">
        <f>IFERROR(__xludf.DUMMYFUNCTION("""COMPUTED_VALUE"""),4.9915289E7)</f>
        <v>49915289</v>
      </c>
    </row>
    <row r="337">
      <c r="A337" s="2">
        <f>IFERROR(__xludf.DUMMYFUNCTION("""COMPUTED_VALUE"""),44684.66666666667)</f>
        <v>44684.66667</v>
      </c>
      <c r="B337" s="1">
        <f>IFERROR(__xludf.DUMMYFUNCTION("""COMPUTED_VALUE"""),210.45)</f>
        <v>210.45</v>
      </c>
      <c r="C337" s="1">
        <f>IFERROR(__xludf.DUMMYFUNCTION("""COMPUTED_VALUE"""),214.9)</f>
        <v>214.9</v>
      </c>
      <c r="D337" s="1">
        <f>IFERROR(__xludf.DUMMYFUNCTION("""COMPUTED_VALUE"""),208.09)</f>
        <v>208.09</v>
      </c>
      <c r="E337" s="1">
        <f>IFERROR(__xludf.DUMMYFUNCTION("""COMPUTED_VALUE"""),212.03)</f>
        <v>212.03</v>
      </c>
      <c r="F337" s="1">
        <f>IFERROR(__xludf.DUMMYFUNCTION("""COMPUTED_VALUE"""),4.1556267E7)</f>
        <v>41556267</v>
      </c>
    </row>
    <row r="338">
      <c r="A338" s="2">
        <f>IFERROR(__xludf.DUMMYFUNCTION("""COMPUTED_VALUE"""),44685.66666666667)</f>
        <v>44685.66667</v>
      </c>
      <c r="B338" s="1">
        <f>IFERROR(__xludf.DUMMYFUNCTION("""COMPUTED_VALUE"""),210.65)</f>
        <v>210.65</v>
      </c>
      <c r="C338" s="1">
        <f>IFERROR(__xludf.DUMMYFUNCTION("""COMPUTED_VALUE"""),224.3)</f>
        <v>224.3</v>
      </c>
      <c r="D338" s="1">
        <f>IFERROR(__xludf.DUMMYFUNCTION("""COMPUTED_VALUE"""),206.96)</f>
        <v>206.96</v>
      </c>
      <c r="E338" s="1">
        <f>IFERROR(__xludf.DUMMYFUNCTION("""COMPUTED_VALUE"""),223.41)</f>
        <v>223.41</v>
      </c>
      <c r="F338" s="1">
        <f>IFERROR(__xludf.DUMMYFUNCTION("""COMPUTED_VALUE"""),4.1375881E7)</f>
        <v>41375881</v>
      </c>
    </row>
    <row r="339">
      <c r="A339" s="2">
        <f>IFERROR(__xludf.DUMMYFUNCTION("""COMPUTED_VALUE"""),44686.66666666667)</f>
        <v>44686.66667</v>
      </c>
      <c r="B339" s="1">
        <f>IFERROR(__xludf.DUMMYFUNCTION("""COMPUTED_VALUE"""),218.74)</f>
        <v>218.74</v>
      </c>
      <c r="C339" s="1">
        <f>IFERROR(__xludf.DUMMYFUNCTION("""COMPUTED_VALUE"""),220.17)</f>
        <v>220.17</v>
      </c>
      <c r="D339" s="1">
        <f>IFERROR(__xludf.DUMMYFUNCTION("""COMPUTED_VALUE"""),206.16)</f>
        <v>206.16</v>
      </c>
      <c r="E339" s="1">
        <f>IFERROR(__xludf.DUMMYFUNCTION("""COMPUTED_VALUE"""),208.28)</f>
        <v>208.28</v>
      </c>
      <c r="F339" s="1">
        <f>IFERROR(__xludf.DUMMYFUNCTION("""COMPUTED_VALUE"""),4.1129192E7)</f>
        <v>41129192</v>
      </c>
    </row>
    <row r="340">
      <c r="A340" s="2">
        <f>IFERROR(__xludf.DUMMYFUNCTION("""COMPUTED_VALUE"""),44687.66666666667)</f>
        <v>44687.66667</v>
      </c>
      <c r="B340" s="1">
        <f>IFERROR(__xludf.DUMMYFUNCTION("""COMPUTED_VALUE"""),207.34)</f>
        <v>207.34</v>
      </c>
      <c r="C340" s="1">
        <f>IFERROR(__xludf.DUMMYFUNCTION("""COMPUTED_VALUE"""),209.38)</f>
        <v>209.38</v>
      </c>
      <c r="D340" s="1">
        <f>IFERROR(__xludf.DUMMYFUNCTION("""COMPUTED_VALUE"""),201.02)</f>
        <v>201.02</v>
      </c>
      <c r="E340" s="1">
        <f>IFERROR(__xludf.DUMMYFUNCTION("""COMPUTED_VALUE"""),203.77)</f>
        <v>203.77</v>
      </c>
      <c r="F340" s="1">
        <f>IFERROR(__xludf.DUMMYFUNCTION("""COMPUTED_VALUE"""),3.4747158E7)</f>
        <v>34747158</v>
      </c>
    </row>
    <row r="341">
      <c r="A341" s="2">
        <f>IFERROR(__xludf.DUMMYFUNCTION("""COMPUTED_VALUE"""),44690.66666666667)</f>
        <v>44690.66667</v>
      </c>
      <c r="B341" s="1">
        <f>IFERROR(__xludf.DUMMYFUNCTION("""COMPUTED_VALUE"""),199.84)</f>
        <v>199.84</v>
      </c>
      <c r="C341" s="1">
        <f>IFERROR(__xludf.DUMMYFUNCTION("""COMPUTED_VALUE"""),202.57)</f>
        <v>202.57</v>
      </c>
      <c r="D341" s="1">
        <f>IFERROR(__xludf.DUMMYFUNCTION("""COMPUTED_VALUE"""),195.58)</f>
        <v>195.58</v>
      </c>
      <c r="E341" s="1">
        <f>IFERROR(__xludf.DUMMYFUNCTION("""COMPUTED_VALUE"""),196.21)</f>
        <v>196.21</v>
      </c>
      <c r="F341" s="1">
        <f>IFERROR(__xludf.DUMMYFUNCTION("""COMPUTED_VALUE"""),3.63032E7)</f>
        <v>36303200</v>
      </c>
    </row>
    <row r="342">
      <c r="A342" s="2">
        <f>IFERROR(__xludf.DUMMYFUNCTION("""COMPUTED_VALUE"""),44691.66666666667)</f>
        <v>44691.66667</v>
      </c>
      <c r="B342" s="1">
        <f>IFERROR(__xludf.DUMMYFUNCTION("""COMPUTED_VALUE"""),199.51)</f>
        <v>199.51</v>
      </c>
      <c r="C342" s="1">
        <f>IFERROR(__xludf.DUMMYFUNCTION("""COMPUTED_VALUE"""),202.96)</f>
        <v>202.96</v>
      </c>
      <c r="D342" s="1">
        <f>IFERROR(__xludf.DUMMYFUNCTION("""COMPUTED_VALUE"""),194.19)</f>
        <v>194.19</v>
      </c>
      <c r="E342" s="1">
        <f>IFERROR(__xludf.DUMMYFUNCTION("""COMPUTED_VALUE"""),197.65)</f>
        <v>197.65</v>
      </c>
      <c r="F342" s="1">
        <f>IFERROR(__xludf.DUMMYFUNCTION("""COMPUTED_VALUE"""),3.4452491E7)</f>
        <v>34452491</v>
      </c>
    </row>
    <row r="343">
      <c r="A343" s="2">
        <f>IFERROR(__xludf.DUMMYFUNCTION("""COMPUTED_VALUE"""),44692.66666666667)</f>
        <v>44692.66667</v>
      </c>
      <c r="B343" s="1">
        <f>IFERROR(__xludf.DUMMYFUNCTION("""COMPUTED_VALUE"""),196.33)</f>
        <v>196.33</v>
      </c>
      <c r="C343" s="1">
        <f>IFERROR(__xludf.DUMMYFUNCTION("""COMPUTED_VALUE"""),200.67)</f>
        <v>200.67</v>
      </c>
      <c r="D343" s="1">
        <f>IFERROR(__xludf.DUMMYFUNCTION("""COMPUTED_VALUE"""),188.27)</f>
        <v>188.27</v>
      </c>
      <c r="E343" s="1">
        <f>IFERROR(__xludf.DUMMYFUNCTION("""COMPUTED_VALUE"""),188.74)</f>
        <v>188.74</v>
      </c>
      <c r="F343" s="1">
        <f>IFERROR(__xludf.DUMMYFUNCTION("""COMPUTED_VALUE"""),3.1153383E7)</f>
        <v>31153383</v>
      </c>
    </row>
  </sheetData>
  <drawing r:id="rId1"/>
</worksheet>
</file>