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E692A\Assignment1\"/>
    </mc:Choice>
  </mc:AlternateContent>
  <xr:revisionPtr revIDLastSave="0" documentId="8_{03F3751C-33EA-4E81-8D07-7A87D932E256}" xr6:coauthVersionLast="47" xr6:coauthVersionMax="47" xr10:uidLastSave="{00000000-0000-0000-0000-000000000000}"/>
  <bookViews>
    <workbookView xWindow="-108" yWindow="-108" windowWidth="23256" windowHeight="13176" xr2:uid="{52887E19-3913-4DD9-97A9-C8C9AD33B1DC}"/>
  </bookViews>
  <sheets>
    <sheet name="Sheet1" sheetId="1" r:id="rId1"/>
  </sheets>
  <definedNames>
    <definedName name="solver_adj" localSheetId="0" hidden="1">Sheet1!$C$4:$C$5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L19" i="1"/>
  <c r="C1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6" i="1"/>
  <c r="L69" i="1"/>
  <c r="L9" i="1"/>
  <c r="L10" i="1"/>
  <c r="L11" i="1"/>
  <c r="L12" i="1"/>
  <c r="L13" i="1"/>
  <c r="L14" i="1"/>
  <c r="L15" i="1"/>
  <c r="L16" i="1"/>
  <c r="L17" i="1"/>
  <c r="L1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8" i="1"/>
  <c r="L7" i="1"/>
  <c r="L6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8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" i="1"/>
  <c r="J6" i="1"/>
  <c r="K6" i="1"/>
  <c r="I6" i="1"/>
  <c r="XFD1048575" i="1"/>
  <c r="XFD1048575" i="1" a="1"/>
  <c r="XFD1048574" i="1"/>
  <c r="XFD1048574" i="1" a="1"/>
  <c r="XFD1048573" i="1"/>
  <c r="XFD1048573" i="1" a="1"/>
  <c r="XFD1048572" i="1"/>
  <c r="XFD1048572" i="1" a="1"/>
  <c r="XFD1048571" i="1"/>
  <c r="XFD1048571" i="1" a="1"/>
  <c r="XFD1048570" i="1"/>
  <c r="XFD1048570" i="1" a="1"/>
  <c r="XFD1048569" i="1"/>
  <c r="XFD1048569" i="1" a="1"/>
  <c r="XFD1048568" i="1"/>
  <c r="XFD1048568" i="1" a="1"/>
  <c r="XFD1048567" i="1"/>
  <c r="XFD1048567" i="1" a="1"/>
  <c r="XFD1048566" i="1"/>
  <c r="XFD1048566" i="1" a="1"/>
  <c r="XFD1048565" i="1"/>
  <c r="XFD1048565" i="1" a="1"/>
  <c r="XFD1048564" i="1"/>
  <c r="XFD1048564" i="1" a="1"/>
  <c r="XFD1048563" i="1"/>
  <c r="XFD1048563" i="1" a="1"/>
  <c r="XFD1048562" i="1"/>
  <c r="XFD1048562" i="1" a="1"/>
  <c r="XFD1048561" i="1"/>
  <c r="XFD1048561" i="1" a="1"/>
  <c r="XFD1048560" i="1"/>
  <c r="XFD1048560" i="1" a="1"/>
  <c r="XFD1048559" i="1"/>
  <c r="XFD1048559" i="1" a="1"/>
  <c r="XFD1048558" i="1"/>
  <c r="XFD1048558" i="1" a="1"/>
  <c r="XFD1048557" i="1"/>
  <c r="XFD1048557" i="1" a="1"/>
  <c r="XFD1048556" i="1"/>
  <c r="XFD1048556" i="1" a="1"/>
  <c r="XFD1048555" i="1"/>
  <c r="XFD1048555" i="1" a="1"/>
  <c r="XFD1048554" i="1"/>
  <c r="XFD1048554" i="1" a="1"/>
  <c r="XFD1048553" i="1"/>
  <c r="XFD1048553" i="1" a="1"/>
  <c r="XFD1048552" i="1"/>
  <c r="XFD1048552" i="1" a="1"/>
  <c r="XFD1048551" i="1"/>
  <c r="XFD1048551" i="1" a="1"/>
  <c r="XFD1048550" i="1"/>
  <c r="XFD1048550" i="1" a="1"/>
  <c r="G6" i="1"/>
  <c r="H6" i="1" s="1"/>
  <c r="H5" i="1"/>
  <c r="G5" i="1"/>
  <c r="I7" i="1" l="1"/>
  <c r="N6" i="1"/>
  <c r="G7" i="1"/>
  <c r="H7" i="1" l="1"/>
  <c r="G8" i="1" s="1"/>
  <c r="H8" i="1" l="1"/>
  <c r="G9" i="1" s="1"/>
  <c r="H9" i="1" s="1"/>
  <c r="G10" i="1" s="1"/>
  <c r="I8" i="1"/>
  <c r="I10" i="1" l="1"/>
  <c r="I9" i="1"/>
  <c r="H10" i="1"/>
  <c r="I11" i="1" s="1"/>
  <c r="G11" i="1" l="1"/>
  <c r="H11" i="1" l="1"/>
  <c r="I12" i="1" s="1"/>
  <c r="G12" i="1" l="1"/>
  <c r="H12" i="1" l="1"/>
  <c r="I13" i="1" s="1"/>
  <c r="G13" i="1" l="1"/>
  <c r="H13" i="1" l="1"/>
  <c r="G14" i="1" s="1"/>
  <c r="I14" i="1" l="1"/>
  <c r="H14" i="1"/>
  <c r="G15" i="1" s="1"/>
  <c r="I15" i="1" l="1"/>
  <c r="H15" i="1"/>
  <c r="G16" i="1" s="1"/>
  <c r="H16" i="1" l="1"/>
  <c r="G17" i="1" s="1"/>
  <c r="I16" i="1"/>
  <c r="H17" i="1" l="1"/>
  <c r="G18" i="1" s="1"/>
  <c r="I17" i="1"/>
  <c r="H18" i="1" l="1"/>
  <c r="I19" i="1" s="1"/>
  <c r="I18" i="1"/>
  <c r="G19" i="1"/>
  <c r="H19" i="1" l="1"/>
  <c r="I20" i="1" s="1"/>
  <c r="G20" i="1" l="1"/>
  <c r="H20" i="1"/>
  <c r="G21" i="1" s="1"/>
  <c r="H21" i="1" s="1"/>
  <c r="I21" i="1" l="1"/>
  <c r="I22" i="1"/>
  <c r="G22" i="1"/>
  <c r="H22" i="1" l="1"/>
  <c r="I23" i="1" s="1"/>
  <c r="G23" i="1" l="1"/>
  <c r="H23" i="1" s="1"/>
  <c r="G24" i="1" s="1"/>
  <c r="I24" i="1" l="1"/>
  <c r="H24" i="1"/>
  <c r="I25" i="1" s="1"/>
  <c r="G25" i="1" l="1"/>
  <c r="H25" i="1" s="1"/>
  <c r="I26" i="1" s="1"/>
  <c r="G26" i="1"/>
  <c r="H26" i="1" l="1"/>
  <c r="I27" i="1" s="1"/>
  <c r="G27" i="1" l="1"/>
  <c r="H27" i="1" s="1"/>
  <c r="I28" i="1" l="1"/>
  <c r="G28" i="1"/>
  <c r="H28" i="1" s="1"/>
  <c r="I29" i="1" s="1"/>
  <c r="G29" i="1" l="1"/>
  <c r="H29" i="1" s="1"/>
  <c r="I30" i="1" l="1"/>
  <c r="G30" i="1"/>
  <c r="H30" i="1" l="1"/>
  <c r="I31" i="1" s="1"/>
  <c r="G31" i="1" l="1"/>
  <c r="H31" i="1" l="1"/>
  <c r="G32" i="1" s="1"/>
  <c r="I32" i="1" l="1"/>
  <c r="H32" i="1"/>
  <c r="G33" i="1" s="1"/>
  <c r="H33" i="1" l="1"/>
  <c r="I34" i="1" s="1"/>
  <c r="I33" i="1"/>
  <c r="G34" i="1" l="1"/>
  <c r="H34" i="1" l="1"/>
  <c r="G35" i="1" s="1"/>
  <c r="H35" i="1" s="1"/>
  <c r="I36" i="1" s="1"/>
  <c r="I35" i="1" l="1"/>
  <c r="G36" i="1"/>
  <c r="H36" i="1" l="1"/>
  <c r="G37" i="1" s="1"/>
  <c r="H37" i="1" l="1"/>
  <c r="I38" i="1" s="1"/>
  <c r="I37" i="1"/>
  <c r="G38" i="1" l="1"/>
  <c r="H38" i="1"/>
  <c r="I39" i="1" s="1"/>
  <c r="G39" i="1" l="1"/>
  <c r="H39" i="1" s="1"/>
  <c r="G40" i="1" s="1"/>
  <c r="I40" i="1" l="1"/>
  <c r="H40" i="1"/>
  <c r="I41" i="1" s="1"/>
  <c r="G41" i="1"/>
  <c r="H41" i="1" l="1"/>
  <c r="I42" i="1" s="1"/>
  <c r="G42" i="1" l="1"/>
  <c r="H42" i="1" s="1"/>
  <c r="I43" i="1" l="1"/>
  <c r="G43" i="1"/>
  <c r="H43" i="1"/>
  <c r="I44" i="1" s="1"/>
  <c r="G44" i="1" l="1"/>
  <c r="H44" i="1" l="1"/>
  <c r="I45" i="1" s="1"/>
  <c r="G45" i="1" l="1"/>
  <c r="H45" i="1" l="1"/>
  <c r="I46" i="1" s="1"/>
  <c r="G46" i="1" l="1"/>
  <c r="H46" i="1" s="1"/>
  <c r="I47" i="1" s="1"/>
  <c r="G47" i="1"/>
  <c r="H47" i="1" l="1"/>
  <c r="I48" i="1" s="1"/>
  <c r="G48" i="1"/>
  <c r="H48" i="1" l="1"/>
  <c r="I49" i="1" s="1"/>
  <c r="G49" i="1" l="1"/>
  <c r="H49" i="1" s="1"/>
  <c r="I50" i="1" l="1"/>
  <c r="G50" i="1"/>
  <c r="H50" i="1" l="1"/>
  <c r="I51" i="1" s="1"/>
  <c r="G51" i="1" l="1"/>
  <c r="H51" i="1"/>
  <c r="I52" i="1" s="1"/>
  <c r="G52" i="1" l="1"/>
  <c r="H52" i="1" l="1"/>
  <c r="I53" i="1" s="1"/>
  <c r="G53" i="1" l="1"/>
  <c r="H53" i="1" s="1"/>
  <c r="I54" i="1" s="1"/>
  <c r="G54" i="1" l="1"/>
  <c r="H54" i="1" s="1"/>
  <c r="G55" i="1" s="1"/>
  <c r="C7" i="1"/>
  <c r="C8" i="1" l="1"/>
  <c r="C9" i="1" s="1"/>
  <c r="I55" i="1"/>
  <c r="H55" i="1"/>
  <c r="G56" i="1" s="1"/>
  <c r="I56" i="1" l="1"/>
  <c r="H56" i="1"/>
  <c r="G57" i="1" s="1"/>
  <c r="H57" i="1" l="1"/>
  <c r="G58" i="1" s="1"/>
  <c r="I57" i="1"/>
  <c r="I58" i="1" l="1"/>
  <c r="H58" i="1"/>
  <c r="G59" i="1" s="1"/>
  <c r="H59" i="1" l="1"/>
  <c r="G60" i="1" s="1"/>
  <c r="I59" i="1"/>
  <c r="H60" i="1" l="1"/>
  <c r="I61" i="1" s="1"/>
  <c r="I60" i="1"/>
  <c r="G61" i="1" l="1"/>
  <c r="H61" i="1" l="1"/>
  <c r="I62" i="1" s="1"/>
  <c r="G62" i="1" l="1"/>
  <c r="H62" i="1" l="1"/>
  <c r="I63" i="1" s="1"/>
  <c r="G63" i="1" l="1"/>
  <c r="H63" i="1" l="1"/>
  <c r="I64" i="1" s="1"/>
  <c r="G64" i="1" l="1"/>
  <c r="H64" i="1" l="1"/>
  <c r="I65" i="1" s="1"/>
  <c r="G65" i="1" l="1"/>
  <c r="H65" i="1"/>
  <c r="G66" i="1" s="1"/>
  <c r="H66" i="1" l="1"/>
  <c r="G67" i="1" s="1"/>
  <c r="I66" i="1"/>
  <c r="H67" i="1" l="1"/>
  <c r="G68" i="1" s="1"/>
  <c r="I67" i="1"/>
  <c r="H68" i="1" l="1"/>
  <c r="G69" i="1" s="1"/>
  <c r="I68" i="1"/>
  <c r="C12" i="1" l="1"/>
  <c r="H69" i="1"/>
  <c r="I69" i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<sst xmlns="http://schemas.openxmlformats.org/spreadsheetml/2006/main" count="22" uniqueCount="17">
  <si>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Year</t>
  </si>
  <si>
    <t>Expendture</t>
  </si>
  <si>
    <t>beta</t>
  </si>
  <si>
    <t>L(t)</t>
  </si>
  <si>
    <t>b(t)</t>
  </si>
  <si>
    <t>F(t)</t>
  </si>
  <si>
    <t>E(t)</t>
  </si>
  <si>
    <t>|E(t)|</t>
  </si>
  <si>
    <t>E^2</t>
  </si>
  <si>
    <t xml:space="preserve">alpha </t>
  </si>
  <si>
    <t>U1</t>
  </si>
  <si>
    <t>U2</t>
  </si>
  <si>
    <t>U</t>
  </si>
  <si>
    <t>Hyperparameters</t>
  </si>
  <si>
    <t>U statistic</t>
  </si>
  <si>
    <t>Test U statistic</t>
  </si>
  <si>
    <t>Holt's Linear method (Question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</si>
</sst>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Sheet1!$E$5:$E$1048575</c:f>
              <c:numCache>
                <c:formatCode>General</c:formatCode>
                <c:ptCount val="1048571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  <c:pt idx="60">
                  <c:v>2016</c:v>
                </c:pt>
                <c:pt idx="61">
                  <c:v>2017</c:v>
                </c:pt>
                <c:pt idx="62">
                  <c:v>2018</c:v>
                </c:pt>
                <c:pt idx="63">
                  <c:v>2019</c:v>
                </c:pt>
                <c:pt idx="64">
                  <c:v>2020</c:v>
                </c:pt>
              </c:numCache>
            </c:numRef>
          </c:xVal>
          <c:yVal>
            <c:numRef>
              <c:f>Sheet1!$F$5:$F$1048575</c:f>
              <c:numCache>
                <c:formatCode>General</c:formatCode>
                <c:ptCount val="1048571"/>
                <c:pt idx="0">
                  <c:v>2871</c:v>
                </c:pt>
                <c:pt idx="1">
                  <c:v>3433</c:v>
                </c:pt>
                <c:pt idx="2">
                  <c:v>3439</c:v>
                </c:pt>
                <c:pt idx="3">
                  <c:v>3175</c:v>
                </c:pt>
                <c:pt idx="4">
                  <c:v>3206</c:v>
                </c:pt>
                <c:pt idx="5">
                  <c:v>3458</c:v>
                </c:pt>
                <c:pt idx="6">
                  <c:v>4753</c:v>
                </c:pt>
                <c:pt idx="7">
                  <c:v>7782</c:v>
                </c:pt>
                <c:pt idx="8">
                  <c:v>7596</c:v>
                </c:pt>
                <c:pt idx="9">
                  <c:v>7425</c:v>
                </c:pt>
                <c:pt idx="10">
                  <c:v>6992</c:v>
                </c:pt>
                <c:pt idx="11">
                  <c:v>6532</c:v>
                </c:pt>
                <c:pt idx="12">
                  <c:v>6765</c:v>
                </c:pt>
                <c:pt idx="13">
                  <c:v>7169</c:v>
                </c:pt>
                <c:pt idx="14">
                  <c:v>7393</c:v>
                </c:pt>
                <c:pt idx="15">
                  <c:v>8814</c:v>
                </c:pt>
                <c:pt idx="16">
                  <c:v>9293</c:v>
                </c:pt>
                <c:pt idx="17">
                  <c:v>8208</c:v>
                </c:pt>
                <c:pt idx="18">
                  <c:v>7644</c:v>
                </c:pt>
                <c:pt idx="19">
                  <c:v>8579</c:v>
                </c:pt>
                <c:pt idx="20">
                  <c:v>9851</c:v>
                </c:pt>
                <c:pt idx="21">
                  <c:v>9359</c:v>
                </c:pt>
                <c:pt idx="22">
                  <c:v>9787</c:v>
                </c:pt>
                <c:pt idx="23">
                  <c:v>10546</c:v>
                </c:pt>
                <c:pt idx="24">
                  <c:v>10823</c:v>
                </c:pt>
                <c:pt idx="25">
                  <c:v>11427</c:v>
                </c:pt>
                <c:pt idx="26">
                  <c:v>12398</c:v>
                </c:pt>
                <c:pt idx="27">
                  <c:v>12831</c:v>
                </c:pt>
                <c:pt idx="28">
                  <c:v>13573</c:v>
                </c:pt>
                <c:pt idx="29">
                  <c:v>15225</c:v>
                </c:pt>
                <c:pt idx="30">
                  <c:v>17998</c:v>
                </c:pt>
                <c:pt idx="31">
                  <c:v>19387</c:v>
                </c:pt>
                <c:pt idx="32">
                  <c:v>19851</c:v>
                </c:pt>
                <c:pt idx="33">
                  <c:v>20918</c:v>
                </c:pt>
                <c:pt idx="34">
                  <c:v>20604</c:v>
                </c:pt>
                <c:pt idx="35">
                  <c:v>19239</c:v>
                </c:pt>
                <c:pt idx="36">
                  <c:v>18387</c:v>
                </c:pt>
                <c:pt idx="37">
                  <c:v>20767</c:v>
                </c:pt>
                <c:pt idx="38">
                  <c:v>20859</c:v>
                </c:pt>
                <c:pt idx="39">
                  <c:v>21485</c:v>
                </c:pt>
                <c:pt idx="40">
                  <c:v>21874</c:v>
                </c:pt>
                <c:pt idx="41">
                  <c:v>24214</c:v>
                </c:pt>
                <c:pt idx="42">
                  <c:v>25263</c:v>
                </c:pt>
                <c:pt idx="43">
                  <c:v>29360</c:v>
                </c:pt>
                <c:pt idx="44">
                  <c:v>30296</c:v>
                </c:pt>
                <c:pt idx="45">
                  <c:v>31351</c:v>
                </c:pt>
                <c:pt idx="46">
                  <c:v>31254</c:v>
                </c:pt>
                <c:pt idx="47">
                  <c:v>31951</c:v>
                </c:pt>
                <c:pt idx="48">
                  <c:v>37115</c:v>
                </c:pt>
                <c:pt idx="49">
                  <c:v>39498</c:v>
                </c:pt>
                <c:pt idx="50">
                  <c:v>39818</c:v>
                </c:pt>
                <c:pt idx="51">
                  <c:v>40299</c:v>
                </c:pt>
                <c:pt idx="52">
                  <c:v>45709</c:v>
                </c:pt>
                <c:pt idx="53">
                  <c:v>53816</c:v>
                </c:pt>
                <c:pt idx="54">
                  <c:v>54032</c:v>
                </c:pt>
                <c:pt idx="55">
                  <c:v>54555</c:v>
                </c:pt>
                <c:pt idx="56">
                  <c:v>54361</c:v>
                </c:pt>
                <c:pt idx="57">
                  <c:v>53961</c:v>
                </c:pt>
                <c:pt idx="58">
                  <c:v>56756</c:v>
                </c:pt>
                <c:pt idx="59">
                  <c:v>56773</c:v>
                </c:pt>
                <c:pt idx="60">
                  <c:v>62567</c:v>
                </c:pt>
                <c:pt idx="61">
                  <c:v>67522</c:v>
                </c:pt>
                <c:pt idx="62">
                  <c:v>69285</c:v>
                </c:pt>
                <c:pt idx="63">
                  <c:v>71469</c:v>
                </c:pt>
                <c:pt idx="64">
                  <c:v>73001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9A-4F44-80AD-4875A7D3C8D4}"/>
            </c:ext>
          </c:extLst>
        </c:ser>
        <c:ser>
          <c:idx val="2"/>
          <c:order val="2"/>
          <c:tx>
            <c:v>Forecast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Sheet1!$E$55:$E$69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Sheet1!$I$55:$I$69</c:f>
              <c:numCache>
                <c:formatCode>General</c:formatCode>
                <c:ptCount val="15"/>
                <c:pt idx="0">
                  <c:v>41451.180783323951</c:v>
                </c:pt>
                <c:pt idx="1">
                  <c:v>41494.655201687892</c:v>
                </c:pt>
                <c:pt idx="2">
                  <c:v>41719.665221126386</c:v>
                </c:pt>
                <c:pt idx="3">
                  <c:v>47815.245730464841</c:v>
                </c:pt>
                <c:pt idx="4">
                  <c:v>57100.296297617242</c:v>
                </c:pt>
                <c:pt idx="5">
                  <c:v>56917.875910024915</c:v>
                </c:pt>
                <c:pt idx="6">
                  <c:v>56939.022330282642</c:v>
                </c:pt>
                <c:pt idx="7">
                  <c:v>56222.4516734106</c:v>
                </c:pt>
                <c:pt idx="8">
                  <c:v>55351.234350228828</c:v>
                </c:pt>
                <c:pt idx="9">
                  <c:v>58340.968057553728</c:v>
                </c:pt>
                <c:pt idx="10">
                  <c:v>58112.21812255196</c:v>
                </c:pt>
                <c:pt idx="11">
                  <c:v>64665.882292258822</c:v>
                </c:pt>
                <c:pt idx="12">
                  <c:v>70246.41704068442</c:v>
                </c:pt>
                <c:pt idx="13">
                  <c:v>71909.327451714824</c:v>
                </c:pt>
                <c:pt idx="14">
                  <c:v>73989.923339382251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8-4C6D-97F1-E0EE37147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805728"/>
        <c:axId val="150286320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Sheet1!$F$4</c15:sqref>
                        </c15:formulaRef>
                      </c:ext>
                    </c:extLst>
                    <c:strCache>
                      <c:ptCount val="1"/>
                      <c:pt idx="0">
                        <c:v>Expendture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Sheet1!$E$5:$E$1048575</c15:sqref>
                        </c15:formulaRef>
                      </c:ext>
                    </c:extLst>
                    <c:numCache>
                      <c:formatCode>General</c:formatCode>
                      <c:ptCount val="1048571"/>
                      <c:pt idx="0">
                        <c:v>1956</c:v>
                      </c:pt>
                      <c:pt idx="1">
                        <c:v>1957</c:v>
                      </c:pt>
                      <c:pt idx="2">
                        <c:v>1958</c:v>
                      </c:pt>
                      <c:pt idx="3">
                        <c:v>1959</c:v>
                      </c:pt>
                      <c:pt idx="4">
                        <c:v>1960</c:v>
                      </c:pt>
                      <c:pt idx="5">
                        <c:v>1961</c:v>
                      </c:pt>
                      <c:pt idx="6">
                        <c:v>1962</c:v>
                      </c:pt>
                      <c:pt idx="7">
                        <c:v>1963</c:v>
                      </c:pt>
                      <c:pt idx="8">
                        <c:v>1964</c:v>
                      </c:pt>
                      <c:pt idx="9">
                        <c:v>1965</c:v>
                      </c:pt>
                      <c:pt idx="10">
                        <c:v>1966</c:v>
                      </c:pt>
                      <c:pt idx="11">
                        <c:v>1967</c:v>
                      </c:pt>
                      <c:pt idx="12">
                        <c:v>1968</c:v>
                      </c:pt>
                      <c:pt idx="13">
                        <c:v>1969</c:v>
                      </c:pt>
                      <c:pt idx="14">
                        <c:v>1970</c:v>
                      </c:pt>
                      <c:pt idx="15">
                        <c:v>1971</c:v>
                      </c:pt>
                      <c:pt idx="16">
                        <c:v>1972</c:v>
                      </c:pt>
                      <c:pt idx="17">
                        <c:v>1973</c:v>
                      </c:pt>
                      <c:pt idx="18">
                        <c:v>1974</c:v>
                      </c:pt>
                      <c:pt idx="19">
                        <c:v>1975</c:v>
                      </c:pt>
                      <c:pt idx="20">
                        <c:v>1976</c:v>
                      </c:pt>
                      <c:pt idx="21">
                        <c:v>1977</c:v>
                      </c:pt>
                      <c:pt idx="22">
                        <c:v>1978</c:v>
                      </c:pt>
                      <c:pt idx="23">
                        <c:v>1979</c:v>
                      </c:pt>
                      <c:pt idx="24">
                        <c:v>1980</c:v>
                      </c:pt>
                      <c:pt idx="25">
                        <c:v>1981</c:v>
                      </c:pt>
                      <c:pt idx="26">
                        <c:v>1982</c:v>
                      </c:pt>
                      <c:pt idx="27">
                        <c:v>1983</c:v>
                      </c:pt>
                      <c:pt idx="28">
                        <c:v>1984</c:v>
                      </c:pt>
                      <c:pt idx="29">
                        <c:v>1985</c:v>
                      </c:pt>
                      <c:pt idx="30">
                        <c:v>1986</c:v>
                      </c:pt>
                      <c:pt idx="31">
                        <c:v>1987</c:v>
                      </c:pt>
                      <c:pt idx="32">
                        <c:v>1988</c:v>
                      </c:pt>
                      <c:pt idx="33">
                        <c:v>1989</c:v>
                      </c:pt>
                      <c:pt idx="34">
                        <c:v>1990</c:v>
                      </c:pt>
                      <c:pt idx="35">
                        <c:v>1991</c:v>
                      </c:pt>
                      <c:pt idx="36">
                        <c:v>1992</c:v>
                      </c:pt>
                      <c:pt idx="37">
                        <c:v>1993</c:v>
                      </c:pt>
                      <c:pt idx="38">
                        <c:v>1994</c:v>
                      </c:pt>
                      <c:pt idx="39">
                        <c:v>1995</c:v>
                      </c:pt>
                      <c:pt idx="40">
                        <c:v>1996</c:v>
                      </c:pt>
                      <c:pt idx="41">
                        <c:v>1997</c:v>
                      </c:pt>
                      <c:pt idx="42">
                        <c:v>1998</c:v>
                      </c:pt>
                      <c:pt idx="43">
                        <c:v>1999</c:v>
                      </c:pt>
                      <c:pt idx="44">
                        <c:v>2000</c:v>
                      </c:pt>
                      <c:pt idx="45">
                        <c:v>2001</c:v>
                      </c:pt>
                      <c:pt idx="46">
                        <c:v>2002</c:v>
                      </c:pt>
                      <c:pt idx="47">
                        <c:v>2003</c:v>
                      </c:pt>
                      <c:pt idx="48">
                        <c:v>2004</c:v>
                      </c:pt>
                      <c:pt idx="49">
                        <c:v>2005</c:v>
                      </c:pt>
                      <c:pt idx="50">
                        <c:v>2006</c:v>
                      </c:pt>
                      <c:pt idx="51">
                        <c:v>2007</c:v>
                      </c:pt>
                      <c:pt idx="52">
                        <c:v>2008</c:v>
                      </c:pt>
                      <c:pt idx="53">
                        <c:v>2009</c:v>
                      </c:pt>
                      <c:pt idx="54">
                        <c:v>2010</c:v>
                      </c:pt>
                      <c:pt idx="55">
                        <c:v>2011</c:v>
                      </c:pt>
                      <c:pt idx="56">
                        <c:v>2012</c:v>
                      </c:pt>
                      <c:pt idx="57">
                        <c:v>2013</c:v>
                      </c:pt>
                      <c:pt idx="58">
                        <c:v>2014</c:v>
                      </c:pt>
                      <c:pt idx="59">
                        <c:v>2015</c:v>
                      </c:pt>
                      <c:pt idx="60">
                        <c:v>2016</c:v>
                      </c:pt>
                      <c:pt idx="61">
                        <c:v>2017</c:v>
                      </c:pt>
                      <c:pt idx="62">
                        <c:v>2018</c:v>
                      </c:pt>
                      <c:pt idx="63">
                        <c:v>2019</c:v>
                      </c:pt>
                      <c:pt idx="64">
                        <c:v>2020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Sheet1!$F$5:$F$1048575</c15:sqref>
                        </c15:formulaRef>
                      </c:ext>
                    </c:extLst>
                    <c:numCache>
                      <c:formatCode>General</c:formatCode>
                      <c:ptCount val="1048571"/>
                      <c:pt idx="0">
                        <c:v>2871</c:v>
                      </c:pt>
                      <c:pt idx="1">
                        <c:v>3433</c:v>
                      </c:pt>
                      <c:pt idx="2">
                        <c:v>3439</c:v>
                      </c:pt>
                      <c:pt idx="3">
                        <c:v>3175</c:v>
                      </c:pt>
                      <c:pt idx="4">
                        <c:v>3206</c:v>
                      </c:pt>
                      <c:pt idx="5">
                        <c:v>3458</c:v>
                      </c:pt>
                      <c:pt idx="6">
                        <c:v>4753</c:v>
                      </c:pt>
                      <c:pt idx="7">
                        <c:v>7782</c:v>
                      </c:pt>
                      <c:pt idx="8">
                        <c:v>7596</c:v>
                      </c:pt>
                      <c:pt idx="9">
                        <c:v>7425</c:v>
                      </c:pt>
                      <c:pt idx="10">
                        <c:v>6992</c:v>
                      </c:pt>
                      <c:pt idx="11">
                        <c:v>6532</c:v>
                      </c:pt>
                      <c:pt idx="12">
                        <c:v>6765</c:v>
                      </c:pt>
                      <c:pt idx="13">
                        <c:v>7169</c:v>
                      </c:pt>
                      <c:pt idx="14">
                        <c:v>7393</c:v>
                      </c:pt>
                      <c:pt idx="15">
                        <c:v>8814</c:v>
                      </c:pt>
                      <c:pt idx="16">
                        <c:v>9293</c:v>
                      </c:pt>
                      <c:pt idx="17">
                        <c:v>8208</c:v>
                      </c:pt>
                      <c:pt idx="18">
                        <c:v>7644</c:v>
                      </c:pt>
                      <c:pt idx="19">
                        <c:v>8579</c:v>
                      </c:pt>
                      <c:pt idx="20">
                        <c:v>9851</c:v>
                      </c:pt>
                      <c:pt idx="21">
                        <c:v>9359</c:v>
                      </c:pt>
                      <c:pt idx="22">
                        <c:v>9787</c:v>
                      </c:pt>
                      <c:pt idx="23">
                        <c:v>10546</c:v>
                      </c:pt>
                      <c:pt idx="24">
                        <c:v>10823</c:v>
                      </c:pt>
                      <c:pt idx="25">
                        <c:v>11427</c:v>
                      </c:pt>
                      <c:pt idx="26">
                        <c:v>12398</c:v>
                      </c:pt>
                      <c:pt idx="27">
                        <c:v>12831</c:v>
                      </c:pt>
                      <c:pt idx="28">
                        <c:v>13573</c:v>
                      </c:pt>
                      <c:pt idx="29">
                        <c:v>15225</c:v>
                      </c:pt>
                      <c:pt idx="30">
                        <c:v>17998</c:v>
                      </c:pt>
                      <c:pt idx="31">
                        <c:v>19387</c:v>
                      </c:pt>
                      <c:pt idx="32">
                        <c:v>19851</c:v>
                      </c:pt>
                      <c:pt idx="33">
                        <c:v>20918</c:v>
                      </c:pt>
                      <c:pt idx="34">
                        <c:v>20604</c:v>
                      </c:pt>
                      <c:pt idx="35">
                        <c:v>19239</c:v>
                      </c:pt>
                      <c:pt idx="36">
                        <c:v>18387</c:v>
                      </c:pt>
                      <c:pt idx="37">
                        <c:v>20767</c:v>
                      </c:pt>
                      <c:pt idx="38">
                        <c:v>20859</c:v>
                      </c:pt>
                      <c:pt idx="39">
                        <c:v>21485</c:v>
                      </c:pt>
                      <c:pt idx="40">
                        <c:v>21874</c:v>
                      </c:pt>
                      <c:pt idx="41">
                        <c:v>24214</c:v>
                      </c:pt>
                      <c:pt idx="42">
                        <c:v>25263</c:v>
                      </c:pt>
                      <c:pt idx="43">
                        <c:v>29360</c:v>
                      </c:pt>
                      <c:pt idx="44">
                        <c:v>30296</c:v>
                      </c:pt>
                      <c:pt idx="45">
                        <c:v>31351</c:v>
                      </c:pt>
                      <c:pt idx="46">
                        <c:v>31254</c:v>
                      </c:pt>
                      <c:pt idx="47">
                        <c:v>31951</c:v>
                      </c:pt>
                      <c:pt idx="48">
                        <c:v>37115</c:v>
                      </c:pt>
                      <c:pt idx="49">
                        <c:v>39498</c:v>
                      </c:pt>
                      <c:pt idx="50">
                        <c:v>39818</c:v>
                      </c:pt>
                      <c:pt idx="51">
                        <c:v>40299</c:v>
                      </c:pt>
                      <c:pt idx="52">
                        <c:v>45709</c:v>
                      </c:pt>
                      <c:pt idx="53">
                        <c:v>53816</c:v>
                      </c:pt>
                      <c:pt idx="54">
                        <c:v>54032</c:v>
                      </c:pt>
                      <c:pt idx="55">
                        <c:v>54555</c:v>
                      </c:pt>
                      <c:pt idx="56">
                        <c:v>54361</c:v>
                      </c:pt>
                      <c:pt idx="57">
                        <c:v>53961</c:v>
                      </c:pt>
                      <c:pt idx="58">
                        <c:v>56756</c:v>
                      </c:pt>
                      <c:pt idx="59">
                        <c:v>56773</c:v>
                      </c:pt>
                      <c:pt idx="60">
                        <c:v>62567</c:v>
                      </c:pt>
                      <c:pt idx="61">
                        <c:v>67522</c:v>
                      </c:pt>
                      <c:pt idx="62">
                        <c:v>69285</c:v>
                      </c:pt>
                      <c:pt idx="63">
                        <c:v>71469</c:v>
                      </c:pt>
                      <c:pt idx="64">
                        <c:v>73001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B9A-4F44-80AD-4875A7D3C8D4}"/>
                  </c:ext>
                </c:extLst>
              </c15:ser>
            </c15:filteredScatterSeries>
          </c:ext>
        </c:extLst>
      </c:scatterChart>
      <c:valAx>
        <c:axId val="149980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63200"/>
        <c:crosses val="autoZero"/>
        <c:crossBetween val="midCat"/>
      </c:valAx>
      <c:valAx>
        <c:axId val="1502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Expenditure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0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2</xdr:row>
      <xdr:rowOff>38100</xdr:rowOff>
    </xdr:from>
    <xdr:to>
      <xdr:col>24</xdr:col>
      <xdr:colOff>38100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F37C3-C528-209C-13BD-046B4A287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DBF97C-82A1-4C05-A0E7-C087548500B0}">
  <we:reference id="wa104100404" version="3.0.0.1" store="en-US" storeType="OMEX"/>
  <we:alternateReferences>
    <we:reference id="WA104100404" version="3.0.0.1" store="WA104100404" storeType="OMEX"/>
  </we:alternateReferences>
  <we:properties>
    <we:property name="MQNXEC5JbgZbL0QdKgpAEAc=" value="&quot;UkUCRWpIf0Q=&quot;"/>
    <we:property name="MQNXEC5JbgZbL0QdKgpCABQ=" value="&quot;Uw==&quot;"/>
    <we:property name="MQNXEC5JbgZbL0QdKgpCBxE=" value="&quot;Vw==&quot;"/>
    <we:property name="MQNXEC5JbgZbL0QdKgpCDho=" value="&quot;Ug==&quot;"/>
    <we:property name="MQNXEC5JbgZbL0QdKgpCEQY=" value="&quot;Ug==&quot;"/>
    <we:property name="MQNXEC5JbgZbL0QdKgpDAQ4=" value="&quot;Uw==&quot;"/>
    <we:property name="MQNXEC5JbgZbL0QdKgpDDQE=" value="&quot;Ug==&quot;"/>
    <we:property name="MQNXEC5JbgZbL0QdKgpDERg=" value="&quot;U1sC&quot;"/>
    <we:property name="MQNXEC5JbgZbL0QdKgpDFgM=" value="&quot;Ug==&quot;"/>
    <we:property name="MQNXEC5JbgZbL0QdKgpEDQ4=" value="&quot;UkUCRA==&quot;"/>
    <we:property name="MQNXEC5JbgZbL0QdKgpRAQE=" value="&quot;UkUCRWs=&quot;"/>
    <we:property name="MQNXEC5JbgZbL0QdKgpREBE=" value="&quot;Uw==&quot;"/>
    <we:property name="MQNXEC5JbgZbL0QdKgpTFAU=" value="&quot;UkUCRWpJ&quot;"/>
    <we:property name="MQNXEC5JbgZbL0QdKgpVDAU=" value="&quot;JTl1&quot;"/>
    <we:property name="MQNXEC5JbgZbL0QdKgpWBwM=" value="&quot;UkUCRWpIf0Q=&quot;"/>
    <we:property name="MQNXEC5JbgZbL0QdKgpXAxI=" value="&quot;UkUCRWpIf0Q=&quot;"/>
    <we:property name="MQNXEC5JbgZbL0QdKgpZEgY=" value="&quot;UQ==&quot;"/>
    <we:property name="MQNXEC5JbgZbL0QdKgpZEgs=" value="&quot;Uw==&quot;"/>
    <we:property name="MQNXEC5JbgZbL0QdKgpZEhE=" value="&quot;UkULTA==&quot;"/>
    <we:property name="MQNXEC5JbgZbL0QdKgpcEhI=" value="&quot;Ug==&quot;"/>
    <we:property name="MQNXEC5JbgZbL0QdKgpcEhY=" value="&quot;Ug==&quot;"/>
    <we:property name="MQNXEC5JbgZbL0QdKgpdBxY=" value="&quot;UA==&quot;"/>
    <we:property name="MQNXEC5JbgZbL0QdKgpdDAs=" value="&quot;UVs=&quot;"/>
    <we:property name="MQNXEC5JbgZbL0QdKgpdEBY=" value="&quot;UkUCQm8=&quot;"/>
    <we:property name="MQNXEC5JbgZbL0QdKgpdEQ4=" value="&quot;Ug==&quot;"/>
    <we:property name="MQNXEC5JbgZbL0QdKgpeBwU=" value="&quot;Uw==&quot;"/>
    <we:property name="MQNXEC5JbgZbL0QdKgpeFhA=" value="&quot;UA==&quot;"/>
    <we:property name="MQNXEC5JbjhVO38RNg==" value="&quot;Uw==&quot;"/>
    <we:property name="MQNXEC5JbjpWKQ==" value="&quot;&quot;"/>
    <we:property name="UniqueID" value="&quot;20238161694857858927&quot;"/>
  </we:properties>
  <we:bindings>
    <we:binding id="refEdit" type="matrix" appref="{BCF6D86D-F6E3-46B4-A82B-C0B5421A3084}"/>
    <we:binding id="Worker" type="matrix" appref="{D802AB89-B998-4246-81B3-4B94C4CD61B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A4C-F87A-41B0-A778-CD1CF7789BD8}">
  <dimension ref="B1:XFD1048575"/>
  <sheetViews>
    <sheetView tabSelected="1" workbookViewId="0">
      <selection activeCell="Q25" sqref="Q25"/>
    </sheetView>
  </sheetViews>
  <sheetFormatPr defaultRowHeight="14.4" x14ac:dyDescent="0.3"/>
  <cols>
    <col min="3" max="3" width="10.21875" bestFit="1" customWidth="1"/>
    <col min="6" max="6" width="10.21875" bestFit="1" customWidth="1"/>
  </cols>
  <sheetData>
    <row r="1" spans="2:14" x14ac:dyDescent="0.3">
      <c r="G1" s="3" t="s">
        <v>16</v>
      </c>
      <c r="H1" s="3"/>
      <c r="I1" s="3"/>
      <c r="J1" s="3"/>
      <c r="K1" s="3"/>
    </row>
    <row r="2" spans="2:14" x14ac:dyDescent="0.3">
      <c r="G2" s="3"/>
      <c r="H2" s="3"/>
      <c r="I2" s="3"/>
      <c r="J2" s="3"/>
      <c r="K2" s="3"/>
    </row>
    <row r="3" spans="2:14" x14ac:dyDescent="0.3">
      <c r="B3" s="2" t="s">
        <v>13</v>
      </c>
      <c r="C3" s="2"/>
      <c r="G3" s="3"/>
      <c r="H3" s="3"/>
      <c r="I3" s="3"/>
      <c r="J3" s="3"/>
      <c r="K3" s="3"/>
    </row>
    <row r="4" spans="2:14" x14ac:dyDescent="0.3">
      <c r="B4" s="1" t="s">
        <v>9</v>
      </c>
      <c r="C4" s="1">
        <v>0.97463631698571429</v>
      </c>
      <c r="E4" t="s">
        <v>0</v>
      </c>
      <c r="F4" t="s">
        <v>1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10</v>
      </c>
      <c r="N4" t="s">
        <v>11</v>
      </c>
    </row>
    <row r="5" spans="2:14" x14ac:dyDescent="0.3">
      <c r="B5" s="1" t="s">
        <v>2</v>
      </c>
      <c r="C5" s="1">
        <v>0.210149000108762</v>
      </c>
      <c r="E5">
        <v>1956</v>
      </c>
      <c r="F5">
        <v>2871</v>
      </c>
      <c r="G5">
        <f>F5</f>
        <v>2871</v>
      </c>
      <c r="H5">
        <f>(F6-F5)</f>
        <v>562</v>
      </c>
    </row>
    <row r="6" spans="2:14" x14ac:dyDescent="0.3">
      <c r="B6" s="2" t="s">
        <v>14</v>
      </c>
      <c r="C6" s="2"/>
      <c r="E6">
        <v>1957</v>
      </c>
      <c r="F6">
        <v>3433</v>
      </c>
      <c r="G6">
        <f>$C$4*F6+(1-$C$4)*(G5+H5)</f>
        <v>3433</v>
      </c>
      <c r="H6">
        <f>$C$5*(G6-G5) + (1-$C$5)*H5</f>
        <v>562</v>
      </c>
      <c r="I6">
        <f>G5+H5</f>
        <v>3433</v>
      </c>
      <c r="J6">
        <f>(F6-I6)</f>
        <v>0</v>
      </c>
      <c r="K6">
        <f t="shared" ref="J6:N7" si="0">I5+J5</f>
        <v>0</v>
      </c>
      <c r="L6">
        <f>K6*K6</f>
        <v>0</v>
      </c>
      <c r="M6">
        <f>((I6-F6)/F5)^2</f>
        <v>0</v>
      </c>
      <c r="N6">
        <f>((G6-G5)/G5)^2</f>
        <v>3.8318301136735178E-2</v>
      </c>
    </row>
    <row r="7" spans="2:14" x14ac:dyDescent="0.3">
      <c r="B7" s="1" t="s">
        <v>10</v>
      </c>
      <c r="C7" s="1">
        <f>SUM(M6:M54)</f>
        <v>0.75473057958286793</v>
      </c>
      <c r="E7">
        <v>1958</v>
      </c>
      <c r="F7">
        <v>3439</v>
      </c>
      <c r="G7">
        <f t="shared" ref="G7:G54" si="1">$C$4*F7+(1-$C$4)*(G6+H6)</f>
        <v>3453.1022077559428</v>
      </c>
      <c r="H7">
        <f t="shared" ref="H7:H54" si="2">$C$5*(G7-G6) + (1-$C$5)*H6</f>
        <v>448.12072079876572</v>
      </c>
      <c r="I7">
        <f t="shared" ref="I7:J69" si="3">G6+H6</f>
        <v>3995</v>
      </c>
      <c r="J7">
        <f>F7-I7</f>
        <v>-556</v>
      </c>
      <c r="K7">
        <f>ABS(F7-I7)</f>
        <v>556</v>
      </c>
      <c r="L7">
        <f>K7*K7</f>
        <v>309136</v>
      </c>
      <c r="M7">
        <f t="shared" ref="M7:M69" si="4">((I7-F7)/F6)^2</f>
        <v>2.6230222606800618E-2</v>
      </c>
      <c r="N7">
        <f t="shared" ref="N7:N69" si="5">((G7-G6)/G6)^2</f>
        <v>3.4287822648944542E-5</v>
      </c>
    </row>
    <row r="8" spans="2:14" x14ac:dyDescent="0.3">
      <c r="B8" s="1" t="s">
        <v>11</v>
      </c>
      <c r="C8" s="1">
        <f>SUM(N6:N54)</f>
        <v>0.86649099934770379</v>
      </c>
      <c r="E8">
        <v>1959</v>
      </c>
      <c r="F8">
        <v>3175</v>
      </c>
      <c r="G8">
        <f t="shared" si="1"/>
        <v>3193.4196881575676</v>
      </c>
      <c r="H8">
        <f t="shared" si="2"/>
        <v>299.37657755556484</v>
      </c>
      <c r="I8">
        <f t="shared" si="3"/>
        <v>3901.2229285547087</v>
      </c>
      <c r="J8">
        <f t="shared" ref="J8:J69" si="6">F8-I8</f>
        <v>-726.22292855470869</v>
      </c>
      <c r="K8">
        <f>ABS(F8-I8)</f>
        <v>726.22292855470869</v>
      </c>
      <c r="L8">
        <f>K8*K8</f>
        <v>527399.74195857754</v>
      </c>
      <c r="M8">
        <f t="shared" si="4"/>
        <v>4.4593910853107759E-2</v>
      </c>
      <c r="N8">
        <f t="shared" si="5"/>
        <v>5.6554421758715102E-3</v>
      </c>
    </row>
    <row r="9" spans="2:14" x14ac:dyDescent="0.3">
      <c r="B9" s="1" t="s">
        <v>12</v>
      </c>
      <c r="C9" s="1">
        <f>SQRT(C7/C8)</f>
        <v>0.93328426862083358</v>
      </c>
      <c r="E9">
        <v>1960</v>
      </c>
      <c r="F9">
        <v>3206</v>
      </c>
      <c r="G9">
        <f t="shared" si="1"/>
        <v>3213.2742095732287</v>
      </c>
      <c r="H9">
        <f t="shared" si="2"/>
        <v>240.63529694941883</v>
      </c>
      <c r="I9">
        <f t="shared" si="3"/>
        <v>3492.7962657131325</v>
      </c>
      <c r="J9">
        <f t="shared" si="6"/>
        <v>-286.79626571313247</v>
      </c>
      <c r="K9">
        <f t="shared" ref="K9:K69" si="7">ABS(F9-I9)</f>
        <v>286.79626571313247</v>
      </c>
      <c r="L9">
        <f t="shared" ref="L9:L68" si="8">K9*K9</f>
        <v>82252.098026997686</v>
      </c>
      <c r="M9">
        <f t="shared" si="4"/>
        <v>8.1594244431270561E-3</v>
      </c>
      <c r="N9">
        <f t="shared" si="5"/>
        <v>3.8655104273255579E-5</v>
      </c>
    </row>
    <row r="10" spans="2:14" x14ac:dyDescent="0.3">
      <c r="B10" s="2" t="s">
        <v>15</v>
      </c>
      <c r="C10" s="2"/>
      <c r="E10">
        <v>1961</v>
      </c>
      <c r="F10">
        <v>3458</v>
      </c>
      <c r="G10">
        <f t="shared" si="1"/>
        <v>3457.8962500200687</v>
      </c>
      <c r="H10">
        <f t="shared" si="2"/>
        <v>241.47310710909198</v>
      </c>
      <c r="I10">
        <f t="shared" si="3"/>
        <v>3453.9095065226475</v>
      </c>
      <c r="J10">
        <f t="shared" si="6"/>
        <v>4.0904934773525383</v>
      </c>
      <c r="K10">
        <f t="shared" si="7"/>
        <v>4.0904934773525383</v>
      </c>
      <c r="L10">
        <f t="shared" si="8"/>
        <v>16.732136888263661</v>
      </c>
      <c r="M10">
        <f t="shared" si="4"/>
        <v>1.6278874420450404E-6</v>
      </c>
      <c r="N10">
        <f t="shared" si="5"/>
        <v>5.7955624802003792E-3</v>
      </c>
    </row>
    <row r="11" spans="2:14" x14ac:dyDescent="0.3">
      <c r="B11" s="1" t="s">
        <v>10</v>
      </c>
      <c r="C11" s="1">
        <f>SUM(M55:M69)</f>
        <v>4.8889061410333536E-2</v>
      </c>
      <c r="E11">
        <v>1962</v>
      </c>
      <c r="F11">
        <v>4753</v>
      </c>
      <c r="G11">
        <f t="shared" si="1"/>
        <v>4726.2760463600862</v>
      </c>
      <c r="H11">
        <f t="shared" si="2"/>
        <v>457.27652105597019</v>
      </c>
      <c r="I11">
        <f t="shared" si="3"/>
        <v>3699.3693571291606</v>
      </c>
      <c r="J11">
        <f t="shared" si="6"/>
        <v>1053.6306428708394</v>
      </c>
      <c r="K11">
        <f t="shared" si="7"/>
        <v>1053.6306428708394</v>
      </c>
      <c r="L11">
        <f t="shared" si="8"/>
        <v>1110137.5315964185</v>
      </c>
      <c r="M11">
        <f t="shared" si="4"/>
        <v>9.2838220556654111E-2</v>
      </c>
      <c r="N11">
        <f t="shared" si="5"/>
        <v>0.13454721540187603</v>
      </c>
    </row>
    <row r="12" spans="2:14" x14ac:dyDescent="0.3">
      <c r="B12" s="1" t="s">
        <v>11</v>
      </c>
      <c r="C12" s="1">
        <f>SUM(N55:N69)</f>
        <v>6.9757296815890935E-2</v>
      </c>
      <c r="E12">
        <v>1963</v>
      </c>
      <c r="F12">
        <v>7782</v>
      </c>
      <c r="G12">
        <f t="shared" si="1"/>
        <v>7716.0938029906565</v>
      </c>
      <c r="H12">
        <f t="shared" si="2"/>
        <v>989.48752944618104</v>
      </c>
      <c r="I12">
        <f t="shared" si="3"/>
        <v>5183.5525674160563</v>
      </c>
      <c r="J12">
        <f t="shared" si="6"/>
        <v>2598.4474325839437</v>
      </c>
      <c r="K12">
        <f t="shared" si="7"/>
        <v>2598.4474325839437</v>
      </c>
      <c r="L12">
        <f t="shared" si="8"/>
        <v>6751929.0599020887</v>
      </c>
      <c r="M12">
        <f t="shared" si="4"/>
        <v>0.29887682572753116</v>
      </c>
      <c r="N12">
        <f t="shared" si="5"/>
        <v>0.40017620945311316</v>
      </c>
    </row>
    <row r="13" spans="2:14" x14ac:dyDescent="0.3">
      <c r="B13" s="1" t="s">
        <v>12</v>
      </c>
      <c r="C13" s="1">
        <f>SQRT(C11/C12)</f>
        <v>0.8371649330051939</v>
      </c>
      <c r="E13">
        <v>1964</v>
      </c>
      <c r="F13">
        <v>7596</v>
      </c>
      <c r="G13">
        <f t="shared" si="1"/>
        <v>7624.1430691944961</v>
      </c>
      <c r="H13">
        <f t="shared" si="2"/>
        <v>762.22435974644679</v>
      </c>
      <c r="I13">
        <f t="shared" si="3"/>
        <v>8705.5813324368373</v>
      </c>
      <c r="J13">
        <f t="shared" si="6"/>
        <v>-1109.5813324368373</v>
      </c>
      <c r="K13">
        <f t="shared" si="7"/>
        <v>1109.5813324368373</v>
      </c>
      <c r="L13">
        <f t="shared" si="8"/>
        <v>1231170.7332923072</v>
      </c>
      <c r="M13">
        <f t="shared" si="4"/>
        <v>2.0329927515485548E-2</v>
      </c>
      <c r="N13">
        <f t="shared" si="5"/>
        <v>1.420088470702038E-4</v>
      </c>
    </row>
    <row r="14" spans="2:14" x14ac:dyDescent="0.3">
      <c r="E14">
        <v>1965</v>
      </c>
      <c r="F14">
        <v>7425</v>
      </c>
      <c r="G14">
        <f t="shared" si="1"/>
        <v>7449.3838187279171</v>
      </c>
      <c r="H14">
        <f t="shared" si="2"/>
        <v>565.31819094188131</v>
      </c>
      <c r="I14">
        <f t="shared" si="3"/>
        <v>8386.3674289409428</v>
      </c>
      <c r="J14">
        <f t="shared" si="6"/>
        <v>-961.36742894094277</v>
      </c>
      <c r="K14">
        <f t="shared" si="7"/>
        <v>961.36742894094277</v>
      </c>
      <c r="L14">
        <f t="shared" si="8"/>
        <v>924227.33342851861</v>
      </c>
      <c r="M14">
        <f t="shared" si="4"/>
        <v>1.6018022384021974E-2</v>
      </c>
      <c r="N14">
        <f t="shared" si="5"/>
        <v>5.2540992459320865E-4</v>
      </c>
    </row>
    <row r="15" spans="2:14" x14ac:dyDescent="0.3">
      <c r="E15">
        <v>1966</v>
      </c>
      <c r="F15">
        <v>6992</v>
      </c>
      <c r="G15">
        <f t="shared" si="1"/>
        <v>7017.9394895913374</v>
      </c>
      <c r="H15">
        <f t="shared" si="2"/>
        <v>355.84954400150286</v>
      </c>
      <c r="I15">
        <f t="shared" si="3"/>
        <v>8014.7020096697979</v>
      </c>
      <c r="J15">
        <f t="shared" si="6"/>
        <v>-1022.7020096697979</v>
      </c>
      <c r="K15">
        <f t="shared" si="7"/>
        <v>1022.7020096697979</v>
      </c>
      <c r="L15">
        <f t="shared" si="8"/>
        <v>1045919.4005826435</v>
      </c>
      <c r="M15">
        <f t="shared" si="4"/>
        <v>1.8971658684853357E-2</v>
      </c>
      <c r="N15">
        <f t="shared" si="5"/>
        <v>3.354353489096048E-3</v>
      </c>
    </row>
    <row r="16" spans="2:14" x14ac:dyDescent="0.3">
      <c r="E16">
        <v>1967</v>
      </c>
      <c r="F16">
        <v>6532</v>
      </c>
      <c r="G16">
        <f t="shared" si="1"/>
        <v>6553.3508702129511</v>
      </c>
      <c r="H16">
        <f t="shared" si="2"/>
        <v>183.43528431615002</v>
      </c>
      <c r="I16">
        <f t="shared" si="3"/>
        <v>7373.7890335928405</v>
      </c>
      <c r="J16">
        <f t="shared" si="6"/>
        <v>-841.7890335928405</v>
      </c>
      <c r="K16">
        <f t="shared" si="7"/>
        <v>841.7890335928405</v>
      </c>
      <c r="L16">
        <f t="shared" si="8"/>
        <v>708608.77707716834</v>
      </c>
      <c r="M16">
        <f t="shared" si="4"/>
        <v>1.4494515002213389E-2</v>
      </c>
      <c r="N16">
        <f t="shared" si="5"/>
        <v>4.3824593407650455E-3</v>
      </c>
    </row>
    <row r="17" spans="5:14" x14ac:dyDescent="0.3">
      <c r="E17">
        <v>1968</v>
      </c>
      <c r="F17">
        <v>6765</v>
      </c>
      <c r="G17">
        <f t="shared" si="1"/>
        <v>6764.2843929668616</v>
      </c>
      <c r="H17">
        <f t="shared" si="2"/>
        <v>189.21401162859769</v>
      </c>
      <c r="I17">
        <f t="shared" si="3"/>
        <v>6736.7861545291007</v>
      </c>
      <c r="J17">
        <f t="shared" si="6"/>
        <v>28.213845470899287</v>
      </c>
      <c r="K17">
        <f t="shared" si="7"/>
        <v>28.213845470899287</v>
      </c>
      <c r="L17">
        <f t="shared" si="8"/>
        <v>796.02107625578424</v>
      </c>
      <c r="M17">
        <f t="shared" si="4"/>
        <v>1.8656587725822737E-5</v>
      </c>
      <c r="N17">
        <f t="shared" si="5"/>
        <v>1.036011007175393E-3</v>
      </c>
    </row>
    <row r="18" spans="5:14" x14ac:dyDescent="0.3">
      <c r="E18">
        <v>1969</v>
      </c>
      <c r="F18">
        <v>7169</v>
      </c>
      <c r="G18">
        <f t="shared" si="1"/>
        <v>7163.5340858450863</v>
      </c>
      <c r="H18">
        <f t="shared" si="2"/>
        <v>233.35280003036948</v>
      </c>
      <c r="I18">
        <f t="shared" si="3"/>
        <v>6953.4984045954589</v>
      </c>
      <c r="J18">
        <f t="shared" si="6"/>
        <v>215.50159540454115</v>
      </c>
      <c r="K18">
        <f t="shared" si="7"/>
        <v>215.50159540454115</v>
      </c>
      <c r="L18">
        <f t="shared" si="8"/>
        <v>46440.937621902551</v>
      </c>
      <c r="M18">
        <f t="shared" si="4"/>
        <v>1.0147647612767673E-3</v>
      </c>
      <c r="N18">
        <f t="shared" si="5"/>
        <v>3.4837378292671239E-3</v>
      </c>
    </row>
    <row r="19" spans="5:14" x14ac:dyDescent="0.3">
      <c r="E19">
        <v>1970</v>
      </c>
      <c r="F19">
        <v>7393</v>
      </c>
      <c r="G19">
        <f t="shared" si="1"/>
        <v>7393.0985857412579</v>
      </c>
      <c r="H19">
        <f t="shared" si="2"/>
        <v>232.55669254505591</v>
      </c>
      <c r="I19">
        <f t="shared" si="3"/>
        <v>7396.8868858754558</v>
      </c>
      <c r="J19">
        <f t="shared" si="6"/>
        <v>-3.886885875455846</v>
      </c>
      <c r="K19">
        <f t="shared" si="7"/>
        <v>3.886885875455846</v>
      </c>
      <c r="L19">
        <f t="shared" si="8"/>
        <v>15.107881808818158</v>
      </c>
      <c r="M19">
        <f t="shared" si="4"/>
        <v>2.9395876752051947E-7</v>
      </c>
      <c r="N19">
        <f t="shared" si="5"/>
        <v>1.0269629952744453E-3</v>
      </c>
    </row>
    <row r="20" spans="5:14" x14ac:dyDescent="0.3">
      <c r="E20">
        <v>1971</v>
      </c>
      <c r="F20">
        <v>8814</v>
      </c>
      <c r="G20">
        <f t="shared" si="1"/>
        <v>8783.8592011667533</v>
      </c>
      <c r="H20">
        <f t="shared" si="2"/>
        <v>475.95208886042599</v>
      </c>
      <c r="I20">
        <f t="shared" si="3"/>
        <v>7625.6552782863137</v>
      </c>
      <c r="J20">
        <f t="shared" si="6"/>
        <v>1188.3447217136863</v>
      </c>
      <c r="K20">
        <f t="shared" si="7"/>
        <v>1188.3447217136863</v>
      </c>
      <c r="L20">
        <f t="shared" si="8"/>
        <v>1412163.1776247786</v>
      </c>
      <c r="M20">
        <f t="shared" si="4"/>
        <v>2.5837082420498605E-2</v>
      </c>
      <c r="N20">
        <f t="shared" si="5"/>
        <v>3.5387653978196709E-2</v>
      </c>
    </row>
    <row r="21" spans="5:14" x14ac:dyDescent="0.3">
      <c r="E21">
        <v>1972</v>
      </c>
      <c r="F21">
        <v>9293</v>
      </c>
      <c r="G21">
        <f t="shared" si="1"/>
        <v>9292.1582120805961</v>
      </c>
      <c r="H21">
        <f t="shared" si="2"/>
        <v>482.74976218654751</v>
      </c>
      <c r="I21">
        <f t="shared" si="3"/>
        <v>9259.811290027179</v>
      </c>
      <c r="J21">
        <f t="shared" si="6"/>
        <v>33.188709972821016</v>
      </c>
      <c r="K21">
        <f t="shared" si="7"/>
        <v>33.188709972821016</v>
      </c>
      <c r="L21">
        <f t="shared" si="8"/>
        <v>1101.4904696600292</v>
      </c>
      <c r="M21">
        <f t="shared" si="4"/>
        <v>1.4178642473407243E-5</v>
      </c>
      <c r="N21">
        <f t="shared" si="5"/>
        <v>3.3486348888516634E-3</v>
      </c>
    </row>
    <row r="22" spans="5:14" x14ac:dyDescent="0.3">
      <c r="E22">
        <v>1973</v>
      </c>
      <c r="F22">
        <v>8208</v>
      </c>
      <c r="G22">
        <f t="shared" si="1"/>
        <v>8247.7425571718686</v>
      </c>
      <c r="H22">
        <f t="shared" si="2"/>
        <v>161.81747678329501</v>
      </c>
      <c r="I22">
        <f t="shared" si="3"/>
        <v>9774.9079742671438</v>
      </c>
      <c r="J22">
        <f t="shared" si="6"/>
        <v>-1566.9079742671438</v>
      </c>
      <c r="K22">
        <f t="shared" si="7"/>
        <v>1566.9079742671438</v>
      </c>
      <c r="L22">
        <f t="shared" si="8"/>
        <v>2455200.5998219643</v>
      </c>
      <c r="M22">
        <f t="shared" si="4"/>
        <v>2.8429885279465508E-2</v>
      </c>
      <c r="N22">
        <f t="shared" si="5"/>
        <v>1.2633205318650774E-2</v>
      </c>
    </row>
    <row r="23" spans="5:14" x14ac:dyDescent="0.3">
      <c r="E23">
        <v>1974</v>
      </c>
      <c r="F23">
        <v>7644</v>
      </c>
      <c r="G23">
        <f t="shared" si="1"/>
        <v>7663.4174220296445</v>
      </c>
      <c r="H23">
        <f t="shared" si="2"/>
        <v>5.0163529486071212</v>
      </c>
      <c r="I23">
        <f t="shared" si="3"/>
        <v>8409.5600339551638</v>
      </c>
      <c r="J23">
        <f t="shared" si="6"/>
        <v>-765.56003395516382</v>
      </c>
      <c r="K23">
        <f t="shared" si="7"/>
        <v>765.56003395516382</v>
      </c>
      <c r="L23">
        <f t="shared" si="8"/>
        <v>586082.16558943153</v>
      </c>
      <c r="M23">
        <f t="shared" si="4"/>
        <v>8.6992900354286289E-3</v>
      </c>
      <c r="N23">
        <f t="shared" si="5"/>
        <v>5.0192513364041777E-3</v>
      </c>
    </row>
    <row r="24" spans="5:14" x14ac:dyDescent="0.3">
      <c r="E24">
        <v>1975</v>
      </c>
      <c r="F24">
        <v>8579</v>
      </c>
      <c r="G24">
        <f t="shared" si="1"/>
        <v>8555.9046869050326</v>
      </c>
      <c r="H24">
        <f t="shared" si="2"/>
        <v>191.51747771563134</v>
      </c>
      <c r="I24">
        <f t="shared" si="3"/>
        <v>7668.4337749782517</v>
      </c>
      <c r="J24">
        <f t="shared" si="6"/>
        <v>910.56622502174832</v>
      </c>
      <c r="K24">
        <f t="shared" si="7"/>
        <v>910.56622502174832</v>
      </c>
      <c r="L24">
        <f t="shared" si="8"/>
        <v>829130.85015035723</v>
      </c>
      <c r="M24">
        <f t="shared" si="4"/>
        <v>1.41899778594327E-2</v>
      </c>
      <c r="N24">
        <f t="shared" si="5"/>
        <v>1.3563103991040154E-2</v>
      </c>
    </row>
    <row r="25" spans="5:14" x14ac:dyDescent="0.3">
      <c r="E25">
        <v>1976</v>
      </c>
      <c r="F25">
        <v>9851</v>
      </c>
      <c r="G25">
        <f t="shared" si="1"/>
        <v>9823.009201601848</v>
      </c>
      <c r="H25">
        <f t="shared" si="2"/>
        <v>417.55101806717312</v>
      </c>
      <c r="I25">
        <f t="shared" si="3"/>
        <v>8747.4221646206643</v>
      </c>
      <c r="J25">
        <f t="shared" si="6"/>
        <v>1103.5778353793357</v>
      </c>
      <c r="K25">
        <f t="shared" si="7"/>
        <v>1103.5778353793357</v>
      </c>
      <c r="L25">
        <f t="shared" si="8"/>
        <v>1217884.0387405402</v>
      </c>
      <c r="M25">
        <f t="shared" si="4"/>
        <v>1.6547508129065355E-2</v>
      </c>
      <c r="N25">
        <f t="shared" si="5"/>
        <v>2.193274558253654E-2</v>
      </c>
    </row>
    <row r="26" spans="5:14" x14ac:dyDescent="0.3">
      <c r="E26">
        <v>1977</v>
      </c>
      <c r="F26">
        <v>9359</v>
      </c>
      <c r="G26">
        <f t="shared" si="1"/>
        <v>9381.3596139696892</v>
      </c>
      <c r="H26">
        <f t="shared" si="2"/>
        <v>236.99086988661583</v>
      </c>
      <c r="I26">
        <f t="shared" si="3"/>
        <v>10240.560219669022</v>
      </c>
      <c r="J26">
        <f t="shared" si="6"/>
        <v>-881.56021966902154</v>
      </c>
      <c r="K26">
        <f t="shared" si="7"/>
        <v>881.56021966902154</v>
      </c>
      <c r="L26">
        <f t="shared" si="8"/>
        <v>777148.42090289353</v>
      </c>
      <c r="M26">
        <f t="shared" si="4"/>
        <v>8.0083552608508288E-3</v>
      </c>
      <c r="N26">
        <f t="shared" si="5"/>
        <v>2.0214665384652177E-3</v>
      </c>
    </row>
    <row r="27" spans="5:14" x14ac:dyDescent="0.3">
      <c r="E27">
        <v>1978</v>
      </c>
      <c r="F27">
        <v>9787</v>
      </c>
      <c r="G27">
        <f t="shared" si="1"/>
        <v>9782.7224271320192</v>
      </c>
      <c r="H27">
        <f t="shared" si="2"/>
        <v>271.53346941194127</v>
      </c>
      <c r="I27">
        <f t="shared" si="3"/>
        <v>9618.3504838563058</v>
      </c>
      <c r="J27">
        <f t="shared" si="6"/>
        <v>168.6495161436942</v>
      </c>
      <c r="K27">
        <f t="shared" si="7"/>
        <v>168.6495161436942</v>
      </c>
      <c r="L27">
        <f t="shared" si="8"/>
        <v>28442.65929550217</v>
      </c>
      <c r="M27">
        <f t="shared" si="4"/>
        <v>3.2472169443645819E-4</v>
      </c>
      <c r="N27">
        <f t="shared" si="5"/>
        <v>1.8303860448460221E-3</v>
      </c>
    </row>
    <row r="28" spans="5:14" x14ac:dyDescent="0.3">
      <c r="E28">
        <v>1979</v>
      </c>
      <c r="F28">
        <v>10546</v>
      </c>
      <c r="G28">
        <f t="shared" si="1"/>
        <v>10533.527558435797</v>
      </c>
      <c r="H28">
        <f t="shared" si="2"/>
        <v>372.25192993897531</v>
      </c>
      <c r="I28">
        <f t="shared" si="3"/>
        <v>10054.25589654396</v>
      </c>
      <c r="J28">
        <f t="shared" si="6"/>
        <v>491.74410345603974</v>
      </c>
      <c r="K28">
        <f t="shared" si="7"/>
        <v>491.74410345603974</v>
      </c>
      <c r="L28">
        <f t="shared" si="8"/>
        <v>241812.26328378433</v>
      </c>
      <c r="M28">
        <f t="shared" si="4"/>
        <v>2.5245219161162732E-3</v>
      </c>
      <c r="N28">
        <f t="shared" si="5"/>
        <v>5.8902672792114363E-3</v>
      </c>
    </row>
    <row r="29" spans="5:14" x14ac:dyDescent="0.3">
      <c r="E29">
        <v>1980</v>
      </c>
      <c r="F29">
        <v>10823</v>
      </c>
      <c r="G29">
        <f t="shared" si="1"/>
        <v>10825.099592703222</v>
      </c>
      <c r="H29">
        <f t="shared" si="2"/>
        <v>355.29713053471977</v>
      </c>
      <c r="I29">
        <f t="shared" si="3"/>
        <v>10905.779488374772</v>
      </c>
      <c r="J29">
        <f t="shared" si="6"/>
        <v>-82.779488374771972</v>
      </c>
      <c r="K29">
        <f t="shared" si="7"/>
        <v>82.779488374771972</v>
      </c>
      <c r="L29">
        <f t="shared" si="8"/>
        <v>6852.4436955890078</v>
      </c>
      <c r="M29">
        <f t="shared" si="4"/>
        <v>6.1612657560113746E-5</v>
      </c>
      <c r="N29">
        <f t="shared" si="5"/>
        <v>7.662033776049791E-4</v>
      </c>
    </row>
    <row r="30" spans="5:14" x14ac:dyDescent="0.3">
      <c r="E30">
        <v>1981</v>
      </c>
      <c r="F30">
        <v>11427</v>
      </c>
      <c r="G30">
        <f t="shared" si="1"/>
        <v>11420.745232657924</v>
      </c>
      <c r="H30">
        <f t="shared" si="2"/>
        <v>405.80612946696044</v>
      </c>
      <c r="I30">
        <f t="shared" si="3"/>
        <v>11180.396723237942</v>
      </c>
      <c r="J30">
        <f t="shared" si="6"/>
        <v>246.60327676205816</v>
      </c>
      <c r="K30">
        <f t="shared" si="7"/>
        <v>246.60327676205816</v>
      </c>
      <c r="L30">
        <f t="shared" si="8"/>
        <v>60813.176109784254</v>
      </c>
      <c r="M30">
        <f t="shared" si="4"/>
        <v>5.1916136921462716E-4</v>
      </c>
      <c r="N30">
        <f t="shared" si="5"/>
        <v>3.0276950656760791E-3</v>
      </c>
    </row>
    <row r="31" spans="5:14" x14ac:dyDescent="0.3">
      <c r="E31">
        <v>1982</v>
      </c>
      <c r="F31">
        <v>12398</v>
      </c>
      <c r="G31">
        <f t="shared" si="1"/>
        <v>12383.505957889991</v>
      </c>
      <c r="H31">
        <f t="shared" si="2"/>
        <v>522.84958087297719</v>
      </c>
      <c r="I31">
        <f t="shared" si="3"/>
        <v>11826.551362124885</v>
      </c>
      <c r="J31">
        <f t="shared" si="6"/>
        <v>571.44863787511531</v>
      </c>
      <c r="K31">
        <f t="shared" si="7"/>
        <v>571.44863787511531</v>
      </c>
      <c r="L31">
        <f t="shared" si="8"/>
        <v>326553.54572932469</v>
      </c>
      <c r="M31">
        <f t="shared" si="4"/>
        <v>2.5008632746087132E-3</v>
      </c>
      <c r="N31">
        <f t="shared" si="5"/>
        <v>7.1063704546492946E-3</v>
      </c>
    </row>
    <row r="32" spans="5:14" x14ac:dyDescent="0.3">
      <c r="E32">
        <v>1983</v>
      </c>
      <c r="F32">
        <v>12831</v>
      </c>
      <c r="G32">
        <f t="shared" si="1"/>
        <v>12832.911293998555</v>
      </c>
      <c r="H32">
        <f t="shared" si="2"/>
        <v>507.41534627199263</v>
      </c>
      <c r="I32">
        <f t="shared" si="3"/>
        <v>12906.355538762968</v>
      </c>
      <c r="J32">
        <f t="shared" si="6"/>
        <v>-75.355538762967626</v>
      </c>
      <c r="K32">
        <f t="shared" si="7"/>
        <v>75.355538762967626</v>
      </c>
      <c r="L32">
        <f t="shared" si="8"/>
        <v>5678.4572222571169</v>
      </c>
      <c r="M32">
        <f t="shared" si="4"/>
        <v>3.6942569107144602E-5</v>
      </c>
      <c r="N32">
        <f t="shared" si="5"/>
        <v>1.3170104311806131E-3</v>
      </c>
    </row>
    <row r="33" spans="5:14" x14ac:dyDescent="0.3">
      <c r="E33">
        <v>1984</v>
      </c>
      <c r="F33">
        <v>13573</v>
      </c>
      <c r="G33">
        <f t="shared" si="1"/>
        <v>13567.098546657953</v>
      </c>
      <c r="H33">
        <f t="shared" si="2"/>
        <v>555.07123565206359</v>
      </c>
      <c r="I33">
        <f t="shared" si="3"/>
        <v>13340.326640270549</v>
      </c>
      <c r="J33">
        <f t="shared" si="6"/>
        <v>232.67335972945148</v>
      </c>
      <c r="K33">
        <f t="shared" si="7"/>
        <v>232.67335972945148</v>
      </c>
      <c r="L33">
        <f t="shared" si="8"/>
        <v>54136.892327790731</v>
      </c>
      <c r="M33">
        <f t="shared" si="4"/>
        <v>3.2883066592433608E-4</v>
      </c>
      <c r="N33">
        <f t="shared" si="5"/>
        <v>3.273130304260454E-3</v>
      </c>
    </row>
    <row r="34" spans="5:14" x14ac:dyDescent="0.3">
      <c r="E34">
        <v>1985</v>
      </c>
      <c r="F34">
        <v>15225</v>
      </c>
      <c r="G34">
        <f t="shared" si="1"/>
        <v>15197.028163939936</v>
      </c>
      <c r="H34">
        <f t="shared" si="2"/>
        <v>780.95164981011328</v>
      </c>
      <c r="I34">
        <f t="shared" si="3"/>
        <v>14122.169782310017</v>
      </c>
      <c r="J34">
        <f t="shared" si="6"/>
        <v>1102.8302176899833</v>
      </c>
      <c r="K34">
        <f t="shared" si="7"/>
        <v>1102.8302176899833</v>
      </c>
      <c r="L34">
        <f t="shared" si="8"/>
        <v>1216234.4890501359</v>
      </c>
      <c r="M34">
        <f t="shared" si="4"/>
        <v>6.6018494514436957E-3</v>
      </c>
      <c r="N34">
        <f t="shared" si="5"/>
        <v>1.4433237018461366E-2</v>
      </c>
    </row>
    <row r="35" spans="5:14" x14ac:dyDescent="0.3">
      <c r="E35">
        <v>1986</v>
      </c>
      <c r="F35">
        <v>17998</v>
      </c>
      <c r="G35">
        <f t="shared" si="1"/>
        <v>17946.764848313498</v>
      </c>
      <c r="H35">
        <f t="shared" si="2"/>
        <v>1194.6898562527163</v>
      </c>
      <c r="I35">
        <f t="shared" si="3"/>
        <v>15977.979813750049</v>
      </c>
      <c r="J35">
        <f t="shared" si="6"/>
        <v>2020.0201862499507</v>
      </c>
      <c r="K35">
        <f t="shared" si="7"/>
        <v>2020.0201862499507</v>
      </c>
      <c r="L35">
        <f t="shared" si="8"/>
        <v>4080481.5528572854</v>
      </c>
      <c r="M35">
        <f t="shared" si="4"/>
        <v>1.7603410486306006E-2</v>
      </c>
      <c r="N35">
        <f t="shared" si="5"/>
        <v>3.2738959949907345E-2</v>
      </c>
    </row>
    <row r="36" spans="5:14" x14ac:dyDescent="0.3">
      <c r="E36">
        <v>1987</v>
      </c>
      <c r="F36">
        <v>19387</v>
      </c>
      <c r="G36">
        <f t="shared" si="1"/>
        <v>19380.77206696097</v>
      </c>
      <c r="H36">
        <f t="shared" si="2"/>
        <v>1244.9821606686403</v>
      </c>
      <c r="I36">
        <f t="shared" si="3"/>
        <v>19141.454704566215</v>
      </c>
      <c r="J36">
        <f t="shared" si="6"/>
        <v>245.54529543378521</v>
      </c>
      <c r="K36">
        <f t="shared" si="7"/>
        <v>245.54529543378521</v>
      </c>
      <c r="L36">
        <f t="shared" si="8"/>
        <v>60292.492109664861</v>
      </c>
      <c r="M36">
        <f t="shared" si="4"/>
        <v>1.861292983784905E-4</v>
      </c>
      <c r="N36">
        <f t="shared" si="5"/>
        <v>6.3845505557343901E-3</v>
      </c>
    </row>
    <row r="37" spans="5:14" x14ac:dyDescent="0.3">
      <c r="E37">
        <v>1988</v>
      </c>
      <c r="F37">
        <v>19851</v>
      </c>
      <c r="G37">
        <f t="shared" si="1"/>
        <v>19870.650620643577</v>
      </c>
      <c r="H37">
        <f t="shared" si="2"/>
        <v>1086.2978926820058</v>
      </c>
      <c r="I37">
        <f t="shared" si="3"/>
        <v>20625.754227629612</v>
      </c>
      <c r="J37">
        <f t="shared" si="6"/>
        <v>-774.75422762961171</v>
      </c>
      <c r="K37">
        <f t="shared" si="7"/>
        <v>774.75422762961171</v>
      </c>
      <c r="L37">
        <f t="shared" si="8"/>
        <v>600244.11322995625</v>
      </c>
      <c r="M37">
        <f t="shared" si="4"/>
        <v>1.5970065188222668E-3</v>
      </c>
      <c r="N37">
        <f t="shared" si="5"/>
        <v>6.3890267437432451E-4</v>
      </c>
    </row>
    <row r="38" spans="5:14" x14ac:dyDescent="0.3">
      <c r="E38">
        <v>1989</v>
      </c>
      <c r="F38">
        <v>20918</v>
      </c>
      <c r="G38">
        <f t="shared" si="1"/>
        <v>20918.987877745869</v>
      </c>
      <c r="H38">
        <f t="shared" si="2"/>
        <v>1078.3205030714357</v>
      </c>
      <c r="I38">
        <f t="shared" si="3"/>
        <v>20956.948513325584</v>
      </c>
      <c r="J38">
        <f t="shared" si="6"/>
        <v>-38.948513325583917</v>
      </c>
      <c r="K38">
        <f t="shared" si="7"/>
        <v>38.948513325583917</v>
      </c>
      <c r="L38">
        <f t="shared" si="8"/>
        <v>1516.9866902731881</v>
      </c>
      <c r="M38">
        <f t="shared" si="4"/>
        <v>3.849612285633019E-6</v>
      </c>
      <c r="N38">
        <f t="shared" si="5"/>
        <v>2.7834143787221939E-3</v>
      </c>
    </row>
    <row r="39" spans="5:14" x14ac:dyDescent="0.3">
      <c r="E39">
        <v>1990</v>
      </c>
      <c r="F39">
        <v>20604</v>
      </c>
      <c r="G39">
        <f t="shared" si="1"/>
        <v>20639.339432112196</v>
      </c>
      <c r="H39">
        <f t="shared" si="2"/>
        <v>792.94468632231042</v>
      </c>
      <c r="I39">
        <f t="shared" si="3"/>
        <v>21997.308380817303</v>
      </c>
      <c r="J39">
        <f t="shared" si="6"/>
        <v>-1393.3083808173033</v>
      </c>
      <c r="K39">
        <f t="shared" si="7"/>
        <v>1393.3083808173033</v>
      </c>
      <c r="L39">
        <f t="shared" si="8"/>
        <v>1941308.2440557354</v>
      </c>
      <c r="M39">
        <f t="shared" si="4"/>
        <v>4.4366399091521685E-3</v>
      </c>
      <c r="N39">
        <f t="shared" si="5"/>
        <v>1.7870778952116059E-4</v>
      </c>
    </row>
    <row r="40" spans="5:14" x14ac:dyDescent="0.3">
      <c r="E40">
        <v>1991</v>
      </c>
      <c r="F40">
        <v>19239</v>
      </c>
      <c r="G40">
        <f t="shared" si="1"/>
        <v>19294.629763140241</v>
      </c>
      <c r="H40">
        <f t="shared" si="2"/>
        <v>343.71876097908034</v>
      </c>
      <c r="I40">
        <f t="shared" si="3"/>
        <v>21432.284118434505</v>
      </c>
      <c r="J40">
        <f t="shared" si="6"/>
        <v>-2193.2841184345052</v>
      </c>
      <c r="K40">
        <f t="shared" si="7"/>
        <v>2193.2841184345052</v>
      </c>
      <c r="L40">
        <f t="shared" si="8"/>
        <v>4810495.2241770243</v>
      </c>
      <c r="M40">
        <f t="shared" si="4"/>
        <v>1.1331481795346977E-2</v>
      </c>
      <c r="N40">
        <f t="shared" si="5"/>
        <v>4.2448804966009846E-3</v>
      </c>
    </row>
    <row r="41" spans="5:14" x14ac:dyDescent="0.3">
      <c r="E41">
        <v>1992</v>
      </c>
      <c r="F41">
        <v>18387</v>
      </c>
      <c r="G41">
        <f t="shared" si="1"/>
        <v>18418.738807306159</v>
      </c>
      <c r="H41">
        <f t="shared" si="2"/>
        <v>87.418998467863872</v>
      </c>
      <c r="I41">
        <f t="shared" si="3"/>
        <v>19638.348524119323</v>
      </c>
      <c r="J41">
        <f t="shared" si="6"/>
        <v>-1251.348524119323</v>
      </c>
      <c r="K41">
        <f t="shared" si="7"/>
        <v>1251.348524119323</v>
      </c>
      <c r="L41">
        <f t="shared" si="8"/>
        <v>1565873.1288156079</v>
      </c>
      <c r="M41">
        <f t="shared" si="4"/>
        <v>4.2304988583349648E-3</v>
      </c>
      <c r="N41">
        <f t="shared" si="5"/>
        <v>2.0607589039947864E-3</v>
      </c>
    </row>
    <row r="42" spans="5:14" x14ac:dyDescent="0.3">
      <c r="E42">
        <v>1993</v>
      </c>
      <c r="F42">
        <v>20767</v>
      </c>
      <c r="G42">
        <f t="shared" si="1"/>
        <v>20709.656715240333</v>
      </c>
      <c r="H42">
        <f t="shared" si="2"/>
        <v>550.48209103295642</v>
      </c>
      <c r="I42">
        <f t="shared" si="3"/>
        <v>18506.157805774023</v>
      </c>
      <c r="J42">
        <f t="shared" si="6"/>
        <v>2260.8421942259774</v>
      </c>
      <c r="K42">
        <f t="shared" si="7"/>
        <v>2260.8421942259774</v>
      </c>
      <c r="L42">
        <f t="shared" si="8"/>
        <v>5111407.4271925325</v>
      </c>
      <c r="M42">
        <f t="shared" si="4"/>
        <v>1.511884962715198E-2</v>
      </c>
      <c r="N42">
        <f t="shared" si="5"/>
        <v>1.5470319235631736E-2</v>
      </c>
    </row>
    <row r="43" spans="5:14" x14ac:dyDescent="0.3">
      <c r="E43">
        <v>1994</v>
      </c>
      <c r="F43">
        <v>20859</v>
      </c>
      <c r="G43">
        <f t="shared" si="1"/>
        <v>20869.174357527045</v>
      </c>
      <c r="H43">
        <f t="shared" si="2"/>
        <v>468.32130305085974</v>
      </c>
      <c r="I43">
        <f t="shared" si="3"/>
        <v>21260.138806273291</v>
      </c>
      <c r="J43">
        <f t="shared" si="6"/>
        <v>-401.13880627329127</v>
      </c>
      <c r="K43">
        <f t="shared" si="7"/>
        <v>401.13880627329127</v>
      </c>
      <c r="L43">
        <f t="shared" si="8"/>
        <v>160912.3418983611</v>
      </c>
      <c r="M43">
        <f t="shared" si="4"/>
        <v>3.7311424466536909E-4</v>
      </c>
      <c r="N43">
        <f t="shared" si="5"/>
        <v>5.9329630547058124E-5</v>
      </c>
    </row>
    <row r="44" spans="5:14" x14ac:dyDescent="0.3">
      <c r="E44">
        <v>1995</v>
      </c>
      <c r="F44">
        <v>21485</v>
      </c>
      <c r="G44">
        <f t="shared" si="1"/>
        <v>21481.258746691667</v>
      </c>
      <c r="H44">
        <f t="shared" si="2"/>
        <v>498.53297185021665</v>
      </c>
      <c r="I44">
        <f t="shared" si="3"/>
        <v>21337.495660577904</v>
      </c>
      <c r="J44">
        <f t="shared" si="6"/>
        <v>147.50433942209565</v>
      </c>
      <c r="K44">
        <f t="shared" si="7"/>
        <v>147.50433942209565</v>
      </c>
      <c r="L44">
        <f t="shared" si="8"/>
        <v>21757.530148348804</v>
      </c>
      <c r="M44">
        <f t="shared" si="4"/>
        <v>5.0006058632928172E-5</v>
      </c>
      <c r="N44">
        <f t="shared" si="5"/>
        <v>8.6022502276946486E-4</v>
      </c>
    </row>
    <row r="45" spans="5:14" x14ac:dyDescent="0.3">
      <c r="E45">
        <v>1996</v>
      </c>
      <c r="F45">
        <v>21874</v>
      </c>
      <c r="G45">
        <f t="shared" si="1"/>
        <v>21876.68326761463</v>
      </c>
      <c r="H45">
        <f t="shared" si="2"/>
        <v>476.86483398509091</v>
      </c>
      <c r="I45">
        <f t="shared" si="3"/>
        <v>21979.791718541885</v>
      </c>
      <c r="J45">
        <f t="shared" si="6"/>
        <v>-105.79171854188462</v>
      </c>
      <c r="K45">
        <f t="shared" si="7"/>
        <v>105.79171854188462</v>
      </c>
      <c r="L45">
        <f t="shared" si="8"/>
        <v>11191.887712045334</v>
      </c>
      <c r="M45">
        <f t="shared" si="4"/>
        <v>2.4245582818186977E-5</v>
      </c>
      <c r="N45">
        <f t="shared" si="5"/>
        <v>3.3885019633935403E-4</v>
      </c>
    </row>
    <row r="46" spans="5:14" x14ac:dyDescent="0.3">
      <c r="E46">
        <v>1997</v>
      </c>
      <c r="F46">
        <v>24214</v>
      </c>
      <c r="G46">
        <f t="shared" si="1"/>
        <v>24166.812087785649</v>
      </c>
      <c r="H46">
        <f t="shared" si="2"/>
        <v>857.92044761529178</v>
      </c>
      <c r="I46">
        <f t="shared" si="3"/>
        <v>22353.548101599721</v>
      </c>
      <c r="J46">
        <f t="shared" si="6"/>
        <v>1860.4518984002789</v>
      </c>
      <c r="K46">
        <f t="shared" si="7"/>
        <v>1860.4518984002789</v>
      </c>
      <c r="L46">
        <f t="shared" si="8"/>
        <v>3461281.2662612018</v>
      </c>
      <c r="M46">
        <f t="shared" si="4"/>
        <v>7.2340328447250309E-3</v>
      </c>
      <c r="N46">
        <f t="shared" si="5"/>
        <v>1.0958645195500957E-2</v>
      </c>
    </row>
    <row r="47" spans="5:14" x14ac:dyDescent="0.3">
      <c r="E47">
        <v>1998</v>
      </c>
      <c r="F47">
        <v>25263</v>
      </c>
      <c r="G47">
        <f t="shared" si="1"/>
        <v>25256.95665955529</v>
      </c>
      <c r="H47">
        <f t="shared" si="2"/>
        <v>906.72211510746115</v>
      </c>
      <c r="I47">
        <f t="shared" si="3"/>
        <v>25024.732535400941</v>
      </c>
      <c r="J47">
        <f t="shared" si="6"/>
        <v>238.26746459905917</v>
      </c>
      <c r="K47">
        <f t="shared" si="7"/>
        <v>238.26746459905917</v>
      </c>
      <c r="L47">
        <f t="shared" si="8"/>
        <v>56771.384686463913</v>
      </c>
      <c r="M47">
        <f t="shared" si="4"/>
        <v>9.6826985422874509E-5</v>
      </c>
      <c r="N47">
        <f t="shared" si="5"/>
        <v>2.0348362360601939E-3</v>
      </c>
    </row>
    <row r="48" spans="5:14" x14ac:dyDescent="0.3">
      <c r="E48">
        <v>1999</v>
      </c>
      <c r="F48">
        <v>29360</v>
      </c>
      <c r="G48">
        <f t="shared" si="1"/>
        <v>29278.929521628714</v>
      </c>
      <c r="H48">
        <f t="shared" si="2"/>
        <v>1561.388944670432</v>
      </c>
      <c r="I48">
        <f t="shared" si="3"/>
        <v>26163.678774662752</v>
      </c>
      <c r="J48">
        <f t="shared" si="6"/>
        <v>3196.3212253372476</v>
      </c>
      <c r="K48">
        <f t="shared" si="7"/>
        <v>3196.3212253372476</v>
      </c>
      <c r="L48">
        <f t="shared" si="8"/>
        <v>10216469.375541404</v>
      </c>
      <c r="M48">
        <f t="shared" si="4"/>
        <v>1.6007775810853785E-2</v>
      </c>
      <c r="N48">
        <f t="shared" si="5"/>
        <v>2.5358072186729416E-2</v>
      </c>
    </row>
    <row r="49" spans="5:14" x14ac:dyDescent="0.3">
      <c r="E49">
        <v>2000</v>
      </c>
      <c r="F49">
        <v>30296</v>
      </c>
      <c r="G49">
        <f t="shared" si="1"/>
        <v>30309.805921038034</v>
      </c>
      <c r="H49">
        <f t="shared" si="2"/>
        <v>1449.9022637386552</v>
      </c>
      <c r="I49">
        <f t="shared" si="3"/>
        <v>30840.318466299144</v>
      </c>
      <c r="J49">
        <f t="shared" si="6"/>
        <v>-544.31846629914435</v>
      </c>
      <c r="K49">
        <f t="shared" si="7"/>
        <v>544.31846629914435</v>
      </c>
      <c r="L49">
        <f t="shared" si="8"/>
        <v>296282.59275425272</v>
      </c>
      <c r="M49">
        <f t="shared" si="4"/>
        <v>3.4371147694208133E-4</v>
      </c>
      <c r="N49">
        <f t="shared" si="5"/>
        <v>1.2396606211980295E-3</v>
      </c>
    </row>
    <row r="50" spans="5:14" x14ac:dyDescent="0.3">
      <c r="E50">
        <v>2001</v>
      </c>
      <c r="F50">
        <v>31351</v>
      </c>
      <c r="G50">
        <f t="shared" si="1"/>
        <v>31361.36634484402</v>
      </c>
      <c r="H50">
        <f t="shared" si="2"/>
        <v>1366.1911243753202</v>
      </c>
      <c r="I50">
        <f t="shared" si="3"/>
        <v>31759.708184776689</v>
      </c>
      <c r="J50">
        <f t="shared" si="6"/>
        <v>-408.70818477668945</v>
      </c>
      <c r="K50">
        <f t="shared" si="7"/>
        <v>408.70818477668945</v>
      </c>
      <c r="L50">
        <f t="shared" si="8"/>
        <v>167042.38030345654</v>
      </c>
      <c r="M50">
        <f t="shared" si="4"/>
        <v>1.8199358737938537E-4</v>
      </c>
      <c r="N50">
        <f t="shared" si="5"/>
        <v>1.2036553610658227E-3</v>
      </c>
    </row>
    <row r="51" spans="5:14" x14ac:dyDescent="0.3">
      <c r="E51">
        <v>2002</v>
      </c>
      <c r="F51">
        <v>31254</v>
      </c>
      <c r="G51">
        <f t="shared" si="1"/>
        <v>31291.374844552614</v>
      </c>
      <c r="H51">
        <f t="shared" si="2"/>
        <v>1064.3787818280302</v>
      </c>
      <c r="I51">
        <f t="shared" si="3"/>
        <v>32727.55746921934</v>
      </c>
      <c r="J51">
        <f t="shared" si="6"/>
        <v>-1473.5574692193404</v>
      </c>
      <c r="K51">
        <f t="shared" si="7"/>
        <v>1473.5574692193404</v>
      </c>
      <c r="L51">
        <f t="shared" si="8"/>
        <v>2171371.6150921076</v>
      </c>
      <c r="M51">
        <f t="shared" si="4"/>
        <v>2.2091813091528146E-3</v>
      </c>
      <c r="N51">
        <f t="shared" si="5"/>
        <v>4.9808177885891863E-6</v>
      </c>
    </row>
    <row r="52" spans="5:14" x14ac:dyDescent="0.3">
      <c r="E52">
        <v>2003</v>
      </c>
      <c r="F52">
        <v>31951</v>
      </c>
      <c r="G52">
        <f t="shared" si="1"/>
        <v>31961.266042678399</v>
      </c>
      <c r="H52">
        <f t="shared" si="2"/>
        <v>981.47761055768171</v>
      </c>
      <c r="I52">
        <f t="shared" si="3"/>
        <v>32355.753626380643</v>
      </c>
      <c r="J52">
        <f t="shared" si="6"/>
        <v>-404.75362638064325</v>
      </c>
      <c r="K52">
        <f t="shared" si="7"/>
        <v>404.75362638064325</v>
      </c>
      <c r="L52">
        <f t="shared" si="8"/>
        <v>163825.49806828136</v>
      </c>
      <c r="M52">
        <f t="shared" si="4"/>
        <v>1.6771437239475475E-4</v>
      </c>
      <c r="N52">
        <f t="shared" si="5"/>
        <v>4.5830991504650136E-4</v>
      </c>
    </row>
    <row r="53" spans="5:14" x14ac:dyDescent="0.3">
      <c r="E53">
        <v>2004</v>
      </c>
      <c r="F53">
        <v>37115</v>
      </c>
      <c r="G53">
        <f t="shared" si="1"/>
        <v>37009.176212566337</v>
      </c>
      <c r="H53">
        <f t="shared" si="2"/>
        <v>1836.0343469106492</v>
      </c>
      <c r="I53">
        <f t="shared" si="3"/>
        <v>32942.743653236081</v>
      </c>
      <c r="J53">
        <f t="shared" si="6"/>
        <v>4172.2563467639193</v>
      </c>
      <c r="K53">
        <f t="shared" si="7"/>
        <v>4172.2563467639193</v>
      </c>
      <c r="L53">
        <f t="shared" si="8"/>
        <v>17407723.023111805</v>
      </c>
      <c r="M53">
        <f t="shared" si="4"/>
        <v>1.7051911010157548E-2</v>
      </c>
      <c r="N53">
        <f t="shared" si="5"/>
        <v>2.4944527808723711E-2</v>
      </c>
    </row>
    <row r="54" spans="5:14" x14ac:dyDescent="0.3">
      <c r="E54">
        <v>2005</v>
      </c>
      <c r="F54">
        <v>39498</v>
      </c>
      <c r="G54">
        <f t="shared" si="1"/>
        <v>39481.442855555499</v>
      </c>
      <c r="H54">
        <f t="shared" si="2"/>
        <v>1969.7379277684504</v>
      </c>
      <c r="I54">
        <f t="shared" si="3"/>
        <v>38845.210559476989</v>
      </c>
      <c r="J54">
        <f t="shared" si="6"/>
        <v>652.78944052301085</v>
      </c>
      <c r="K54">
        <f t="shared" si="7"/>
        <v>652.78944052301085</v>
      </c>
      <c r="L54">
        <f t="shared" si="8"/>
        <v>426134.05365834554</v>
      </c>
      <c r="M54">
        <f t="shared" si="4"/>
        <v>3.0934799931111543E-4</v>
      </c>
      <c r="N54">
        <f t="shared" si="5"/>
        <v>4.4624337534524879E-3</v>
      </c>
    </row>
    <row r="55" spans="5:14" x14ac:dyDescent="0.3">
      <c r="E55">
        <v>2006</v>
      </c>
      <c r="F55">
        <v>39818</v>
      </c>
      <c r="G55">
        <f t="shared" ref="G55:G69" si="9">$C$4*F55+(1-$C$4)*(G54+H54)</f>
        <v>39859.423479693251</v>
      </c>
      <c r="H55">
        <f t="shared" ref="H55:H69" si="10">$C$5*(G55-G54) + (1-$C$5)*H54</f>
        <v>1635.2317219946399</v>
      </c>
      <c r="I55">
        <f t="shared" si="3"/>
        <v>41451.180783323951</v>
      </c>
      <c r="J55">
        <f t="shared" si="6"/>
        <v>-1633.1807833239509</v>
      </c>
      <c r="K55">
        <f t="shared" si="7"/>
        <v>1633.1807833239509</v>
      </c>
      <c r="L55">
        <f t="shared" si="8"/>
        <v>2667279.4710186338</v>
      </c>
      <c r="M55">
        <f t="shared" si="4"/>
        <v>1.7096937002304088E-3</v>
      </c>
      <c r="N55">
        <f t="shared" si="5"/>
        <v>9.165434209077014E-5</v>
      </c>
    </row>
    <row r="56" spans="5:14" x14ac:dyDescent="0.3">
      <c r="E56">
        <v>2007</v>
      </c>
      <c r="F56">
        <v>40299</v>
      </c>
      <c r="G56">
        <f t="shared" si="9"/>
        <v>40329.32621952999</v>
      </c>
      <c r="H56">
        <f t="shared" si="10"/>
        <v>1390.3390015963957</v>
      </c>
      <c r="I56">
        <f t="shared" si="3"/>
        <v>41494.655201687892</v>
      </c>
      <c r="J56">
        <f t="shared" si="6"/>
        <v>-1195.6552016878923</v>
      </c>
      <c r="K56">
        <f t="shared" si="7"/>
        <v>1195.6552016878923</v>
      </c>
      <c r="L56">
        <f t="shared" si="8"/>
        <v>1429591.3613233143</v>
      </c>
      <c r="M56">
        <f t="shared" si="4"/>
        <v>9.0168123299156874E-4</v>
      </c>
      <c r="N56">
        <f t="shared" si="5"/>
        <v>1.3898051889098427E-4</v>
      </c>
    </row>
    <row r="57" spans="5:14" x14ac:dyDescent="0.3">
      <c r="E57">
        <v>2008</v>
      </c>
      <c r="F57">
        <v>45709</v>
      </c>
      <c r="G57">
        <f t="shared" si="9"/>
        <v>45607.815777230782</v>
      </c>
      <c r="H57">
        <f t="shared" si="10"/>
        <v>2207.4299532340619</v>
      </c>
      <c r="I57">
        <f t="shared" si="3"/>
        <v>41719.665221126386</v>
      </c>
      <c r="J57">
        <f t="shared" si="6"/>
        <v>3989.3347788736137</v>
      </c>
      <c r="K57">
        <f t="shared" si="7"/>
        <v>3989.3347788736137</v>
      </c>
      <c r="L57">
        <f t="shared" si="8"/>
        <v>15914791.977930585</v>
      </c>
      <c r="M57">
        <f t="shared" si="4"/>
        <v>9.7996920264937452E-3</v>
      </c>
      <c r="N57">
        <f t="shared" si="5"/>
        <v>1.7130790377056858E-2</v>
      </c>
    </row>
    <row r="58" spans="5:14" x14ac:dyDescent="0.3">
      <c r="E58">
        <v>2009</v>
      </c>
      <c r="F58">
        <v>53816</v>
      </c>
      <c r="G58">
        <f t="shared" si="9"/>
        <v>53663.798770860893</v>
      </c>
      <c r="H58">
        <f t="shared" si="10"/>
        <v>3436.4975267563514</v>
      </c>
      <c r="I58">
        <f t="shared" si="3"/>
        <v>47815.245730464841</v>
      </c>
      <c r="J58">
        <f t="shared" si="6"/>
        <v>6000.7542695351585</v>
      </c>
      <c r="K58">
        <f t="shared" si="7"/>
        <v>6000.7542695351585</v>
      </c>
      <c r="L58">
        <f t="shared" si="8"/>
        <v>36009051.803344436</v>
      </c>
      <c r="M58">
        <f t="shared" si="4"/>
        <v>1.7234879264749186E-2</v>
      </c>
      <c r="N58">
        <f t="shared" si="5"/>
        <v>3.1200283049027017E-2</v>
      </c>
    </row>
    <row r="59" spans="5:14" x14ac:dyDescent="0.3">
      <c r="E59">
        <v>2010</v>
      </c>
      <c r="F59">
        <v>54032</v>
      </c>
      <c r="G59">
        <f t="shared" si="9"/>
        <v>54109.82329468667</v>
      </c>
      <c r="H59">
        <f t="shared" si="10"/>
        <v>2808.0526153382443</v>
      </c>
      <c r="I59">
        <f t="shared" si="3"/>
        <v>57100.296297617242</v>
      </c>
      <c r="J59">
        <f t="shared" si="6"/>
        <v>-3068.2962976172421</v>
      </c>
      <c r="K59">
        <f t="shared" si="7"/>
        <v>3068.2962976172421</v>
      </c>
      <c r="L59">
        <f t="shared" si="8"/>
        <v>9414442.1699716747</v>
      </c>
      <c r="M59">
        <f t="shared" si="4"/>
        <v>3.250661612874883E-3</v>
      </c>
      <c r="N59">
        <f t="shared" si="5"/>
        <v>6.9080369467000921E-5</v>
      </c>
    </row>
    <row r="60" spans="5:14" x14ac:dyDescent="0.3">
      <c r="E60">
        <v>2011</v>
      </c>
      <c r="F60">
        <v>54555</v>
      </c>
      <c r="G60">
        <f t="shared" si="9"/>
        <v>54614.931235583965</v>
      </c>
      <c r="H60">
        <f t="shared" si="10"/>
        <v>2324.0910946986801</v>
      </c>
      <c r="I60">
        <f t="shared" si="3"/>
        <v>56917.875910024915</v>
      </c>
      <c r="J60">
        <f t="shared" si="6"/>
        <v>-2362.8759100249154</v>
      </c>
      <c r="K60">
        <f t="shared" si="7"/>
        <v>2362.8759100249154</v>
      </c>
      <c r="L60">
        <f t="shared" si="8"/>
        <v>5583182.5661760718</v>
      </c>
      <c r="M60">
        <f t="shared" si="4"/>
        <v>1.9124044369478181E-3</v>
      </c>
      <c r="N60">
        <f t="shared" si="5"/>
        <v>8.7139720187066877E-5</v>
      </c>
    </row>
    <row r="61" spans="5:14" x14ac:dyDescent="0.3">
      <c r="E61">
        <v>2012</v>
      </c>
      <c r="F61">
        <v>54361</v>
      </c>
      <c r="G61">
        <f t="shared" si="9"/>
        <v>54426.388141189032</v>
      </c>
      <c r="H61">
        <f t="shared" si="10"/>
        <v>1796.0635322215674</v>
      </c>
      <c r="I61">
        <f t="shared" si="3"/>
        <v>56939.022330282642</v>
      </c>
      <c r="J61">
        <f t="shared" si="6"/>
        <v>-2578.0223302826416</v>
      </c>
      <c r="K61">
        <f t="shared" si="7"/>
        <v>2578.0223302826416</v>
      </c>
      <c r="L61">
        <f t="shared" si="8"/>
        <v>6646199.1354359416</v>
      </c>
      <c r="M61">
        <f t="shared" si="4"/>
        <v>2.2330797297835893E-3</v>
      </c>
      <c r="N61">
        <f t="shared" si="5"/>
        <v>1.1917865466975126E-5</v>
      </c>
    </row>
    <row r="62" spans="5:14" x14ac:dyDescent="0.3">
      <c r="E62">
        <v>2013</v>
      </c>
      <c r="F62">
        <v>53961</v>
      </c>
      <c r="G62">
        <f t="shared" si="9"/>
        <v>54018.358743396515</v>
      </c>
      <c r="H62">
        <f t="shared" si="10"/>
        <v>1332.8756068323157</v>
      </c>
      <c r="I62">
        <f t="shared" si="3"/>
        <v>56222.4516734106</v>
      </c>
      <c r="J62">
        <f t="shared" si="6"/>
        <v>-2261.4516734106001</v>
      </c>
      <c r="K62">
        <f t="shared" si="7"/>
        <v>2261.4516734106001</v>
      </c>
      <c r="L62">
        <f t="shared" si="8"/>
        <v>5114163.6711716037</v>
      </c>
      <c r="M62">
        <f t="shared" si="4"/>
        <v>1.7306121500546181E-3</v>
      </c>
      <c r="N62">
        <f t="shared" si="5"/>
        <v>5.6203567059346531E-5</v>
      </c>
    </row>
    <row r="63" spans="5:14" x14ac:dyDescent="0.3">
      <c r="E63">
        <v>2014</v>
      </c>
      <c r="F63">
        <v>56756</v>
      </c>
      <c r="G63">
        <f t="shared" si="9"/>
        <v>56720.369969349842</v>
      </c>
      <c r="H63">
        <f t="shared" si="10"/>
        <v>1620.5980882038871</v>
      </c>
      <c r="I63">
        <f t="shared" si="3"/>
        <v>55351.234350228828</v>
      </c>
      <c r="J63">
        <f t="shared" si="6"/>
        <v>1404.7656497711723</v>
      </c>
      <c r="K63">
        <f t="shared" si="7"/>
        <v>1404.7656497711723</v>
      </c>
      <c r="L63">
        <f t="shared" si="8"/>
        <v>1973366.5307770239</v>
      </c>
      <c r="M63">
        <f t="shared" si="4"/>
        <v>6.7771606310998336E-4</v>
      </c>
      <c r="N63">
        <f t="shared" si="5"/>
        <v>2.5020243303978998E-3</v>
      </c>
    </row>
    <row r="64" spans="5:14" x14ac:dyDescent="0.3">
      <c r="E64">
        <v>2015</v>
      </c>
      <c r="F64">
        <v>56773</v>
      </c>
      <c r="G64">
        <f t="shared" si="9"/>
        <v>56812.769444788319</v>
      </c>
      <c r="H64">
        <f t="shared" si="10"/>
        <v>1299.4486777636389</v>
      </c>
      <c r="I64">
        <f t="shared" si="3"/>
        <v>58340.968057553728</v>
      </c>
      <c r="J64">
        <f t="shared" si="6"/>
        <v>-1567.9680575537277</v>
      </c>
      <c r="K64">
        <f t="shared" si="7"/>
        <v>1567.9680575537277</v>
      </c>
      <c r="L64">
        <f t="shared" si="8"/>
        <v>2458523.8295088098</v>
      </c>
      <c r="M64">
        <f t="shared" si="4"/>
        <v>7.6322196755160515E-4</v>
      </c>
      <c r="N64">
        <f t="shared" si="5"/>
        <v>2.6537554646429693E-6</v>
      </c>
    </row>
    <row r="65" spans="5:14" x14ac:dyDescent="0.3">
      <c r="E65">
        <v>2016</v>
      </c>
      <c r="F65">
        <v>62567</v>
      </c>
      <c r="G65">
        <f t="shared" si="9"/>
        <v>62454.010324562623</v>
      </c>
      <c r="H65">
        <f t="shared" si="10"/>
        <v>2211.8719676962</v>
      </c>
      <c r="I65">
        <f t="shared" si="3"/>
        <v>58112.21812255196</v>
      </c>
      <c r="J65">
        <f t="shared" si="6"/>
        <v>4454.7818774480402</v>
      </c>
      <c r="K65">
        <f t="shared" si="7"/>
        <v>4454.7818774480402</v>
      </c>
      <c r="L65">
        <f t="shared" si="8"/>
        <v>19845081.575639486</v>
      </c>
      <c r="M65">
        <f t="shared" si="4"/>
        <v>6.1570006693981768E-3</v>
      </c>
      <c r="N65">
        <f t="shared" si="5"/>
        <v>9.8595562312956825E-3</v>
      </c>
    </row>
    <row r="66" spans="5:14" x14ac:dyDescent="0.3">
      <c r="E66">
        <v>2017</v>
      </c>
      <c r="F66">
        <v>67522</v>
      </c>
      <c r="G66">
        <f t="shared" si="9"/>
        <v>67449.558335809357</v>
      </c>
      <c r="H66">
        <f t="shared" si="10"/>
        <v>2796.8587048750596</v>
      </c>
      <c r="I66">
        <f t="shared" si="3"/>
        <v>64665.882292258822</v>
      </c>
      <c r="J66">
        <f t="shared" si="6"/>
        <v>2856.1177077411776</v>
      </c>
      <c r="K66">
        <f t="shared" si="7"/>
        <v>2856.1177077411776</v>
      </c>
      <c r="L66">
        <f t="shared" si="8"/>
        <v>8157408.3604727183</v>
      </c>
      <c r="M66">
        <f t="shared" si="4"/>
        <v>2.0838264217328379E-3</v>
      </c>
      <c r="N66">
        <f t="shared" si="5"/>
        <v>6.3980202905888107E-3</v>
      </c>
    </row>
    <row r="67" spans="5:14" x14ac:dyDescent="0.3">
      <c r="E67">
        <v>2018</v>
      </c>
      <c r="F67">
        <v>69285</v>
      </c>
      <c r="G67">
        <f t="shared" si="9"/>
        <v>69309.385077064449</v>
      </c>
      <c r="H67">
        <f t="shared" si="10"/>
        <v>2599.9423746503735</v>
      </c>
      <c r="I67">
        <f t="shared" si="3"/>
        <v>70246.41704068442</v>
      </c>
      <c r="J67">
        <f t="shared" si="6"/>
        <v>-961.4170406844205</v>
      </c>
      <c r="K67">
        <f t="shared" si="7"/>
        <v>961.4170406844205</v>
      </c>
      <c r="L67">
        <f t="shared" si="8"/>
        <v>924322.7261183887</v>
      </c>
      <c r="M67">
        <f t="shared" si="4"/>
        <v>2.0273700939934378E-4</v>
      </c>
      <c r="N67">
        <f t="shared" si="5"/>
        <v>7.6030308953054372E-4</v>
      </c>
    </row>
    <row r="68" spans="5:14" x14ac:dyDescent="0.3">
      <c r="E68">
        <v>2019</v>
      </c>
      <c r="F68">
        <v>71469</v>
      </c>
      <c r="G68">
        <f t="shared" si="9"/>
        <v>71480.168325907784</v>
      </c>
      <c r="H68">
        <f t="shared" si="10"/>
        <v>2509.7550134744733</v>
      </c>
      <c r="I68">
        <f t="shared" si="3"/>
        <v>71909.327451714824</v>
      </c>
      <c r="J68">
        <f t="shared" si="6"/>
        <v>-440.32745171482384</v>
      </c>
      <c r="K68">
        <f t="shared" si="7"/>
        <v>440.32745171482384</v>
      </c>
      <c r="L68">
        <f t="shared" si="8"/>
        <v>193888.26473367051</v>
      </c>
      <c r="M68">
        <f t="shared" si="4"/>
        <v>4.0389928205300899E-5</v>
      </c>
      <c r="N68">
        <f t="shared" si="5"/>
        <v>9.8095442766495881E-4</v>
      </c>
    </row>
    <row r="69" spans="5:14" x14ac:dyDescent="0.3">
      <c r="E69">
        <v>2020</v>
      </c>
      <c r="F69">
        <v>73001</v>
      </c>
      <c r="G69">
        <f t="shared" si="9"/>
        <v>73026.082738105528</v>
      </c>
      <c r="H69">
        <f t="shared" si="10"/>
        <v>2307.2048748519405</v>
      </c>
      <c r="I69">
        <f t="shared" si="3"/>
        <v>73989.923339382251</v>
      </c>
      <c r="J69">
        <f t="shared" si="6"/>
        <v>-988.92333938225056</v>
      </c>
      <c r="K69">
        <f t="shared" si="7"/>
        <v>988.92333938225056</v>
      </c>
      <c r="L69">
        <f>K69*K69</f>
        <v>977969.37117494189</v>
      </c>
      <c r="M69">
        <f t="shared" si="4"/>
        <v>1.9146519681047459E-4</v>
      </c>
      <c r="N69">
        <f t="shared" si="5"/>
        <v>4.6773488170237005E-4</v>
      </c>
    </row>
    <row r="1048550" spans="16384:16384" x14ac:dyDescent="0.3">
      <c r="XFD1048550" cm="1">
        <f t="array" ref="XFD1048550">solver_pre</f>
        <v>9.9999999999999995E-7</v>
      </c>
    </row>
    <row r="1048551" spans="16384:16384" x14ac:dyDescent="0.3">
      <c r="XFD1048551" cm="1">
        <f t="array" ref="XFD1048551">solver_scl</f>
        <v>1</v>
      </c>
    </row>
    <row r="1048552" spans="16384:16384" x14ac:dyDescent="0.3">
      <c r="XFD1048552" cm="1">
        <f t="array" ref="XFD1048552">solver_rlx</f>
        <v>2</v>
      </c>
    </row>
    <row r="1048553" spans="16384:16384" x14ac:dyDescent="0.3">
      <c r="XFD1048553" cm="1">
        <f t="array" ref="XFD1048553">solver_tol</f>
        <v>0.01</v>
      </c>
    </row>
    <row r="1048554" spans="16384:16384" x14ac:dyDescent="0.3">
      <c r="XFD1048554" cm="1">
        <f t="array" ref="XFD1048554"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cm="1">
        <f t="array" ref="XFD1048556">solver_ssz</f>
        <v>100</v>
      </c>
    </row>
    <row r="1048557" spans="16384:16384" x14ac:dyDescent="0.3">
      <c r="XFD1048557" cm="1">
        <f t="array" ref="XFD1048557">solver_rsd</f>
        <v>0</v>
      </c>
    </row>
    <row r="1048558" spans="16384:16384" x14ac:dyDescent="0.3">
      <c r="XFD1048558" cm="1">
        <f t="array" ref="XFD1048558">solver_mrt</f>
        <v>7.4999999999999997E-2</v>
      </c>
    </row>
    <row r="1048559" spans="16384:16384" x14ac:dyDescent="0.3">
      <c r="XFD1048559" cm="1">
        <f t="array" ref="XFD1048559">solver_mni</f>
        <v>30</v>
      </c>
    </row>
    <row r="1048560" spans="16384:16384" x14ac:dyDescent="0.3">
      <c r="XFD1048560" cm="1">
        <f t="array" ref="XFD1048560">solver_rbv</f>
        <v>1</v>
      </c>
    </row>
    <row r="1048561" spans="16384:16384" x14ac:dyDescent="0.3">
      <c r="XFD1048561" cm="1">
        <f t="array" ref="XFD1048561">solver_neg</f>
        <v>1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mergeCells count="4">
    <mergeCell ref="B3:C3"/>
    <mergeCell ref="B6:C6"/>
    <mergeCell ref="B10:C10"/>
    <mergeCell ref="G1:K3"/>
  </mergeCells>
  <conditionalFormatting sqref="C9">
    <cfRule type="cellIs" dxfId="2" priority="2" operator="lessThan">
      <formula>1</formula>
    </cfRule>
    <cfRule type="cellIs" dxfId="1" priority="3" operator="greaterThan">
      <formula>1</formula>
    </cfRule>
  </conditionalFormatting>
  <conditionalFormatting sqref="C13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  <ignoredErrors>
    <ignoredError sqref="J70 J6" formula="1"/>
  </ignoredErrors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BCF6D86D-F6E3-46B4-A82B-C0B5421A3084}">
          <xm:f>Sheet1!1:1048576</xm:f>
        </x15:webExtension>
        <x15:webExtension appRef="{D802AB89-B998-4246-81B3-4B94C4CD61BF}">
          <xm:f>Sheet1!XFD1048550:XFD1048575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Dutta</dc:creator>
  <cp:lastModifiedBy>Rajarshi Dutta</cp:lastModifiedBy>
  <dcterms:created xsi:type="dcterms:W3CDTF">2023-09-16T09:17:04Z</dcterms:created>
  <dcterms:modified xsi:type="dcterms:W3CDTF">2023-09-16T19:58:29Z</dcterms:modified>
</cp:coreProperties>
</file>