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5" documentId="8_{5D64D6D5-14CB-4237-883F-37177CF57D59}" xr6:coauthVersionLast="47" xr6:coauthVersionMax="47" xr10:uidLastSave="{604337ED-D0F7-4CDB-82F0-EE3D7F28CEA4}"/>
  <bookViews>
    <workbookView showHorizontalScroll="0" showVerticalScroll="0" showSheetTabs="0" xWindow="-108" yWindow="-108" windowWidth="23256" windowHeight="12456" xr2:uid="{00000000-000D-0000-FFFF-FFFF00000000}"/>
  </bookViews>
  <sheets>
    <sheet name="SGB OS data as on July 28,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K3" i="1"/>
  <c r="L3" i="1"/>
  <c r="M3" i="1"/>
  <c r="J3" i="1"/>
  <c r="J71" i="1"/>
  <c r="H71" i="1"/>
  <c r="I71" i="1"/>
  <c r="G71" i="1"/>
  <c r="I69" i="1" l="1"/>
  <c r="H22" i="1" l="1"/>
  <c r="H21" i="1" l="1"/>
  <c r="H20" i="1" l="1"/>
  <c r="H19" i="1" l="1"/>
  <c r="H18" i="1" l="1"/>
  <c r="H9" i="1" l="1"/>
  <c r="H16" i="1" l="1"/>
  <c r="H25" i="1" l="1"/>
  <c r="H15" i="1" l="1"/>
  <c r="H14" i="1" l="1"/>
  <c r="H13" i="1" l="1"/>
  <c r="H6" i="1" l="1"/>
  <c r="H8" i="1"/>
  <c r="I68" i="1" l="1"/>
  <c r="H10" i="1" l="1"/>
  <c r="H5" i="1" l="1"/>
  <c r="H7" i="1"/>
  <c r="H12" i="1" l="1"/>
  <c r="H70" i="1" s="1"/>
  <c r="G4" i="1" l="1"/>
  <c r="I67" i="1" l="1"/>
  <c r="I66" i="1" l="1"/>
  <c r="I64" i="1" l="1"/>
  <c r="I65" i="1"/>
  <c r="I62" i="1" l="1"/>
  <c r="I63" i="1"/>
  <c r="I61" i="1" l="1"/>
  <c r="I60" i="1"/>
  <c r="I59" i="1" l="1"/>
  <c r="I58" i="1" l="1"/>
  <c r="I57" i="1" l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7" i="1" l="1"/>
  <c r="I7" i="1" s="1"/>
  <c r="G6" i="1"/>
  <c r="I6" i="1" s="1"/>
  <c r="G5" i="1"/>
  <c r="G70" i="1" s="1"/>
  <c r="I70" i="1" l="1"/>
  <c r="I5" i="1"/>
  <c r="I4" i="1"/>
</calcChain>
</file>

<file path=xl/sharedStrings.xml><?xml version="1.0" encoding="utf-8"?>
<sst xmlns="http://schemas.openxmlformats.org/spreadsheetml/2006/main" count="208" uniqueCount="208">
  <si>
    <t>S No</t>
  </si>
  <si>
    <t>Issue price/unit</t>
  </si>
  <si>
    <t>2015-I</t>
  </si>
  <si>
    <t>2016-I</t>
  </si>
  <si>
    <t>2016-II</t>
  </si>
  <si>
    <t>2016-17 Series I</t>
  </si>
  <si>
    <t>2016-17 Series II</t>
  </si>
  <si>
    <t>2016-17 Series III</t>
  </si>
  <si>
    <t>2016-17 Series IV</t>
  </si>
  <si>
    <t>2017-18 Series I</t>
  </si>
  <si>
    <t>2017-18 Series II</t>
  </si>
  <si>
    <t>2017-18 Series III</t>
  </si>
  <si>
    <t>2017-18 Series IV</t>
  </si>
  <si>
    <t>2017-18 Series V</t>
  </si>
  <si>
    <t>2017-18 Series VI</t>
  </si>
  <si>
    <t>2017-18 Series VII</t>
  </si>
  <si>
    <t>2017-18 Series VIII</t>
  </si>
  <si>
    <t>2017-18 Series IX</t>
  </si>
  <si>
    <t>2017-18 Series X</t>
  </si>
  <si>
    <t>2017-18 Series XI</t>
  </si>
  <si>
    <t>2017-18 Series XII</t>
  </si>
  <si>
    <t>2017-18 Series XIII</t>
  </si>
  <si>
    <t>2017-18 Series XIV</t>
  </si>
  <si>
    <t>2018-19 Series I</t>
  </si>
  <si>
    <t>2018-19 Series II</t>
  </si>
  <si>
    <t>2018-19 Series III</t>
  </si>
  <si>
    <t>2018-19 Series IV</t>
  </si>
  <si>
    <t>2018-19 Series V</t>
  </si>
  <si>
    <t>2018-19 Series VI</t>
  </si>
  <si>
    <t>2019-20 Series I</t>
  </si>
  <si>
    <t>2019-20 Series II</t>
  </si>
  <si>
    <t>2019-20 Series III</t>
  </si>
  <si>
    <t>2019-20 Series IV</t>
  </si>
  <si>
    <t>2019-20 Series V</t>
  </si>
  <si>
    <t>2019-20 Series VI</t>
  </si>
  <si>
    <t>2019-20 Series VII</t>
  </si>
  <si>
    <t>TOTAL</t>
  </si>
  <si>
    <t>2019-20 Series VIII</t>
  </si>
  <si>
    <t>2019-20 Series IX</t>
  </si>
  <si>
    <t>2019-20 Series X</t>
  </si>
  <si>
    <t>2020-21, Series I</t>
  </si>
  <si>
    <t>2020-21, Series II</t>
  </si>
  <si>
    <t>2020-21, Series III</t>
  </si>
  <si>
    <t>2020-21, Series IV</t>
  </si>
  <si>
    <t>2020-21, Series V</t>
  </si>
  <si>
    <t xml:space="preserve">2020-21, Series VI </t>
  </si>
  <si>
    <t>2020-21, Series VII</t>
  </si>
  <si>
    <t>2020-21, Series VIII</t>
  </si>
  <si>
    <t>2020-21, Series IX</t>
  </si>
  <si>
    <t>2020-21, Series X</t>
  </si>
  <si>
    <t>2020-21, Series XI</t>
  </si>
  <si>
    <t>2020-21, Series XII</t>
  </si>
  <si>
    <t>2021-22, Series I</t>
  </si>
  <si>
    <t>2021-22, Series II</t>
  </si>
  <si>
    <t>2021-22, Series III</t>
  </si>
  <si>
    <t xml:space="preserve">ISIN </t>
  </si>
  <si>
    <t>IN0020150085</t>
  </si>
  <si>
    <t>IN0020150101</t>
  </si>
  <si>
    <t>IN0020150119</t>
  </si>
  <si>
    <t>IN0020160027</t>
  </si>
  <si>
    <t>IN0020160043</t>
  </si>
  <si>
    <t>IN0020160076</t>
  </si>
  <si>
    <t>IN0020160126</t>
  </si>
  <si>
    <t>IN0020170018</t>
  </si>
  <si>
    <t>IN0020170034</t>
  </si>
  <si>
    <t>IN0020170059</t>
  </si>
  <si>
    <t>IN0020170067</t>
  </si>
  <si>
    <t>IN0020170075</t>
  </si>
  <si>
    <t>IN0020170083</t>
  </si>
  <si>
    <t>IN0020170091</t>
  </si>
  <si>
    <t>IN0020170109</t>
  </si>
  <si>
    <t>IN0020170117</t>
  </si>
  <si>
    <t>IN0020170125</t>
  </si>
  <si>
    <t>IN0020170133</t>
  </si>
  <si>
    <t>IN0020170141</t>
  </si>
  <si>
    <t>IN0020170158</t>
  </si>
  <si>
    <t>IN0020170166</t>
  </si>
  <si>
    <t>IN0020180033</t>
  </si>
  <si>
    <t>IN0020180249</t>
  </si>
  <si>
    <t>IN0020180314</t>
  </si>
  <si>
    <t>IN0020180389</t>
  </si>
  <si>
    <t>IN0020180462</t>
  </si>
  <si>
    <t>IN0020180561</t>
  </si>
  <si>
    <t>IN0020190073</t>
  </si>
  <si>
    <t>IN0020190081</t>
  </si>
  <si>
    <t>IN0020190107</t>
  </si>
  <si>
    <t>IN0020190115</t>
  </si>
  <si>
    <t>IN0020190370</t>
  </si>
  <si>
    <t>IN0020190388</t>
  </si>
  <si>
    <t>IN0020190461</t>
  </si>
  <si>
    <t>IN0020190537</t>
  </si>
  <si>
    <t>IN0020190545</t>
  </si>
  <si>
    <t>IN0020190552</t>
  </si>
  <si>
    <t>IN0020200062</t>
  </si>
  <si>
    <t>IN0020200088</t>
  </si>
  <si>
    <t>IN0020200104</t>
  </si>
  <si>
    <t>IN0020200146</t>
  </si>
  <si>
    <t>IN0020200161</t>
  </si>
  <si>
    <t>IN0020200195</t>
  </si>
  <si>
    <t>IN0020200203</t>
  </si>
  <si>
    <t>IN0020200286</t>
  </si>
  <si>
    <t>IN0020200377</t>
  </si>
  <si>
    <t>IN0020200385</t>
  </si>
  <si>
    <t>IN0020200393</t>
  </si>
  <si>
    <t>IN0020200427</t>
  </si>
  <si>
    <t>IN0020210053</t>
  </si>
  <si>
    <t>IN0020210061</t>
  </si>
  <si>
    <t>IN0020210087</t>
  </si>
  <si>
    <t xml:space="preserve">2021-22, Series IV </t>
  </si>
  <si>
    <t>IN0020210111</t>
  </si>
  <si>
    <t>Number of units redeemed (Premature redemption in grams)</t>
  </si>
  <si>
    <t>2021-22, Series V</t>
  </si>
  <si>
    <t>IN0020210129</t>
  </si>
  <si>
    <t xml:space="preserve">Number of units subscribed (in grams) </t>
  </si>
  <si>
    <t>2021-22, Series VI</t>
  </si>
  <si>
    <t>IN0020210145</t>
  </si>
  <si>
    <t>2021-22, Series VII</t>
  </si>
  <si>
    <t>IN0020210178</t>
  </si>
  <si>
    <t>2021-22, Series VIII</t>
  </si>
  <si>
    <t>IN0020210228</t>
  </si>
  <si>
    <t>2021-22, Series IX</t>
  </si>
  <si>
    <t>IN0020210236</t>
  </si>
  <si>
    <t>2021-22, Series X</t>
  </si>
  <si>
    <t>IN0020210319</t>
  </si>
  <si>
    <t>2022-23, Series I</t>
  </si>
  <si>
    <t>IN0020220045</t>
  </si>
  <si>
    <t>Issue Date</t>
  </si>
  <si>
    <t>2022-23, Series II</t>
  </si>
  <si>
    <t>IN0020220078</t>
  </si>
  <si>
    <t>January 1, 2019</t>
  </si>
  <si>
    <t>January 22, 2019</t>
  </si>
  <si>
    <t>February 12, 2019</t>
  </si>
  <si>
    <t>June 11, 2019</t>
  </si>
  <si>
    <t>July 16, 2019</t>
  </si>
  <si>
    <t>August 14, 2019</t>
  </si>
  <si>
    <t>September 17, 2019</t>
  </si>
  <si>
    <t>October 15, 2019</t>
  </si>
  <si>
    <t>October 30, 2019</t>
  </si>
  <si>
    <t>December 10, 2019</t>
  </si>
  <si>
    <t>January 21, 2020</t>
  </si>
  <si>
    <t>February 11, 2020</t>
  </si>
  <si>
    <t>March 11, 2020</t>
  </si>
  <si>
    <t>April 28, 2020</t>
  </si>
  <si>
    <t>May 19, 2020</t>
  </si>
  <si>
    <t>June 16, 2020</t>
  </si>
  <si>
    <t>July 14, 2020</t>
  </si>
  <si>
    <t>August 11, 2020</t>
  </si>
  <si>
    <t>September 8, 2020</t>
  </si>
  <si>
    <t>October 20, 2020</t>
  </si>
  <si>
    <t>November 18, 2020</t>
  </si>
  <si>
    <t>January 5, 2021</t>
  </si>
  <si>
    <t>January 19, 2021</t>
  </si>
  <si>
    <t>February 9, 2021</t>
  </si>
  <si>
    <t>March 9, 2021</t>
  </si>
  <si>
    <t>May 25, 2021</t>
  </si>
  <si>
    <t>June 1, 2021</t>
  </si>
  <si>
    <t>June 8, 2021</t>
  </si>
  <si>
    <t>July 20, 2021</t>
  </si>
  <si>
    <t>August 17, 2021</t>
  </si>
  <si>
    <t>September 7, 2021</t>
  </si>
  <si>
    <t>November 2, 2021</t>
  </si>
  <si>
    <t>December 7, 2021</t>
  </si>
  <si>
    <t>January 18, 2022</t>
  </si>
  <si>
    <t>March 8, 2022</t>
  </si>
  <si>
    <t>June 28, 2022</t>
  </si>
  <si>
    <t>August 30, 2022</t>
  </si>
  <si>
    <t xml:space="preserve">Units outstanding (in grams) </t>
  </si>
  <si>
    <t>2022-23, Series III</t>
  </si>
  <si>
    <t>IN0020220110</t>
  </si>
  <si>
    <t>December 27, 2022</t>
  </si>
  <si>
    <t>2022-23, Series IV</t>
  </si>
  <si>
    <t>IN0020220169</t>
  </si>
  <si>
    <t>March 14, 2023</t>
  </si>
  <si>
    <t>November 30, 2015</t>
  </si>
  <si>
    <t>February 8, 2016</t>
  </si>
  <si>
    <t>March 29, 2016</t>
  </si>
  <si>
    <t>August 5, 2016</t>
  </si>
  <si>
    <t>September 30, 2016</t>
  </si>
  <si>
    <t>November 17, 2016</t>
  </si>
  <si>
    <t>March 17, 2017</t>
  </si>
  <si>
    <t>May 12, 2017</t>
  </si>
  <si>
    <t>July 28, 2017</t>
  </si>
  <si>
    <t>October 16, 2017</t>
  </si>
  <si>
    <t>October 23, 2017</t>
  </si>
  <si>
    <t>October 30, 2017</t>
  </si>
  <si>
    <t>November 6, 2017</t>
  </si>
  <si>
    <t>November 13, 2017</t>
  </si>
  <si>
    <t>November 20, 2017</t>
  </si>
  <si>
    <t>November 27, 2017</t>
  </si>
  <si>
    <t>December 4, 2017</t>
  </si>
  <si>
    <t>December 11, 2017</t>
  </si>
  <si>
    <t>December 18, 2017</t>
  </si>
  <si>
    <t>December 26, 2017</t>
  </si>
  <si>
    <t>January 1, 2018</t>
  </si>
  <si>
    <t>May 4, 2018</t>
  </si>
  <si>
    <t>October 23, 2018</t>
  </si>
  <si>
    <t>2023-24, Series I</t>
  </si>
  <si>
    <t>IN0020230069</t>
  </si>
  <si>
    <t>June 27, 2023</t>
  </si>
  <si>
    <t>November 13,  2018</t>
  </si>
  <si>
    <t>IN0020230093</t>
  </si>
  <si>
    <t>September 20, 2023</t>
  </si>
  <si>
    <t>Tranche</t>
  </si>
  <si>
    <t>2023-24, Series II</t>
  </si>
  <si>
    <t>Data of Outstanding Sovereign Gold Bonds (Tranche wise) as on January 01, 2024</t>
  </si>
  <si>
    <t>202-24, Series III</t>
  </si>
  <si>
    <t>IN0020230168</t>
  </si>
  <si>
    <t>December 28,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</si>
</sst>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[$-409]mmmm\ d\,\ yyyy;@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/>
    <xf numFmtId="165" fontId="4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3" fillId="2" borderId="0" xfId="1" applyFont="1" applyFill="1"/>
    <xf numFmtId="0" fontId="2" fillId="2" borderId="1" xfId="0" applyFont="1" applyFill="1" applyBorder="1" applyAlignment="1">
      <alignment horizontal="center"/>
    </xf>
    <xf numFmtId="166" fontId="3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'SGB OS data as on July 28, 2023'!$E$4:$E$69</c:f>
              <c:strCache>
                <c:ptCount val="66"/>
                <c:pt idx="0">
                  <c:v>November 30, 2015</c:v>
                </c:pt>
                <c:pt idx="1">
                  <c:v>February 8, 2016</c:v>
                </c:pt>
                <c:pt idx="2">
                  <c:v>March 29, 2016</c:v>
                </c:pt>
                <c:pt idx="3">
                  <c:v>August 5, 2016</c:v>
                </c:pt>
                <c:pt idx="4">
                  <c:v>September 30, 2016</c:v>
                </c:pt>
                <c:pt idx="5">
                  <c:v>November 17, 2016</c:v>
                </c:pt>
                <c:pt idx="6">
                  <c:v>March 17, 2017</c:v>
                </c:pt>
                <c:pt idx="7">
                  <c:v>May 12, 2017</c:v>
                </c:pt>
                <c:pt idx="8">
                  <c:v>July 28, 2017</c:v>
                </c:pt>
                <c:pt idx="9">
                  <c:v>October 16, 2017</c:v>
                </c:pt>
                <c:pt idx="10">
                  <c:v>October 23, 2017</c:v>
                </c:pt>
                <c:pt idx="11">
                  <c:v>October 30, 2017</c:v>
                </c:pt>
                <c:pt idx="12">
                  <c:v>November 6, 2017</c:v>
                </c:pt>
                <c:pt idx="13">
                  <c:v>November 13, 2017</c:v>
                </c:pt>
                <c:pt idx="14">
                  <c:v>November 20, 2017</c:v>
                </c:pt>
                <c:pt idx="15">
                  <c:v>November 27, 2017</c:v>
                </c:pt>
                <c:pt idx="16">
                  <c:v>December 4, 2017</c:v>
                </c:pt>
                <c:pt idx="17">
                  <c:v>December 11, 2017</c:v>
                </c:pt>
                <c:pt idx="18">
                  <c:v>December 18, 2017</c:v>
                </c:pt>
                <c:pt idx="19">
                  <c:v>December 26, 2017</c:v>
                </c:pt>
                <c:pt idx="20">
                  <c:v>January 1, 2018</c:v>
                </c:pt>
                <c:pt idx="21">
                  <c:v>May 4, 2018</c:v>
                </c:pt>
                <c:pt idx="22">
                  <c:v>October 23, 2018</c:v>
                </c:pt>
                <c:pt idx="23">
                  <c:v>November 13,  2018</c:v>
                </c:pt>
                <c:pt idx="24">
                  <c:v>January 1, 2019</c:v>
                </c:pt>
                <c:pt idx="25">
                  <c:v>January 22, 2019</c:v>
                </c:pt>
                <c:pt idx="26">
                  <c:v>February 12, 2019</c:v>
                </c:pt>
                <c:pt idx="27">
                  <c:v>June 11, 2019</c:v>
                </c:pt>
                <c:pt idx="28">
                  <c:v>July 16, 2019</c:v>
                </c:pt>
                <c:pt idx="29">
                  <c:v>August 14, 2019</c:v>
                </c:pt>
                <c:pt idx="30">
                  <c:v>September 17, 2019</c:v>
                </c:pt>
                <c:pt idx="31">
                  <c:v>October 15, 2019</c:v>
                </c:pt>
                <c:pt idx="32">
                  <c:v>October 30, 2019</c:v>
                </c:pt>
                <c:pt idx="33">
                  <c:v>December 10, 2019</c:v>
                </c:pt>
                <c:pt idx="34">
                  <c:v>January 21, 2020</c:v>
                </c:pt>
                <c:pt idx="35">
                  <c:v>February 11, 2020</c:v>
                </c:pt>
                <c:pt idx="36">
                  <c:v>March 11, 2020</c:v>
                </c:pt>
                <c:pt idx="37">
                  <c:v>April 28, 2020</c:v>
                </c:pt>
                <c:pt idx="38">
                  <c:v>May 19, 2020</c:v>
                </c:pt>
                <c:pt idx="39">
                  <c:v>June 16, 2020</c:v>
                </c:pt>
                <c:pt idx="40">
                  <c:v>July 14, 2020</c:v>
                </c:pt>
                <c:pt idx="41">
                  <c:v>August 11, 2020</c:v>
                </c:pt>
                <c:pt idx="42">
                  <c:v>September 8, 2020</c:v>
                </c:pt>
                <c:pt idx="43">
                  <c:v>October 20, 2020</c:v>
                </c:pt>
                <c:pt idx="44">
                  <c:v>November 18, 2020</c:v>
                </c:pt>
                <c:pt idx="45">
                  <c:v>January 5, 2021</c:v>
                </c:pt>
                <c:pt idx="46">
                  <c:v>January 19, 2021</c:v>
                </c:pt>
                <c:pt idx="47">
                  <c:v>February 9, 2021</c:v>
                </c:pt>
                <c:pt idx="48">
                  <c:v>March 9, 2021</c:v>
                </c:pt>
                <c:pt idx="49">
                  <c:v>May 25, 2021</c:v>
                </c:pt>
                <c:pt idx="50">
                  <c:v>June 1, 2021</c:v>
                </c:pt>
                <c:pt idx="51">
                  <c:v>June 8, 2021</c:v>
                </c:pt>
                <c:pt idx="52">
                  <c:v>July 20, 2021</c:v>
                </c:pt>
                <c:pt idx="53">
                  <c:v>August 17, 2021</c:v>
                </c:pt>
                <c:pt idx="54">
                  <c:v>September 7, 2021</c:v>
                </c:pt>
                <c:pt idx="55">
                  <c:v>November 2, 2021</c:v>
                </c:pt>
                <c:pt idx="56">
                  <c:v>December 7, 2021</c:v>
                </c:pt>
                <c:pt idx="57">
                  <c:v>January 18, 2022</c:v>
                </c:pt>
                <c:pt idx="58">
                  <c:v>March 8, 2022</c:v>
                </c:pt>
                <c:pt idx="59">
                  <c:v>June 28, 2022</c:v>
                </c:pt>
                <c:pt idx="60">
                  <c:v>August 30, 2022</c:v>
                </c:pt>
                <c:pt idx="61">
                  <c:v>December 27, 2022</c:v>
                </c:pt>
                <c:pt idx="62">
                  <c:v>March 14, 2023</c:v>
                </c:pt>
                <c:pt idx="63">
                  <c:v>June 27, 2023</c:v>
                </c:pt>
                <c:pt idx="64">
                  <c:v>September 20, 2023</c:v>
                </c:pt>
                <c:pt idx="65">
                  <c:v>December 28, 2023</c:v>
                </c:pt>
              </c:strCache>
            </c:strRef>
          </c:cat>
          <c:val>
            <c:numRef>
              <c:f>'SGB OS data as on July 28, 2023'!$F$4:$F$69</c:f>
              <c:numCache>
                <c:formatCode>General</c:formatCode>
                <c:ptCount val="66"/>
                <c:pt idx="0">
                  <c:v>2684</c:v>
                </c:pt>
                <c:pt idx="1">
                  <c:v>2600</c:v>
                </c:pt>
                <c:pt idx="2">
                  <c:v>2916</c:v>
                </c:pt>
                <c:pt idx="3">
                  <c:v>3119</c:v>
                </c:pt>
                <c:pt idx="4">
                  <c:v>3150</c:v>
                </c:pt>
                <c:pt idx="5">
                  <c:v>3007</c:v>
                </c:pt>
                <c:pt idx="6">
                  <c:v>2943</c:v>
                </c:pt>
                <c:pt idx="7">
                  <c:v>2951</c:v>
                </c:pt>
                <c:pt idx="8">
                  <c:v>2830</c:v>
                </c:pt>
                <c:pt idx="9">
                  <c:v>2956</c:v>
                </c:pt>
                <c:pt idx="10">
                  <c:v>2987</c:v>
                </c:pt>
                <c:pt idx="11">
                  <c:v>2971</c:v>
                </c:pt>
                <c:pt idx="12">
                  <c:v>2945</c:v>
                </c:pt>
                <c:pt idx="13">
                  <c:v>2934</c:v>
                </c:pt>
                <c:pt idx="14">
                  <c:v>2961</c:v>
                </c:pt>
                <c:pt idx="15">
                  <c:v>2964</c:v>
                </c:pt>
                <c:pt idx="16">
                  <c:v>2961</c:v>
                </c:pt>
                <c:pt idx="17">
                  <c:v>2952</c:v>
                </c:pt>
                <c:pt idx="18">
                  <c:v>2890</c:v>
                </c:pt>
                <c:pt idx="19">
                  <c:v>2866</c:v>
                </c:pt>
                <c:pt idx="20">
                  <c:v>2881</c:v>
                </c:pt>
                <c:pt idx="21">
                  <c:v>3114</c:v>
                </c:pt>
                <c:pt idx="22">
                  <c:v>3146</c:v>
                </c:pt>
                <c:pt idx="23">
                  <c:v>3183</c:v>
                </c:pt>
                <c:pt idx="24">
                  <c:v>3119</c:v>
                </c:pt>
                <c:pt idx="25">
                  <c:v>3214</c:v>
                </c:pt>
                <c:pt idx="26">
                  <c:v>3326</c:v>
                </c:pt>
                <c:pt idx="27">
                  <c:v>3196</c:v>
                </c:pt>
                <c:pt idx="28">
                  <c:v>3443</c:v>
                </c:pt>
                <c:pt idx="29">
                  <c:v>3499</c:v>
                </c:pt>
                <c:pt idx="30">
                  <c:v>3890</c:v>
                </c:pt>
                <c:pt idx="31">
                  <c:v>3788</c:v>
                </c:pt>
                <c:pt idx="32">
                  <c:v>3835</c:v>
                </c:pt>
                <c:pt idx="33">
                  <c:v>3795</c:v>
                </c:pt>
                <c:pt idx="34">
                  <c:v>4016</c:v>
                </c:pt>
                <c:pt idx="35" formatCode="0">
                  <c:v>4070</c:v>
                </c:pt>
                <c:pt idx="36" formatCode="0">
                  <c:v>4260</c:v>
                </c:pt>
                <c:pt idx="37" formatCode="0">
                  <c:v>4639</c:v>
                </c:pt>
                <c:pt idx="38" formatCode="0">
                  <c:v>4590</c:v>
                </c:pt>
                <c:pt idx="39" formatCode="0">
                  <c:v>4677</c:v>
                </c:pt>
                <c:pt idx="40" formatCode="0">
                  <c:v>4852</c:v>
                </c:pt>
                <c:pt idx="41" formatCode="0">
                  <c:v>5334</c:v>
                </c:pt>
                <c:pt idx="42" formatCode="0">
                  <c:v>5117</c:v>
                </c:pt>
                <c:pt idx="43" formatCode="0">
                  <c:v>5051</c:v>
                </c:pt>
                <c:pt idx="44" formatCode="0">
                  <c:v>5177</c:v>
                </c:pt>
                <c:pt idx="45" formatCode="0">
                  <c:v>5000</c:v>
                </c:pt>
                <c:pt idx="46" formatCode="0">
                  <c:v>5104</c:v>
                </c:pt>
                <c:pt idx="47" formatCode="0">
                  <c:v>4912</c:v>
                </c:pt>
                <c:pt idx="48" formatCode="0">
                  <c:v>4662</c:v>
                </c:pt>
                <c:pt idx="49" formatCode="0">
                  <c:v>4777</c:v>
                </c:pt>
                <c:pt idx="50" formatCode="0">
                  <c:v>4842</c:v>
                </c:pt>
                <c:pt idx="51" formatCode="0">
                  <c:v>4889</c:v>
                </c:pt>
                <c:pt idx="52" formatCode="0">
                  <c:v>4807</c:v>
                </c:pt>
                <c:pt idx="53" formatCode="0">
                  <c:v>4790</c:v>
                </c:pt>
                <c:pt idx="54" formatCode="0">
                  <c:v>4732</c:v>
                </c:pt>
                <c:pt idx="55" formatCode="0">
                  <c:v>4761</c:v>
                </c:pt>
                <c:pt idx="56" formatCode="0">
                  <c:v>4791</c:v>
                </c:pt>
                <c:pt idx="57" formatCode="0">
                  <c:v>4786</c:v>
                </c:pt>
                <c:pt idx="58" formatCode="0">
                  <c:v>5109</c:v>
                </c:pt>
                <c:pt idx="59" formatCode="0">
                  <c:v>5091</c:v>
                </c:pt>
                <c:pt idx="60" formatCode="0">
                  <c:v>5197</c:v>
                </c:pt>
                <c:pt idx="61" formatCode="0">
                  <c:v>5409</c:v>
                </c:pt>
                <c:pt idx="62" formatCode="0">
                  <c:v>5611</c:v>
                </c:pt>
                <c:pt idx="63" formatCode="0">
                  <c:v>5926</c:v>
                </c:pt>
                <c:pt idx="64" formatCode="0">
                  <c:v>5923</c:v>
                </c:pt>
                <c:pt idx="65" formatCode="0">
                  <c:v>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8-42A5-B38B-49487E74B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483599"/>
        <c:axId val="1645949951"/>
      </c:lineChart>
      <c:catAx>
        <c:axId val="12584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949951"/>
        <c:crosses val="autoZero"/>
        <c:auto val="1"/>
        <c:lblAlgn val="ctr"/>
        <c:lblOffset val="100"/>
        <c:noMultiLvlLbl val="0"/>
      </c:catAx>
      <c:valAx>
        <c:axId val="16459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47</xdr:row>
      <xdr:rowOff>19050</xdr:rowOff>
    </xdr:from>
    <xdr:to>
      <xdr:col>17</xdr:col>
      <xdr:colOff>403860</xdr:colOff>
      <xdr:row>63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E2013-79D9-7D6C-7FF0-9D99B170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Q72"/>
  <sheetViews>
    <sheetView tabSelected="1" topLeftCell="H1" zoomScaleNormal="100" workbookViewId="0">
      <selection activeCell="Q3" sqref="Q3"/>
    </sheetView>
  </sheetViews>
  <sheetFormatPr defaultColWidth="9.109375" defaultRowHeight="13.2" x14ac:dyDescent="0.25"/>
  <cols>
    <col min="1" max="1" width="3.109375" style="1" customWidth="1"/>
    <col min="2" max="2" width="7" style="1" customWidth="1"/>
    <col min="3" max="3" width="19.109375" style="1" customWidth="1"/>
    <col min="4" max="4" width="19.88671875" style="1" customWidth="1"/>
    <col min="5" max="5" width="23.88671875" style="1" customWidth="1"/>
    <col min="6" max="6" width="11.88671875" style="1" customWidth="1"/>
    <col min="7" max="7" width="17" style="1" customWidth="1"/>
    <col min="8" max="8" width="17.109375" style="1" customWidth="1"/>
    <col min="9" max="9" width="17.6640625" style="1" customWidth="1"/>
    <col min="10" max="10" width="24.5546875" style="1" customWidth="1"/>
    <col min="11" max="16384" width="9.109375" style="1"/>
  </cols>
  <sheetData>
    <row r="2" spans="2:17" x14ac:dyDescent="0.25">
      <c r="B2" s="13" t="s">
        <v>204</v>
      </c>
      <c r="C2" s="13"/>
      <c r="D2" s="13"/>
      <c r="E2" s="13"/>
      <c r="F2" s="13"/>
      <c r="G2" s="13"/>
      <c r="H2" s="13"/>
      <c r="I2" s="13"/>
    </row>
    <row r="3" spans="2:17" ht="66.75" customHeight="1" x14ac:dyDescent="0.25">
      <c r="B3" s="2" t="s">
        <v>0</v>
      </c>
      <c r="C3" s="2" t="s">
        <v>202</v>
      </c>
      <c r="D3" s="2" t="s">
        <v>55</v>
      </c>
      <c r="E3" s="2" t="s">
        <v>126</v>
      </c>
      <c r="F3" s="3" t="s">
        <v>1</v>
      </c>
      <c r="G3" s="3" t="s">
        <v>113</v>
      </c>
      <c r="H3" s="3" t="s">
        <v>110</v>
      </c>
      <c r="I3" s="3" t="s">
        <v>166</v>
      </c>
      <c r="J3" s="1" t="str">
        <f>_xlfn.CONCAT("'",C3,"',")</f>
        <v>'Tranche',</v>
      </c>
      <c r="K3" s="1" t="str">
        <f t="shared" ref="K3:S3" si="0">_xlfn.CONCAT("'",D3,"',")</f>
        <v>'ISIN ',</v>
      </c>
      <c r="L3" s="1" t="str">
        <f t="shared" si="0"/>
        <v>'Issue Date',</v>
      </c>
      <c r="M3" s="1" t="str">
        <f t="shared" si="0"/>
        <v>'Issue price/unit',</v>
      </c>
      <c r="Q3" s="1" t="str">
        <f>_xlfn.CONCAT(J3:P3)</f>
        <v>'Tranche','ISIN ','Issue Date','Issue price/unit',</v>
      </c>
    </row>
    <row r="4" spans="2:17" x14ac:dyDescent="0.25">
      <c r="B4" s="4">
        <v>1</v>
      </c>
      <c r="C4" s="5" t="s">
        <v>2</v>
      </c>
      <c r="D4" s="6" t="s">
        <v>56</v>
      </c>
      <c r="E4" s="7" t="s">
        <v>173</v>
      </c>
      <c r="F4" s="5">
        <v>2684</v>
      </c>
      <c r="G4" s="5">
        <f>913571</f>
        <v>913571</v>
      </c>
      <c r="H4" s="5">
        <v>913571</v>
      </c>
      <c r="I4" s="5">
        <f>G4-H4</f>
        <v>0</v>
      </c>
    </row>
    <row r="5" spans="2:17" x14ac:dyDescent="0.25">
      <c r="B5" s="4">
        <v>2</v>
      </c>
      <c r="C5" s="5" t="s">
        <v>3</v>
      </c>
      <c r="D5" s="6" t="s">
        <v>57</v>
      </c>
      <c r="E5" s="7" t="s">
        <v>174</v>
      </c>
      <c r="F5" s="5">
        <v>2600</v>
      </c>
      <c r="G5" s="5">
        <f>2869973</f>
        <v>2869973</v>
      </c>
      <c r="H5" s="5">
        <f>11891+48237+57330+48579+55040+28729</f>
        <v>249806</v>
      </c>
      <c r="I5" s="5">
        <f t="shared" ref="I5:I69" si="1">G5-H5</f>
        <v>2620167</v>
      </c>
    </row>
    <row r="6" spans="2:17" x14ac:dyDescent="0.25">
      <c r="B6" s="4">
        <v>3</v>
      </c>
      <c r="C6" s="5" t="s">
        <v>4</v>
      </c>
      <c r="D6" s="6" t="s">
        <v>58</v>
      </c>
      <c r="E6" s="7" t="s">
        <v>175</v>
      </c>
      <c r="F6" s="5">
        <v>2916</v>
      </c>
      <c r="G6" s="5">
        <f>1119741</f>
        <v>1119741</v>
      </c>
      <c r="H6" s="5">
        <f>6085+20806+24131+15842+19217+10215</f>
        <v>96296</v>
      </c>
      <c r="I6" s="5">
        <f t="shared" si="1"/>
        <v>1023445</v>
      </c>
    </row>
    <row r="7" spans="2:17" x14ac:dyDescent="0.25">
      <c r="B7" s="4">
        <v>4</v>
      </c>
      <c r="C7" s="5" t="s">
        <v>5</v>
      </c>
      <c r="D7" s="6" t="s">
        <v>59</v>
      </c>
      <c r="E7" s="7" t="s">
        <v>176</v>
      </c>
      <c r="F7" s="5">
        <v>3119</v>
      </c>
      <c r="G7" s="5">
        <f>2953025</f>
        <v>2953025</v>
      </c>
      <c r="H7" s="5">
        <f>9319+51669+52502+47298+27095</f>
        <v>187883</v>
      </c>
      <c r="I7" s="5">
        <f t="shared" si="1"/>
        <v>2765142</v>
      </c>
    </row>
    <row r="8" spans="2:17" x14ac:dyDescent="0.25">
      <c r="B8" s="4">
        <v>5</v>
      </c>
      <c r="C8" s="5" t="s">
        <v>6</v>
      </c>
      <c r="D8" s="6" t="s">
        <v>60</v>
      </c>
      <c r="E8" s="7" t="s">
        <v>177</v>
      </c>
      <c r="F8" s="5">
        <v>3150</v>
      </c>
      <c r="G8" s="5">
        <v>2615800</v>
      </c>
      <c r="H8" s="5">
        <f>27376+69201+43889+41523+23309</f>
        <v>205298</v>
      </c>
      <c r="I8" s="5">
        <f t="shared" si="1"/>
        <v>2410502</v>
      </c>
    </row>
    <row r="9" spans="2:17" x14ac:dyDescent="0.25">
      <c r="B9" s="4">
        <v>6</v>
      </c>
      <c r="C9" s="5" t="s">
        <v>7</v>
      </c>
      <c r="D9" s="6" t="s">
        <v>61</v>
      </c>
      <c r="E9" s="7" t="s">
        <v>178</v>
      </c>
      <c r="F9" s="5">
        <v>3007</v>
      </c>
      <c r="G9" s="5">
        <v>3598055</v>
      </c>
      <c r="H9" s="5">
        <f>17068+74556+50620+51495+29334</f>
        <v>223073</v>
      </c>
      <c r="I9" s="5">
        <f t="shared" si="1"/>
        <v>3374982</v>
      </c>
    </row>
    <row r="10" spans="2:17" x14ac:dyDescent="0.25">
      <c r="B10" s="4">
        <v>7</v>
      </c>
      <c r="C10" s="5" t="s">
        <v>8</v>
      </c>
      <c r="D10" s="6" t="s">
        <v>62</v>
      </c>
      <c r="E10" s="7" t="s">
        <v>179</v>
      </c>
      <c r="F10" s="5">
        <v>2943</v>
      </c>
      <c r="G10" s="5">
        <v>2220885</v>
      </c>
      <c r="H10" s="5">
        <f>25400+57645+45145+29284</f>
        <v>157474</v>
      </c>
      <c r="I10" s="5">
        <f t="shared" si="1"/>
        <v>2063411</v>
      </c>
    </row>
    <row r="11" spans="2:17" x14ac:dyDescent="0.25">
      <c r="B11" s="4">
        <v>8</v>
      </c>
      <c r="C11" s="5" t="s">
        <v>9</v>
      </c>
      <c r="D11" s="6" t="s">
        <v>63</v>
      </c>
      <c r="E11" s="7" t="s">
        <v>180</v>
      </c>
      <c r="F11" s="5">
        <v>2951</v>
      </c>
      <c r="G11" s="5">
        <v>2027695</v>
      </c>
      <c r="H11" s="5">
        <v>134075</v>
      </c>
      <c r="I11" s="5">
        <f t="shared" si="1"/>
        <v>1893620</v>
      </c>
    </row>
    <row r="12" spans="2:17" x14ac:dyDescent="0.25">
      <c r="B12" s="4">
        <v>9</v>
      </c>
      <c r="C12" s="5" t="s">
        <v>10</v>
      </c>
      <c r="D12" s="6" t="s">
        <v>64</v>
      </c>
      <c r="E12" s="7" t="s">
        <v>181</v>
      </c>
      <c r="F12" s="5">
        <v>2830</v>
      </c>
      <c r="G12" s="5">
        <v>2349953</v>
      </c>
      <c r="H12" s="5">
        <f>38217+66208+42742</f>
        <v>147167</v>
      </c>
      <c r="I12" s="5">
        <f t="shared" si="1"/>
        <v>2202786</v>
      </c>
    </row>
    <row r="13" spans="2:17" x14ac:dyDescent="0.25">
      <c r="B13" s="4">
        <v>10</v>
      </c>
      <c r="C13" s="5" t="s">
        <v>11</v>
      </c>
      <c r="D13" s="6" t="s">
        <v>65</v>
      </c>
      <c r="E13" s="7" t="s">
        <v>182</v>
      </c>
      <c r="F13" s="5">
        <v>2956</v>
      </c>
      <c r="G13" s="5">
        <v>264815</v>
      </c>
      <c r="H13" s="5">
        <f>1967+4697+3093</f>
        <v>9757</v>
      </c>
      <c r="I13" s="5">
        <f t="shared" si="1"/>
        <v>255058</v>
      </c>
    </row>
    <row r="14" spans="2:17" x14ac:dyDescent="0.25">
      <c r="B14" s="4">
        <v>11</v>
      </c>
      <c r="C14" s="5" t="s">
        <v>12</v>
      </c>
      <c r="D14" s="6" t="s">
        <v>66</v>
      </c>
      <c r="E14" s="7" t="s">
        <v>183</v>
      </c>
      <c r="F14" s="5">
        <v>2987</v>
      </c>
      <c r="G14" s="5">
        <v>378945</v>
      </c>
      <c r="H14" s="5">
        <f>2214+7594+5110</f>
        <v>14918</v>
      </c>
      <c r="I14" s="5">
        <f t="shared" si="1"/>
        <v>364027</v>
      </c>
    </row>
    <row r="15" spans="2:17" x14ac:dyDescent="0.25">
      <c r="B15" s="4">
        <v>12</v>
      </c>
      <c r="C15" s="5" t="s">
        <v>13</v>
      </c>
      <c r="D15" s="6" t="s">
        <v>67</v>
      </c>
      <c r="E15" s="7" t="s">
        <v>184</v>
      </c>
      <c r="F15" s="5">
        <v>2971</v>
      </c>
      <c r="G15" s="5">
        <v>174024</v>
      </c>
      <c r="H15" s="5">
        <f>1827+4145+2553</f>
        <v>8525</v>
      </c>
      <c r="I15" s="5">
        <f t="shared" si="1"/>
        <v>165499</v>
      </c>
    </row>
    <row r="16" spans="2:17" x14ac:dyDescent="0.25">
      <c r="B16" s="4">
        <v>13</v>
      </c>
      <c r="C16" s="5" t="s">
        <v>14</v>
      </c>
      <c r="D16" s="6" t="s">
        <v>68</v>
      </c>
      <c r="E16" s="7" t="s">
        <v>185</v>
      </c>
      <c r="F16" s="5">
        <v>2945</v>
      </c>
      <c r="G16" s="5">
        <v>153356</v>
      </c>
      <c r="H16" s="5">
        <f>1073+2973+1780</f>
        <v>5826</v>
      </c>
      <c r="I16" s="5">
        <f t="shared" si="1"/>
        <v>147530</v>
      </c>
    </row>
    <row r="17" spans="2:9" x14ac:dyDescent="0.25">
      <c r="B17" s="4">
        <v>14</v>
      </c>
      <c r="C17" s="5" t="s">
        <v>15</v>
      </c>
      <c r="D17" s="6" t="s">
        <v>69</v>
      </c>
      <c r="E17" s="7" t="s">
        <v>186</v>
      </c>
      <c r="F17" s="5">
        <v>2934</v>
      </c>
      <c r="G17" s="5">
        <v>175121</v>
      </c>
      <c r="H17" s="5">
        <v>5364</v>
      </c>
      <c r="I17" s="5">
        <f t="shared" si="1"/>
        <v>169757</v>
      </c>
    </row>
    <row r="18" spans="2:9" x14ac:dyDescent="0.25">
      <c r="B18" s="4">
        <v>15</v>
      </c>
      <c r="C18" s="5" t="s">
        <v>16</v>
      </c>
      <c r="D18" s="6" t="s">
        <v>70</v>
      </c>
      <c r="E18" s="7" t="s">
        <v>187</v>
      </c>
      <c r="F18" s="5">
        <v>2961</v>
      </c>
      <c r="G18" s="5">
        <v>135666</v>
      </c>
      <c r="H18" s="5">
        <f>1244+2695+2258</f>
        <v>6197</v>
      </c>
      <c r="I18" s="5">
        <f t="shared" si="1"/>
        <v>129469</v>
      </c>
    </row>
    <row r="19" spans="2:9" x14ac:dyDescent="0.25">
      <c r="B19" s="4">
        <v>16</v>
      </c>
      <c r="C19" s="5" t="s">
        <v>17</v>
      </c>
      <c r="D19" s="6" t="s">
        <v>71</v>
      </c>
      <c r="E19" s="7" t="s">
        <v>188</v>
      </c>
      <c r="F19" s="5">
        <v>2964</v>
      </c>
      <c r="G19" s="5">
        <v>105512</v>
      </c>
      <c r="H19" s="5">
        <f>1072+2467+1076</f>
        <v>4615</v>
      </c>
      <c r="I19" s="5">
        <f t="shared" si="1"/>
        <v>100897</v>
      </c>
    </row>
    <row r="20" spans="2:9" x14ac:dyDescent="0.25">
      <c r="B20" s="4">
        <v>17</v>
      </c>
      <c r="C20" s="5" t="s">
        <v>18</v>
      </c>
      <c r="D20" s="6" t="s">
        <v>72</v>
      </c>
      <c r="E20" s="7" t="s">
        <v>189</v>
      </c>
      <c r="F20" s="5">
        <v>2961</v>
      </c>
      <c r="G20" s="5">
        <v>107380</v>
      </c>
      <c r="H20" s="5">
        <f>544+2688+781</f>
        <v>4013</v>
      </c>
      <c r="I20" s="5">
        <f t="shared" si="1"/>
        <v>103367</v>
      </c>
    </row>
    <row r="21" spans="2:9" x14ac:dyDescent="0.25">
      <c r="B21" s="4">
        <v>18</v>
      </c>
      <c r="C21" s="5" t="s">
        <v>19</v>
      </c>
      <c r="D21" s="6" t="s">
        <v>73</v>
      </c>
      <c r="E21" s="7" t="s">
        <v>190</v>
      </c>
      <c r="F21" s="5">
        <v>2952</v>
      </c>
      <c r="G21" s="5">
        <v>81614</v>
      </c>
      <c r="H21" s="5">
        <f>1182+1731+440</f>
        <v>3353</v>
      </c>
      <c r="I21" s="5">
        <f t="shared" si="1"/>
        <v>78261</v>
      </c>
    </row>
    <row r="22" spans="2:9" x14ac:dyDescent="0.25">
      <c r="B22" s="4">
        <v>19</v>
      </c>
      <c r="C22" s="5" t="s">
        <v>20</v>
      </c>
      <c r="D22" s="6" t="s">
        <v>74</v>
      </c>
      <c r="E22" s="7" t="s">
        <v>191</v>
      </c>
      <c r="F22" s="5">
        <v>2890</v>
      </c>
      <c r="G22" s="5">
        <v>111218</v>
      </c>
      <c r="H22" s="5">
        <f>1936+1910+583</f>
        <v>4429</v>
      </c>
      <c r="I22" s="5">
        <f t="shared" si="1"/>
        <v>106789</v>
      </c>
    </row>
    <row r="23" spans="2:9" x14ac:dyDescent="0.25">
      <c r="B23" s="4">
        <v>20</v>
      </c>
      <c r="C23" s="5" t="s">
        <v>21</v>
      </c>
      <c r="D23" s="6" t="s">
        <v>75</v>
      </c>
      <c r="E23" s="7" t="s">
        <v>192</v>
      </c>
      <c r="F23" s="5">
        <v>2866</v>
      </c>
      <c r="G23" s="5">
        <v>131958</v>
      </c>
      <c r="H23" s="5">
        <v>5434</v>
      </c>
      <c r="I23" s="5">
        <f t="shared" si="1"/>
        <v>126524</v>
      </c>
    </row>
    <row r="24" spans="2:9" x14ac:dyDescent="0.25">
      <c r="B24" s="4">
        <v>21</v>
      </c>
      <c r="C24" s="5" t="s">
        <v>22</v>
      </c>
      <c r="D24" s="6" t="s">
        <v>76</v>
      </c>
      <c r="E24" s="7" t="s">
        <v>193</v>
      </c>
      <c r="F24" s="5">
        <v>2881</v>
      </c>
      <c r="G24" s="5">
        <v>327434</v>
      </c>
      <c r="H24" s="5">
        <v>10118</v>
      </c>
      <c r="I24" s="5">
        <f t="shared" si="1"/>
        <v>317316</v>
      </c>
    </row>
    <row r="25" spans="2:9" x14ac:dyDescent="0.25">
      <c r="B25" s="4">
        <v>22</v>
      </c>
      <c r="C25" s="5" t="s">
        <v>23</v>
      </c>
      <c r="D25" s="6" t="s">
        <v>77</v>
      </c>
      <c r="E25" s="7" t="s">
        <v>194</v>
      </c>
      <c r="F25" s="5">
        <v>3114</v>
      </c>
      <c r="G25" s="5">
        <v>650337</v>
      </c>
      <c r="H25" s="5">
        <f>8173+8885</f>
        <v>17058</v>
      </c>
      <c r="I25" s="5">
        <f t="shared" si="1"/>
        <v>633279</v>
      </c>
    </row>
    <row r="26" spans="2:9" x14ac:dyDescent="0.25">
      <c r="B26" s="4">
        <v>23</v>
      </c>
      <c r="C26" s="5" t="s">
        <v>24</v>
      </c>
      <c r="D26" s="6" t="s">
        <v>78</v>
      </c>
      <c r="E26" s="7" t="s">
        <v>195</v>
      </c>
      <c r="F26" s="5">
        <v>3146</v>
      </c>
      <c r="G26" s="5">
        <v>312258</v>
      </c>
      <c r="H26" s="5">
        <v>1793</v>
      </c>
      <c r="I26" s="5">
        <f t="shared" si="1"/>
        <v>310465</v>
      </c>
    </row>
    <row r="27" spans="2:9" x14ac:dyDescent="0.25">
      <c r="B27" s="4">
        <v>24</v>
      </c>
      <c r="C27" s="5" t="s">
        <v>25</v>
      </c>
      <c r="D27" s="6" t="s">
        <v>79</v>
      </c>
      <c r="E27" s="8" t="s">
        <v>199</v>
      </c>
      <c r="F27" s="5">
        <v>3183</v>
      </c>
      <c r="G27" s="5">
        <v>409398</v>
      </c>
      <c r="H27" s="5">
        <v>2437</v>
      </c>
      <c r="I27" s="5">
        <f t="shared" si="1"/>
        <v>406961</v>
      </c>
    </row>
    <row r="28" spans="2:9" x14ac:dyDescent="0.25">
      <c r="B28" s="4">
        <v>25</v>
      </c>
      <c r="C28" s="5" t="s">
        <v>26</v>
      </c>
      <c r="D28" s="6" t="s">
        <v>80</v>
      </c>
      <c r="E28" s="8" t="s">
        <v>129</v>
      </c>
      <c r="F28" s="5">
        <v>3119</v>
      </c>
      <c r="G28" s="5">
        <v>207886</v>
      </c>
      <c r="H28" s="5">
        <v>947</v>
      </c>
      <c r="I28" s="5">
        <f t="shared" si="1"/>
        <v>206939</v>
      </c>
    </row>
    <row r="29" spans="2:9" x14ac:dyDescent="0.25">
      <c r="B29" s="4">
        <v>26</v>
      </c>
      <c r="C29" s="5" t="s">
        <v>27</v>
      </c>
      <c r="D29" s="6" t="s">
        <v>81</v>
      </c>
      <c r="E29" s="8" t="s">
        <v>130</v>
      </c>
      <c r="F29" s="5">
        <v>3214</v>
      </c>
      <c r="G29" s="5">
        <v>243606</v>
      </c>
      <c r="H29" s="5"/>
      <c r="I29" s="5">
        <f t="shared" si="1"/>
        <v>243606</v>
      </c>
    </row>
    <row r="30" spans="2:9" x14ac:dyDescent="0.25">
      <c r="B30" s="4">
        <v>27</v>
      </c>
      <c r="C30" s="5" t="s">
        <v>28</v>
      </c>
      <c r="D30" s="6" t="s">
        <v>82</v>
      </c>
      <c r="E30" s="8" t="s">
        <v>131</v>
      </c>
      <c r="F30" s="5">
        <v>3326</v>
      </c>
      <c r="G30" s="5">
        <v>207388</v>
      </c>
      <c r="H30" s="5"/>
      <c r="I30" s="5">
        <f t="shared" si="1"/>
        <v>207388</v>
      </c>
    </row>
    <row r="31" spans="2:9" x14ac:dyDescent="0.25">
      <c r="B31" s="4">
        <v>28</v>
      </c>
      <c r="C31" s="5" t="s">
        <v>29</v>
      </c>
      <c r="D31" s="6" t="s">
        <v>83</v>
      </c>
      <c r="E31" s="8" t="s">
        <v>132</v>
      </c>
      <c r="F31" s="5">
        <v>3196</v>
      </c>
      <c r="G31" s="5">
        <v>459789</v>
      </c>
      <c r="H31" s="5"/>
      <c r="I31" s="5">
        <f t="shared" si="1"/>
        <v>459789</v>
      </c>
    </row>
    <row r="32" spans="2:9" x14ac:dyDescent="0.25">
      <c r="B32" s="4">
        <v>29</v>
      </c>
      <c r="C32" s="5" t="s">
        <v>30</v>
      </c>
      <c r="D32" s="6" t="s">
        <v>84</v>
      </c>
      <c r="E32" s="8" t="s">
        <v>133</v>
      </c>
      <c r="F32" s="5">
        <v>3443</v>
      </c>
      <c r="G32" s="5">
        <v>535947</v>
      </c>
      <c r="H32" s="5"/>
      <c r="I32" s="5">
        <f t="shared" si="1"/>
        <v>535947</v>
      </c>
    </row>
    <row r="33" spans="2:9" x14ac:dyDescent="0.25">
      <c r="B33" s="4">
        <v>30</v>
      </c>
      <c r="C33" s="5" t="s">
        <v>31</v>
      </c>
      <c r="D33" s="6" t="s">
        <v>85</v>
      </c>
      <c r="E33" s="8" t="s">
        <v>134</v>
      </c>
      <c r="F33" s="5">
        <v>3499</v>
      </c>
      <c r="G33" s="5">
        <v>1024837</v>
      </c>
      <c r="H33" s="5"/>
      <c r="I33" s="5">
        <f t="shared" si="1"/>
        <v>1024837</v>
      </c>
    </row>
    <row r="34" spans="2:9" x14ac:dyDescent="0.25">
      <c r="B34" s="4">
        <v>31</v>
      </c>
      <c r="C34" s="5" t="s">
        <v>32</v>
      </c>
      <c r="D34" s="6" t="s">
        <v>86</v>
      </c>
      <c r="E34" s="8" t="s">
        <v>135</v>
      </c>
      <c r="F34" s="5">
        <v>3890</v>
      </c>
      <c r="G34" s="5">
        <v>627892</v>
      </c>
      <c r="H34" s="5"/>
      <c r="I34" s="5">
        <f t="shared" si="1"/>
        <v>627892</v>
      </c>
    </row>
    <row r="35" spans="2:9" x14ac:dyDescent="0.25">
      <c r="B35" s="4">
        <v>32</v>
      </c>
      <c r="C35" s="5" t="s">
        <v>33</v>
      </c>
      <c r="D35" s="6" t="s">
        <v>87</v>
      </c>
      <c r="E35" s="8" t="s">
        <v>136</v>
      </c>
      <c r="F35" s="5">
        <v>3788</v>
      </c>
      <c r="G35" s="5">
        <v>455776</v>
      </c>
      <c r="H35" s="5"/>
      <c r="I35" s="5">
        <f t="shared" si="1"/>
        <v>455776</v>
      </c>
    </row>
    <row r="36" spans="2:9" x14ac:dyDescent="0.25">
      <c r="B36" s="4">
        <v>33</v>
      </c>
      <c r="C36" s="5" t="s">
        <v>34</v>
      </c>
      <c r="D36" s="6" t="s">
        <v>88</v>
      </c>
      <c r="E36" s="8" t="s">
        <v>137</v>
      </c>
      <c r="F36" s="5">
        <v>3835</v>
      </c>
      <c r="G36" s="5">
        <v>693210</v>
      </c>
      <c r="H36" s="5"/>
      <c r="I36" s="5">
        <f t="shared" si="1"/>
        <v>693210</v>
      </c>
    </row>
    <row r="37" spans="2:9" x14ac:dyDescent="0.25">
      <c r="B37" s="4">
        <v>34</v>
      </c>
      <c r="C37" s="5" t="s">
        <v>35</v>
      </c>
      <c r="D37" s="6" t="s">
        <v>89</v>
      </c>
      <c r="E37" s="8" t="s">
        <v>138</v>
      </c>
      <c r="F37" s="5">
        <v>3795</v>
      </c>
      <c r="G37" s="5">
        <v>648304</v>
      </c>
      <c r="H37" s="5"/>
      <c r="I37" s="5">
        <f t="shared" si="1"/>
        <v>648304</v>
      </c>
    </row>
    <row r="38" spans="2:9" x14ac:dyDescent="0.25">
      <c r="B38" s="4">
        <v>35</v>
      </c>
      <c r="C38" s="5" t="s">
        <v>37</v>
      </c>
      <c r="D38" s="6" t="s">
        <v>90</v>
      </c>
      <c r="E38" s="8" t="s">
        <v>139</v>
      </c>
      <c r="F38" s="5">
        <v>4016</v>
      </c>
      <c r="G38" s="5">
        <v>522119</v>
      </c>
      <c r="H38" s="5"/>
      <c r="I38" s="5">
        <f t="shared" si="1"/>
        <v>522119</v>
      </c>
    </row>
    <row r="39" spans="2:9" x14ac:dyDescent="0.25">
      <c r="B39" s="4">
        <v>36</v>
      </c>
      <c r="C39" s="5" t="s">
        <v>38</v>
      </c>
      <c r="D39" s="6" t="s">
        <v>91</v>
      </c>
      <c r="E39" s="8" t="s">
        <v>140</v>
      </c>
      <c r="F39" s="9">
        <v>4070</v>
      </c>
      <c r="G39" s="5">
        <v>405957</v>
      </c>
      <c r="H39" s="5"/>
      <c r="I39" s="5">
        <f t="shared" si="1"/>
        <v>405957</v>
      </c>
    </row>
    <row r="40" spans="2:9" x14ac:dyDescent="0.25">
      <c r="B40" s="4">
        <v>37</v>
      </c>
      <c r="C40" s="5" t="s">
        <v>39</v>
      </c>
      <c r="D40" s="6" t="s">
        <v>92</v>
      </c>
      <c r="E40" s="8" t="s">
        <v>141</v>
      </c>
      <c r="F40" s="9">
        <v>4260</v>
      </c>
      <c r="G40" s="5">
        <v>757338</v>
      </c>
      <c r="H40" s="5"/>
      <c r="I40" s="5">
        <f t="shared" si="1"/>
        <v>757338</v>
      </c>
    </row>
    <row r="41" spans="2:9" x14ac:dyDescent="0.25">
      <c r="B41" s="4">
        <v>38</v>
      </c>
      <c r="C41" s="5" t="s">
        <v>40</v>
      </c>
      <c r="D41" s="6" t="s">
        <v>93</v>
      </c>
      <c r="E41" s="8" t="s">
        <v>142</v>
      </c>
      <c r="F41" s="9">
        <v>4639</v>
      </c>
      <c r="G41" s="5">
        <v>1772874</v>
      </c>
      <c r="H41" s="5"/>
      <c r="I41" s="5">
        <f t="shared" si="1"/>
        <v>1772874</v>
      </c>
    </row>
    <row r="42" spans="2:9" x14ac:dyDescent="0.25">
      <c r="B42" s="4">
        <v>39</v>
      </c>
      <c r="C42" s="5" t="s">
        <v>41</v>
      </c>
      <c r="D42" s="6" t="s">
        <v>94</v>
      </c>
      <c r="E42" s="8" t="s">
        <v>143</v>
      </c>
      <c r="F42" s="9">
        <v>4590</v>
      </c>
      <c r="G42" s="5">
        <v>2544294</v>
      </c>
      <c r="H42" s="5"/>
      <c r="I42" s="5">
        <f t="shared" si="1"/>
        <v>2544294</v>
      </c>
    </row>
    <row r="43" spans="2:9" x14ac:dyDescent="0.25">
      <c r="B43" s="4">
        <v>40</v>
      </c>
      <c r="C43" s="5" t="s">
        <v>42</v>
      </c>
      <c r="D43" s="6" t="s">
        <v>95</v>
      </c>
      <c r="E43" s="8" t="s">
        <v>144</v>
      </c>
      <c r="F43" s="9">
        <v>4677</v>
      </c>
      <c r="G43" s="5">
        <v>2388328</v>
      </c>
      <c r="H43" s="5"/>
      <c r="I43" s="5">
        <f t="shared" si="1"/>
        <v>2388328</v>
      </c>
    </row>
    <row r="44" spans="2:9" x14ac:dyDescent="0.25">
      <c r="B44" s="4">
        <v>41</v>
      </c>
      <c r="C44" s="5" t="s">
        <v>43</v>
      </c>
      <c r="D44" s="6" t="s">
        <v>96</v>
      </c>
      <c r="E44" s="8" t="s">
        <v>145</v>
      </c>
      <c r="F44" s="9">
        <v>4852</v>
      </c>
      <c r="G44" s="5">
        <v>4130820</v>
      </c>
      <c r="H44" s="5"/>
      <c r="I44" s="5">
        <f t="shared" si="1"/>
        <v>4130820</v>
      </c>
    </row>
    <row r="45" spans="2:9" x14ac:dyDescent="0.25">
      <c r="B45" s="4">
        <v>42</v>
      </c>
      <c r="C45" s="5" t="s">
        <v>44</v>
      </c>
      <c r="D45" s="6" t="s">
        <v>97</v>
      </c>
      <c r="E45" s="8" t="s">
        <v>146</v>
      </c>
      <c r="F45" s="9">
        <v>5334</v>
      </c>
      <c r="G45" s="5">
        <v>6349781</v>
      </c>
      <c r="H45" s="5"/>
      <c r="I45" s="5">
        <f t="shared" si="1"/>
        <v>6349781</v>
      </c>
    </row>
    <row r="46" spans="2:9" x14ac:dyDescent="0.25">
      <c r="B46" s="4">
        <v>43</v>
      </c>
      <c r="C46" s="5" t="s">
        <v>45</v>
      </c>
      <c r="D46" s="6" t="s">
        <v>98</v>
      </c>
      <c r="E46" s="8" t="s">
        <v>147</v>
      </c>
      <c r="F46" s="9">
        <v>5117</v>
      </c>
      <c r="G46" s="5">
        <v>3190133</v>
      </c>
      <c r="H46" s="5"/>
      <c r="I46" s="5">
        <f t="shared" si="1"/>
        <v>3190133</v>
      </c>
    </row>
    <row r="47" spans="2:9" x14ac:dyDescent="0.25">
      <c r="B47" s="4">
        <v>44</v>
      </c>
      <c r="C47" s="5" t="s">
        <v>46</v>
      </c>
      <c r="D47" s="6" t="s">
        <v>99</v>
      </c>
      <c r="E47" s="8" t="s">
        <v>148</v>
      </c>
      <c r="F47" s="9">
        <v>5051</v>
      </c>
      <c r="G47" s="5">
        <v>1859518</v>
      </c>
      <c r="H47" s="5"/>
      <c r="I47" s="5">
        <f t="shared" si="1"/>
        <v>1859518</v>
      </c>
    </row>
    <row r="48" spans="2:9" x14ac:dyDescent="0.25">
      <c r="B48" s="4">
        <v>45</v>
      </c>
      <c r="C48" s="5" t="s">
        <v>47</v>
      </c>
      <c r="D48" s="6" t="s">
        <v>100</v>
      </c>
      <c r="E48" s="8" t="s">
        <v>149</v>
      </c>
      <c r="F48" s="9">
        <v>5177</v>
      </c>
      <c r="G48" s="5">
        <v>1573457</v>
      </c>
      <c r="H48" s="5"/>
      <c r="I48" s="5">
        <f t="shared" si="1"/>
        <v>1573457</v>
      </c>
    </row>
    <row r="49" spans="2:9" x14ac:dyDescent="0.25">
      <c r="B49" s="4">
        <v>46</v>
      </c>
      <c r="C49" s="5" t="s">
        <v>48</v>
      </c>
      <c r="D49" s="6" t="s">
        <v>101</v>
      </c>
      <c r="E49" s="8" t="s">
        <v>150</v>
      </c>
      <c r="F49" s="9">
        <v>5000</v>
      </c>
      <c r="G49" s="5">
        <v>2869886</v>
      </c>
      <c r="H49" s="5"/>
      <c r="I49" s="5">
        <f t="shared" si="1"/>
        <v>2869886</v>
      </c>
    </row>
    <row r="50" spans="2:9" x14ac:dyDescent="0.25">
      <c r="B50" s="4">
        <v>47</v>
      </c>
      <c r="C50" s="5" t="s">
        <v>49</v>
      </c>
      <c r="D50" s="6" t="s">
        <v>102</v>
      </c>
      <c r="E50" s="8" t="s">
        <v>151</v>
      </c>
      <c r="F50" s="9">
        <v>5104</v>
      </c>
      <c r="G50" s="5">
        <v>1214048</v>
      </c>
      <c r="H50" s="5"/>
      <c r="I50" s="5">
        <f t="shared" si="1"/>
        <v>1214048</v>
      </c>
    </row>
    <row r="51" spans="2:9" x14ac:dyDescent="0.25">
      <c r="B51" s="4">
        <v>48</v>
      </c>
      <c r="C51" s="5" t="s">
        <v>50</v>
      </c>
      <c r="D51" s="6" t="s">
        <v>103</v>
      </c>
      <c r="E51" s="8" t="s">
        <v>152</v>
      </c>
      <c r="F51" s="9">
        <v>4912</v>
      </c>
      <c r="G51" s="5">
        <v>1227915</v>
      </c>
      <c r="H51" s="5"/>
      <c r="I51" s="5">
        <f t="shared" si="1"/>
        <v>1227915</v>
      </c>
    </row>
    <row r="52" spans="2:9" x14ac:dyDescent="0.25">
      <c r="B52" s="4">
        <v>49</v>
      </c>
      <c r="C52" s="5" t="s">
        <v>51</v>
      </c>
      <c r="D52" s="6" t="s">
        <v>104</v>
      </c>
      <c r="E52" s="8" t="s">
        <v>153</v>
      </c>
      <c r="F52" s="9">
        <v>4662</v>
      </c>
      <c r="G52" s="5">
        <v>3230907</v>
      </c>
      <c r="H52" s="5"/>
      <c r="I52" s="5">
        <f t="shared" si="1"/>
        <v>3230907</v>
      </c>
    </row>
    <row r="53" spans="2:9" x14ac:dyDescent="0.25">
      <c r="B53" s="4">
        <v>50</v>
      </c>
      <c r="C53" s="5" t="s">
        <v>52</v>
      </c>
      <c r="D53" s="6" t="s">
        <v>105</v>
      </c>
      <c r="E53" s="8" t="s">
        <v>154</v>
      </c>
      <c r="F53" s="9">
        <v>4777</v>
      </c>
      <c r="G53" s="5">
        <v>5318973</v>
      </c>
      <c r="H53" s="5"/>
      <c r="I53" s="5">
        <f t="shared" si="1"/>
        <v>5318973</v>
      </c>
    </row>
    <row r="54" spans="2:9" x14ac:dyDescent="0.25">
      <c r="B54" s="4">
        <v>51</v>
      </c>
      <c r="C54" s="5" t="s">
        <v>53</v>
      </c>
      <c r="D54" s="6" t="s">
        <v>106</v>
      </c>
      <c r="E54" s="8" t="s">
        <v>155</v>
      </c>
      <c r="F54" s="9">
        <v>4842</v>
      </c>
      <c r="G54" s="5">
        <v>1898475</v>
      </c>
      <c r="H54" s="5"/>
      <c r="I54" s="5">
        <f t="shared" si="1"/>
        <v>1898475</v>
      </c>
    </row>
    <row r="55" spans="2:9" x14ac:dyDescent="0.25">
      <c r="B55" s="4">
        <v>52</v>
      </c>
      <c r="C55" s="5" t="s">
        <v>54</v>
      </c>
      <c r="D55" s="6" t="s">
        <v>107</v>
      </c>
      <c r="E55" s="8" t="s">
        <v>156</v>
      </c>
      <c r="F55" s="9">
        <v>4889</v>
      </c>
      <c r="G55" s="5">
        <v>1479232</v>
      </c>
      <c r="H55" s="5"/>
      <c r="I55" s="5">
        <f t="shared" si="1"/>
        <v>1479232</v>
      </c>
    </row>
    <row r="56" spans="2:9" x14ac:dyDescent="0.25">
      <c r="B56" s="4">
        <v>53</v>
      </c>
      <c r="C56" s="5" t="s">
        <v>108</v>
      </c>
      <c r="D56" s="4" t="s">
        <v>109</v>
      </c>
      <c r="E56" s="8" t="s">
        <v>157</v>
      </c>
      <c r="F56" s="9">
        <v>4807</v>
      </c>
      <c r="G56" s="5">
        <v>2923762</v>
      </c>
      <c r="H56" s="5"/>
      <c r="I56" s="5">
        <f t="shared" si="1"/>
        <v>2923762</v>
      </c>
    </row>
    <row r="57" spans="2:9" x14ac:dyDescent="0.25">
      <c r="B57" s="4">
        <v>54</v>
      </c>
      <c r="C57" s="5" t="s">
        <v>111</v>
      </c>
      <c r="D57" s="4" t="s">
        <v>112</v>
      </c>
      <c r="E57" s="8" t="s">
        <v>158</v>
      </c>
      <c r="F57" s="9">
        <v>4790</v>
      </c>
      <c r="G57" s="5">
        <v>2292743</v>
      </c>
      <c r="H57" s="5"/>
      <c r="I57" s="5">
        <f t="shared" si="1"/>
        <v>2292743</v>
      </c>
    </row>
    <row r="58" spans="2:9" x14ac:dyDescent="0.25">
      <c r="B58" s="4">
        <v>55</v>
      </c>
      <c r="C58" s="5" t="s">
        <v>114</v>
      </c>
      <c r="D58" s="4" t="s">
        <v>115</v>
      </c>
      <c r="E58" s="8" t="s">
        <v>159</v>
      </c>
      <c r="F58" s="9">
        <v>4732</v>
      </c>
      <c r="G58" s="5">
        <v>3520341</v>
      </c>
      <c r="H58" s="5"/>
      <c r="I58" s="5">
        <f t="shared" si="1"/>
        <v>3520341</v>
      </c>
    </row>
    <row r="59" spans="2:9" x14ac:dyDescent="0.25">
      <c r="B59" s="4">
        <v>56</v>
      </c>
      <c r="C59" s="5" t="s">
        <v>116</v>
      </c>
      <c r="D59" s="4" t="s">
        <v>117</v>
      </c>
      <c r="E59" s="8" t="s">
        <v>160</v>
      </c>
      <c r="F59" s="9">
        <v>4761</v>
      </c>
      <c r="G59" s="5">
        <v>3248238</v>
      </c>
      <c r="H59" s="5"/>
      <c r="I59" s="5">
        <f t="shared" si="1"/>
        <v>3248238</v>
      </c>
    </row>
    <row r="60" spans="2:9" x14ac:dyDescent="0.25">
      <c r="B60" s="4">
        <v>57</v>
      </c>
      <c r="C60" s="5" t="s">
        <v>118</v>
      </c>
      <c r="D60" s="4" t="s">
        <v>119</v>
      </c>
      <c r="E60" s="8" t="s">
        <v>161</v>
      </c>
      <c r="F60" s="9">
        <v>4791</v>
      </c>
      <c r="G60" s="5">
        <v>2480493</v>
      </c>
      <c r="H60" s="5"/>
      <c r="I60" s="5">
        <f t="shared" si="1"/>
        <v>2480493</v>
      </c>
    </row>
    <row r="61" spans="2:9" x14ac:dyDescent="0.25">
      <c r="B61" s="4">
        <v>58</v>
      </c>
      <c r="C61" s="5" t="s">
        <v>120</v>
      </c>
      <c r="D61" s="4" t="s">
        <v>121</v>
      </c>
      <c r="E61" s="8" t="s">
        <v>162</v>
      </c>
      <c r="F61" s="9">
        <v>4786</v>
      </c>
      <c r="G61" s="5">
        <v>2333188</v>
      </c>
      <c r="H61" s="5"/>
      <c r="I61" s="5">
        <f t="shared" si="1"/>
        <v>2333188</v>
      </c>
    </row>
    <row r="62" spans="2:9" x14ac:dyDescent="0.25">
      <c r="B62" s="4">
        <v>59</v>
      </c>
      <c r="C62" s="5" t="s">
        <v>122</v>
      </c>
      <c r="D62" s="4" t="s">
        <v>123</v>
      </c>
      <c r="E62" s="8" t="s">
        <v>163</v>
      </c>
      <c r="F62" s="9">
        <v>5109</v>
      </c>
      <c r="G62" s="5">
        <v>1539694</v>
      </c>
      <c r="H62" s="5"/>
      <c r="I62" s="5">
        <f t="shared" si="1"/>
        <v>1539694</v>
      </c>
    </row>
    <row r="63" spans="2:9" x14ac:dyDescent="0.25">
      <c r="B63" s="4">
        <v>60</v>
      </c>
      <c r="C63" s="5" t="s">
        <v>124</v>
      </c>
      <c r="D63" s="4" t="s">
        <v>125</v>
      </c>
      <c r="E63" s="8" t="s">
        <v>164</v>
      </c>
      <c r="F63" s="9">
        <v>5091</v>
      </c>
      <c r="G63" s="5">
        <v>2557864</v>
      </c>
      <c r="H63" s="5"/>
      <c r="I63" s="5">
        <f t="shared" si="1"/>
        <v>2557864</v>
      </c>
    </row>
    <row r="64" spans="2:9" x14ac:dyDescent="0.25">
      <c r="B64" s="4">
        <v>61</v>
      </c>
      <c r="C64" s="5" t="s">
        <v>127</v>
      </c>
      <c r="D64" s="4" t="s">
        <v>128</v>
      </c>
      <c r="E64" s="8" t="s">
        <v>165</v>
      </c>
      <c r="F64" s="9">
        <v>5197</v>
      </c>
      <c r="G64" s="5">
        <v>3360408</v>
      </c>
      <c r="H64" s="5"/>
      <c r="I64" s="5">
        <f t="shared" si="1"/>
        <v>3360408</v>
      </c>
    </row>
    <row r="65" spans="2:10" x14ac:dyDescent="0.25">
      <c r="B65" s="4">
        <v>62</v>
      </c>
      <c r="C65" s="5" t="s">
        <v>167</v>
      </c>
      <c r="D65" s="4" t="s">
        <v>168</v>
      </c>
      <c r="E65" s="8" t="s">
        <v>169</v>
      </c>
      <c r="F65" s="9">
        <v>5409</v>
      </c>
      <c r="G65" s="5">
        <v>2811010</v>
      </c>
      <c r="H65" s="5"/>
      <c r="I65" s="5">
        <f t="shared" si="1"/>
        <v>2811010</v>
      </c>
    </row>
    <row r="66" spans="2:10" x14ac:dyDescent="0.25">
      <c r="B66" s="4">
        <v>63</v>
      </c>
      <c r="C66" s="5" t="s">
        <v>170</v>
      </c>
      <c r="D66" s="4" t="s">
        <v>171</v>
      </c>
      <c r="E66" s="10" t="s">
        <v>172</v>
      </c>
      <c r="F66" s="9">
        <v>5611</v>
      </c>
      <c r="G66" s="5">
        <v>3531586</v>
      </c>
      <c r="H66" s="5"/>
      <c r="I66" s="5">
        <f t="shared" si="1"/>
        <v>3531586</v>
      </c>
    </row>
    <row r="67" spans="2:10" x14ac:dyDescent="0.25">
      <c r="B67" s="4">
        <v>64</v>
      </c>
      <c r="C67" s="5" t="s">
        <v>196</v>
      </c>
      <c r="D67" s="4" t="s">
        <v>197</v>
      </c>
      <c r="E67" s="10" t="s">
        <v>198</v>
      </c>
      <c r="F67" s="9">
        <v>5926</v>
      </c>
      <c r="G67" s="5">
        <v>7769290</v>
      </c>
      <c r="H67" s="5"/>
      <c r="I67" s="5">
        <f t="shared" si="1"/>
        <v>7769290</v>
      </c>
    </row>
    <row r="68" spans="2:10" x14ac:dyDescent="0.25">
      <c r="B68" s="4">
        <v>65</v>
      </c>
      <c r="C68" s="5" t="s">
        <v>203</v>
      </c>
      <c r="D68" s="4" t="s">
        <v>200</v>
      </c>
      <c r="E68" s="10" t="s">
        <v>201</v>
      </c>
      <c r="F68" s="9">
        <v>5923</v>
      </c>
      <c r="G68" s="5">
        <v>11673960</v>
      </c>
      <c r="H68" s="5"/>
      <c r="I68" s="5">
        <f t="shared" si="1"/>
        <v>11673960</v>
      </c>
    </row>
    <row r="69" spans="2:10" x14ac:dyDescent="0.25">
      <c r="B69" s="4">
        <v>66</v>
      </c>
      <c r="C69" s="5" t="s">
        <v>205</v>
      </c>
      <c r="D69" s="4" t="s">
        <v>206</v>
      </c>
      <c r="E69" s="10" t="s">
        <v>207</v>
      </c>
      <c r="F69" s="9">
        <v>6199</v>
      </c>
      <c r="G69" s="5">
        <v>12106807</v>
      </c>
      <c r="H69" s="5"/>
      <c r="I69" s="5">
        <f t="shared" si="1"/>
        <v>12106807</v>
      </c>
    </row>
    <row r="70" spans="2:10" x14ac:dyDescent="0.25">
      <c r="B70" s="5"/>
      <c r="C70" s="11" t="s">
        <v>36</v>
      </c>
      <c r="D70" s="11"/>
      <c r="E70" s="11"/>
      <c r="F70" s="11"/>
      <c r="G70" s="11">
        <f>SUM(G4:G69)</f>
        <v>134175808</v>
      </c>
      <c r="H70" s="11">
        <f>SUM(H4:H69)</f>
        <v>2419427</v>
      </c>
      <c r="I70" s="11">
        <f>G70-H70</f>
        <v>131756381</v>
      </c>
    </row>
    <row r="71" spans="2:10" x14ac:dyDescent="0.25">
      <c r="G71" s="1">
        <f>G70/1000/1000</f>
        <v>134.17580799999999</v>
      </c>
      <c r="H71" s="1">
        <f t="shared" ref="H71:I71" si="2">H70/1000/1000</f>
        <v>2.4194270000000002</v>
      </c>
      <c r="I71" s="1">
        <f t="shared" si="2"/>
        <v>131.756381</v>
      </c>
      <c r="J71" s="14">
        <f>I71*F69*1000*1000/1000/100/100</f>
        <v>81675.780581900006</v>
      </c>
    </row>
    <row r="72" spans="2:10" x14ac:dyDescent="0.25">
      <c r="F72" s="12"/>
    </row>
  </sheetData>
  <mergeCells count="1">
    <mergeCell ref="B2:I2"/>
  </mergeCells>
  <pageMargins left="0.70866141732283472" right="0.51181102362204722" top="0.74803149606299213" bottom="0.74803149606299213" header="0.31496062992125984" footer="0.31496062992125984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SGB OS data as on July 28,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2024-01-03T12:48:39Z</dcterms:modified>
</cp:coreProperties>
</file>