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MEX\Desktop\Big Data Course\The Analytics Edge\Unit8_Linear Optimization\"/>
    </mc:Choice>
  </mc:AlternateContent>
  <bookViews>
    <workbookView xWindow="945" yWindow="2235" windowWidth="18480" windowHeight="15480" tabRatio="500" activeTab="1"/>
  </bookViews>
  <sheets>
    <sheet name="Sheet1" sheetId="1" r:id="rId1"/>
    <sheet name="Question" sheetId="2" r:id="rId2"/>
  </sheets>
  <definedNames>
    <definedName name="solver_adj" localSheetId="1" hidden="1">Question!$N$54:$Q$60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Question!$Q$68:$Q$74</definedName>
    <definedName name="solver_lhs2" localSheetId="1" hidden="1">Question!$Q$76:$Q$79</definedName>
    <definedName name="solver_lhs3" localSheetId="1" hidden="1">Question!$Q$81:$Q$82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Question!$N$65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2</definedName>
    <definedName name="solver_rhs1" localSheetId="1" hidden="1">Question!$S$68:$S$74</definedName>
    <definedName name="solver_rhs2" localSheetId="1" hidden="1">Question!$S$76:$S$79</definedName>
    <definedName name="solver_rhs3" localSheetId="1" hidden="1">Question!$S$81:$S$82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5" i="2" l="1"/>
  <c r="B162" i="2"/>
  <c r="B155" i="2"/>
  <c r="L113" i="2"/>
  <c r="K117" i="2"/>
  <c r="K116" i="2"/>
  <c r="K118" i="2"/>
  <c r="L115" i="2"/>
  <c r="L114" i="2"/>
  <c r="N114" i="2"/>
  <c r="N115" i="2"/>
  <c r="N113" i="2"/>
  <c r="I99" i="2"/>
  <c r="N65" i="2"/>
  <c r="O61" i="2"/>
  <c r="P61" i="2"/>
  <c r="Q61" i="2"/>
  <c r="N61" i="2"/>
  <c r="S69" i="2"/>
  <c r="S70" i="2"/>
  <c r="S71" i="2"/>
  <c r="S72" i="2"/>
  <c r="S73" i="2"/>
  <c r="S74" i="2"/>
  <c r="S68" i="2"/>
  <c r="S77" i="2"/>
  <c r="S78" i="2"/>
  <c r="S79" i="2"/>
  <c r="S76" i="2"/>
  <c r="Q79" i="2"/>
  <c r="Q78" i="2"/>
  <c r="Q77" i="2"/>
  <c r="Q76" i="2"/>
  <c r="Q69" i="2"/>
  <c r="Q70" i="2"/>
  <c r="Q71" i="2"/>
  <c r="Q72" i="2"/>
  <c r="Q73" i="2"/>
  <c r="Q74" i="2"/>
  <c r="Q68" i="2"/>
  <c r="Q82" i="2"/>
  <c r="Q81" i="2"/>
</calcChain>
</file>

<file path=xl/sharedStrings.xml><?xml version="1.0" encoding="utf-8"?>
<sst xmlns="http://schemas.openxmlformats.org/spreadsheetml/2006/main" count="333" uniqueCount="174">
  <si>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</si>
  <si>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</si>
  <si>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</si>
  <si>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</si>
  <si>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</si>
  <si>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</si>
  <si>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</si>
  <si>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</si>
  <si>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</si>
  <si>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</si>
  <si>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</si>
  <si>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</si>
  <si>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</si>
  <si>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</si>
  <si>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</si>
  <si>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</si>
  <si>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</si>
  <si>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</si>
  <si>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</si>
  <si>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</si>
  <si>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</si>
  <si>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</si>
  <si>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FILATOI RIUNITI</t>
  </si>
  <si>
    <t xml:space="preserve">Most of today's companies were founded at the turn of the century and have grown and </t>
  </si>
  <si>
    <t xml:space="preserve">thrived despite a series of twentieth century catastrophes, including the Great Depression and World War II. </t>
  </si>
  <si>
    <t xml:space="preserve">Sales in the entire Italian textile and apparel industry were about $80 billion in 2007. </t>
  </si>
  <si>
    <t xml:space="preserve">The Italian textile-fashion industry employs over 400,000 people. </t>
  </si>
  <si>
    <t xml:space="preserve">Filatoi Riuniti is a family-owned spinning mill located in northwest Italy. </t>
  </si>
  <si>
    <t xml:space="preserve">They produce cotton yarn, which is one of the raw materials that is used to produce the fabrics </t>
  </si>
  <si>
    <t xml:space="preserve">that are then cut and sewn by Italian stylists into the worldwide famous Italian clothes. </t>
  </si>
  <si>
    <t xml:space="preserve">Demand for Filatoi Riuniti's production is strong, but their spinning machine capacity is </t>
  </si>
  <si>
    <t xml:space="preserve">insufficient to meet its production orders. </t>
  </si>
  <si>
    <t xml:space="preserve">They decided to outsource part of the spinning production to six local family-owned spinning mills: </t>
  </si>
  <si>
    <t xml:space="preserve">Ambrosi, Bresciani, Castri, De Blasi, Estensi, and Giuliani. </t>
  </si>
  <si>
    <t xml:space="preserve">The local mills charge higher prices for spinning finer yarns, so Filatoi Riuniti has decided to spin </t>
  </si>
  <si>
    <t xml:space="preserve">Filatoi Riuniti hired a consulting firm to see if the outsourcing strategies to the six local mills could be improved. </t>
  </si>
  <si>
    <t xml:space="preserve">After analyzing the data, they immediately saw the potential for very large savings through </t>
  </si>
  <si>
    <t xml:space="preserve">more optimal outsourcing strategies. </t>
  </si>
  <si>
    <t xml:space="preserve">In this problem, we'll improve the outsourcing strategy of Filatoi Riuniti using linear optimization. </t>
  </si>
  <si>
    <t>(Note: This problem is based off of a real case, but the names have been changed for privacy reasons.)</t>
  </si>
  <si>
    <t>Problem 1.1 - Formulating the Optimization Problem</t>
  </si>
  <si>
    <t xml:space="preserve">Filatoi Riuniti produces four different sizes of yarn: extra fine, fine, medium, and coarse. </t>
  </si>
  <si>
    <t xml:space="preserve">Their current strategy is to produce all of the fine and extra fine yarn in-house, outsource some </t>
  </si>
  <si>
    <t xml:space="preserve">of the medium yarn to the lowest-price mill, and outsource all of the coarse yarn to the other mills. </t>
  </si>
  <si>
    <t>To try to improve this strategy, let's set up an optimization problem.</t>
  </si>
  <si>
    <t xml:space="preserve">The spreadsheet FilatoiRiuniti.ods for LibreOffice or OpenOffice, and FilatoiRiuniti.xlsx for </t>
  </si>
  <si>
    <t xml:space="preserve">Microsoft Excel, contains data for the problem. </t>
  </si>
  <si>
    <t xml:space="preserve">This data includes information about production hours, capacities, costs, and demand. </t>
  </si>
  <si>
    <t>Ambrosi and De Blasi can't produce extra fine yarn, so no data is provided for extra fine yarn at these mills.</t>
  </si>
  <si>
    <t xml:space="preserve">The decision variables are the amount of yarn of each size that each company should be assigned to produce. </t>
  </si>
  <si>
    <t xml:space="preserve">There are four sizes, and seven companies (including Filatoi Riuniti). </t>
  </si>
  <si>
    <t xml:space="preserve">These decision variables are set up in the spreadsheet. </t>
  </si>
  <si>
    <t>Note that the decision variables should be non-negative - none of the mills can produce a negative amount of yarn!</t>
  </si>
  <si>
    <t xml:space="preserve">The objective is to minimize costs. </t>
  </si>
  <si>
    <t xml:space="preserve">The prices charged by the six local mills for production, as well as the production cost at </t>
  </si>
  <si>
    <t xml:space="preserve">Filatoi Riuniti, are provided in the spreadsheet. </t>
  </si>
  <si>
    <t xml:space="preserve">Additionally, the yarn that is spun by the six local mills needs to be transported. </t>
  </si>
  <si>
    <t>The transportation costs per kg of yarn are also provided in the spreadsheet.</t>
  </si>
  <si>
    <t xml:space="preserve">Our model has two types of constraints: capacity constraints and demand constraints. </t>
  </si>
  <si>
    <t xml:space="preserve">The spreadsheet contains a table showing the production capacity and production rate per product </t>
  </si>
  <si>
    <t xml:space="preserve">for each of the mills (including Filatoi Riuniti). </t>
  </si>
  <si>
    <t xml:space="preserve">For example, at the Bresciani mill, it takes 0.70 hours to produce one kg of extra fine yarn, and </t>
  </si>
  <si>
    <t xml:space="preserve">there are a total of 3,000 machines hours per month available at this mill. </t>
  </si>
  <si>
    <t xml:space="preserve">There is also a table that estimates the demand for the four yarn sizes in the current month. </t>
  </si>
  <si>
    <t>We should produce at least the demand for each yarn type.</t>
  </si>
  <si>
    <t xml:space="preserve">Formulate and solve this problem in LibreOffice (or in the spreadsheet software you are using). </t>
  </si>
  <si>
    <t xml:space="preserve">The objective should minimize the sum of the production and transportation costs. </t>
  </si>
  <si>
    <t xml:space="preserve">You should have the following constraints: non-negative decision variables, a capacity constraint </t>
  </si>
  <si>
    <t xml:space="preserve">for each mill, and a demand constraint for each type of yarn. </t>
  </si>
  <si>
    <t>Remember that Ambrosi and De Blasi can't produce extra fine yarn, so you should also account for this.</t>
  </si>
  <si>
    <t>What is the objective value of the solution?</t>
  </si>
  <si>
    <t>Problem 1.2 - Formulating the Optimization Problem</t>
  </si>
  <si>
    <t>How many kg of medium yarn is outsourced?</t>
  </si>
  <si>
    <t>Problem 1.3 - Formulating the Optimization Problem</t>
  </si>
  <si>
    <t>How many kg of fine yarn is outsourced?</t>
  </si>
  <si>
    <t>Problem 1.4 - Formulating the Optimization Problem</t>
  </si>
  <si>
    <t>At which mills does Filatoi use the maximum capacity available? Select all that apply.</t>
  </si>
  <si>
    <t>Problem 2.1 - Sensitivity Analysis</t>
  </si>
  <si>
    <t xml:space="preserve">In Problems 2 and 3, we'll be checking how sensitive our model is to the data and constraints. </t>
  </si>
  <si>
    <t xml:space="preserve">If you change the constraints or data values to answer any of the questions, make sure to </t>
  </si>
  <si>
    <t>change them back to the original values before continuing on to the next problem.</t>
  </si>
  <si>
    <t xml:space="preserve">Filatoi Riuniti should obviously consider increasing its spinning machine capacity. </t>
  </si>
  <si>
    <t xml:space="preserve">They could slightly expand the production capacity of the existing machines by renting an upgrade. </t>
  </si>
  <si>
    <t xml:space="preserve">This would increase their spinning production capacity by 600 hours/month. </t>
  </si>
  <si>
    <t>The monthly rental cost is $1,500/month. Would you recommend that they rent the upgrade?</t>
  </si>
  <si>
    <t>Problem 2.2 - Sensitivity Analysis</t>
  </si>
  <si>
    <t xml:space="preserve">Alternatively, Filatoi Riuniti could increase its spinning machine capacity by renting another </t>
  </si>
  <si>
    <t xml:space="preserve">spinning machine for the production of only medium size yarn, for a monthly rental cost of $3,000. </t>
  </si>
  <si>
    <t xml:space="preserve">The machine has a production capacity of 300 hours per month (the machine would run at the </t>
  </si>
  <si>
    <t xml:space="preserve">same rate of 0.425 hours/Kg). </t>
  </si>
  <si>
    <t xml:space="preserve">Suppose that the estimated production cost of running this machine is less than that for </t>
  </si>
  <si>
    <t xml:space="preserve">Filatoi Riuniti's existing machines and is estimated to be $5.70/Kg (as opposed to $11.40/Kg for their existing machines). </t>
  </si>
  <si>
    <t>Would you recommend that Filatoi Riuniti rent the machine?</t>
  </si>
  <si>
    <t xml:space="preserve">Yes, they should rent the machine.  </t>
  </si>
  <si>
    <t>No, they should not rent the machine.</t>
  </si>
  <si>
    <t>Problem 2.3 - Sensitivity Analysis</t>
  </si>
  <si>
    <t xml:space="preserve">Recall that the shadow price is the amount that the objective increases per unit increase in the </t>
  </si>
  <si>
    <t xml:space="preserve">right hand side of the constraint. </t>
  </si>
  <si>
    <t xml:space="preserve">So a shadow price of $12.30 for the medium yarn demand constraint means that the cost </t>
  </si>
  <si>
    <t xml:space="preserve">increases by $12.30 for every unit increase in the medium yarn demand. </t>
  </si>
  <si>
    <t xml:space="preserve">The allowable increase of 5388 means that this shadow price hold up to an increase of 5388 in </t>
  </si>
  <si>
    <t xml:space="preserve">the right hand side of this constraint. </t>
  </si>
  <si>
    <t xml:space="preserve">If we increase the right hand side by more than 5388, the shadow price will change, and it is </t>
  </si>
  <si>
    <t>impossible to know how it changes without re-solving the model.</t>
  </si>
  <si>
    <t xml:space="preserve">A new client is interested in purchasing up to 5,000 kg/month of medium size yarn. </t>
  </si>
  <si>
    <t xml:space="preserve">What is the minimum price per kg of yarn that Filatoi Riuniti should quote to this new client? </t>
  </si>
  <si>
    <t xml:space="preserve">(In answering this question, assume that Filatoi has not decided to increase its spinning machine </t>
  </si>
  <si>
    <t>capacity, and that Filatoi does not want to change the prices that they currently charge their existing clients.)</t>
  </si>
  <si>
    <t>Problem 2.4 - Sensitivity Analysis</t>
  </si>
  <si>
    <t xml:space="preserve">Now suppose that the client wants to purchase 6,000 kg/month of medium size yarn. </t>
  </si>
  <si>
    <t xml:space="preserve">Now what is the minimum price per kg of yarn that Filatoi Riuniti should quote to this new client? </t>
  </si>
  <si>
    <t>Problem 3.1 - Data Estimates</t>
  </si>
  <si>
    <t xml:space="preserve">In many situations, the problem data is estimated but is not known for sure. </t>
  </si>
  <si>
    <t xml:space="preserve">In this problem, the optimization model is based in part on the prices charged by the local mills </t>
  </si>
  <si>
    <t xml:space="preserve">to Filatoi Riuniti and on an estimate of Filatoi Riuniti's internal production costs. </t>
  </si>
  <si>
    <t xml:space="preserve">The plant manager, the accounting department, and you estimate that Filatoi Riuniti's internal </t>
  </si>
  <si>
    <t>production costs could vary within a 5% range of the numbers given.</t>
  </si>
  <si>
    <t xml:space="preserve">If Filatoi Riuniti's production costs increase by 5%, by how much does the objective value of the solution change? </t>
  </si>
  <si>
    <t>You should adjust and re-optimize the model to answer this question.</t>
  </si>
  <si>
    <t>Problem 3.2 - Data Estimates</t>
  </si>
  <si>
    <t xml:space="preserve">If Filatoi Riuniti's production costs decrease by 5%, by how much does the objective value of the </t>
  </si>
  <si>
    <t xml:space="preserve">solution change (in absolute difference)? </t>
  </si>
  <si>
    <t>Problem 3.3 - Data estimates</t>
  </si>
  <si>
    <t xml:space="preserve">Now you think that the production capacity of one of your local mills, De Blasi, could vary within a 20% range of the estimated value. </t>
  </si>
  <si>
    <t xml:space="preserve">In the current solution, De Blasi produces 2040.125 kg of medium yarn, and none of the other types of yarn. </t>
  </si>
  <si>
    <t xml:space="preserve">If De Blasi's capacity is actually 20% higher or lower than the estimated value, will the solution change? </t>
  </si>
  <si>
    <t>HINT: Think about De Blasi's capacity constraint.</t>
  </si>
  <si>
    <t>This problem is based on a case study in the textbook Data, Models, and Decisions: The Fundamentals of Management Science by Dimitris Bertsimas and Robert Freund.</t>
  </si>
  <si>
    <t>Please remember not to ask for or post complete answers to homework questions in this discussion forum.</t>
  </si>
  <si>
    <t xml:space="preserve">for many great Italian (and non-Italian) fashion houses. </t>
  </si>
  <si>
    <t xml:space="preserve">The northern regions of Italy are the heartlands of the Italian textile industry, providing textile products </t>
  </si>
  <si>
    <t xml:space="preserve">as much as possible of the finer yarns entirely in-house and to outsource only the spinning of low-end (coarser) yarns. </t>
  </si>
  <si>
    <t xml:space="preserve">Last month, they faced a total demand of 104,500 kg of cotton and they outsourced 32,000 kg of the low-end sizes. </t>
  </si>
  <si>
    <t>Objective</t>
  </si>
  <si>
    <t>Constraint</t>
  </si>
  <si>
    <t>Machine hour</t>
  </si>
  <si>
    <t>&lt;=</t>
  </si>
  <si>
    <t>Capacity</t>
  </si>
  <si>
    <t>Production</t>
  </si>
  <si>
    <t>&gt;=</t>
  </si>
  <si>
    <t>Tech Limitation</t>
  </si>
  <si>
    <t>=</t>
  </si>
  <si>
    <t>Ambrosi - Extra Fine</t>
  </si>
  <si>
    <t>De Blasi - Extra Fine</t>
  </si>
  <si>
    <t>Outsource</t>
  </si>
  <si>
    <t>FILATOI RIUNITI - OPTIMIZING THE PRODUCTION SCHEDULE - BASE</t>
  </si>
  <si>
    <t xml:space="preserve"> Yes, they should rent the upgrade  </t>
  </si>
  <si>
    <t>No, they should not rent the upgrade</t>
  </si>
  <si>
    <t>Before Rent</t>
  </si>
  <si>
    <t>After Rent</t>
  </si>
  <si>
    <t>Cost =</t>
  </si>
  <si>
    <t>Cost Save =</t>
  </si>
  <si>
    <t>Not worth it</t>
  </si>
  <si>
    <t xml:space="preserve">Rental Cost = </t>
  </si>
  <si>
    <t>Worth it</t>
  </si>
  <si>
    <t>Amount</t>
  </si>
  <si>
    <t>Total Cost</t>
  </si>
  <si>
    <t>Cost of Production + Transport</t>
  </si>
  <si>
    <t>New Machine give extra</t>
  </si>
  <si>
    <t>Medium Produced by</t>
  </si>
  <si>
    <t>kg/month</t>
  </si>
  <si>
    <t>at cost</t>
  </si>
  <si>
    <t>/kg</t>
  </si>
  <si>
    <t>Replace De Blasi and saved</t>
  </si>
  <si>
    <t>With rental cost of</t>
  </si>
  <si>
    <t xml:space="preserve">Suppose that the shadow price of the medium yarn demand constraint is $12.30, with an allowable increase of 5388. </t>
  </si>
  <si>
    <t>Before</t>
  </si>
  <si>
    <t>After</t>
  </si>
  <si>
    <t>No</t>
  </si>
  <si>
    <t>Yes</t>
  </si>
  <si>
    <t>Average P</t>
  </si>
  <si>
    <t>+ Demand for medium size by 6,000</t>
  </si>
  <si>
    <t>x Production Cost of Filatoi by 1.05</t>
  </si>
  <si>
    <t>x Production Cost of Filatoi by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</si>
</sst>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##0.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3" fillId="0" borderId="0" xfId="0" applyFont="1"/>
    <xf numFmtId="0" fontId="0" fillId="4" borderId="0" xfId="0" applyFill="1"/>
    <xf numFmtId="165" fontId="0" fillId="4" borderId="0" xfId="0" applyNumberFormat="1" applyFill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" fontId="1" fillId="3" borderId="10" xfId="0" applyNumberFormat="1" applyFont="1" applyFill="1" applyBorder="1" applyAlignment="1">
      <alignment horizontal="right" vertical="center" wrapText="1"/>
    </xf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9" xfId="0" applyNumberFormat="1" applyFont="1" applyFill="1" applyBorder="1" applyAlignment="1">
      <alignment horizontal="right" vertical="center" wrapText="1"/>
    </xf>
    <xf numFmtId="4" fontId="1" fillId="3" borderId="12" xfId="0" applyNumberFormat="1" applyFont="1" applyFill="1" applyBorder="1" applyAlignment="1">
      <alignment horizontal="right" vertical="center" wrapText="1"/>
    </xf>
    <xf numFmtId="4" fontId="1" fillId="3" borderId="13" xfId="0" applyNumberFormat="1" applyFont="1" applyFill="1" applyBorder="1" applyAlignment="1">
      <alignment horizontal="right" vertical="center" wrapText="1"/>
    </xf>
    <xf numFmtId="4" fontId="1" fillId="3" borderId="14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0" fontId="1" fillId="0" borderId="4" xfId="0" applyFont="1" applyFill="1" applyBorder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right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0" workbookViewId="0">
      <selection sqref="A1:E59"/>
    </sheetView>
  </sheetViews>
  <sheetFormatPr defaultColWidth="11" defaultRowHeight="15.75" x14ac:dyDescent="0.25"/>
  <sheetData>
    <row r="1" spans="1:5" x14ac:dyDescent="0.25">
      <c r="A1" s="13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3" t="s">
        <v>1</v>
      </c>
      <c r="B3" s="1"/>
      <c r="C3" s="1"/>
      <c r="D3" s="1"/>
      <c r="E3" s="1"/>
    </row>
    <row r="4" spans="1:5" ht="16.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 x14ac:dyDescent="0.2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 x14ac:dyDescent="0.2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 x14ac:dyDescent="0.2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 x14ac:dyDescent="0.2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 x14ac:dyDescent="0.2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.5" thickBot="1" x14ac:dyDescent="0.3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 x14ac:dyDescent="0.25">
      <c r="A12" s="1"/>
      <c r="B12" s="1"/>
      <c r="C12" s="1"/>
      <c r="D12" s="1"/>
      <c r="E12" s="1"/>
    </row>
    <row r="13" spans="1:5" ht="16.5" thickBot="1" x14ac:dyDescent="0.3">
      <c r="A13" s="13" t="s">
        <v>14</v>
      </c>
      <c r="B13" s="1"/>
      <c r="C13" s="1"/>
      <c r="D13" s="1"/>
      <c r="E13" s="1"/>
    </row>
    <row r="14" spans="1:5" ht="16.5" thickBot="1" x14ac:dyDescent="0.3">
      <c r="A14" s="2" t="s">
        <v>2</v>
      </c>
      <c r="B14" s="4" t="s">
        <v>15</v>
      </c>
      <c r="C14" s="1"/>
      <c r="D14" s="1"/>
      <c r="E14" s="1"/>
    </row>
    <row r="15" spans="1:5" x14ac:dyDescent="0.25">
      <c r="A15" s="5" t="s">
        <v>7</v>
      </c>
      <c r="B15" s="8">
        <v>2500</v>
      </c>
      <c r="C15" s="1"/>
      <c r="D15" s="1"/>
      <c r="E15" s="1"/>
    </row>
    <row r="16" spans="1:5" x14ac:dyDescent="0.25">
      <c r="A16" s="5" t="s">
        <v>8</v>
      </c>
      <c r="B16" s="8">
        <v>3000</v>
      </c>
      <c r="C16" s="1"/>
      <c r="D16" s="1"/>
      <c r="E16" s="1"/>
    </row>
    <row r="17" spans="1:5" x14ac:dyDescent="0.25">
      <c r="A17" s="5" t="s">
        <v>9</v>
      </c>
      <c r="B17" s="8">
        <v>2500</v>
      </c>
      <c r="C17" s="1"/>
      <c r="D17" s="1"/>
      <c r="E17" s="1"/>
    </row>
    <row r="18" spans="1:5" x14ac:dyDescent="0.25">
      <c r="A18" s="5" t="s">
        <v>10</v>
      </c>
      <c r="B18" s="8">
        <v>2600</v>
      </c>
      <c r="C18" s="1"/>
      <c r="D18" s="1"/>
      <c r="E18" s="1"/>
    </row>
    <row r="19" spans="1:5" x14ac:dyDescent="0.25">
      <c r="A19" s="5" t="s">
        <v>11</v>
      </c>
      <c r="B19" s="8">
        <v>2500</v>
      </c>
      <c r="C19" s="1"/>
      <c r="D19" s="1"/>
      <c r="E19" s="1"/>
    </row>
    <row r="20" spans="1:5" x14ac:dyDescent="0.25">
      <c r="A20" s="5" t="s">
        <v>12</v>
      </c>
      <c r="B20" s="8">
        <v>38000</v>
      </c>
      <c r="C20" s="1"/>
      <c r="D20" s="1"/>
      <c r="E20" s="1"/>
    </row>
    <row r="21" spans="1:5" ht="16.5" thickBot="1" x14ac:dyDescent="0.3">
      <c r="A21" s="9" t="s">
        <v>13</v>
      </c>
      <c r="B21" s="10">
        <v>2500</v>
      </c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ht="16.5" thickBot="1" x14ac:dyDescent="0.3">
      <c r="A23" s="13" t="s">
        <v>16</v>
      </c>
      <c r="B23" s="1"/>
      <c r="C23" s="1"/>
      <c r="D23" s="1"/>
      <c r="E23" s="1"/>
    </row>
    <row r="24" spans="1:5" ht="16.5" thickBot="1" x14ac:dyDescent="0.3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5" x14ac:dyDescent="0.2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5" x14ac:dyDescent="0.2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5" x14ac:dyDescent="0.2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5" x14ac:dyDescent="0.2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5" x14ac:dyDescent="0.2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5" x14ac:dyDescent="0.2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</row>
    <row r="31" spans="1:5" ht="16.5" thickBot="1" x14ac:dyDescent="0.3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5" x14ac:dyDescent="0.25">
      <c r="A32" s="1"/>
      <c r="B32" s="1"/>
      <c r="C32" s="1"/>
      <c r="D32" s="1"/>
      <c r="E32" s="1"/>
    </row>
    <row r="33" spans="1:5" ht="16.5" thickBot="1" x14ac:dyDescent="0.3">
      <c r="A33" s="13" t="s">
        <v>17</v>
      </c>
      <c r="B33" s="1"/>
      <c r="C33" s="1"/>
      <c r="D33" s="1"/>
      <c r="E33" s="1"/>
    </row>
    <row r="34" spans="1:5" ht="16.5" thickBot="1" x14ac:dyDescent="0.3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 x14ac:dyDescent="0.2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 x14ac:dyDescent="0.2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 x14ac:dyDescent="0.2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 x14ac:dyDescent="0.2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 x14ac:dyDescent="0.2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 x14ac:dyDescent="0.2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.5" thickBot="1" x14ac:dyDescent="0.3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 x14ac:dyDescent="0.25">
      <c r="A42" s="1"/>
      <c r="B42" s="1"/>
      <c r="C42" s="1"/>
      <c r="D42" s="1"/>
      <c r="E42" s="1"/>
    </row>
    <row r="43" spans="1:5" ht="16.5" thickBot="1" x14ac:dyDescent="0.3">
      <c r="A43" s="13" t="s">
        <v>18</v>
      </c>
      <c r="B43" s="1"/>
      <c r="C43" s="1"/>
      <c r="D43" s="1"/>
      <c r="E43" s="1"/>
    </row>
    <row r="44" spans="1:5" ht="16.5" thickBot="1" x14ac:dyDescent="0.3">
      <c r="A44" s="2" t="s">
        <v>19</v>
      </c>
      <c r="B44" s="4" t="s">
        <v>20</v>
      </c>
      <c r="C44" s="12"/>
      <c r="D44" s="12"/>
      <c r="E44" s="12"/>
    </row>
    <row r="45" spans="1:5" x14ac:dyDescent="0.25">
      <c r="A45" s="5" t="s">
        <v>3</v>
      </c>
      <c r="B45" s="8">
        <v>25000</v>
      </c>
      <c r="C45" s="7"/>
      <c r="D45" s="7"/>
      <c r="E45" s="7"/>
    </row>
    <row r="46" spans="1:5" x14ac:dyDescent="0.25">
      <c r="A46" s="5" t="s">
        <v>4</v>
      </c>
      <c r="B46" s="8">
        <v>26000</v>
      </c>
      <c r="C46" s="1"/>
      <c r="D46" s="1"/>
      <c r="E46" s="1"/>
    </row>
    <row r="47" spans="1:5" x14ac:dyDescent="0.25">
      <c r="A47" s="5" t="s">
        <v>5</v>
      </c>
      <c r="B47" s="8">
        <v>28000</v>
      </c>
      <c r="C47" s="1"/>
      <c r="D47" s="1"/>
      <c r="E47" s="1"/>
    </row>
    <row r="48" spans="1:5" ht="16.5" thickBot="1" x14ac:dyDescent="0.3">
      <c r="A48" s="9" t="s">
        <v>6</v>
      </c>
      <c r="B48" s="10">
        <v>28000</v>
      </c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ht="16.5" thickBot="1" x14ac:dyDescent="0.3">
      <c r="A51" s="13" t="s">
        <v>21</v>
      </c>
      <c r="B51" s="1"/>
      <c r="C51" s="1"/>
      <c r="D51" s="1"/>
      <c r="E51" s="1"/>
    </row>
    <row r="52" spans="1:5" ht="16.5" thickBot="1" x14ac:dyDescent="0.3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5" x14ac:dyDescent="0.25">
      <c r="A53" s="5" t="s">
        <v>7</v>
      </c>
      <c r="B53" s="27"/>
      <c r="C53" s="27"/>
      <c r="D53" s="27"/>
      <c r="E53" s="28"/>
    </row>
    <row r="54" spans="1:5" x14ac:dyDescent="0.25">
      <c r="A54" s="5" t="s">
        <v>8</v>
      </c>
      <c r="B54" s="26"/>
      <c r="C54" s="26"/>
      <c r="D54" s="26"/>
      <c r="E54" s="29"/>
    </row>
    <row r="55" spans="1:5" x14ac:dyDescent="0.25">
      <c r="A55" s="5" t="s">
        <v>9</v>
      </c>
      <c r="B55" s="26"/>
      <c r="C55" s="26"/>
      <c r="D55" s="26"/>
      <c r="E55" s="29"/>
    </row>
    <row r="56" spans="1:5" x14ac:dyDescent="0.25">
      <c r="A56" s="5" t="s">
        <v>10</v>
      </c>
      <c r="B56" s="26"/>
      <c r="C56" s="26"/>
      <c r="D56" s="26"/>
      <c r="E56" s="29"/>
    </row>
    <row r="57" spans="1:5" x14ac:dyDescent="0.25">
      <c r="A57" s="5" t="s">
        <v>11</v>
      </c>
      <c r="B57" s="26"/>
      <c r="C57" s="26"/>
      <c r="D57" s="26"/>
      <c r="E57" s="29"/>
    </row>
    <row r="58" spans="1:5" x14ac:dyDescent="0.25">
      <c r="A58" s="5" t="s">
        <v>12</v>
      </c>
      <c r="B58" s="26"/>
      <c r="C58" s="26"/>
      <c r="D58" s="26"/>
      <c r="E58" s="29"/>
    </row>
    <row r="59" spans="1:5" ht="16.5" thickBot="1" x14ac:dyDescent="0.3">
      <c r="A59" s="9" t="s">
        <v>13</v>
      </c>
      <c r="B59" s="30"/>
      <c r="C59" s="30"/>
      <c r="D59" s="30"/>
      <c r="E59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6"/>
  <sheetViews>
    <sheetView tabSelected="1" topLeftCell="A120" zoomScaleNormal="100" workbookViewId="0">
      <selection activeCell="B136" sqref="B136"/>
    </sheetView>
  </sheetViews>
  <sheetFormatPr defaultRowHeight="15.75" x14ac:dyDescent="0.25"/>
  <cols>
    <col min="2" max="2" width="11.625" customWidth="1"/>
    <col min="13" max="13" width="12.5" customWidth="1"/>
    <col min="14" max="14" width="14" bestFit="1" customWidth="1"/>
    <col min="15" max="16" width="9" customWidth="1"/>
  </cols>
  <sheetData>
    <row r="2" spans="2:17" x14ac:dyDescent="0.25">
      <c r="B2" s="32" t="s">
        <v>22</v>
      </c>
      <c r="M2" s="13" t="s">
        <v>145</v>
      </c>
      <c r="N2" s="1"/>
      <c r="O2" s="1"/>
      <c r="P2" s="1"/>
      <c r="Q2" s="1"/>
    </row>
    <row r="3" spans="2:17" x14ac:dyDescent="0.25">
      <c r="M3" s="1"/>
      <c r="N3" s="1"/>
      <c r="O3" s="1"/>
      <c r="P3" s="1"/>
      <c r="Q3" s="1"/>
    </row>
    <row r="4" spans="2:17" ht="16.5" thickBot="1" x14ac:dyDescent="0.3">
      <c r="B4" t="s">
        <v>130</v>
      </c>
      <c r="M4" s="13" t="s">
        <v>1</v>
      </c>
      <c r="N4" s="1"/>
      <c r="O4" s="1"/>
      <c r="P4" s="1"/>
      <c r="Q4" s="1"/>
    </row>
    <row r="5" spans="2:17" ht="16.5" thickBot="1" x14ac:dyDescent="0.3">
      <c r="B5" t="s">
        <v>129</v>
      </c>
      <c r="M5" s="35" t="s">
        <v>2</v>
      </c>
      <c r="N5" s="3" t="s">
        <v>3</v>
      </c>
      <c r="O5" s="3" t="s">
        <v>4</v>
      </c>
      <c r="P5" s="3" t="s">
        <v>5</v>
      </c>
      <c r="Q5" s="4" t="s">
        <v>6</v>
      </c>
    </row>
    <row r="6" spans="2:17" x14ac:dyDescent="0.25">
      <c r="B6" t="s">
        <v>23</v>
      </c>
      <c r="M6" s="36" t="s">
        <v>7</v>
      </c>
      <c r="N6" s="6"/>
      <c r="O6" s="22">
        <v>0.4</v>
      </c>
      <c r="P6" s="22">
        <v>0.375</v>
      </c>
      <c r="Q6" s="23">
        <v>0.25</v>
      </c>
    </row>
    <row r="7" spans="2:17" x14ac:dyDescent="0.25">
      <c r="B7" t="s">
        <v>24</v>
      </c>
      <c r="M7" s="36" t="s">
        <v>8</v>
      </c>
      <c r="N7" s="22">
        <v>0.7</v>
      </c>
      <c r="O7" s="22">
        <v>0.5</v>
      </c>
      <c r="P7" s="22">
        <v>0.35</v>
      </c>
      <c r="Q7" s="23">
        <v>0.25</v>
      </c>
    </row>
    <row r="8" spans="2:17" x14ac:dyDescent="0.25">
      <c r="B8" t="s">
        <v>25</v>
      </c>
      <c r="M8" s="36" t="s">
        <v>9</v>
      </c>
      <c r="N8" s="22">
        <v>0.67500000000000004</v>
      </c>
      <c r="O8" s="22">
        <v>0.45</v>
      </c>
      <c r="P8" s="22">
        <v>0.4</v>
      </c>
      <c r="Q8" s="23">
        <v>0.25</v>
      </c>
    </row>
    <row r="9" spans="2:17" x14ac:dyDescent="0.25">
      <c r="B9" t="s">
        <v>26</v>
      </c>
      <c r="M9" s="36" t="s">
        <v>10</v>
      </c>
      <c r="N9" s="6"/>
      <c r="O9" s="22">
        <v>0.45</v>
      </c>
      <c r="P9" s="22">
        <v>0.35</v>
      </c>
      <c r="Q9" s="23">
        <v>0.2</v>
      </c>
    </row>
    <row r="10" spans="2:17" x14ac:dyDescent="0.25">
      <c r="M10" s="36" t="s">
        <v>11</v>
      </c>
      <c r="N10" s="22">
        <v>0.65</v>
      </c>
      <c r="O10" s="22">
        <v>0.45</v>
      </c>
      <c r="P10" s="22">
        <v>0.4</v>
      </c>
      <c r="Q10" s="23">
        <v>0.25</v>
      </c>
    </row>
    <row r="11" spans="2:17" x14ac:dyDescent="0.25">
      <c r="B11" t="s">
        <v>27</v>
      </c>
      <c r="M11" s="36" t="s">
        <v>12</v>
      </c>
      <c r="N11" s="22">
        <v>0.625</v>
      </c>
      <c r="O11" s="22">
        <v>0.5</v>
      </c>
      <c r="P11" s="22">
        <v>0.42499999999999999</v>
      </c>
      <c r="Q11" s="23">
        <v>0.42499999999999999</v>
      </c>
    </row>
    <row r="12" spans="2:17" ht="16.5" thickBot="1" x14ac:dyDescent="0.3">
      <c r="B12" t="s">
        <v>28</v>
      </c>
      <c r="M12" s="37" t="s">
        <v>13</v>
      </c>
      <c r="N12" s="24">
        <v>0.7</v>
      </c>
      <c r="O12" s="24">
        <v>0.45</v>
      </c>
      <c r="P12" s="24">
        <v>0.35</v>
      </c>
      <c r="Q12" s="25">
        <v>0.4</v>
      </c>
    </row>
    <row r="13" spans="2:17" x14ac:dyDescent="0.25">
      <c r="B13" t="s">
        <v>29</v>
      </c>
      <c r="M13" s="38"/>
      <c r="N13" s="1"/>
      <c r="O13" s="1"/>
      <c r="P13" s="1"/>
      <c r="Q13" s="1"/>
    </row>
    <row r="14" spans="2:17" ht="16.5" thickBot="1" x14ac:dyDescent="0.3">
      <c r="M14" s="13" t="s">
        <v>14</v>
      </c>
      <c r="N14" s="1"/>
      <c r="O14" s="1"/>
      <c r="P14" s="1"/>
      <c r="Q14" s="1"/>
    </row>
    <row r="15" spans="2:17" ht="16.5" thickBot="1" x14ac:dyDescent="0.3">
      <c r="B15" t="s">
        <v>30</v>
      </c>
      <c r="M15" s="35" t="s">
        <v>2</v>
      </c>
      <c r="N15" s="4" t="s">
        <v>15</v>
      </c>
      <c r="O15" s="1"/>
      <c r="P15" s="1"/>
      <c r="Q15" s="1"/>
    </row>
    <row r="16" spans="2:17" x14ac:dyDescent="0.25">
      <c r="B16" t="s">
        <v>31</v>
      </c>
      <c r="M16" s="36" t="s">
        <v>7</v>
      </c>
      <c r="N16" s="8">
        <v>2500</v>
      </c>
      <c r="O16" s="1"/>
      <c r="P16" s="1"/>
      <c r="Q16" s="1"/>
    </row>
    <row r="17" spans="2:17" x14ac:dyDescent="0.25">
      <c r="B17" t="s">
        <v>32</v>
      </c>
      <c r="M17" s="36" t="s">
        <v>8</v>
      </c>
      <c r="N17" s="8">
        <v>3000</v>
      </c>
      <c r="O17" s="1"/>
      <c r="P17" s="1"/>
      <c r="Q17" s="1"/>
    </row>
    <row r="18" spans="2:17" x14ac:dyDescent="0.25">
      <c r="B18" t="s">
        <v>33</v>
      </c>
      <c r="M18" s="36" t="s">
        <v>9</v>
      </c>
      <c r="N18" s="8">
        <v>2500</v>
      </c>
      <c r="O18" s="1"/>
      <c r="P18" s="1"/>
      <c r="Q18" s="1"/>
    </row>
    <row r="19" spans="2:17" x14ac:dyDescent="0.25">
      <c r="B19" t="s">
        <v>34</v>
      </c>
      <c r="M19" s="36" t="s">
        <v>10</v>
      </c>
      <c r="N19" s="8">
        <v>2600</v>
      </c>
      <c r="O19" s="1"/>
      <c r="P19" s="1"/>
      <c r="Q19" s="1"/>
    </row>
    <row r="20" spans="2:17" x14ac:dyDescent="0.25">
      <c r="B20" t="s">
        <v>131</v>
      </c>
      <c r="M20" s="36" t="s">
        <v>11</v>
      </c>
      <c r="N20" s="8">
        <v>2500</v>
      </c>
      <c r="O20" s="1"/>
      <c r="P20" s="1"/>
      <c r="Q20" s="1"/>
    </row>
    <row r="21" spans="2:17" x14ac:dyDescent="0.25">
      <c r="B21" t="s">
        <v>132</v>
      </c>
      <c r="M21" s="36" t="s">
        <v>12</v>
      </c>
      <c r="N21" s="8">
        <v>38000</v>
      </c>
      <c r="O21" s="1"/>
      <c r="P21" s="1"/>
      <c r="Q21" s="1"/>
    </row>
    <row r="22" spans="2:17" ht="16.5" thickBot="1" x14ac:dyDescent="0.3">
      <c r="M22" s="37" t="s">
        <v>13</v>
      </c>
      <c r="N22" s="10">
        <v>2500</v>
      </c>
      <c r="O22" s="1"/>
      <c r="P22" s="1"/>
      <c r="Q22" s="1"/>
    </row>
    <row r="23" spans="2:17" x14ac:dyDescent="0.25">
      <c r="M23" s="38"/>
      <c r="N23" s="1"/>
      <c r="O23" s="1"/>
      <c r="P23" s="1"/>
      <c r="Q23" s="1"/>
    </row>
    <row r="24" spans="2:17" ht="16.5" thickBot="1" x14ac:dyDescent="0.3">
      <c r="B24" t="s">
        <v>35</v>
      </c>
      <c r="M24" s="13" t="s">
        <v>16</v>
      </c>
      <c r="N24" s="1"/>
      <c r="O24" s="1"/>
      <c r="P24" s="1"/>
      <c r="Q24" s="1"/>
    </row>
    <row r="25" spans="2:17" ht="16.5" thickBot="1" x14ac:dyDescent="0.3">
      <c r="B25" t="s">
        <v>36</v>
      </c>
      <c r="M25" s="35" t="s">
        <v>2</v>
      </c>
      <c r="N25" s="3" t="s">
        <v>3</v>
      </c>
      <c r="O25" s="3" t="s">
        <v>4</v>
      </c>
      <c r="P25" s="3" t="s">
        <v>5</v>
      </c>
      <c r="Q25" s="4" t="s">
        <v>6</v>
      </c>
    </row>
    <row r="26" spans="2:17" x14ac:dyDescent="0.25">
      <c r="B26" t="s">
        <v>37</v>
      </c>
      <c r="M26" s="36" t="s">
        <v>7</v>
      </c>
      <c r="N26" s="11"/>
      <c r="O26" s="18">
        <v>13</v>
      </c>
      <c r="P26" s="18">
        <v>10.65</v>
      </c>
      <c r="Q26" s="19">
        <v>9.6</v>
      </c>
    </row>
    <row r="27" spans="2:17" x14ac:dyDescent="0.25">
      <c r="B27" t="s">
        <v>38</v>
      </c>
      <c r="M27" s="36" t="s">
        <v>8</v>
      </c>
      <c r="N27" s="18">
        <v>17.399999999999999</v>
      </c>
      <c r="O27" s="18">
        <v>14.1</v>
      </c>
      <c r="P27" s="18">
        <v>11.2</v>
      </c>
      <c r="Q27" s="19">
        <v>9.4499999999999993</v>
      </c>
    </row>
    <row r="28" spans="2:17" x14ac:dyDescent="0.25">
      <c r="B28" t="s">
        <v>39</v>
      </c>
      <c r="M28" s="36" t="s">
        <v>9</v>
      </c>
      <c r="N28" s="18">
        <v>17.399999999999999</v>
      </c>
      <c r="O28" s="18">
        <v>14.22</v>
      </c>
      <c r="P28" s="18">
        <v>11</v>
      </c>
      <c r="Q28" s="19">
        <v>9.5</v>
      </c>
    </row>
    <row r="29" spans="2:17" x14ac:dyDescent="0.25">
      <c r="M29" s="36" t="s">
        <v>10</v>
      </c>
      <c r="N29" s="11"/>
      <c r="O29" s="18">
        <v>14.3</v>
      </c>
      <c r="P29" s="18">
        <v>11.25</v>
      </c>
      <c r="Q29" s="19">
        <v>9.6</v>
      </c>
    </row>
    <row r="30" spans="2:17" x14ac:dyDescent="0.25">
      <c r="B30" s="32" t="s">
        <v>40</v>
      </c>
      <c r="M30" s="36" t="s">
        <v>11</v>
      </c>
      <c r="N30" s="18">
        <v>17.5</v>
      </c>
      <c r="O30" s="18">
        <v>13.8</v>
      </c>
      <c r="P30" s="18">
        <v>11.4</v>
      </c>
      <c r="Q30" s="19">
        <v>9.6</v>
      </c>
    </row>
    <row r="31" spans="2:17" x14ac:dyDescent="0.25">
      <c r="B31" t="s">
        <v>41</v>
      </c>
      <c r="M31" s="36" t="s">
        <v>12</v>
      </c>
      <c r="N31" s="18">
        <v>18.25</v>
      </c>
      <c r="O31" s="18">
        <v>13.9</v>
      </c>
      <c r="P31" s="18">
        <v>11.4</v>
      </c>
      <c r="Q31" s="19">
        <v>8.9</v>
      </c>
    </row>
    <row r="32" spans="2:17" ht="16.5" thickBot="1" x14ac:dyDescent="0.3">
      <c r="B32" t="s">
        <v>42</v>
      </c>
      <c r="M32" s="37" t="s">
        <v>13</v>
      </c>
      <c r="N32" s="20">
        <v>19.75</v>
      </c>
      <c r="O32" s="20">
        <v>13.9</v>
      </c>
      <c r="P32" s="20">
        <v>10.75</v>
      </c>
      <c r="Q32" s="21">
        <v>9.4</v>
      </c>
    </row>
    <row r="33" spans="2:17" x14ac:dyDescent="0.25">
      <c r="B33" t="s">
        <v>43</v>
      </c>
      <c r="M33" s="38"/>
      <c r="N33" s="1"/>
      <c r="O33" s="1"/>
      <c r="P33" s="1"/>
      <c r="Q33" s="1"/>
    </row>
    <row r="34" spans="2:17" ht="16.5" thickBot="1" x14ac:dyDescent="0.3">
      <c r="B34" t="s">
        <v>44</v>
      </c>
      <c r="M34" s="13" t="s">
        <v>17</v>
      </c>
      <c r="N34" s="1"/>
      <c r="O34" s="1"/>
      <c r="P34" s="1"/>
      <c r="Q34" s="1"/>
    </row>
    <row r="35" spans="2:17" ht="16.5" thickBot="1" x14ac:dyDescent="0.3">
      <c r="M35" s="35" t="s">
        <v>2</v>
      </c>
      <c r="N35" s="3" t="s">
        <v>3</v>
      </c>
      <c r="O35" s="3" t="s">
        <v>4</v>
      </c>
      <c r="P35" s="3" t="s">
        <v>5</v>
      </c>
      <c r="Q35" s="4" t="s">
        <v>6</v>
      </c>
    </row>
    <row r="36" spans="2:17" x14ac:dyDescent="0.25">
      <c r="B36" t="s">
        <v>45</v>
      </c>
      <c r="M36" s="36" t="s">
        <v>7</v>
      </c>
      <c r="N36" s="6"/>
      <c r="O36" s="14">
        <v>0.3</v>
      </c>
      <c r="P36" s="14">
        <v>0.45</v>
      </c>
      <c r="Q36" s="15">
        <v>0.45</v>
      </c>
    </row>
    <row r="37" spans="2:17" x14ac:dyDescent="0.25">
      <c r="B37" t="s">
        <v>46</v>
      </c>
      <c r="M37" s="36" t="s">
        <v>8</v>
      </c>
      <c r="N37" s="14">
        <v>0.4</v>
      </c>
      <c r="O37" s="14">
        <v>0.4</v>
      </c>
      <c r="P37" s="14">
        <v>0.6</v>
      </c>
      <c r="Q37" s="15">
        <v>0.6</v>
      </c>
    </row>
    <row r="38" spans="2:17" x14ac:dyDescent="0.25">
      <c r="B38" t="s">
        <v>47</v>
      </c>
      <c r="M38" s="36" t="s">
        <v>9</v>
      </c>
      <c r="N38" s="14">
        <v>0.8</v>
      </c>
      <c r="O38" s="14">
        <v>0.8</v>
      </c>
      <c r="P38" s="14">
        <v>1.2</v>
      </c>
      <c r="Q38" s="15">
        <v>1.2</v>
      </c>
    </row>
    <row r="39" spans="2:17" x14ac:dyDescent="0.25">
      <c r="B39" t="s">
        <v>48</v>
      </c>
      <c r="M39" s="36" t="s">
        <v>10</v>
      </c>
      <c r="N39" s="6"/>
      <c r="O39" s="14">
        <v>0.7</v>
      </c>
      <c r="P39" s="14">
        <v>1.05</v>
      </c>
      <c r="Q39" s="15">
        <v>1.05</v>
      </c>
    </row>
    <row r="40" spans="2:17" x14ac:dyDescent="0.25">
      <c r="M40" s="36" t="s">
        <v>11</v>
      </c>
      <c r="N40" s="14">
        <v>0.7</v>
      </c>
      <c r="O40" s="14">
        <v>0.7</v>
      </c>
      <c r="P40" s="14">
        <v>1.05</v>
      </c>
      <c r="Q40" s="15">
        <v>1.05</v>
      </c>
    </row>
    <row r="41" spans="2:17" x14ac:dyDescent="0.25">
      <c r="B41" s="33" t="s">
        <v>49</v>
      </c>
      <c r="M41" s="36" t="s">
        <v>12</v>
      </c>
      <c r="N41" s="14">
        <v>0</v>
      </c>
      <c r="O41" s="14">
        <v>0</v>
      </c>
      <c r="P41" s="14">
        <v>0</v>
      </c>
      <c r="Q41" s="15">
        <v>0</v>
      </c>
    </row>
    <row r="42" spans="2:17" ht="16.5" thickBot="1" x14ac:dyDescent="0.3">
      <c r="B42" s="33" t="s">
        <v>50</v>
      </c>
      <c r="M42" s="37" t="s">
        <v>13</v>
      </c>
      <c r="N42" s="16">
        <v>0.5</v>
      </c>
      <c r="O42" s="16">
        <v>0.5</v>
      </c>
      <c r="P42" s="16">
        <v>0.75</v>
      </c>
      <c r="Q42" s="17">
        <v>0.75</v>
      </c>
    </row>
    <row r="43" spans="2:17" x14ac:dyDescent="0.25">
      <c r="B43" t="s">
        <v>51</v>
      </c>
      <c r="M43" s="38"/>
      <c r="N43" s="1"/>
      <c r="O43" s="1"/>
      <c r="P43" s="1"/>
      <c r="Q43" s="1"/>
    </row>
    <row r="44" spans="2:17" ht="16.5" thickBot="1" x14ac:dyDescent="0.3">
      <c r="B44" t="s">
        <v>52</v>
      </c>
      <c r="M44" s="13" t="s">
        <v>18</v>
      </c>
      <c r="N44" s="1"/>
      <c r="O44" s="1"/>
      <c r="P44" s="1"/>
      <c r="Q44" s="1"/>
    </row>
    <row r="45" spans="2:17" ht="16.5" thickBot="1" x14ac:dyDescent="0.3">
      <c r="M45" s="35" t="s">
        <v>19</v>
      </c>
      <c r="N45" s="4" t="s">
        <v>20</v>
      </c>
      <c r="O45" s="12"/>
      <c r="P45" s="12"/>
      <c r="Q45" s="12"/>
    </row>
    <row r="46" spans="2:17" x14ac:dyDescent="0.25">
      <c r="B46" s="33" t="s">
        <v>53</v>
      </c>
      <c r="M46" s="36" t="s">
        <v>3</v>
      </c>
      <c r="N46" s="8">
        <v>25000</v>
      </c>
      <c r="O46" s="7"/>
      <c r="P46" s="7"/>
      <c r="Q46" s="7"/>
    </row>
    <row r="47" spans="2:17" x14ac:dyDescent="0.25">
      <c r="B47" t="s">
        <v>54</v>
      </c>
      <c r="M47" s="36" t="s">
        <v>4</v>
      </c>
      <c r="N47" s="8">
        <v>26000</v>
      </c>
      <c r="O47" s="1"/>
      <c r="P47" s="1"/>
      <c r="Q47" s="1"/>
    </row>
    <row r="48" spans="2:17" x14ac:dyDescent="0.25">
      <c r="B48" t="s">
        <v>55</v>
      </c>
      <c r="M48" s="36" t="s">
        <v>5</v>
      </c>
      <c r="N48" s="8">
        <v>28000</v>
      </c>
      <c r="O48" s="1"/>
      <c r="P48" s="1"/>
      <c r="Q48" s="1"/>
    </row>
    <row r="49" spans="2:17" ht="16.5" thickBot="1" x14ac:dyDescent="0.3">
      <c r="B49" t="s">
        <v>56</v>
      </c>
      <c r="M49" s="37" t="s">
        <v>6</v>
      </c>
      <c r="N49" s="10">
        <v>28000</v>
      </c>
      <c r="O49" s="1"/>
      <c r="P49" s="1"/>
      <c r="Q49" s="1"/>
    </row>
    <row r="50" spans="2:17" x14ac:dyDescent="0.25">
      <c r="B50" s="33" t="s">
        <v>57</v>
      </c>
      <c r="M50" s="38"/>
      <c r="N50" s="1"/>
      <c r="O50" s="1"/>
      <c r="P50" s="1"/>
      <c r="Q50" s="1"/>
    </row>
    <row r="51" spans="2:17" x14ac:dyDescent="0.25">
      <c r="M51" s="38"/>
      <c r="N51" s="1"/>
      <c r="O51" s="1"/>
      <c r="P51" s="1"/>
      <c r="Q51" s="1"/>
    </row>
    <row r="52" spans="2:17" ht="16.5" thickBot="1" x14ac:dyDescent="0.3">
      <c r="B52" t="s">
        <v>58</v>
      </c>
      <c r="M52" s="13" t="s">
        <v>21</v>
      </c>
      <c r="N52" s="1"/>
      <c r="O52" s="1"/>
      <c r="P52" s="1"/>
      <c r="Q52" s="1"/>
    </row>
    <row r="53" spans="2:17" ht="16.5" thickBot="1" x14ac:dyDescent="0.3">
      <c r="B53" t="s">
        <v>59</v>
      </c>
      <c r="M53" s="35" t="s">
        <v>2</v>
      </c>
      <c r="N53" s="3" t="s">
        <v>3</v>
      </c>
      <c r="O53" s="3" t="s">
        <v>4</v>
      </c>
      <c r="P53" s="3" t="s">
        <v>5</v>
      </c>
      <c r="Q53" s="4" t="s">
        <v>6</v>
      </c>
    </row>
    <row r="54" spans="2:17" x14ac:dyDescent="0.25">
      <c r="B54" t="s">
        <v>60</v>
      </c>
      <c r="M54" s="36" t="s">
        <v>7</v>
      </c>
      <c r="N54" s="40">
        <v>0</v>
      </c>
      <c r="O54" s="40">
        <v>6250</v>
      </c>
      <c r="P54" s="40">
        <v>0</v>
      </c>
      <c r="Q54" s="41">
        <v>0</v>
      </c>
    </row>
    <row r="55" spans="2:17" x14ac:dyDescent="0.25">
      <c r="B55" t="s">
        <v>61</v>
      </c>
      <c r="M55" s="36" t="s">
        <v>8</v>
      </c>
      <c r="N55" s="42">
        <v>3130.5566861121979</v>
      </c>
      <c r="O55" s="42">
        <v>0</v>
      </c>
      <c r="P55" s="42">
        <v>2310.3151992041767</v>
      </c>
      <c r="Q55" s="43">
        <v>0</v>
      </c>
    </row>
    <row r="56" spans="2:17" x14ac:dyDescent="0.25">
      <c r="B56" t="s">
        <v>62</v>
      </c>
      <c r="M56" s="36" t="s">
        <v>9</v>
      </c>
      <c r="N56" s="42">
        <v>3703.7037037037035</v>
      </c>
      <c r="O56" s="42">
        <v>0</v>
      </c>
      <c r="P56" s="42">
        <v>0</v>
      </c>
      <c r="Q56" s="43">
        <v>0</v>
      </c>
    </row>
    <row r="57" spans="2:17" x14ac:dyDescent="0.25">
      <c r="B57" t="s">
        <v>63</v>
      </c>
      <c r="M57" s="36" t="s">
        <v>10</v>
      </c>
      <c r="N57" s="42">
        <v>0</v>
      </c>
      <c r="O57" s="42">
        <v>0</v>
      </c>
      <c r="P57" s="42">
        <v>7428.5714285714275</v>
      </c>
      <c r="Q57" s="43">
        <v>0</v>
      </c>
    </row>
    <row r="58" spans="2:17" x14ac:dyDescent="0.25">
      <c r="B58" t="s">
        <v>64</v>
      </c>
      <c r="M58" s="36" t="s">
        <v>11</v>
      </c>
      <c r="N58" s="42">
        <v>3846.1538461538462</v>
      </c>
      <c r="O58" s="42">
        <v>0</v>
      </c>
      <c r="P58" s="42">
        <v>0</v>
      </c>
      <c r="Q58" s="43">
        <v>0</v>
      </c>
    </row>
    <row r="59" spans="2:17" x14ac:dyDescent="0.25">
      <c r="M59" s="36" t="s">
        <v>12</v>
      </c>
      <c r="N59" s="42">
        <v>14319.585764030251</v>
      </c>
      <c r="O59" s="42">
        <v>19750</v>
      </c>
      <c r="P59" s="42">
        <v>17118.256229367253</v>
      </c>
      <c r="Q59" s="43">
        <v>28000</v>
      </c>
    </row>
    <row r="60" spans="2:17" ht="16.5" thickBot="1" x14ac:dyDescent="0.3">
      <c r="B60" t="s">
        <v>65</v>
      </c>
      <c r="M60" s="37" t="s">
        <v>13</v>
      </c>
      <c r="N60" s="44">
        <v>0</v>
      </c>
      <c r="O60" s="44">
        <v>0</v>
      </c>
      <c r="P60" s="44">
        <v>7142.8571428571404</v>
      </c>
      <c r="Q60" s="45">
        <v>0</v>
      </c>
    </row>
    <row r="61" spans="2:17" x14ac:dyDescent="0.25">
      <c r="B61" t="s">
        <v>66</v>
      </c>
      <c r="M61" s="47" t="s">
        <v>144</v>
      </c>
      <c r="N61" s="46">
        <f>SUM(N54:N60)-N59</f>
        <v>10680.414235969749</v>
      </c>
      <c r="O61" s="46">
        <f t="shared" ref="O61:Q61" si="0">SUM(O54:O60)-O59</f>
        <v>6250</v>
      </c>
      <c r="P61" s="46">
        <f t="shared" si="0"/>
        <v>16881.74377063274</v>
      </c>
      <c r="Q61" s="46">
        <f t="shared" si="0"/>
        <v>0</v>
      </c>
    </row>
    <row r="62" spans="2:17" x14ac:dyDescent="0.25">
      <c r="B62" t="s">
        <v>67</v>
      </c>
    </row>
    <row r="63" spans="2:17" x14ac:dyDescent="0.25">
      <c r="B63" t="s">
        <v>68</v>
      </c>
    </row>
    <row r="64" spans="2:17" x14ac:dyDescent="0.25">
      <c r="B64" t="s">
        <v>69</v>
      </c>
      <c r="M64" s="39" t="s">
        <v>133</v>
      </c>
    </row>
    <row r="65" spans="2:20" x14ac:dyDescent="0.25">
      <c r="N65" s="33">
        <f>SUMPRODUCT(N54:Q60,N26:Q32+N36:Q42)</f>
        <v>1457237.8826934383</v>
      </c>
    </row>
    <row r="66" spans="2:20" x14ac:dyDescent="0.25">
      <c r="B66" t="s">
        <v>70</v>
      </c>
    </row>
    <row r="67" spans="2:20" x14ac:dyDescent="0.25">
      <c r="B67" s="34">
        <v>1382544.3343149223</v>
      </c>
      <c r="M67" s="32" t="s">
        <v>134</v>
      </c>
    </row>
    <row r="68" spans="2:20" x14ac:dyDescent="0.25">
      <c r="N68" t="s">
        <v>135</v>
      </c>
      <c r="O68" t="s">
        <v>7</v>
      </c>
      <c r="Q68" s="33">
        <f>SUMPRODUCT(N6:Q6,N54:Q54)</f>
        <v>2500</v>
      </c>
      <c r="R68" t="s">
        <v>136</v>
      </c>
      <c r="S68">
        <f>N16</f>
        <v>2500</v>
      </c>
      <c r="T68" t="s">
        <v>137</v>
      </c>
    </row>
    <row r="69" spans="2:20" x14ac:dyDescent="0.25">
      <c r="B69" s="32" t="s">
        <v>71</v>
      </c>
      <c r="O69" t="s">
        <v>8</v>
      </c>
      <c r="Q69" s="33">
        <f>SUMPRODUCT(N7:Q7,N55:Q55)</f>
        <v>3000</v>
      </c>
      <c r="R69" t="s">
        <v>136</v>
      </c>
      <c r="S69">
        <f t="shared" ref="S69:S74" si="1">N17</f>
        <v>3000</v>
      </c>
    </row>
    <row r="70" spans="2:20" x14ac:dyDescent="0.25">
      <c r="B70" t="s">
        <v>72</v>
      </c>
      <c r="O70" t="s">
        <v>9</v>
      </c>
      <c r="Q70" s="33">
        <f>SUMPRODUCT(N8:Q8,N56:Q56)</f>
        <v>2500</v>
      </c>
      <c r="R70" t="s">
        <v>136</v>
      </c>
      <c r="S70">
        <f t="shared" si="1"/>
        <v>2500</v>
      </c>
    </row>
    <row r="71" spans="2:20" x14ac:dyDescent="0.25">
      <c r="B71" s="34">
        <v>9182.9825947473037</v>
      </c>
      <c r="O71" t="s">
        <v>10</v>
      </c>
      <c r="Q71" s="33">
        <f>SUMPRODUCT(N9:Q9,N57:Q57)</f>
        <v>2599.9999999999995</v>
      </c>
      <c r="R71" t="s">
        <v>136</v>
      </c>
      <c r="S71">
        <f t="shared" si="1"/>
        <v>2600</v>
      </c>
    </row>
    <row r="72" spans="2:20" x14ac:dyDescent="0.25">
      <c r="O72" t="s">
        <v>11</v>
      </c>
      <c r="Q72" s="33">
        <f>SUMPRODUCT(N10:Q10,N58:Q58)</f>
        <v>2500</v>
      </c>
      <c r="R72" t="s">
        <v>136</v>
      </c>
      <c r="S72">
        <f t="shared" si="1"/>
        <v>2500</v>
      </c>
    </row>
    <row r="73" spans="2:20" x14ac:dyDescent="0.25">
      <c r="B73" s="32" t="s">
        <v>73</v>
      </c>
      <c r="O73" t="s">
        <v>12</v>
      </c>
      <c r="Q73" s="33">
        <f>SUMPRODUCT(N11:Q11,N59:Q59)</f>
        <v>37999.999999999985</v>
      </c>
      <c r="R73" t="s">
        <v>136</v>
      </c>
      <c r="S73">
        <f t="shared" si="1"/>
        <v>38000</v>
      </c>
    </row>
    <row r="74" spans="2:20" x14ac:dyDescent="0.25">
      <c r="B74" t="s">
        <v>74</v>
      </c>
      <c r="O74" t="s">
        <v>13</v>
      </c>
      <c r="Q74" s="33">
        <f>SUMPRODUCT(N12:Q12,N60:Q60)</f>
        <v>2499.9999999999991</v>
      </c>
      <c r="R74" t="s">
        <v>136</v>
      </c>
      <c r="S74">
        <f t="shared" si="1"/>
        <v>2500</v>
      </c>
    </row>
    <row r="75" spans="2:20" x14ac:dyDescent="0.25">
      <c r="B75" s="34">
        <v>6250</v>
      </c>
    </row>
    <row r="76" spans="2:20" x14ac:dyDescent="0.25">
      <c r="N76" t="s">
        <v>138</v>
      </c>
      <c r="O76" t="s">
        <v>3</v>
      </c>
      <c r="Q76" s="33">
        <f>SUM(N54:N60)</f>
        <v>25000</v>
      </c>
      <c r="R76" t="s">
        <v>139</v>
      </c>
      <c r="S76">
        <f>N46</f>
        <v>25000</v>
      </c>
      <c r="T76" t="s">
        <v>20</v>
      </c>
    </row>
    <row r="77" spans="2:20" x14ac:dyDescent="0.25">
      <c r="B77" s="32" t="s">
        <v>75</v>
      </c>
      <c r="O77" t="s">
        <v>4</v>
      </c>
      <c r="Q77" s="33">
        <f>SUM(O54:O60)</f>
        <v>26000</v>
      </c>
      <c r="R77" t="s">
        <v>139</v>
      </c>
      <c r="S77">
        <f t="shared" ref="S77:S79" si="2">N47</f>
        <v>26000</v>
      </c>
    </row>
    <row r="78" spans="2:20" x14ac:dyDescent="0.25">
      <c r="B78" t="s">
        <v>76</v>
      </c>
      <c r="O78" t="s">
        <v>5</v>
      </c>
      <c r="Q78" s="33">
        <f>SUM(P54:P60)</f>
        <v>33999.999999999993</v>
      </c>
      <c r="R78" t="s">
        <v>139</v>
      </c>
      <c r="S78">
        <f t="shared" si="2"/>
        <v>28000</v>
      </c>
    </row>
    <row r="79" spans="2:20" x14ac:dyDescent="0.25">
      <c r="B79" s="48" t="s">
        <v>7</v>
      </c>
      <c r="O79" t="s">
        <v>6</v>
      </c>
      <c r="Q79" s="33">
        <f>SUM(Q54:Q60)</f>
        <v>28000</v>
      </c>
      <c r="R79" t="s">
        <v>139</v>
      </c>
      <c r="S79">
        <f t="shared" si="2"/>
        <v>28000</v>
      </c>
    </row>
    <row r="80" spans="2:20" x14ac:dyDescent="0.25">
      <c r="B80" s="48" t="s">
        <v>8</v>
      </c>
    </row>
    <row r="81" spans="2:19" x14ac:dyDescent="0.25">
      <c r="B81" s="48" t="s">
        <v>9</v>
      </c>
      <c r="N81" t="s">
        <v>140</v>
      </c>
      <c r="O81" t="s">
        <v>142</v>
      </c>
      <c r="Q81" s="33">
        <f>N54</f>
        <v>0</v>
      </c>
      <c r="R81" t="s">
        <v>141</v>
      </c>
      <c r="S81">
        <v>0</v>
      </c>
    </row>
    <row r="82" spans="2:19" x14ac:dyDescent="0.25">
      <c r="B82" t="s">
        <v>10</v>
      </c>
      <c r="O82" t="s">
        <v>143</v>
      </c>
      <c r="Q82" s="33">
        <f>N57</f>
        <v>0</v>
      </c>
      <c r="R82" t="s">
        <v>141</v>
      </c>
      <c r="S82">
        <v>0</v>
      </c>
    </row>
    <row r="83" spans="2:19" x14ac:dyDescent="0.25">
      <c r="B83" s="48" t="s">
        <v>11</v>
      </c>
    </row>
    <row r="84" spans="2:19" x14ac:dyDescent="0.25">
      <c r="B84" s="48" t="s">
        <v>12</v>
      </c>
    </row>
    <row r="85" spans="2:19" x14ac:dyDescent="0.25">
      <c r="B85" s="48" t="s">
        <v>13</v>
      </c>
    </row>
    <row r="87" spans="2:19" x14ac:dyDescent="0.25">
      <c r="B87" s="32" t="s">
        <v>77</v>
      </c>
    </row>
    <row r="88" spans="2:19" x14ac:dyDescent="0.25">
      <c r="B88" t="s">
        <v>78</v>
      </c>
    </row>
    <row r="89" spans="2:19" x14ac:dyDescent="0.25">
      <c r="B89" t="s">
        <v>79</v>
      </c>
    </row>
    <row r="90" spans="2:19" x14ac:dyDescent="0.25">
      <c r="B90" t="s">
        <v>80</v>
      </c>
    </row>
    <row r="92" spans="2:19" x14ac:dyDescent="0.25">
      <c r="B92" t="s">
        <v>81</v>
      </c>
    </row>
    <row r="93" spans="2:19" x14ac:dyDescent="0.25">
      <c r="B93" t="s">
        <v>82</v>
      </c>
    </row>
    <row r="94" spans="2:19" x14ac:dyDescent="0.25">
      <c r="B94" t="s">
        <v>83</v>
      </c>
    </row>
    <row r="95" spans="2:19" x14ac:dyDescent="0.25">
      <c r="B95" t="s">
        <v>84</v>
      </c>
    </row>
    <row r="97" spans="2:14" x14ac:dyDescent="0.25">
      <c r="B97" t="s">
        <v>146</v>
      </c>
      <c r="F97" t="s">
        <v>148</v>
      </c>
      <c r="H97" t="s">
        <v>150</v>
      </c>
      <c r="I97" s="33">
        <v>1382544.3343149223</v>
      </c>
    </row>
    <row r="98" spans="2:14" x14ac:dyDescent="0.25">
      <c r="B98" s="48" t="s">
        <v>147</v>
      </c>
      <c r="F98" t="s">
        <v>149</v>
      </c>
      <c r="H98" t="s">
        <v>150</v>
      </c>
      <c r="I98" s="33">
        <v>1381273.7460796284</v>
      </c>
    </row>
    <row r="99" spans="2:14" x14ac:dyDescent="0.25">
      <c r="H99" s="49" t="s">
        <v>151</v>
      </c>
      <c r="I99">
        <f>I97-I98</f>
        <v>1270.5882352939807</v>
      </c>
    </row>
    <row r="100" spans="2:14" x14ac:dyDescent="0.25">
      <c r="H100" s="49" t="s">
        <v>153</v>
      </c>
      <c r="I100">
        <v>1500</v>
      </c>
      <c r="J100" s="50" t="s">
        <v>152</v>
      </c>
    </row>
    <row r="101" spans="2:14" x14ac:dyDescent="0.25">
      <c r="H101" s="49"/>
      <c r="J101" s="50"/>
    </row>
    <row r="102" spans="2:14" x14ac:dyDescent="0.25">
      <c r="B102" s="32" t="s">
        <v>85</v>
      </c>
    </row>
    <row r="103" spans="2:14" x14ac:dyDescent="0.25">
      <c r="B103" t="s">
        <v>86</v>
      </c>
    </row>
    <row r="104" spans="2:14" x14ac:dyDescent="0.25">
      <c r="B104" t="s">
        <v>87</v>
      </c>
    </row>
    <row r="105" spans="2:14" x14ac:dyDescent="0.25">
      <c r="B105" t="s">
        <v>88</v>
      </c>
    </row>
    <row r="106" spans="2:14" x14ac:dyDescent="0.25">
      <c r="B106" t="s">
        <v>89</v>
      </c>
    </row>
    <row r="107" spans="2:14" x14ac:dyDescent="0.25">
      <c r="B107" t="s">
        <v>90</v>
      </c>
    </row>
    <row r="108" spans="2:14" x14ac:dyDescent="0.25">
      <c r="B108" t="s">
        <v>91</v>
      </c>
    </row>
    <row r="109" spans="2:14" x14ac:dyDescent="0.25">
      <c r="B109" t="s">
        <v>92</v>
      </c>
    </row>
    <row r="111" spans="2:14" x14ac:dyDescent="0.25">
      <c r="B111" s="48" t="s">
        <v>93</v>
      </c>
      <c r="F111" t="s">
        <v>148</v>
      </c>
      <c r="H111" t="s">
        <v>150</v>
      </c>
      <c r="I111" s="33">
        <v>1382544.3343149223</v>
      </c>
    </row>
    <row r="112" spans="2:14" x14ac:dyDescent="0.25">
      <c r="B112" t="s">
        <v>94</v>
      </c>
      <c r="H112" t="s">
        <v>159</v>
      </c>
      <c r="L112" s="49" t="s">
        <v>157</v>
      </c>
      <c r="M112" t="s">
        <v>155</v>
      </c>
      <c r="N112" t="s">
        <v>156</v>
      </c>
    </row>
    <row r="113" spans="2:14" x14ac:dyDescent="0.25">
      <c r="H113" s="49"/>
      <c r="J113" t="s">
        <v>10</v>
      </c>
      <c r="L113" s="51">
        <f>P29+P39</f>
        <v>12.3</v>
      </c>
      <c r="M113">
        <v>2040.1254518901696</v>
      </c>
      <c r="N113" s="51">
        <f>L113*M113</f>
        <v>25093.543058249088</v>
      </c>
    </row>
    <row r="114" spans="2:14" x14ac:dyDescent="0.25">
      <c r="H114" s="49"/>
      <c r="J114" t="s">
        <v>12</v>
      </c>
      <c r="L114" s="51">
        <f>P31+P41</f>
        <v>11.4</v>
      </c>
      <c r="M114">
        <v>18817.017405252696</v>
      </c>
      <c r="N114" s="51">
        <f t="shared" ref="N114:N115" si="3">L114*M114</f>
        <v>214513.99841988075</v>
      </c>
    </row>
    <row r="115" spans="2:14" x14ac:dyDescent="0.25">
      <c r="H115" s="49"/>
      <c r="J115" t="s">
        <v>13</v>
      </c>
      <c r="L115" s="51">
        <f>P32+P42</f>
        <v>11.5</v>
      </c>
      <c r="M115">
        <v>7142.857142857134</v>
      </c>
      <c r="N115" s="51">
        <f t="shared" si="3"/>
        <v>82142.857142857043</v>
      </c>
    </row>
    <row r="116" spans="2:14" x14ac:dyDescent="0.25">
      <c r="H116" s="52" t="s">
        <v>158</v>
      </c>
      <c r="K116" s="51">
        <f>300/0.425</f>
        <v>705.88235294117646</v>
      </c>
      <c r="L116" t="s">
        <v>160</v>
      </c>
    </row>
    <row r="117" spans="2:14" x14ac:dyDescent="0.25">
      <c r="H117" t="s">
        <v>161</v>
      </c>
      <c r="K117">
        <f>5.7</f>
        <v>5.7</v>
      </c>
      <c r="L117" t="s">
        <v>162</v>
      </c>
    </row>
    <row r="118" spans="2:14" x14ac:dyDescent="0.25">
      <c r="H118" s="52" t="s">
        <v>163</v>
      </c>
      <c r="K118" s="51">
        <f>(L113-K117)*K116</f>
        <v>4658.8235294117649</v>
      </c>
    </row>
    <row r="119" spans="2:14" x14ac:dyDescent="0.25">
      <c r="H119" s="52" t="s">
        <v>164</v>
      </c>
      <c r="K119">
        <v>3000</v>
      </c>
      <c r="L119" s="50" t="s">
        <v>154</v>
      </c>
    </row>
    <row r="120" spans="2:14" x14ac:dyDescent="0.25">
      <c r="H120" s="52"/>
      <c r="L120" s="50"/>
    </row>
    <row r="121" spans="2:14" x14ac:dyDescent="0.25">
      <c r="B121" s="32" t="s">
        <v>95</v>
      </c>
    </row>
    <row r="122" spans="2:14" x14ac:dyDescent="0.25">
      <c r="B122" t="s">
        <v>165</v>
      </c>
    </row>
    <row r="123" spans="2:14" x14ac:dyDescent="0.25">
      <c r="B123" t="s">
        <v>96</v>
      </c>
    </row>
    <row r="124" spans="2:14" x14ac:dyDescent="0.25">
      <c r="B124" t="s">
        <v>97</v>
      </c>
    </row>
    <row r="125" spans="2:14" x14ac:dyDescent="0.25">
      <c r="B125" t="s">
        <v>98</v>
      </c>
    </row>
    <row r="126" spans="2:14" x14ac:dyDescent="0.25">
      <c r="B126" t="s">
        <v>99</v>
      </c>
    </row>
    <row r="127" spans="2:14" x14ac:dyDescent="0.25">
      <c r="B127" t="s">
        <v>100</v>
      </c>
    </row>
    <row r="128" spans="2:14" x14ac:dyDescent="0.25">
      <c r="B128" t="s">
        <v>101</v>
      </c>
    </row>
    <row r="129" spans="2:8" x14ac:dyDescent="0.25">
      <c r="B129" t="s">
        <v>102</v>
      </c>
    </row>
    <row r="130" spans="2:8" x14ac:dyDescent="0.25">
      <c r="B130" t="s">
        <v>103</v>
      </c>
    </row>
    <row r="132" spans="2:8" x14ac:dyDescent="0.25">
      <c r="B132" t="s">
        <v>104</v>
      </c>
    </row>
    <row r="133" spans="2:8" x14ac:dyDescent="0.25">
      <c r="B133" t="s">
        <v>105</v>
      </c>
    </row>
    <row r="134" spans="2:8" x14ac:dyDescent="0.25">
      <c r="B134" t="s">
        <v>106</v>
      </c>
    </row>
    <row r="135" spans="2:8" x14ac:dyDescent="0.25">
      <c r="B135" t="s">
        <v>107</v>
      </c>
    </row>
    <row r="136" spans="2:8" x14ac:dyDescent="0.25">
      <c r="B136" s="33">
        <v>12.3</v>
      </c>
    </row>
    <row r="138" spans="2:8" x14ac:dyDescent="0.25">
      <c r="B138" s="32" t="s">
        <v>108</v>
      </c>
    </row>
    <row r="139" spans="2:8" x14ac:dyDescent="0.25">
      <c r="B139" t="s">
        <v>109</v>
      </c>
    </row>
    <row r="140" spans="2:8" x14ac:dyDescent="0.25">
      <c r="B140" t="s">
        <v>110</v>
      </c>
    </row>
    <row r="141" spans="2:8" x14ac:dyDescent="0.25">
      <c r="B141" t="s">
        <v>106</v>
      </c>
    </row>
    <row r="142" spans="2:8" x14ac:dyDescent="0.25">
      <c r="B142" t="s">
        <v>107</v>
      </c>
    </row>
    <row r="143" spans="2:8" x14ac:dyDescent="0.25">
      <c r="B143" s="33">
        <v>12.448924729752665</v>
      </c>
      <c r="F143" t="s">
        <v>166</v>
      </c>
      <c r="G143" s="33">
        <v>1382544.3343149223</v>
      </c>
    </row>
    <row r="144" spans="2:8" x14ac:dyDescent="0.25">
      <c r="F144" t="s">
        <v>167</v>
      </c>
      <c r="G144" s="33">
        <v>1457237.8826934383</v>
      </c>
      <c r="H144" s="53" t="s">
        <v>171</v>
      </c>
    </row>
    <row r="145" spans="2:8" x14ac:dyDescent="0.25">
      <c r="F145" t="s">
        <v>170</v>
      </c>
      <c r="G145">
        <f>(G144-G143)/6000</f>
        <v>12.448924729752665</v>
      </c>
    </row>
    <row r="146" spans="2:8" x14ac:dyDescent="0.25">
      <c r="B146" s="32" t="s">
        <v>111</v>
      </c>
    </row>
    <row r="147" spans="2:8" x14ac:dyDescent="0.25">
      <c r="B147" t="s">
        <v>112</v>
      </c>
    </row>
    <row r="148" spans="2:8" x14ac:dyDescent="0.25">
      <c r="B148" t="s">
        <v>113</v>
      </c>
    </row>
    <row r="149" spans="2:8" x14ac:dyDescent="0.25">
      <c r="B149" t="s">
        <v>114</v>
      </c>
    </row>
    <row r="150" spans="2:8" x14ac:dyDescent="0.25">
      <c r="B150" t="s">
        <v>115</v>
      </c>
    </row>
    <row r="151" spans="2:8" x14ac:dyDescent="0.25">
      <c r="B151" t="s">
        <v>116</v>
      </c>
    </row>
    <row r="153" spans="2:8" x14ac:dyDescent="0.25">
      <c r="B153" t="s">
        <v>117</v>
      </c>
    </row>
    <row r="154" spans="2:8" x14ac:dyDescent="0.25">
      <c r="B154" t="s">
        <v>118</v>
      </c>
    </row>
    <row r="155" spans="2:8" x14ac:dyDescent="0.25">
      <c r="B155" s="33">
        <f>ABS(G156-G155)</f>
        <v>48924.490621034754</v>
      </c>
      <c r="F155" t="s">
        <v>166</v>
      </c>
      <c r="G155" s="33">
        <v>1382544.3343149223</v>
      </c>
    </row>
    <row r="156" spans="2:8" x14ac:dyDescent="0.25">
      <c r="F156" t="s">
        <v>167</v>
      </c>
      <c r="G156" s="33">
        <v>1431468.8249359571</v>
      </c>
      <c r="H156" s="53" t="s">
        <v>172</v>
      </c>
    </row>
    <row r="158" spans="2:8" x14ac:dyDescent="0.25">
      <c r="B158" s="32" t="s">
        <v>119</v>
      </c>
    </row>
    <row r="159" spans="2:8" x14ac:dyDescent="0.25">
      <c r="B159" t="s">
        <v>120</v>
      </c>
    </row>
    <row r="160" spans="2:8" x14ac:dyDescent="0.25">
      <c r="B160" t="s">
        <v>121</v>
      </c>
    </row>
    <row r="161" spans="2:8" x14ac:dyDescent="0.25">
      <c r="B161" t="s">
        <v>118</v>
      </c>
    </row>
    <row r="162" spans="2:8" x14ac:dyDescent="0.25">
      <c r="B162" s="33">
        <f>ABS(G163-G162)</f>
        <v>48924.490621034754</v>
      </c>
      <c r="F162" t="s">
        <v>166</v>
      </c>
      <c r="G162" s="33">
        <v>1382544.3343149223</v>
      </c>
    </row>
    <row r="163" spans="2:8" x14ac:dyDescent="0.25">
      <c r="F163" t="s">
        <v>167</v>
      </c>
      <c r="G163" s="33">
        <v>1333619.8436938876</v>
      </c>
      <c r="H163" s="53" t="s">
        <v>173</v>
      </c>
    </row>
    <row r="165" spans="2:8" x14ac:dyDescent="0.25">
      <c r="B165" s="32" t="s">
        <v>122</v>
      </c>
    </row>
    <row r="166" spans="2:8" x14ac:dyDescent="0.25">
      <c r="B166" t="s">
        <v>123</v>
      </c>
    </row>
    <row r="167" spans="2:8" x14ac:dyDescent="0.25">
      <c r="B167" t="s">
        <v>124</v>
      </c>
    </row>
    <row r="168" spans="2:8" x14ac:dyDescent="0.25">
      <c r="B168" t="s">
        <v>125</v>
      </c>
    </row>
    <row r="169" spans="2:8" x14ac:dyDescent="0.25">
      <c r="B169" t="s">
        <v>126</v>
      </c>
    </row>
    <row r="171" spans="2:8" x14ac:dyDescent="0.25">
      <c r="B171" t="s">
        <v>169</v>
      </c>
    </row>
    <row r="172" spans="2:8" x14ac:dyDescent="0.25">
      <c r="B172" s="48" t="s">
        <v>168</v>
      </c>
    </row>
    <row r="174" spans="2:8" x14ac:dyDescent="0.25">
      <c r="B174" t="s">
        <v>127</v>
      </c>
    </row>
    <row r="176" spans="2:8" x14ac:dyDescent="0.25">
      <c r="B176" t="s">
        <v>128</v>
      </c>
    </row>
  </sheetData>
  <conditionalFormatting sqref="N54:Q60">
    <cfRule type="colorScale" priority="4">
      <colorScale>
        <cfvo type="min"/>
        <cfvo type="max"/>
        <color rgb="FFFCFCFF"/>
        <color rgb="FF63BE7B"/>
      </colorScale>
    </cfRule>
  </conditionalFormatting>
  <conditionalFormatting sqref="Q68:Q74">
    <cfRule type="expression" dxfId="0" priority="3">
      <formula>Q68=S68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DIMEX</cp:lastModifiedBy>
  <dcterms:created xsi:type="dcterms:W3CDTF">2014-01-19T03:55:05Z</dcterms:created>
  <dcterms:modified xsi:type="dcterms:W3CDTF">2016-06-19T08:09:38Z</dcterms:modified>
</cp:coreProperties>
</file>