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MEX\Desktop\Big Data Course\The Analytics Edge\Unit8_Linear Optimization\"/>
    </mc:Choice>
  </mc:AlternateContent>
  <bookViews>
    <workbookView xWindow="1860" yWindow="0" windowWidth="20670" windowHeight="10320"/>
  </bookViews>
  <sheets>
    <sheet name="Sheet1" sheetId="1" r:id="rId1"/>
  </sheets>
  <definedNames>
    <definedName name="solver_adj" localSheetId="0" hidden="1">Sheet1!$L$28:$N$30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Sheet1!$L$39:$L$41</definedName>
    <definedName name="solver_lhs2" localSheetId="0" hidden="1">Sheet1!$L$42:$L$48</definedName>
    <definedName name="solver_lhs3" localSheetId="0" hidden="1">Sheet1!$L$49:$L$51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3</definedName>
    <definedName name="solver_nwt" localSheetId="0" hidden="1">1</definedName>
    <definedName name="solver_opt" localSheetId="0" hidden="1">Sheet1!$K$34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1</definedName>
    <definedName name="solver_rel3" localSheetId="0" hidden="1">1</definedName>
    <definedName name="solver_rhs1" localSheetId="0" hidden="1">Sheet1!$N$39:$N$41</definedName>
    <definedName name="solver_rhs2" localSheetId="0" hidden="1">Sheet1!$N$42:$N$48</definedName>
    <definedName name="solver_rhs3" localSheetId="0" hidden="1">Sheet1!$N$49:$N$51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63" i="1" l="1"/>
  <c r="N50" i="1"/>
  <c r="N51" i="1"/>
  <c r="N49" i="1"/>
  <c r="N31" i="1"/>
  <c r="L51" i="1"/>
  <c r="M31" i="1"/>
  <c r="L50" i="1"/>
  <c r="L31" i="1"/>
  <c r="L49" i="1"/>
  <c r="N44" i="1"/>
  <c r="N43" i="1"/>
  <c r="N41" i="1"/>
  <c r="N40" i="1"/>
  <c r="O29" i="1"/>
  <c r="O30" i="1"/>
  <c r="O28" i="1"/>
  <c r="L44" i="1"/>
  <c r="L43" i="1"/>
  <c r="L42" i="1"/>
  <c r="N42" i="1"/>
  <c r="P42" i="1"/>
  <c r="L40" i="1"/>
  <c r="L41" i="1"/>
  <c r="P41" i="1"/>
  <c r="P40" i="1"/>
  <c r="N39" i="1"/>
  <c r="P39" i="1"/>
  <c r="L39" i="1"/>
  <c r="L48" i="1"/>
  <c r="L46" i="1"/>
  <c r="L47" i="1"/>
  <c r="L45" i="1"/>
  <c r="P44" i="1"/>
  <c r="P43" i="1"/>
  <c r="K34" i="1" a="1"/>
  <c r="K34" i="1"/>
</calcChain>
</file>

<file path=xl/sharedStrings.xml><?xml version="1.0" encoding="utf-8"?>
<sst xmlns="http://schemas.openxmlformats.org/spreadsheetml/2006/main" count="217" uniqueCount="139">
  <si>
    <t>GASOLINE BLENDING</t>
  </si>
  <si>
    <t xml:space="preserve">One of the earliest and most successful applications of linear optimization was in the </t>
  </si>
  <si>
    <t xml:space="preserve">oil industry in the 1950s. </t>
  </si>
  <si>
    <t xml:space="preserve">According to Bill Drew, the former manager of research for Exxon Mobil, the company used </t>
  </si>
  <si>
    <t xml:space="preserve">linear optimization to "schedule our tanker fleets, design port facilities, blend gasoline, </t>
  </si>
  <si>
    <t xml:space="preserve">create financial models, you name it."  </t>
  </si>
  <si>
    <t xml:space="preserve">In this problem, we'll use optimization to blend gasoline. </t>
  </si>
  <si>
    <t xml:space="preserve">(While the application of this problem is real, the data that we will be using here has been </t>
  </si>
  <si>
    <t xml:space="preserve">created for this problem.) </t>
  </si>
  <si>
    <t xml:space="preserve">Gasoline blending occurs in oil refineries, where crude oil is processed and refined into more </t>
  </si>
  <si>
    <t xml:space="preserve">useful products, such as gasoline and diesel fuel. </t>
  </si>
  <si>
    <t xml:space="preserve">We will consider three products: super gasoline, regular gasoline, and diesel fuel. </t>
  </si>
  <si>
    <t xml:space="preserve">These can be made by mixing three different types of crude oil: crude 1, crude 2, and crude 3. </t>
  </si>
  <si>
    <t xml:space="preserve">Each product is distinguished by its octane rating, which measures the quality of the fuel, and </t>
  </si>
  <si>
    <t xml:space="preserve">its iron content, which is a contaminant in the gas. </t>
  </si>
  <si>
    <t xml:space="preserve">The crude oils each have an octane rating and iron content as well. </t>
  </si>
  <si>
    <t xml:space="preserve">The following table shows the required octane ratings and iron contents for each of the </t>
  </si>
  <si>
    <t>products, as well as the known octane ratings and iron contents of each of the crude oils:</t>
  </si>
  <si>
    <t>Product or Oil</t>
  </si>
  <si>
    <t>Octane Rating</t>
  </si>
  <si>
    <t>Iron Content</t>
  </si>
  <si>
    <t>Super Gasoline</t>
  </si>
  <si>
    <t>at least 10</t>
  </si>
  <si>
    <t>no more than 1</t>
  </si>
  <si>
    <t>Regular Gasoline</t>
  </si>
  <si>
    <t>at least 8</t>
  </si>
  <si>
    <t>no more than 2</t>
  </si>
  <si>
    <t>Diesel Fuel</t>
  </si>
  <si>
    <t>at least 6</t>
  </si>
  <si>
    <t>Crude 1</t>
  </si>
  <si>
    <t>Crude 2</t>
  </si>
  <si>
    <t>Crude 3</t>
  </si>
  <si>
    <t xml:space="preserve">The gasoline produced must meet these standards for octane ratings and iron content. </t>
  </si>
  <si>
    <t xml:space="preserve">The octane rating and iron content of a product is the weighted average of the octane rating </t>
  </si>
  <si>
    <t xml:space="preserve">and iron content of the crude oils used to produce it. </t>
  </si>
  <si>
    <t xml:space="preserve">For example, if we produce super gasoline using 20 barrels of Crude 1, 5 barrels of Crude 2, and </t>
  </si>
  <si>
    <t>10 barrels of Crude 3, the Octane Rating of the super gasoline would be:</t>
  </si>
  <si>
    <t>(20*12 + 5*6 + 10*8)/35 = 10</t>
  </si>
  <si>
    <t xml:space="preserve">The numerator is the number of barrels of Crude 1 used times the octane rating of Crude 1, </t>
  </si>
  <si>
    <t xml:space="preserve">plus the number of barrels of Crude 2 used times the octane rating of Crude 2, plus the number </t>
  </si>
  <si>
    <t xml:space="preserve">of barrels of Crude 3 used times the octane rating of Crude 3. </t>
  </si>
  <si>
    <t>The denominator is the total number of barrels used.</t>
  </si>
  <si>
    <t>Similarly, the iron content of the super gasoline would be:</t>
  </si>
  <si>
    <t>(20*0.5 + 5*2.0 + 10*3.0)/35 = 1.43</t>
  </si>
  <si>
    <t xml:space="preserve">The objective of the oil company is to maximize profit. The following table gives the sales price </t>
  </si>
  <si>
    <t xml:space="preserve">(revenue) for one barrel of each of the products: </t>
  </si>
  <si>
    <t>Product</t>
  </si>
  <si>
    <t>Sales Price</t>
  </si>
  <si>
    <t>$70</t>
  </si>
  <si>
    <t>$60</t>
  </si>
  <si>
    <t>$50</t>
  </si>
  <si>
    <t>And the following table gives the purchase price for one barrel of each of the crude oils:</t>
  </si>
  <si>
    <t>Oil</t>
  </si>
  <si>
    <t>Purchase Price</t>
  </si>
  <si>
    <t>$45</t>
  </si>
  <si>
    <t>$35</t>
  </si>
  <si>
    <t>$25</t>
  </si>
  <si>
    <t xml:space="preserve">The company can only buy 5,000 barrels of each type of crude oil, and can process no more </t>
  </si>
  <si>
    <t xml:space="preserve">than 14,000 barrels total of crude oil. One barrel of crude oil makes one barrel of gasoline or </t>
  </si>
  <si>
    <t>fuel (nothing is lost in the conversion).</t>
  </si>
  <si>
    <t xml:space="preserve">How many barrels of each type of crude oil should the company use to make each product? </t>
  </si>
  <si>
    <t xml:space="preserve">Formulate this problem as a linear optimization problem, and solve it in LibreOffice </t>
  </si>
  <si>
    <t xml:space="preserve">(or in the spreadsheet software you are using). </t>
  </si>
  <si>
    <t>So if you get stuck in formulating the problem, try working through Problem 1 below.</t>
  </si>
  <si>
    <t xml:space="preserve">HINT: When trying to solve this problem, your solver might complain that it is nonlinear. </t>
  </si>
  <si>
    <t xml:space="preserve">Be careful how you construct the octane and iron constraints. If x, y, and z are variables, and </t>
  </si>
  <si>
    <t>you are trying to add the constraint:</t>
  </si>
  <si>
    <t>(12x+6y+8z)/(x+y+z)≥10</t>
  </si>
  <si>
    <t>It needs to be formulated as:</t>
  </si>
  <si>
    <t>12x+6y+8z≥10(x+y+z)</t>
  </si>
  <si>
    <t xml:space="preserve">This is because you can only add variables in linear constraints. </t>
  </si>
  <si>
    <t>Note that this is the same constraint - we just multiplied both sides of the denominator of the fraction.</t>
  </si>
  <si>
    <t>Problem 1.1 - The Formulation</t>
  </si>
  <si>
    <t>How many decision variables are there in this optimization model?</t>
  </si>
  <si>
    <t>Problem 1.2 - The Formulation</t>
  </si>
  <si>
    <t>How many constraints are in the model, not including the non-negativity constraints?</t>
  </si>
  <si>
    <t>Problem 2.1 - The Solution</t>
  </si>
  <si>
    <t>Solve your optimization model in LibreOffice (or in the spreadsheet software you are using). What is the objective value of the solution?</t>
  </si>
  <si>
    <t>Problem 2.2 - The Solution</t>
  </si>
  <si>
    <t>In the optimal solution, we produce the MOST barrels of which gasoline?</t>
  </si>
  <si>
    <t>Problem 2.3 - The Solution</t>
  </si>
  <si>
    <t>In the optimal solution, how many barrels of diesel fuel are produced?</t>
  </si>
  <si>
    <t>Problem 2.4 - The Solution</t>
  </si>
  <si>
    <t xml:space="preserve">They estimate that the customer demand for super gasoline is 3,000 barrels, the customer </t>
  </si>
  <si>
    <t xml:space="preserve">They don't want to produce more than the customer demand, since they will lose revenue. </t>
  </si>
  <si>
    <t xml:space="preserve">Add constraints to your model to make sure that the solution produces no more than the </t>
  </si>
  <si>
    <t>customer demand for each of the products, and re-solve your model.</t>
  </si>
  <si>
    <t>What is the objective value now?</t>
  </si>
  <si>
    <t>Problem 2.5 - The Solution</t>
  </si>
  <si>
    <t>Which of the crude oils are used in the solution? Select all that apply.</t>
  </si>
  <si>
    <t>Problem 3.1 - Sensitivity Analysis and Shadow Prices</t>
  </si>
  <si>
    <t>The following are the shadow prices for each of the demand constraints:</t>
  </si>
  <si>
    <t>Super gasoline demand shadow price = 29</t>
  </si>
  <si>
    <t>Regular gasoline demand shadow price = 27</t>
  </si>
  <si>
    <t>Diesel fuel demand shadow price = 9</t>
  </si>
  <si>
    <t>Please answer the following questions without re-solving the optimization model.</t>
  </si>
  <si>
    <t>What does a shadow price of 29 for the super gasoline demand constraint mean?</t>
  </si>
  <si>
    <t xml:space="preserve">It is profitable to increase the super gasoline demand by 29 units, and then it is not profitable.  </t>
  </si>
  <si>
    <t xml:space="preserve">It is profitable to decrease the super gasoline demand by 29 units, and then it is not profitable.  </t>
  </si>
  <si>
    <t xml:space="preserve">For 10 additional barrels of demand of super gasoline, the total profit will decrease by 29.  </t>
  </si>
  <si>
    <t xml:space="preserve">For 10 additional barrels of demand of super gasoline, the total profit will increase by 29.  </t>
  </si>
  <si>
    <t xml:space="preserve">For one additional barrel of demand of super gasoline, the total profit will decrease by 29.  </t>
  </si>
  <si>
    <t>For one additional barrel of demand of super gasoline, the total profit will increase by 29.</t>
  </si>
  <si>
    <t>Problem 3.2 - Sensitivity Analysis and Shadow Prices</t>
  </si>
  <si>
    <t>Problem 3.3 - Sensitivity Analysis and Shadow Prices</t>
  </si>
  <si>
    <t>How much additional profit would you gain if the super gasoline demand increased by 500?</t>
  </si>
  <si>
    <t>Can not be determined from the given information without re-solving the optimization model.</t>
  </si>
  <si>
    <t>Problem 3.4 - Sensitivity Analysis and Shadow Prices</t>
  </si>
  <si>
    <t>How much additional profit would you gain if you increased the super gasoline demand by 1500?</t>
  </si>
  <si>
    <t>We would like to maximize the amount made by selling the products, minus the amount it costs to buy the crude oils.</t>
  </si>
  <si>
    <t xml:space="preserve">The first problem below asks about the formulation, and the second problem asks about the solution. </t>
  </si>
  <si>
    <t xml:space="preserve">The company is unhappy with this solution, because they are exceeding the customer demand for regular gasoline. </t>
  </si>
  <si>
    <t xml:space="preserve">demand for regular gasoline is 2,000 barrels, and the customer demand for diesel fuel is 1,000 barrels. </t>
  </si>
  <si>
    <t xml:space="preserve">According to the shadow prices, which type of gasoline should the company advertise to increase demand? </t>
  </si>
  <si>
    <t>Suppose that advertising costs $2 per unit increase in demand regardless of the type of gasoline being advertised.</t>
  </si>
  <si>
    <t>Data</t>
  </si>
  <si>
    <t>Content</t>
  </si>
  <si>
    <t>Objective</t>
  </si>
  <si>
    <t>Variable</t>
  </si>
  <si>
    <t>Constraint</t>
  </si>
  <si>
    <t>&lt;=</t>
  </si>
  <si>
    <t>&gt;=</t>
  </si>
  <si>
    <t>Buying Capacity</t>
  </si>
  <si>
    <t>All Crude</t>
  </si>
  <si>
    <t>Process Capacity</t>
  </si>
  <si>
    <t>Original</t>
  </si>
  <si>
    <t>Applied</t>
  </si>
  <si>
    <t>Demand</t>
  </si>
  <si>
    <t>Demand (2.4)</t>
  </si>
  <si>
    <t xml:space="preserve">The super gasoline shadow price holds to an allowable increase of 1250, </t>
  </si>
  <si>
    <t xml:space="preserve">the regular gasoline shadow price holds to an allowable increase of 2500, </t>
  </si>
  <si>
    <t xml:space="preserve">and the diesel fuel shadow price holds to an allowable increase of 1250. </t>
  </si>
  <si>
    <t xml:space="preserve">The "allowable increase" is the amount that you can increase the right-hand side and still use this shadow price. </t>
  </si>
  <si>
    <t>For a larger increase, the shadow price will change, and you have to resolve the model to get the new shadow price.</t>
  </si>
  <si>
    <t>EXPLANATION</t>
  </si>
  <si>
    <t>The shadow price of a constraint means that for one unit increase in the right hand side of the constraint,</t>
  </si>
  <si>
    <t>the shadow price will be added to the objective value. So, a shadow price of 29 for the super gasoline demand constraint</t>
  </si>
  <si>
    <t>means that for one additional barrel of demand of super gasoline, the total profit will increase by 29.</t>
  </si>
  <si>
    <t xml:space="preserve">Diesel Fuel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</si>
</sst>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.00"/>
    <numFmt numFmtId="165" formatCode="#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1" fillId="2" borderId="1" xfId="0" applyFont="1" applyFill="1" applyBorder="1"/>
    <xf numFmtId="0" fontId="0" fillId="0" borderId="0" xfId="0" applyFill="1"/>
    <xf numFmtId="0" fontId="0" fillId="3" borderId="0" xfId="0" applyFill="1"/>
    <xf numFmtId="0" fontId="0" fillId="0" borderId="0" xfId="0" applyAlignment="1">
      <alignment horizontal="center"/>
    </xf>
    <xf numFmtId="4" fontId="0" fillId="0" borderId="0" xfId="0" applyNumberFormat="1"/>
    <xf numFmtId="164" fontId="0" fillId="0" borderId="1" xfId="0" applyNumberFormat="1" applyBorder="1"/>
    <xf numFmtId="164" fontId="0" fillId="0" borderId="0" xfId="0" applyNumberFormat="1"/>
    <xf numFmtId="0" fontId="0" fillId="4" borderId="0" xfId="0" applyFill="1"/>
    <xf numFmtId="0" fontId="0" fillId="3" borderId="0" xfId="0" applyFont="1" applyFill="1"/>
    <xf numFmtId="0" fontId="0" fillId="3" borderId="0" xfId="0" applyNumberFormat="1" applyFill="1"/>
    <xf numFmtId="165" fontId="0" fillId="0" borderId="0" xfId="0" applyNumberFormat="1"/>
    <xf numFmtId="0" fontId="1" fillId="0" borderId="0" xfId="0" applyFont="1" applyFill="1"/>
    <xf numFmtId="3" fontId="0" fillId="0" borderId="0" xfId="0" applyNumberFormat="1"/>
    <xf numFmtId="3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76"/>
  <sheetViews>
    <sheetView tabSelected="1" topLeftCell="A142" zoomScaleNormal="100" workbookViewId="0">
      <selection activeCell="B154" sqref="B154"/>
    </sheetView>
  </sheetViews>
  <sheetFormatPr defaultRowHeight="15" x14ac:dyDescent="0.25"/>
  <cols>
    <col min="2" max="2" width="16.5703125" customWidth="1"/>
    <col min="3" max="3" width="14" bestFit="1" customWidth="1"/>
    <col min="4" max="4" width="14.42578125" bestFit="1" customWidth="1"/>
    <col min="10" max="10" width="16.5703125" customWidth="1"/>
    <col min="11" max="11" width="16" bestFit="1" customWidth="1"/>
    <col min="12" max="12" width="14.42578125" bestFit="1" customWidth="1"/>
    <col min="13" max="13" width="12.28515625" bestFit="1" customWidth="1"/>
    <col min="14" max="14" width="10.85546875" bestFit="1" customWidth="1"/>
    <col min="15" max="15" width="14" bestFit="1" customWidth="1"/>
  </cols>
  <sheetData>
    <row r="1" spans="2:13" x14ac:dyDescent="0.25">
      <c r="B1" s="1" t="s">
        <v>0</v>
      </c>
      <c r="J1" s="1" t="s">
        <v>115</v>
      </c>
    </row>
    <row r="2" spans="2:13" x14ac:dyDescent="0.25">
      <c r="K2" s="1" t="s">
        <v>116</v>
      </c>
    </row>
    <row r="3" spans="2:13" x14ac:dyDescent="0.25">
      <c r="B3" t="s">
        <v>1</v>
      </c>
      <c r="K3" s="4" t="s">
        <v>18</v>
      </c>
      <c r="L3" s="4" t="s">
        <v>19</v>
      </c>
      <c r="M3" s="4" t="s">
        <v>20</v>
      </c>
    </row>
    <row r="4" spans="2:13" x14ac:dyDescent="0.25">
      <c r="B4" t="s">
        <v>2</v>
      </c>
      <c r="K4" s="2" t="s">
        <v>29</v>
      </c>
      <c r="L4" s="2">
        <v>12</v>
      </c>
      <c r="M4" s="2">
        <v>0.5</v>
      </c>
    </row>
    <row r="5" spans="2:13" x14ac:dyDescent="0.25">
      <c r="B5" t="s">
        <v>3</v>
      </c>
      <c r="K5" s="2" t="s">
        <v>30</v>
      </c>
      <c r="L5" s="2">
        <v>6</v>
      </c>
      <c r="M5" s="2">
        <v>2</v>
      </c>
    </row>
    <row r="6" spans="2:13" x14ac:dyDescent="0.25">
      <c r="B6" t="s">
        <v>4</v>
      </c>
      <c r="K6" s="2" t="s">
        <v>31</v>
      </c>
      <c r="L6" s="2">
        <v>8</v>
      </c>
      <c r="M6" s="2">
        <v>3</v>
      </c>
    </row>
    <row r="7" spans="2:13" x14ac:dyDescent="0.25">
      <c r="B7" t="s">
        <v>5</v>
      </c>
    </row>
    <row r="8" spans="2:13" x14ac:dyDescent="0.25">
      <c r="B8" t="s">
        <v>6</v>
      </c>
      <c r="K8" s="1" t="s">
        <v>47</v>
      </c>
    </row>
    <row r="9" spans="2:13" x14ac:dyDescent="0.25">
      <c r="B9" t="s">
        <v>7</v>
      </c>
      <c r="K9" s="4" t="s">
        <v>46</v>
      </c>
      <c r="L9" s="4" t="s">
        <v>47</v>
      </c>
    </row>
    <row r="10" spans="2:13" x14ac:dyDescent="0.25">
      <c r="B10" t="s">
        <v>8</v>
      </c>
      <c r="K10" s="2" t="s">
        <v>21</v>
      </c>
      <c r="L10" s="2">
        <v>70</v>
      </c>
    </row>
    <row r="11" spans="2:13" x14ac:dyDescent="0.25">
      <c r="K11" s="2" t="s">
        <v>24</v>
      </c>
      <c r="L11" s="2">
        <v>60</v>
      </c>
    </row>
    <row r="12" spans="2:13" x14ac:dyDescent="0.25">
      <c r="B12" t="s">
        <v>9</v>
      </c>
      <c r="K12" s="2" t="s">
        <v>27</v>
      </c>
      <c r="L12" s="2">
        <v>50</v>
      </c>
    </row>
    <row r="13" spans="2:13" x14ac:dyDescent="0.25">
      <c r="B13" t="s">
        <v>10</v>
      </c>
    </row>
    <row r="14" spans="2:13" x14ac:dyDescent="0.25">
      <c r="B14" t="s">
        <v>11</v>
      </c>
      <c r="K14" s="1" t="s">
        <v>53</v>
      </c>
    </row>
    <row r="15" spans="2:13" x14ac:dyDescent="0.25">
      <c r="B15" t="s">
        <v>12</v>
      </c>
      <c r="K15" s="4" t="s">
        <v>52</v>
      </c>
      <c r="L15" s="4" t="s">
        <v>53</v>
      </c>
    </row>
    <row r="16" spans="2:13" x14ac:dyDescent="0.25">
      <c r="B16" t="s">
        <v>13</v>
      </c>
      <c r="K16" s="2" t="s">
        <v>29</v>
      </c>
      <c r="L16" s="2">
        <v>45</v>
      </c>
    </row>
    <row r="17" spans="2:15" x14ac:dyDescent="0.25">
      <c r="B17" t="s">
        <v>14</v>
      </c>
      <c r="K17" s="2" t="s">
        <v>30</v>
      </c>
      <c r="L17" s="2">
        <v>35</v>
      </c>
    </row>
    <row r="18" spans="2:15" x14ac:dyDescent="0.25">
      <c r="B18" t="s">
        <v>15</v>
      </c>
      <c r="K18" s="2" t="s">
        <v>31</v>
      </c>
      <c r="L18" s="2">
        <v>25</v>
      </c>
    </row>
    <row r="19" spans="2:15" x14ac:dyDescent="0.25">
      <c r="B19" t="s">
        <v>16</v>
      </c>
    </row>
    <row r="20" spans="2:15" x14ac:dyDescent="0.25">
      <c r="B20" t="s">
        <v>17</v>
      </c>
      <c r="K20" s="1" t="s">
        <v>127</v>
      </c>
    </row>
    <row r="21" spans="2:15" x14ac:dyDescent="0.25">
      <c r="K21" s="4" t="s">
        <v>52</v>
      </c>
      <c r="L21" s="4" t="s">
        <v>127</v>
      </c>
    </row>
    <row r="22" spans="2:15" x14ac:dyDescent="0.25">
      <c r="B22" s="4" t="s">
        <v>18</v>
      </c>
      <c r="C22" s="4" t="s">
        <v>19</v>
      </c>
      <c r="D22" s="4" t="s">
        <v>20</v>
      </c>
      <c r="K22" s="2" t="s">
        <v>21</v>
      </c>
      <c r="L22" s="2">
        <v>3000</v>
      </c>
    </row>
    <row r="23" spans="2:15" x14ac:dyDescent="0.25">
      <c r="B23" s="2" t="s">
        <v>21</v>
      </c>
      <c r="C23" s="2" t="s">
        <v>22</v>
      </c>
      <c r="D23" s="2" t="s">
        <v>23</v>
      </c>
      <c r="K23" s="2" t="s">
        <v>24</v>
      </c>
      <c r="L23" s="2">
        <v>2000</v>
      </c>
    </row>
    <row r="24" spans="2:15" x14ac:dyDescent="0.25">
      <c r="B24" s="2" t="s">
        <v>24</v>
      </c>
      <c r="C24" s="2" t="s">
        <v>25</v>
      </c>
      <c r="D24" s="2" t="s">
        <v>26</v>
      </c>
      <c r="K24" s="2" t="s">
        <v>27</v>
      </c>
      <c r="L24" s="2">
        <v>1000</v>
      </c>
    </row>
    <row r="25" spans="2:15" x14ac:dyDescent="0.25">
      <c r="B25" s="2" t="s">
        <v>27</v>
      </c>
      <c r="C25" s="2" t="s">
        <v>28</v>
      </c>
      <c r="D25" s="2" t="s">
        <v>23</v>
      </c>
    </row>
    <row r="26" spans="2:15" x14ac:dyDescent="0.25">
      <c r="B26" s="2" t="s">
        <v>29</v>
      </c>
      <c r="C26" s="2">
        <v>12</v>
      </c>
      <c r="D26" s="2">
        <v>0.5</v>
      </c>
      <c r="J26" s="1" t="s">
        <v>118</v>
      </c>
    </row>
    <row r="27" spans="2:15" x14ac:dyDescent="0.25">
      <c r="B27" s="2" t="s">
        <v>30</v>
      </c>
      <c r="C27" s="2">
        <v>6</v>
      </c>
      <c r="D27" s="2">
        <v>2</v>
      </c>
      <c r="K27" s="4" t="s">
        <v>52</v>
      </c>
      <c r="L27" s="4" t="s">
        <v>21</v>
      </c>
      <c r="M27" s="4" t="s">
        <v>24</v>
      </c>
      <c r="N27" s="4" t="s">
        <v>27</v>
      </c>
    </row>
    <row r="28" spans="2:15" x14ac:dyDescent="0.25">
      <c r="B28" s="2" t="s">
        <v>31</v>
      </c>
      <c r="C28" s="2">
        <v>8</v>
      </c>
      <c r="D28" s="2">
        <v>3</v>
      </c>
      <c r="K28" s="2" t="s">
        <v>29</v>
      </c>
      <c r="L28" s="9">
        <v>2400</v>
      </c>
      <c r="M28" s="9">
        <v>800</v>
      </c>
      <c r="N28" s="9">
        <v>799.99999999999989</v>
      </c>
      <c r="O28" s="10">
        <f>SUM(L28:N28)</f>
        <v>4000</v>
      </c>
    </row>
    <row r="29" spans="2:15" x14ac:dyDescent="0.25">
      <c r="B29" s="3"/>
      <c r="C29" s="3"/>
      <c r="D29" s="3"/>
      <c r="K29" s="2" t="s">
        <v>30</v>
      </c>
      <c r="L29" s="9">
        <v>0</v>
      </c>
      <c r="M29" s="9">
        <v>0</v>
      </c>
      <c r="N29" s="9">
        <v>0</v>
      </c>
      <c r="O29" s="10">
        <f t="shared" ref="O29:O30" si="0">SUM(L29:N29)</f>
        <v>0</v>
      </c>
    </row>
    <row r="30" spans="2:15" x14ac:dyDescent="0.25">
      <c r="B30" t="s">
        <v>32</v>
      </c>
      <c r="K30" s="2" t="s">
        <v>31</v>
      </c>
      <c r="L30" s="9">
        <v>599.99999999999989</v>
      </c>
      <c r="M30" s="9">
        <v>1200</v>
      </c>
      <c r="N30" s="9">
        <v>200</v>
      </c>
      <c r="O30" s="10">
        <f t="shared" si="0"/>
        <v>2000</v>
      </c>
    </row>
    <row r="31" spans="2:15" x14ac:dyDescent="0.25">
      <c r="B31" t="s">
        <v>33</v>
      </c>
      <c r="L31" s="10">
        <f>SUM(L28:L30)</f>
        <v>3000</v>
      </c>
      <c r="M31" s="10">
        <f t="shared" ref="M31:N31" si="1">SUM(M28:M30)</f>
        <v>2000</v>
      </c>
      <c r="N31" s="10">
        <f t="shared" si="1"/>
        <v>999.99999999999989</v>
      </c>
    </row>
    <row r="32" spans="2:15" x14ac:dyDescent="0.25">
      <c r="B32" t="s">
        <v>34</v>
      </c>
    </row>
    <row r="33" spans="2:18" x14ac:dyDescent="0.25">
      <c r="B33" t="s">
        <v>35</v>
      </c>
      <c r="J33" s="1" t="s">
        <v>117</v>
      </c>
    </row>
    <row r="34" spans="2:18" x14ac:dyDescent="0.25">
      <c r="B34" t="s">
        <v>36</v>
      </c>
      <c r="K34" s="13">
        <f t="array" ref="K34">SUMPRODUCT(TRANSPOSE(L31:N31),L10:L12)-SUMPRODUCT(O28:O30,L16:L18)</f>
        <v>150000</v>
      </c>
    </row>
    <row r="35" spans="2:18" x14ac:dyDescent="0.25">
      <c r="B35" t="s">
        <v>37</v>
      </c>
    </row>
    <row r="37" spans="2:18" x14ac:dyDescent="0.25">
      <c r="B37" t="s">
        <v>38</v>
      </c>
      <c r="J37" s="1" t="s">
        <v>119</v>
      </c>
    </row>
    <row r="38" spans="2:18" x14ac:dyDescent="0.25">
      <c r="B38" t="s">
        <v>39</v>
      </c>
      <c r="J38" s="1"/>
      <c r="K38" s="1" t="s">
        <v>126</v>
      </c>
      <c r="P38" s="1" t="s">
        <v>125</v>
      </c>
    </row>
    <row r="39" spans="2:18" x14ac:dyDescent="0.25">
      <c r="B39" t="s">
        <v>40</v>
      </c>
      <c r="J39" s="1" t="s">
        <v>19</v>
      </c>
      <c r="K39" t="s">
        <v>21</v>
      </c>
      <c r="L39">
        <f>SUMPRODUCT($L$28:$L$30,$L$4:$L$6)</f>
        <v>33600</v>
      </c>
      <c r="M39" s="7" t="s">
        <v>121</v>
      </c>
      <c r="N39" s="14">
        <f>10*SUM($L$28:$L$30)</f>
        <v>30000</v>
      </c>
      <c r="P39" s="8">
        <f>SUMPRODUCT($L$28:$L$30,$L$4:$L$6)/SUM($L$28:$L$30)</f>
        <v>11.2</v>
      </c>
      <c r="Q39" t="s">
        <v>121</v>
      </c>
      <c r="R39">
        <v>10</v>
      </c>
    </row>
    <row r="40" spans="2:18" x14ac:dyDescent="0.25">
      <c r="B40" t="s">
        <v>41</v>
      </c>
      <c r="K40" t="s">
        <v>24</v>
      </c>
      <c r="L40">
        <f>SUMPRODUCT($M$28:$M$30,$L$4:$L$6)</f>
        <v>19200</v>
      </c>
      <c r="M40" s="7" t="s">
        <v>121</v>
      </c>
      <c r="N40" s="14">
        <f>8*SUM($M$28:$M$30)</f>
        <v>16000</v>
      </c>
      <c r="P40" s="8">
        <f>SUMPRODUCT($M$28:$M$30,$L$4:$L$6)/SUM($M$28:$M$30)</f>
        <v>9.6</v>
      </c>
      <c r="Q40" t="s">
        <v>121</v>
      </c>
      <c r="R40">
        <v>8</v>
      </c>
    </row>
    <row r="41" spans="2:18" x14ac:dyDescent="0.25">
      <c r="K41" t="s">
        <v>27</v>
      </c>
      <c r="L41">
        <f>SUMPRODUCT($N$28:$N$30,$L$4:$L$6)</f>
        <v>11199.999999999998</v>
      </c>
      <c r="M41" s="7" t="s">
        <v>121</v>
      </c>
      <c r="N41" s="14">
        <f>6*SUM($N$28:$N$30)</f>
        <v>5999.9999999999991</v>
      </c>
      <c r="P41" s="8">
        <f>SUMPRODUCT($N$28:$N$30,$L$4:$L$6)/SUM($N$28:$N$30)</f>
        <v>11.2</v>
      </c>
      <c r="Q41" t="s">
        <v>121</v>
      </c>
      <c r="R41">
        <v>6</v>
      </c>
    </row>
    <row r="42" spans="2:18" x14ac:dyDescent="0.25">
      <c r="B42" t="s">
        <v>42</v>
      </c>
      <c r="J42" s="1" t="s">
        <v>20</v>
      </c>
      <c r="K42" t="s">
        <v>21</v>
      </c>
      <c r="L42">
        <f>SUMPRODUCT($L$28:$L$30,$M$4:$M$6)</f>
        <v>2999.9999999999995</v>
      </c>
      <c r="M42" s="7" t="s">
        <v>120</v>
      </c>
      <c r="N42" s="14">
        <f>1*SUM($L$28:$L$30)</f>
        <v>3000</v>
      </c>
      <c r="P42" s="8">
        <f>SUMPRODUCT($L$28:$L$30,$M$4:$M$6)/SUM($L$28:$L$30)</f>
        <v>0.99999999999999989</v>
      </c>
      <c r="Q42" t="s">
        <v>120</v>
      </c>
      <c r="R42">
        <v>1</v>
      </c>
    </row>
    <row r="43" spans="2:18" x14ac:dyDescent="0.25">
      <c r="B43" t="s">
        <v>43</v>
      </c>
      <c r="K43" t="s">
        <v>24</v>
      </c>
      <c r="L43">
        <f>SUMPRODUCT($M$28:$M$30,$M$4:$M$6)</f>
        <v>4000</v>
      </c>
      <c r="M43" s="7" t="s">
        <v>120</v>
      </c>
      <c r="N43" s="14">
        <f>2*SUM($M$28:$M$30)</f>
        <v>4000</v>
      </c>
      <c r="P43" s="8">
        <f>SUMPRODUCT($M$28:$M$30,$M$4:$M$6)/SUM($M$28:$M$30)</f>
        <v>2</v>
      </c>
      <c r="Q43" t="s">
        <v>120</v>
      </c>
      <c r="R43">
        <v>2</v>
      </c>
    </row>
    <row r="44" spans="2:18" x14ac:dyDescent="0.25">
      <c r="K44" t="s">
        <v>27</v>
      </c>
      <c r="L44">
        <f>SUMPRODUCT($N$28:$N$30,$M$4:$M$6)</f>
        <v>1000</v>
      </c>
      <c r="M44" s="7" t="s">
        <v>120</v>
      </c>
      <c r="N44" s="14">
        <f>1*SUM($N$28:$N$30)</f>
        <v>999.99999999999989</v>
      </c>
      <c r="P44" s="8">
        <f>SUMPRODUCT($N$28:$N$30,$M$4:$M$6)/SUM($N$28:$N$30)</f>
        <v>1.0000000000000002</v>
      </c>
      <c r="Q44" t="s">
        <v>120</v>
      </c>
      <c r="R44">
        <v>1</v>
      </c>
    </row>
    <row r="45" spans="2:18" x14ac:dyDescent="0.25">
      <c r="B45" t="s">
        <v>44</v>
      </c>
      <c r="J45" s="1" t="s">
        <v>122</v>
      </c>
      <c r="K45" t="s">
        <v>29</v>
      </c>
      <c r="L45">
        <f>SUM(L28:N28)</f>
        <v>4000</v>
      </c>
      <c r="M45" s="7" t="s">
        <v>120</v>
      </c>
      <c r="N45" s="14">
        <v>5000</v>
      </c>
    </row>
    <row r="46" spans="2:18" x14ac:dyDescent="0.25">
      <c r="B46" t="s">
        <v>45</v>
      </c>
      <c r="K46" t="s">
        <v>30</v>
      </c>
      <c r="L46">
        <f t="shared" ref="L46:L47" si="2">SUM(L29:N29)</f>
        <v>0</v>
      </c>
      <c r="M46" s="7" t="s">
        <v>120</v>
      </c>
      <c r="N46" s="14">
        <v>5000</v>
      </c>
    </row>
    <row r="47" spans="2:18" x14ac:dyDescent="0.25">
      <c r="B47" s="4" t="s">
        <v>46</v>
      </c>
      <c r="C47" s="4" t="s">
        <v>47</v>
      </c>
      <c r="K47" t="s">
        <v>31</v>
      </c>
      <c r="L47">
        <f t="shared" si="2"/>
        <v>2000</v>
      </c>
      <c r="M47" s="7" t="s">
        <v>120</v>
      </c>
      <c r="N47" s="14">
        <v>5000</v>
      </c>
    </row>
    <row r="48" spans="2:18" x14ac:dyDescent="0.25">
      <c r="B48" s="2" t="s">
        <v>21</v>
      </c>
      <c r="C48" s="2" t="s">
        <v>48</v>
      </c>
      <c r="J48" s="1" t="s">
        <v>124</v>
      </c>
      <c r="K48" t="s">
        <v>123</v>
      </c>
      <c r="L48">
        <f>SUM(L28:N30)</f>
        <v>6000</v>
      </c>
      <c r="M48" s="7" t="s">
        <v>120</v>
      </c>
      <c r="N48" s="14">
        <v>14000</v>
      </c>
    </row>
    <row r="49" spans="2:14" x14ac:dyDescent="0.25">
      <c r="B49" s="2" t="s">
        <v>24</v>
      </c>
      <c r="C49" s="2" t="s">
        <v>49</v>
      </c>
      <c r="J49" s="1" t="s">
        <v>128</v>
      </c>
      <c r="K49" t="s">
        <v>21</v>
      </c>
      <c r="L49" s="14">
        <f>L31</f>
        <v>3000</v>
      </c>
      <c r="M49" s="7" t="s">
        <v>120</v>
      </c>
      <c r="N49" s="14">
        <f>L22</f>
        <v>3000</v>
      </c>
    </row>
    <row r="50" spans="2:14" x14ac:dyDescent="0.25">
      <c r="B50" s="2" t="s">
        <v>27</v>
      </c>
      <c r="C50" s="2" t="s">
        <v>50</v>
      </c>
      <c r="K50" t="s">
        <v>24</v>
      </c>
      <c r="L50" s="14">
        <f>M31</f>
        <v>2000</v>
      </c>
      <c r="M50" s="7" t="s">
        <v>120</v>
      </c>
      <c r="N50" s="14">
        <f t="shared" ref="N50:N51" si="3">L23</f>
        <v>2000</v>
      </c>
    </row>
    <row r="51" spans="2:14" x14ac:dyDescent="0.25">
      <c r="K51" t="s">
        <v>27</v>
      </c>
      <c r="L51" s="14">
        <f>N31</f>
        <v>999.99999999999989</v>
      </c>
      <c r="M51" s="7" t="s">
        <v>120</v>
      </c>
      <c r="N51" s="14">
        <f t="shared" si="3"/>
        <v>1000</v>
      </c>
    </row>
    <row r="52" spans="2:14" x14ac:dyDescent="0.25">
      <c r="B52" t="s">
        <v>51</v>
      </c>
    </row>
    <row r="53" spans="2:14" x14ac:dyDescent="0.25">
      <c r="B53" s="4" t="s">
        <v>52</v>
      </c>
      <c r="C53" s="4" t="s">
        <v>53</v>
      </c>
    </row>
    <row r="54" spans="2:14" x14ac:dyDescent="0.25">
      <c r="B54" s="2" t="s">
        <v>29</v>
      </c>
      <c r="C54" s="2" t="s">
        <v>54</v>
      </c>
    </row>
    <row r="55" spans="2:14" x14ac:dyDescent="0.25">
      <c r="B55" s="2" t="s">
        <v>30</v>
      </c>
      <c r="C55" s="2" t="s">
        <v>55</v>
      </c>
    </row>
    <row r="56" spans="2:14" x14ac:dyDescent="0.25">
      <c r="B56" s="2" t="s">
        <v>31</v>
      </c>
      <c r="C56" s="2" t="s">
        <v>56</v>
      </c>
    </row>
    <row r="57" spans="2:14" x14ac:dyDescent="0.25">
      <c r="B57" s="3"/>
      <c r="C57" s="3"/>
    </row>
    <row r="58" spans="2:14" x14ac:dyDescent="0.25">
      <c r="B58" t="s">
        <v>109</v>
      </c>
    </row>
    <row r="60" spans="2:14" x14ac:dyDescent="0.25">
      <c r="B60" t="s">
        <v>57</v>
      </c>
    </row>
    <row r="61" spans="2:14" x14ac:dyDescent="0.25">
      <c r="B61" t="s">
        <v>58</v>
      </c>
    </row>
    <row r="62" spans="2:14" x14ac:dyDescent="0.25">
      <c r="B62" t="s">
        <v>59</v>
      </c>
    </row>
    <row r="64" spans="2:14" x14ac:dyDescent="0.25">
      <c r="B64" t="s">
        <v>60</v>
      </c>
    </row>
    <row r="65" spans="2:2" x14ac:dyDescent="0.25">
      <c r="B65" t="s">
        <v>61</v>
      </c>
    </row>
    <row r="66" spans="2:2" x14ac:dyDescent="0.25">
      <c r="B66" t="s">
        <v>62</v>
      </c>
    </row>
    <row r="67" spans="2:2" x14ac:dyDescent="0.25">
      <c r="B67" t="s">
        <v>110</v>
      </c>
    </row>
    <row r="68" spans="2:2" x14ac:dyDescent="0.25">
      <c r="B68" t="s">
        <v>63</v>
      </c>
    </row>
    <row r="70" spans="2:2" x14ac:dyDescent="0.25">
      <c r="B70" t="s">
        <v>64</v>
      </c>
    </row>
    <row r="71" spans="2:2" x14ac:dyDescent="0.25">
      <c r="B71" t="s">
        <v>65</v>
      </c>
    </row>
    <row r="72" spans="2:2" x14ac:dyDescent="0.25">
      <c r="B72" t="s">
        <v>66</v>
      </c>
    </row>
    <row r="73" spans="2:2" x14ac:dyDescent="0.25">
      <c r="B73" t="s">
        <v>67</v>
      </c>
    </row>
    <row r="75" spans="2:2" x14ac:dyDescent="0.25">
      <c r="B75" t="s">
        <v>68</v>
      </c>
    </row>
    <row r="76" spans="2:2" x14ac:dyDescent="0.25">
      <c r="B76" t="s">
        <v>69</v>
      </c>
    </row>
    <row r="78" spans="2:2" x14ac:dyDescent="0.25">
      <c r="B78" t="s">
        <v>70</v>
      </c>
    </row>
    <row r="79" spans="2:2" x14ac:dyDescent="0.25">
      <c r="B79" t="s">
        <v>71</v>
      </c>
    </row>
    <row r="81" spans="2:2" x14ac:dyDescent="0.25">
      <c r="B81" s="1" t="s">
        <v>72</v>
      </c>
    </row>
    <row r="82" spans="2:2" x14ac:dyDescent="0.25">
      <c r="B82" t="s">
        <v>73</v>
      </c>
    </row>
    <row r="83" spans="2:2" x14ac:dyDescent="0.25">
      <c r="B83" s="6">
        <v>9</v>
      </c>
    </row>
    <row r="85" spans="2:2" x14ac:dyDescent="0.25">
      <c r="B85" s="1" t="s">
        <v>74</v>
      </c>
    </row>
    <row r="86" spans="2:2" x14ac:dyDescent="0.25">
      <c r="B86" t="s">
        <v>75</v>
      </c>
    </row>
    <row r="87" spans="2:2" x14ac:dyDescent="0.25">
      <c r="B87" s="6">
        <v>10</v>
      </c>
    </row>
    <row r="89" spans="2:2" x14ac:dyDescent="0.25">
      <c r="B89" s="1" t="s">
        <v>76</v>
      </c>
    </row>
    <row r="90" spans="2:2" x14ac:dyDescent="0.25">
      <c r="B90" t="s">
        <v>77</v>
      </c>
    </row>
    <row r="91" spans="2:2" x14ac:dyDescent="0.25">
      <c r="B91" s="6">
        <v>375000</v>
      </c>
    </row>
    <row r="93" spans="2:2" x14ac:dyDescent="0.25">
      <c r="B93" s="1" t="s">
        <v>78</v>
      </c>
    </row>
    <row r="94" spans="2:2" x14ac:dyDescent="0.25">
      <c r="B94" t="s">
        <v>79</v>
      </c>
    </row>
    <row r="95" spans="2:2" x14ac:dyDescent="0.25">
      <c r="B95" t="s">
        <v>21</v>
      </c>
    </row>
    <row r="96" spans="2:2" x14ac:dyDescent="0.25">
      <c r="B96" s="11" t="s">
        <v>24</v>
      </c>
    </row>
    <row r="97" spans="2:2" x14ac:dyDescent="0.25">
      <c r="B97" t="s">
        <v>27</v>
      </c>
    </row>
    <row r="99" spans="2:2" x14ac:dyDescent="0.25">
      <c r="B99" s="1" t="s">
        <v>80</v>
      </c>
    </row>
    <row r="100" spans="2:2" x14ac:dyDescent="0.25">
      <c r="B100" t="s">
        <v>81</v>
      </c>
    </row>
    <row r="101" spans="2:2" x14ac:dyDescent="0.25">
      <c r="B101" s="12">
        <v>2523.4375000000018</v>
      </c>
    </row>
    <row r="103" spans="2:2" x14ac:dyDescent="0.25">
      <c r="B103" s="1" t="s">
        <v>82</v>
      </c>
    </row>
    <row r="104" spans="2:2" x14ac:dyDescent="0.25">
      <c r="B104" t="s">
        <v>111</v>
      </c>
    </row>
    <row r="105" spans="2:2" x14ac:dyDescent="0.25">
      <c r="B105" t="s">
        <v>83</v>
      </c>
    </row>
    <row r="106" spans="2:2" x14ac:dyDescent="0.25">
      <c r="B106" t="s">
        <v>112</v>
      </c>
    </row>
    <row r="107" spans="2:2" x14ac:dyDescent="0.25">
      <c r="B107" t="s">
        <v>84</v>
      </c>
    </row>
    <row r="108" spans="2:2" x14ac:dyDescent="0.25">
      <c r="B108" t="s">
        <v>85</v>
      </c>
    </row>
    <row r="109" spans="2:2" x14ac:dyDescent="0.25">
      <c r="B109" t="s">
        <v>86</v>
      </c>
    </row>
    <row r="111" spans="2:2" x14ac:dyDescent="0.25">
      <c r="B111" t="s">
        <v>87</v>
      </c>
    </row>
    <row r="112" spans="2:2" x14ac:dyDescent="0.25">
      <c r="B112" s="6">
        <v>150000</v>
      </c>
    </row>
    <row r="114" spans="2:2" x14ac:dyDescent="0.25">
      <c r="B114" s="1" t="s">
        <v>88</v>
      </c>
    </row>
    <row r="115" spans="2:2" x14ac:dyDescent="0.25">
      <c r="B115" t="s">
        <v>89</v>
      </c>
    </row>
    <row r="116" spans="2:2" x14ac:dyDescent="0.25">
      <c r="B116" s="11" t="s">
        <v>29</v>
      </c>
    </row>
    <row r="117" spans="2:2" x14ac:dyDescent="0.25">
      <c r="B117" t="s">
        <v>30</v>
      </c>
    </row>
    <row r="118" spans="2:2" x14ac:dyDescent="0.25">
      <c r="B118" s="11" t="s">
        <v>31</v>
      </c>
    </row>
    <row r="120" spans="2:2" x14ac:dyDescent="0.25">
      <c r="B120" s="1" t="s">
        <v>90</v>
      </c>
    </row>
    <row r="121" spans="2:2" x14ac:dyDescent="0.25">
      <c r="B121" t="s">
        <v>91</v>
      </c>
    </row>
    <row r="123" spans="2:2" x14ac:dyDescent="0.25">
      <c r="B123" t="s">
        <v>92</v>
      </c>
    </row>
    <row r="124" spans="2:2" x14ac:dyDescent="0.25">
      <c r="B124" t="s">
        <v>93</v>
      </c>
    </row>
    <row r="125" spans="2:2" x14ac:dyDescent="0.25">
      <c r="B125" t="s">
        <v>94</v>
      </c>
    </row>
    <row r="127" spans="2:2" x14ac:dyDescent="0.25">
      <c r="B127" t="s">
        <v>129</v>
      </c>
    </row>
    <row r="128" spans="2:2" x14ac:dyDescent="0.25">
      <c r="B128" t="s">
        <v>130</v>
      </c>
    </row>
    <row r="129" spans="2:12" x14ac:dyDescent="0.25">
      <c r="B129" t="s">
        <v>131</v>
      </c>
    </row>
    <row r="130" spans="2:12" x14ac:dyDescent="0.25">
      <c r="B130" t="s">
        <v>132</v>
      </c>
    </row>
    <row r="131" spans="2:12" x14ac:dyDescent="0.25">
      <c r="B131" t="s">
        <v>133</v>
      </c>
    </row>
    <row r="133" spans="2:12" x14ac:dyDescent="0.25">
      <c r="B133" t="s">
        <v>95</v>
      </c>
    </row>
    <row r="135" spans="2:12" x14ac:dyDescent="0.25">
      <c r="B135" s="5" t="s">
        <v>96</v>
      </c>
    </row>
    <row r="136" spans="2:12" x14ac:dyDescent="0.25">
      <c r="B136" s="5" t="s">
        <v>97</v>
      </c>
    </row>
    <row r="137" spans="2:12" x14ac:dyDescent="0.25">
      <c r="B137" s="5" t="s">
        <v>98</v>
      </c>
    </row>
    <row r="138" spans="2:12" x14ac:dyDescent="0.25">
      <c r="B138" s="5" t="s">
        <v>99</v>
      </c>
    </row>
    <row r="139" spans="2:12" x14ac:dyDescent="0.25">
      <c r="B139" s="5" t="s">
        <v>100</v>
      </c>
    </row>
    <row r="140" spans="2:12" x14ac:dyDescent="0.25">
      <c r="B140" s="5" t="s">
        <v>101</v>
      </c>
    </row>
    <row r="141" spans="2:12" x14ac:dyDescent="0.25">
      <c r="B141" s="11" t="s">
        <v>102</v>
      </c>
    </row>
    <row r="143" spans="2:12" x14ac:dyDescent="0.25">
      <c r="B143" s="15" t="s">
        <v>134</v>
      </c>
    </row>
    <row r="144" spans="2:12" x14ac:dyDescent="0.25">
      <c r="B144" s="5" t="s">
        <v>135</v>
      </c>
      <c r="L144" s="5"/>
    </row>
    <row r="145" spans="2:12" x14ac:dyDescent="0.25">
      <c r="B145" s="5" t="s">
        <v>136</v>
      </c>
      <c r="L145" s="5"/>
    </row>
    <row r="146" spans="2:12" x14ac:dyDescent="0.25">
      <c r="B146" s="5" t="s">
        <v>137</v>
      </c>
      <c r="L146" s="5"/>
    </row>
    <row r="147" spans="2:12" x14ac:dyDescent="0.25">
      <c r="B147" s="5"/>
      <c r="L147" s="5"/>
    </row>
    <row r="148" spans="2:12" x14ac:dyDescent="0.25">
      <c r="B148" s="5"/>
      <c r="L148" s="5"/>
    </row>
    <row r="149" spans="2:12" x14ac:dyDescent="0.25">
      <c r="B149" s="1" t="s">
        <v>103</v>
      </c>
    </row>
    <row r="150" spans="2:12" x14ac:dyDescent="0.25">
      <c r="B150" t="s">
        <v>113</v>
      </c>
    </row>
    <row r="152" spans="2:12" x14ac:dyDescent="0.25">
      <c r="B152" t="s">
        <v>114</v>
      </c>
    </row>
    <row r="154" spans="2:12" x14ac:dyDescent="0.25">
      <c r="B154" s="17" t="s">
        <v>21</v>
      </c>
    </row>
    <row r="155" spans="2:12" x14ac:dyDescent="0.25">
      <c r="B155" t="s">
        <v>24</v>
      </c>
    </row>
    <row r="156" spans="2:12" x14ac:dyDescent="0.25">
      <c r="B156" t="s">
        <v>138</v>
      </c>
    </row>
    <row r="157" spans="2:12" x14ac:dyDescent="0.25">
      <c r="B157" t="s">
        <v>106</v>
      </c>
    </row>
    <row r="160" spans="2:12" x14ac:dyDescent="0.25">
      <c r="B160" s="1" t="s">
        <v>104</v>
      </c>
    </row>
    <row r="161" spans="2:5" x14ac:dyDescent="0.25">
      <c r="B161" t="s">
        <v>105</v>
      </c>
    </row>
    <row r="163" spans="2:5" x14ac:dyDescent="0.25">
      <c r="B163" s="16">
        <v>1250</v>
      </c>
      <c r="D163">
        <f>500*29</f>
        <v>14500</v>
      </c>
    </row>
    <row r="164" spans="2:5" x14ac:dyDescent="0.25">
      <c r="B164" s="16">
        <v>7450</v>
      </c>
      <c r="C164" s="16"/>
      <c r="D164" s="16"/>
      <c r="E164" s="16"/>
    </row>
    <row r="165" spans="2:5" x14ac:dyDescent="0.25">
      <c r="B165" s="17">
        <v>14500</v>
      </c>
      <c r="C165" s="16"/>
      <c r="D165" s="16"/>
      <c r="E165" s="16"/>
    </row>
    <row r="166" spans="2:5" x14ac:dyDescent="0.25">
      <c r="B166" s="16">
        <v>43500</v>
      </c>
      <c r="C166" s="16"/>
      <c r="D166" s="16"/>
      <c r="E166" s="16"/>
    </row>
    <row r="167" spans="2:5" x14ac:dyDescent="0.25">
      <c r="B167" s="16" t="s">
        <v>106</v>
      </c>
    </row>
    <row r="169" spans="2:5" x14ac:dyDescent="0.25">
      <c r="B169" s="1" t="s">
        <v>107</v>
      </c>
    </row>
    <row r="170" spans="2:5" x14ac:dyDescent="0.25">
      <c r="B170" t="s">
        <v>108</v>
      </c>
    </row>
    <row r="172" spans="2:5" x14ac:dyDescent="0.25">
      <c r="B172" s="16">
        <v>750</v>
      </c>
    </row>
    <row r="173" spans="2:5" x14ac:dyDescent="0.25">
      <c r="B173" s="16">
        <v>3450</v>
      </c>
      <c r="C173" s="16"/>
      <c r="D173" s="16"/>
      <c r="E173" s="16"/>
    </row>
    <row r="174" spans="2:5" x14ac:dyDescent="0.25">
      <c r="B174" s="16">
        <v>7500</v>
      </c>
      <c r="C174" s="16"/>
      <c r="D174" s="16"/>
      <c r="E174" s="16"/>
    </row>
    <row r="175" spans="2:5" x14ac:dyDescent="0.25">
      <c r="B175" s="16">
        <v>43500</v>
      </c>
      <c r="C175" s="16"/>
      <c r="D175" s="16"/>
      <c r="E175" s="16"/>
    </row>
    <row r="176" spans="2:5" x14ac:dyDescent="0.25">
      <c r="B176" s="11" t="s">
        <v>106</v>
      </c>
    </row>
  </sheetData>
  <conditionalFormatting sqref="L28:N30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DIMEX</dc:creator>
  <cp:lastModifiedBy>DIMEX</cp:lastModifiedBy>
  <dcterms:created xsi:type="dcterms:W3CDTF">2016-06-19T05:29:21Z</dcterms:created>
  <dcterms:modified xsi:type="dcterms:W3CDTF">2016-06-19T09:22:36Z</dcterms:modified>
</cp:coreProperties>
</file>