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MEX\Desktop\Big Data Course\The Analytics Edge\Unit9_Integer Optimization\"/>
    </mc:Choice>
  </mc:AlternateContent>
  <bookViews>
    <workbookView xWindow="5565" yWindow="300" windowWidth="19485" windowHeight="14820" tabRatio="500" activeTab="1"/>
  </bookViews>
  <sheets>
    <sheet name="Sheet1" sheetId="1" r:id="rId1"/>
    <sheet name="Quiz" sheetId="2" r:id="rId2"/>
  </sheets>
  <definedNames>
    <definedName name="solver_adj" localSheetId="1" hidden="1">Quiz!$P$75:$P$90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Quiz!$P$75:$P$90</definedName>
    <definedName name="solver_lhs2" localSheetId="1" hidden="1">Quiz!$Q$94</definedName>
    <definedName name="solver_lhs3" localSheetId="1" hidden="1">Quiz!$Q$95</definedName>
    <definedName name="solver_lhs4" localSheetId="1" hidden="1">Quiz!$Q$96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Quiz!$P$92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binary</definedName>
    <definedName name="solver_rhs2" localSheetId="1" hidden="1">Quiz!$S$94</definedName>
    <definedName name="solver_rhs3" localSheetId="1" hidden="1">Quiz!$S$95</definedName>
    <definedName name="solver_rhs4" localSheetId="1" hidden="1">Quiz!$S$96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6" i="2" l="1"/>
  <c r="P92" i="2"/>
  <c r="Q132" i="2"/>
  <c r="Q131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O134" i="2"/>
  <c r="R134" i="2"/>
  <c r="P134" i="2"/>
  <c r="O133" i="2"/>
  <c r="R133" i="2"/>
  <c r="P133" i="2"/>
  <c r="O132" i="2"/>
  <c r="R132" i="2"/>
  <c r="P132" i="2"/>
  <c r="O131" i="2"/>
  <c r="R131" i="2"/>
  <c r="P131" i="2"/>
  <c r="O130" i="2"/>
  <c r="R130" i="2"/>
  <c r="P130" i="2"/>
  <c r="Q130" i="2"/>
  <c r="Q95" i="2"/>
  <c r="R75" i="2"/>
  <c r="R79" i="2"/>
  <c r="R81" i="2"/>
  <c r="R82" i="2"/>
  <c r="R76" i="2"/>
  <c r="R77" i="2"/>
  <c r="R78" i="2"/>
  <c r="R80" i="2"/>
  <c r="R83" i="2"/>
  <c r="R84" i="2"/>
  <c r="R85" i="2"/>
  <c r="R86" i="2"/>
  <c r="R87" i="2"/>
  <c r="R88" i="2"/>
  <c r="R89" i="2"/>
  <c r="R90" i="2"/>
  <c r="C101" i="2"/>
  <c r="Q94" i="2"/>
  <c r="O61" i="2"/>
  <c r="R61" i="2"/>
  <c r="C72" i="2"/>
  <c r="O62" i="2"/>
  <c r="R62" i="2"/>
  <c r="O63" i="2"/>
  <c r="R63" i="2"/>
  <c r="O64" i="2"/>
  <c r="R64" i="2"/>
  <c r="O65" i="2"/>
  <c r="R65" i="2"/>
  <c r="P62" i="2"/>
  <c r="P63" i="2"/>
  <c r="P64" i="2"/>
  <c r="P65" i="2"/>
  <c r="P61" i="2"/>
  <c r="Q61" i="2"/>
  <c r="C57" i="2"/>
  <c r="C52" i="2"/>
  <c r="C46" i="2"/>
</calcChain>
</file>

<file path=xl/sharedStrings.xml><?xml version="1.0" encoding="utf-8"?>
<sst xmlns="http://schemas.openxmlformats.org/spreadsheetml/2006/main" count="166" uniqueCount="118">
  <si>
    <t xml:space="preserve">SELECTING PROFITABLE HOTELS </t>
  </si>
  <si>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</si>
  <si>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</si>
  <si>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</si>
  <si>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</si>
  <si>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</si>
  <si>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</si>
  <si>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</si>
  <si>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</si>
  <si>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</si>
  <si>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</si>
  <si>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</si>
  <si>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</si>
  <si>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SELECTING PROFITABLE HOTEL SITES</t>
  </si>
  <si>
    <t>The final regression model is given by:</t>
  </si>
  <si>
    <t>Problem 1.1 - Selecting the Most Profitable Hotels</t>
  </si>
  <si>
    <t>Problem 1.2 - Selecting the Most Profitable Hotels</t>
  </si>
  <si>
    <t>Using the regression equation, what is the predicted profitability of hotel 1?</t>
  </si>
  <si>
    <t>Problem 1.3 - Selecting the Most Profitable Hotels</t>
  </si>
  <si>
    <t>In your spreadsheet, compute the predicted profitability for all hotels.</t>
  </si>
  <si>
    <t>Which hotel has the highest predicted profitability?</t>
  </si>
  <si>
    <t>Problem 1.4 - Selecting the Most Profitable Hotels</t>
  </si>
  <si>
    <t>Which hotel has the lowest predicted profitability?</t>
  </si>
  <si>
    <t>Problem 1.5 - Selecting the Most Profitable Hotels</t>
  </si>
  <si>
    <t>How many hotels would we purchase with this approach?</t>
  </si>
  <si>
    <t>Problem 1.6 - Selecting the Most Profitable Hotels</t>
  </si>
  <si>
    <t>Problem 2.1 - An Optimization Approach</t>
  </si>
  <si>
    <t>What is the objective value of the solution?</t>
  </si>
  <si>
    <t>This is more than five times that of the greedy approach!</t>
  </si>
  <si>
    <t>Problem 2.2 - An Optimization Approach</t>
  </si>
  <si>
    <t>How many hotels are selected in the solution?</t>
  </si>
  <si>
    <t>Problem 2.3 - An Optimization Approach</t>
  </si>
  <si>
    <t>How many hotels located in South Lake Tahoe are selected in the solution?</t>
  </si>
  <si>
    <t>Problem 2.4 - An Optimization Approach</t>
  </si>
  <si>
    <t>What is the objective value of the solution now?</t>
  </si>
  <si>
    <t>Problem 2.5 - An Optimization Approach</t>
  </si>
  <si>
    <t>How many hotels (in total) are selected in the solution now?</t>
  </si>
  <si>
    <t>Problem 2.6 - An Optimization Approach</t>
  </si>
  <si>
    <t>In which cities do we buy at least one hotel? Select all that apply.</t>
  </si>
  <si>
    <t>Problem 2.7 - An Optimization Approach</t>
  </si>
  <si>
    <t>ACKNOWLEDGEMENTS</t>
  </si>
  <si>
    <t>Please remember not to ask for or post complete answers to homework questions in this discussion forum.</t>
  </si>
  <si>
    <t xml:space="preserve">La Quinta Motor Inns is a mid-sized hotel chain headquartered in San Antonio, Texas. </t>
  </si>
  <si>
    <t xml:space="preserve">They are looking to expand to more locations, and know that selecting good sites is crucial to a hotel chain's success. </t>
  </si>
  <si>
    <t xml:space="preserve">Of the four major marketing considerations (price, product, promotion, and location), </t>
  </si>
  <si>
    <t>location has been shown to be one of the most important for multisite firms.</t>
  </si>
  <si>
    <t xml:space="preserve">Hotel chain owners who can pick good sites quickly have a distinct competitive advantage, </t>
  </si>
  <si>
    <t xml:space="preserve">since they are competing against other chains for the same sites. </t>
  </si>
  <si>
    <t xml:space="preserve">La Quinta used data on 57 existing inn locations to build a linear regression model to predict </t>
  </si>
  <si>
    <t xml:space="preserve">Profitability, computed as the operating margin, or earnings before interest and taxes divided by total revenue. </t>
  </si>
  <si>
    <t xml:space="preserve">They tried many independent variables, such as "Number of hotel rooms in the vicinity" and </t>
  </si>
  <si>
    <t xml:space="preserve">Age of the Inn. All independent variables were normalized to have mean zero and </t>
  </si>
  <si>
    <t xml:space="preserve">standard deviation 1. </t>
  </si>
  <si>
    <t>The R2 of the model is 0.51.</t>
  </si>
  <si>
    <t xml:space="preserve">In this problem, we'll use this regression model together with integer optimization to select </t>
  </si>
  <si>
    <t xml:space="preserve">the most profitable sites for La Quinta. </t>
  </si>
  <si>
    <t xml:space="preserve">According to the regression equation given above, which variables positively affect Profitability? </t>
  </si>
  <si>
    <t>Select all that apply.</t>
  </si>
  <si>
    <t xml:space="preserve">State Population per Inn  </t>
  </si>
  <si>
    <t xml:space="preserve">Price of the Inn  </t>
  </si>
  <si>
    <t xml:space="preserve">Square Root of the Median Income of the Area </t>
  </si>
  <si>
    <t>College Students in the Area</t>
  </si>
  <si>
    <t xml:space="preserve">Using this regression equation, La Quinta created a spreadsheet model to predict profitability, </t>
  </si>
  <si>
    <t xml:space="preserve">and routinely uses it to screen potential real estate acquisitions. </t>
  </si>
  <si>
    <t xml:space="preserve">Suppose that La Quinta is looking to expand their locations in California, and has collected </t>
  </si>
  <si>
    <t xml:space="preserve">data for 16 different potential sites. </t>
  </si>
  <si>
    <t xml:space="preserve">This data is given in the spreadsheet SelectingHotels.ods for LibreOffice or OpenOffice, and SelectingHotels.xlsx for Microsoft Excel. </t>
  </si>
  <si>
    <t xml:space="preserve">For each hotel, it lists the location of the hotel, the price, and the value for each of the </t>
  </si>
  <si>
    <t xml:space="preserve">independent variables used in the regression equation (normalized to have mean zero and </t>
  </si>
  <si>
    <t>standard deviation one).</t>
  </si>
  <si>
    <t xml:space="preserve">La Quinta has a budget of $10,000,000 to spend on hotels. </t>
  </si>
  <si>
    <t xml:space="preserve">Suppose we just used a "greedy" approach where we selected the most profitable hotels </t>
  </si>
  <si>
    <t xml:space="preserve">until we ran out of budget. </t>
  </si>
  <si>
    <t xml:space="preserve">So we would start by buying the hotel we predict to be the most profitable, and then if we </t>
  </si>
  <si>
    <t>had enough budget left, we would buy the hotel we predict to be the second most profitable, etc.</t>
  </si>
  <si>
    <t xml:space="preserve">What would our total predicted profitability be? </t>
  </si>
  <si>
    <t>(This is the sum of the predicted profitability of all hotels we purchase.)</t>
  </si>
  <si>
    <t xml:space="preserve">Now, build an optimization model in your spreadsheet to select hotels. </t>
  </si>
  <si>
    <t xml:space="preserve">The decision variables are whether or not a hotel is selected (binary variables). </t>
  </si>
  <si>
    <t xml:space="preserve">The objective is to maximize the total predicted profitability. </t>
  </si>
  <si>
    <t xml:space="preserve">We have two constraints: the decision variables should be binary, and the total cost should not exceed the budget of $10,000,000. </t>
  </si>
  <si>
    <t>Formulate and solve this model in LibreOffice.</t>
  </si>
  <si>
    <t xml:space="preserve">La Quinta thinks that buying too many hotels in one city is probably not a good idea, and </t>
  </si>
  <si>
    <t xml:space="preserve">would prefer to diversify in other cities, even though it will decrease the sum of the predicted profitability. </t>
  </si>
  <si>
    <t>Add a constraint to limit the number of hotels selected in South Lake Tahoe to 2.</t>
  </si>
  <si>
    <t xml:space="preserve">In this problem, we compared the greedy approach with an optimization approach, and saw </t>
  </si>
  <si>
    <t xml:space="preserve">that the optimization approach was much better. This is true in many situations, but not always. </t>
  </si>
  <si>
    <t xml:space="preserve">In which of the following situations would the greedy approach perform as well as the </t>
  </si>
  <si>
    <t>optimization approach? Select all that apply.</t>
  </si>
  <si>
    <t>Instead of having a budget of $10,000,000, we had a budget of $20,000,000.</t>
  </si>
  <si>
    <t>This problem is based on the paper "Selecting Profitable Hotel Sites at La Quinta Motor Inns" by Sheryl E. Kimes and James A. Fitzsimmons, Interfaces 20(2), p.12-20, March-April 1990.</t>
  </si>
  <si>
    <t xml:space="preserve">Instead of having a budget constraint, we had a constraint on the number of different hotels we can select </t>
  </si>
  <si>
    <t xml:space="preserve">(for example, we want to maximize profitability given that we can only select 2 hotels).  </t>
  </si>
  <si>
    <t xml:space="preserve">Profitability = 39.05 - 5.41*(State Population per Inn) + 5.86*(Price of the Inn) </t>
  </si>
  <si>
    <t>- 3.09*(Square Root of the Median Income of the Area) + 1.75*(College Students in the Area)</t>
  </si>
  <si>
    <t>Coefficient</t>
  </si>
  <si>
    <t>Profitability</t>
  </si>
  <si>
    <t>Budget</t>
  </si>
  <si>
    <t>Hotel Pick</t>
  </si>
  <si>
    <t>Budget Left</t>
  </si>
  <si>
    <t>No.</t>
  </si>
  <si>
    <t>Objective</t>
  </si>
  <si>
    <t>Select</t>
  </si>
  <si>
    <t>Constraint</t>
  </si>
  <si>
    <t>Cost</t>
  </si>
  <si>
    <t>&lt;=</t>
  </si>
  <si>
    <t>Decision</t>
  </si>
  <si>
    <t>Hotel in South Lake Tahoe (2.4)</t>
  </si>
  <si>
    <t xml:space="preserve">Eureka </t>
  </si>
  <si>
    <t xml:space="preserve">Fresno </t>
  </si>
  <si>
    <t xml:space="preserve">Long Beach </t>
  </si>
  <si>
    <t>Los Angeles</t>
  </si>
  <si>
    <t>South Lake Tahoe</t>
  </si>
  <si>
    <t xml:space="preserve">Instead of maximizing the sum of the profitability of the hotels we select, we wanted to maximize </t>
  </si>
  <si>
    <t xml:space="preserve">the average profitability of the hotels we select.  </t>
  </si>
  <si>
    <t>x</t>
  </si>
  <si>
    <t>Total Hotel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</si>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</sst>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164" fontId="0" fillId="0" borderId="7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1" fillId="0" borderId="0" xfId="0" applyFont="1"/>
    <xf numFmtId="0" fontId="0" fillId="2" borderId="0" xfId="0" applyFill="1"/>
    <xf numFmtId="0" fontId="0" fillId="0" borderId="0" xfId="0" applyFont="1" applyBorder="1" applyAlignment="1">
      <alignment horizontal="right" vertical="center" wrapText="1"/>
    </xf>
    <xf numFmtId="0" fontId="0" fillId="0" borderId="0" xfId="0" quotePrefix="1"/>
    <xf numFmtId="4" fontId="0" fillId="0" borderId="0" xfId="0" applyNumberFormat="1"/>
    <xf numFmtId="4" fontId="0" fillId="2" borderId="0" xfId="0" applyNumberFormat="1" applyFill="1"/>
    <xf numFmtId="0" fontId="1" fillId="0" borderId="0" xfId="0" applyFont="1" applyFill="1" applyBorder="1" applyAlignment="1">
      <alignment horizontal="center" vertical="center" wrapText="1"/>
    </xf>
    <xf numFmtId="3" fontId="0" fillId="0" borderId="0" xfId="0" applyNumberFormat="1"/>
    <xf numFmtId="0" fontId="1" fillId="0" borderId="9" xfId="0" applyFont="1" applyBorder="1"/>
    <xf numFmtId="0" fontId="0" fillId="0" borderId="9" xfId="0" applyBorder="1"/>
    <xf numFmtId="0" fontId="0" fillId="2" borderId="9" xfId="0" applyFill="1" applyBorder="1" applyAlignment="1">
      <alignment horizontal="center"/>
    </xf>
    <xf numFmtId="4" fontId="0" fillId="3" borderId="0" xfId="0" applyNumberFormat="1" applyFill="1"/>
    <xf numFmtId="0" fontId="0" fillId="0" borderId="0" xfId="0" applyFill="1"/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3" sqref="A3:G19"/>
    </sheetView>
  </sheetViews>
  <sheetFormatPr defaultColWidth="11" defaultRowHeight="15.75" x14ac:dyDescent="0.25"/>
  <cols>
    <col min="1" max="1" width="11.125" bestFit="1" customWidth="1"/>
    <col min="2" max="2" width="30.5" customWidth="1"/>
    <col min="3" max="3" width="14.375" bestFit="1" customWidth="1"/>
    <col min="4" max="4" width="19.125" customWidth="1"/>
    <col min="5" max="5" width="25" customWidth="1"/>
    <col min="6" max="7" width="19.875" customWidth="1"/>
  </cols>
  <sheetData>
    <row r="1" spans="1:7" x14ac:dyDescent="0.25">
      <c r="A1" s="2" t="s">
        <v>0</v>
      </c>
      <c r="B1" s="1"/>
      <c r="C1" s="1"/>
      <c r="D1" s="1"/>
      <c r="E1" s="1"/>
      <c r="F1" s="1"/>
      <c r="G1" s="1"/>
    </row>
    <row r="2" spans="1:7" ht="16.5" thickBot="1" x14ac:dyDescent="0.3">
      <c r="A2" s="1"/>
      <c r="B2" s="1"/>
      <c r="C2" s="1"/>
      <c r="D2" s="1"/>
      <c r="E2" s="1"/>
      <c r="F2" s="1"/>
      <c r="G2" s="1"/>
    </row>
    <row r="3" spans="1:7" ht="32.25" thickBot="1" x14ac:dyDescent="0.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</row>
    <row r="4" spans="1:7" x14ac:dyDescent="0.25">
      <c r="A4" s="6">
        <v>1</v>
      </c>
      <c r="B4" s="7" t="s">
        <v>8</v>
      </c>
      <c r="C4" s="8">
        <v>2925000</v>
      </c>
      <c r="D4" s="12">
        <v>-0.30182331820000002</v>
      </c>
      <c r="E4" s="12">
        <v>-0.81277973820000005</v>
      </c>
      <c r="F4" s="12">
        <v>-0.53641347309999998</v>
      </c>
      <c r="G4" s="13">
        <v>-0.99598662130000004</v>
      </c>
    </row>
    <row r="5" spans="1:7" x14ac:dyDescent="0.25">
      <c r="A5" s="6">
        <v>2</v>
      </c>
      <c r="B5" s="7" t="s">
        <v>9</v>
      </c>
      <c r="C5" s="8">
        <v>10000000</v>
      </c>
      <c r="D5" s="12">
        <v>1.699076193</v>
      </c>
      <c r="E5" s="12">
        <v>-0.40819856339999999</v>
      </c>
      <c r="F5" s="12">
        <v>0.31166914750000002</v>
      </c>
      <c r="G5" s="13">
        <v>-0.47427934350000001</v>
      </c>
    </row>
    <row r="6" spans="1:7" x14ac:dyDescent="0.25">
      <c r="A6" s="6">
        <v>3</v>
      </c>
      <c r="B6" s="7" t="s">
        <v>9</v>
      </c>
      <c r="C6" s="8">
        <v>3750000</v>
      </c>
      <c r="D6" s="12">
        <v>-6.8502880500000002E-2</v>
      </c>
      <c r="E6" s="12">
        <v>-0.40819856339999999</v>
      </c>
      <c r="F6" s="12">
        <v>0.31166914750000002</v>
      </c>
      <c r="G6" s="13">
        <v>-0.47427934350000001</v>
      </c>
    </row>
    <row r="7" spans="1:7" x14ac:dyDescent="0.25">
      <c r="A7" s="6">
        <v>4</v>
      </c>
      <c r="B7" s="7" t="s">
        <v>9</v>
      </c>
      <c r="C7" s="8">
        <v>3500000</v>
      </c>
      <c r="D7" s="12">
        <v>-0.13920604349999999</v>
      </c>
      <c r="E7" s="12">
        <v>-0.40819856339999999</v>
      </c>
      <c r="F7" s="12">
        <v>0.31166914750000002</v>
      </c>
      <c r="G7" s="13">
        <v>-0.47427934350000001</v>
      </c>
    </row>
    <row r="8" spans="1:7" x14ac:dyDescent="0.25">
      <c r="A8" s="6">
        <v>5</v>
      </c>
      <c r="B8" s="7" t="s">
        <v>9</v>
      </c>
      <c r="C8" s="8">
        <v>325000</v>
      </c>
      <c r="D8" s="12">
        <v>-1.0371362127999999</v>
      </c>
      <c r="E8" s="12">
        <v>-0.40819856339999999</v>
      </c>
      <c r="F8" s="12">
        <v>0.31166914750000002</v>
      </c>
      <c r="G8" s="13">
        <v>-0.47427934350000001</v>
      </c>
    </row>
    <row r="9" spans="1:7" x14ac:dyDescent="0.25">
      <c r="A9" s="6">
        <v>6</v>
      </c>
      <c r="B9" s="7" t="s">
        <v>10</v>
      </c>
      <c r="C9" s="8">
        <v>8950000</v>
      </c>
      <c r="D9" s="12">
        <v>1.4021229087</v>
      </c>
      <c r="E9" s="12">
        <v>0.65784481559999997</v>
      </c>
      <c r="F9" s="12">
        <v>0.48371113469999999</v>
      </c>
      <c r="G9" s="13">
        <v>-0.55727822859999998</v>
      </c>
    </row>
    <row r="10" spans="1:7" x14ac:dyDescent="0.25">
      <c r="A10" s="6">
        <v>7</v>
      </c>
      <c r="B10" s="7" t="s">
        <v>11</v>
      </c>
      <c r="C10" s="8">
        <v>1950000</v>
      </c>
      <c r="D10" s="12">
        <v>-0.57756565370000001</v>
      </c>
      <c r="E10" s="12">
        <v>0.16768586129999999</v>
      </c>
      <c r="F10" s="12">
        <v>3.106214504</v>
      </c>
      <c r="G10" s="13">
        <v>3.1065296996999998</v>
      </c>
    </row>
    <row r="11" spans="1:7" x14ac:dyDescent="0.25">
      <c r="A11" s="6">
        <v>8</v>
      </c>
      <c r="B11" s="7" t="s">
        <v>11</v>
      </c>
      <c r="C11" s="8">
        <v>1750000</v>
      </c>
      <c r="D11" s="12">
        <v>-0.63412818400000004</v>
      </c>
      <c r="E11" s="12">
        <v>0.16768586129999999</v>
      </c>
      <c r="F11" s="12">
        <v>3.106214504</v>
      </c>
      <c r="G11" s="13">
        <v>3.1065296996999998</v>
      </c>
    </row>
    <row r="12" spans="1:7" x14ac:dyDescent="0.25">
      <c r="A12" s="6">
        <v>9</v>
      </c>
      <c r="B12" s="7" t="s">
        <v>11</v>
      </c>
      <c r="C12" s="8">
        <v>4900000</v>
      </c>
      <c r="D12" s="12">
        <v>0.256731669</v>
      </c>
      <c r="E12" s="12">
        <v>0.16768586129999999</v>
      </c>
      <c r="F12" s="12">
        <v>3.106214504</v>
      </c>
      <c r="G12" s="13">
        <v>3.1065296996999998</v>
      </c>
    </row>
    <row r="13" spans="1:7" x14ac:dyDescent="0.25">
      <c r="A13" s="6">
        <v>10</v>
      </c>
      <c r="B13" s="7" t="s">
        <v>12</v>
      </c>
      <c r="C13" s="8">
        <v>1650000</v>
      </c>
      <c r="D13" s="12">
        <v>-0.6624094492</v>
      </c>
      <c r="E13" s="12">
        <v>-0.7910064456</v>
      </c>
      <c r="F13" s="12">
        <v>-0.59490488860000001</v>
      </c>
      <c r="G13" s="13">
        <v>-0.42685140910000002</v>
      </c>
    </row>
    <row r="14" spans="1:7" x14ac:dyDescent="0.25">
      <c r="A14" s="6">
        <v>11</v>
      </c>
      <c r="B14" s="7" t="s">
        <v>12</v>
      </c>
      <c r="C14" s="8">
        <v>1125000</v>
      </c>
      <c r="D14" s="12">
        <v>-0.81088609140000001</v>
      </c>
      <c r="E14" s="12">
        <v>-0.7910064456</v>
      </c>
      <c r="F14" s="12">
        <v>-0.59490488860000001</v>
      </c>
      <c r="G14" s="13">
        <v>-0.42685140910000002</v>
      </c>
    </row>
    <row r="15" spans="1:7" x14ac:dyDescent="0.25">
      <c r="A15" s="6">
        <v>12</v>
      </c>
      <c r="B15" s="7" t="s">
        <v>12</v>
      </c>
      <c r="C15" s="8">
        <v>2500000</v>
      </c>
      <c r="D15" s="12">
        <v>-0.42201869520000002</v>
      </c>
      <c r="E15" s="12">
        <v>-0.7910064456</v>
      </c>
      <c r="F15" s="12">
        <v>-0.59490488860000001</v>
      </c>
      <c r="G15" s="13">
        <v>-0.42685140910000002</v>
      </c>
    </row>
    <row r="16" spans="1:7" x14ac:dyDescent="0.25">
      <c r="A16" s="6">
        <v>13</v>
      </c>
      <c r="B16" s="7" t="s">
        <v>12</v>
      </c>
      <c r="C16" s="8">
        <v>1975000</v>
      </c>
      <c r="D16" s="12">
        <v>-0.57049533740000002</v>
      </c>
      <c r="E16" s="12">
        <v>-0.7910064456</v>
      </c>
      <c r="F16" s="12">
        <v>-0.59490488860000001</v>
      </c>
      <c r="G16" s="13">
        <v>-0.42685140910000002</v>
      </c>
    </row>
    <row r="17" spans="1:7" x14ac:dyDescent="0.25">
      <c r="A17" s="6">
        <v>14</v>
      </c>
      <c r="B17" s="7" t="s">
        <v>12</v>
      </c>
      <c r="C17" s="8">
        <v>3750000</v>
      </c>
      <c r="D17" s="12">
        <v>-6.8502880500000002E-2</v>
      </c>
      <c r="E17" s="12">
        <v>-0.7910064456</v>
      </c>
      <c r="F17" s="12">
        <v>-0.59490488860000001</v>
      </c>
      <c r="G17" s="13">
        <v>-0.42685140910000002</v>
      </c>
    </row>
    <row r="18" spans="1:7" x14ac:dyDescent="0.25">
      <c r="A18" s="6">
        <v>15</v>
      </c>
      <c r="B18" s="7" t="s">
        <v>12</v>
      </c>
      <c r="C18" s="8">
        <v>1475000</v>
      </c>
      <c r="D18" s="12">
        <v>-0.71190166330000004</v>
      </c>
      <c r="E18" s="12">
        <v>-0.7910064456</v>
      </c>
      <c r="F18" s="12">
        <v>-0.59490488860000001</v>
      </c>
      <c r="G18" s="13">
        <v>-0.42685140910000002</v>
      </c>
    </row>
    <row r="19" spans="1:7" ht="16.5" thickBot="1" x14ac:dyDescent="0.3">
      <c r="A19" s="9">
        <v>16</v>
      </c>
      <c r="B19" s="10" t="s">
        <v>12</v>
      </c>
      <c r="C19" s="11">
        <v>750000</v>
      </c>
      <c r="D19" s="14">
        <v>-0.91694083579999996</v>
      </c>
      <c r="E19" s="14">
        <v>-0.7910064456</v>
      </c>
      <c r="F19" s="14">
        <v>-0.59490488860000001</v>
      </c>
      <c r="G19" s="15">
        <v>-0.42685140910000002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A139"/>
  <sheetViews>
    <sheetView tabSelected="1" zoomScale="85" zoomScaleNormal="85" workbookViewId="0"/>
  </sheetViews>
  <sheetFormatPr defaultRowHeight="15.75" x14ac:dyDescent="0.25"/>
  <cols>
    <col min="2" max="2" width="3.125" customWidth="1"/>
    <col min="3" max="3" width="6.875" customWidth="1"/>
    <col min="13" max="13" width="10.375" bestFit="1" customWidth="1"/>
    <col min="15" max="15" width="11.125" bestFit="1" customWidth="1"/>
    <col min="16" max="16" width="30.5" customWidth="1"/>
    <col min="17" max="17" width="14.375" bestFit="1" customWidth="1"/>
    <col min="18" max="18" width="19.125" customWidth="1"/>
    <col min="19" max="19" width="25" customWidth="1"/>
    <col min="20" max="21" width="19.875" customWidth="1"/>
  </cols>
  <sheetData>
    <row r="1" spans="2:27" x14ac:dyDescent="0.25">
      <c r="W1" t="s">
        <v>95</v>
      </c>
    </row>
    <row r="3" spans="2:27" ht="16.5" thickBot="1" x14ac:dyDescent="0.3">
      <c r="W3">
        <v>39.049999999999997</v>
      </c>
      <c r="X3">
        <v>5.86</v>
      </c>
      <c r="Y3">
        <v>-3.09</v>
      </c>
      <c r="Z3">
        <v>1.75</v>
      </c>
      <c r="AA3">
        <v>-5.41</v>
      </c>
    </row>
    <row r="4" spans="2:27" ht="32.25" thickBot="1" x14ac:dyDescent="0.3">
      <c r="B4" s="16" t="s">
        <v>13</v>
      </c>
      <c r="O4" s="3" t="s">
        <v>1</v>
      </c>
      <c r="P4" s="4" t="s">
        <v>2</v>
      </c>
      <c r="Q4" s="4" t="s">
        <v>3</v>
      </c>
      <c r="R4" s="4" t="s">
        <v>4</v>
      </c>
      <c r="S4" s="4" t="s">
        <v>5</v>
      </c>
      <c r="T4" s="4" t="s">
        <v>6</v>
      </c>
      <c r="U4" s="5" t="s">
        <v>7</v>
      </c>
      <c r="W4" s="22" t="s">
        <v>96</v>
      </c>
    </row>
    <row r="5" spans="2:27" x14ac:dyDescent="0.25">
      <c r="O5" s="6">
        <v>1</v>
      </c>
      <c r="P5" s="7" t="s">
        <v>8</v>
      </c>
      <c r="Q5" s="8">
        <v>2925000</v>
      </c>
      <c r="R5" s="12">
        <v>-0.30182331820000002</v>
      </c>
      <c r="S5" s="12">
        <v>-0.81277973820000005</v>
      </c>
      <c r="T5" s="12">
        <v>-0.53641347309999998</v>
      </c>
      <c r="U5" s="13">
        <v>-0.99598662130000004</v>
      </c>
      <c r="W5" s="20">
        <f>$W$3+SUMPRODUCT($X$3:$AA$3,R5:U5)</f>
        <v>44.242368789693998</v>
      </c>
    </row>
    <row r="6" spans="2:27" x14ac:dyDescent="0.25">
      <c r="B6" t="s">
        <v>42</v>
      </c>
      <c r="O6" s="6">
        <v>2</v>
      </c>
      <c r="P6" s="7" t="s">
        <v>9</v>
      </c>
      <c r="Q6" s="8">
        <v>10000000</v>
      </c>
      <c r="R6" s="12">
        <v>1.699076193</v>
      </c>
      <c r="S6" s="12">
        <v>-0.40819856339999999</v>
      </c>
      <c r="T6" s="12">
        <v>0.31166914750000002</v>
      </c>
      <c r="U6" s="13">
        <v>-0.47427934350000001</v>
      </c>
      <c r="W6" s="20">
        <f t="shared" ref="W6:W20" si="0">$W$3+SUMPRODUCT($X$3:$AA$3,R6:U6)</f>
        <v>53.379192308345999</v>
      </c>
    </row>
    <row r="7" spans="2:27" x14ac:dyDescent="0.25">
      <c r="B7" t="s">
        <v>43</v>
      </c>
      <c r="O7" s="6">
        <v>3</v>
      </c>
      <c r="P7" s="7" t="s">
        <v>9</v>
      </c>
      <c r="Q7" s="8">
        <v>3750000</v>
      </c>
      <c r="R7" s="12">
        <v>-6.8502880500000002E-2</v>
      </c>
      <c r="S7" s="12">
        <v>-0.40819856339999999</v>
      </c>
      <c r="T7" s="12">
        <v>0.31166914750000002</v>
      </c>
      <c r="U7" s="13">
        <v>-0.47427934350000001</v>
      </c>
      <c r="W7" s="20">
        <f t="shared" si="0"/>
        <v>43.021178937635995</v>
      </c>
    </row>
    <row r="8" spans="2:27" x14ac:dyDescent="0.25">
      <c r="B8" t="s">
        <v>44</v>
      </c>
      <c r="O8" s="6">
        <v>4</v>
      </c>
      <c r="P8" s="7" t="s">
        <v>9</v>
      </c>
      <c r="Q8" s="8">
        <v>3500000</v>
      </c>
      <c r="R8" s="12">
        <v>-0.13920604349999999</v>
      </c>
      <c r="S8" s="12">
        <v>-0.40819856339999999</v>
      </c>
      <c r="T8" s="12">
        <v>0.31166914750000002</v>
      </c>
      <c r="U8" s="13">
        <v>-0.47427934350000001</v>
      </c>
      <c r="W8" s="20">
        <f t="shared" si="0"/>
        <v>42.606858402455998</v>
      </c>
    </row>
    <row r="9" spans="2:27" x14ac:dyDescent="0.25">
      <c r="B9" t="s">
        <v>45</v>
      </c>
      <c r="O9" s="6">
        <v>5</v>
      </c>
      <c r="P9" s="7" t="s">
        <v>9</v>
      </c>
      <c r="Q9" s="8">
        <v>325000</v>
      </c>
      <c r="R9" s="12">
        <v>-1.0371362127999999</v>
      </c>
      <c r="S9" s="12">
        <v>-0.40819856339999999</v>
      </c>
      <c r="T9" s="12">
        <v>0.31166914750000002</v>
      </c>
      <c r="U9" s="13">
        <v>-0.47427934350000001</v>
      </c>
      <c r="W9" s="20">
        <f t="shared" si="0"/>
        <v>37.344987610357997</v>
      </c>
    </row>
    <row r="10" spans="2:27" x14ac:dyDescent="0.25">
      <c r="O10" s="6">
        <v>6</v>
      </c>
      <c r="P10" s="7" t="s">
        <v>10</v>
      </c>
      <c r="Q10" s="8">
        <v>8950000</v>
      </c>
      <c r="R10" s="12">
        <v>1.4021229087</v>
      </c>
      <c r="S10" s="12">
        <v>0.65784481559999997</v>
      </c>
      <c r="T10" s="12">
        <v>0.48371113469999999</v>
      </c>
      <c r="U10" s="13">
        <v>-0.55727822859999998</v>
      </c>
      <c r="W10" s="20">
        <f t="shared" si="0"/>
        <v>49.095069467228996</v>
      </c>
    </row>
    <row r="11" spans="2:27" x14ac:dyDescent="0.25">
      <c r="B11" t="s">
        <v>46</v>
      </c>
      <c r="O11" s="6">
        <v>7</v>
      </c>
      <c r="P11" s="7" t="s">
        <v>11</v>
      </c>
      <c r="Q11" s="8">
        <v>1950000</v>
      </c>
      <c r="R11" s="12">
        <v>-0.57756565370000001</v>
      </c>
      <c r="S11" s="12">
        <v>0.16768586129999999</v>
      </c>
      <c r="T11" s="12">
        <v>3.106214504</v>
      </c>
      <c r="U11" s="13">
        <v>3.1065296996999998</v>
      </c>
      <c r="W11" s="20">
        <f t="shared" si="0"/>
        <v>23.776865664523996</v>
      </c>
    </row>
    <row r="12" spans="2:27" x14ac:dyDescent="0.25">
      <c r="B12" t="s">
        <v>47</v>
      </c>
      <c r="O12" s="6">
        <v>8</v>
      </c>
      <c r="P12" s="7" t="s">
        <v>11</v>
      </c>
      <c r="Q12" s="8">
        <v>1750000</v>
      </c>
      <c r="R12" s="12">
        <v>-0.63412818400000004</v>
      </c>
      <c r="S12" s="12">
        <v>0.16768586129999999</v>
      </c>
      <c r="T12" s="12">
        <v>3.106214504</v>
      </c>
      <c r="U12" s="13">
        <v>3.1065296996999998</v>
      </c>
      <c r="W12" s="20">
        <f t="shared" si="0"/>
        <v>23.445409236965997</v>
      </c>
    </row>
    <row r="13" spans="2:27" x14ac:dyDescent="0.25">
      <c r="B13" t="s">
        <v>48</v>
      </c>
      <c r="O13" s="6">
        <v>9</v>
      </c>
      <c r="P13" s="7" t="s">
        <v>11</v>
      </c>
      <c r="Q13" s="8">
        <v>4900000</v>
      </c>
      <c r="R13" s="12">
        <v>0.256731669</v>
      </c>
      <c r="S13" s="12">
        <v>0.16768586129999999</v>
      </c>
      <c r="T13" s="12">
        <v>3.106214504</v>
      </c>
      <c r="U13" s="13">
        <v>3.1065296996999998</v>
      </c>
      <c r="W13" s="20">
        <f t="shared" si="0"/>
        <v>28.665847975545997</v>
      </c>
    </row>
    <row r="14" spans="2:27" x14ac:dyDescent="0.25">
      <c r="B14" t="s">
        <v>49</v>
      </c>
      <c r="O14" s="6">
        <v>10</v>
      </c>
      <c r="P14" s="7" t="s">
        <v>12</v>
      </c>
      <c r="Q14" s="8">
        <v>1650000</v>
      </c>
      <c r="R14" s="12">
        <v>-0.6624094492</v>
      </c>
      <c r="S14" s="12">
        <v>-0.7910064456</v>
      </c>
      <c r="T14" s="12">
        <v>-0.59490488860000001</v>
      </c>
      <c r="U14" s="13">
        <v>-0.42685140910000002</v>
      </c>
      <c r="W14" s="20">
        <f t="shared" si="0"/>
        <v>38.880673112772996</v>
      </c>
    </row>
    <row r="15" spans="2:27" x14ac:dyDescent="0.25">
      <c r="B15" t="s">
        <v>50</v>
      </c>
      <c r="O15" s="6">
        <v>11</v>
      </c>
      <c r="P15" s="7" t="s">
        <v>12</v>
      </c>
      <c r="Q15" s="8">
        <v>1125000</v>
      </c>
      <c r="R15" s="12">
        <v>-0.81088609140000001</v>
      </c>
      <c r="S15" s="12">
        <v>-0.7910064456</v>
      </c>
      <c r="T15" s="12">
        <v>-0.59490488860000001</v>
      </c>
      <c r="U15" s="13">
        <v>-0.42685140910000002</v>
      </c>
      <c r="W15" s="20">
        <f t="shared" si="0"/>
        <v>38.010599989480994</v>
      </c>
    </row>
    <row r="16" spans="2:27" x14ac:dyDescent="0.25">
      <c r="B16" t="s">
        <v>51</v>
      </c>
      <c r="O16" s="6">
        <v>12</v>
      </c>
      <c r="P16" s="7" t="s">
        <v>12</v>
      </c>
      <c r="Q16" s="8">
        <v>2500000</v>
      </c>
      <c r="R16" s="12">
        <v>-0.42201869520000002</v>
      </c>
      <c r="S16" s="12">
        <v>-0.7910064456</v>
      </c>
      <c r="T16" s="12">
        <v>-0.59490488860000001</v>
      </c>
      <c r="U16" s="13">
        <v>-0.42685140910000002</v>
      </c>
      <c r="W16" s="20">
        <f t="shared" si="0"/>
        <v>40.289362931212999</v>
      </c>
    </row>
    <row r="17" spans="2:23" x14ac:dyDescent="0.25">
      <c r="B17" t="s">
        <v>52</v>
      </c>
      <c r="O17" s="6">
        <v>13</v>
      </c>
      <c r="P17" s="7" t="s">
        <v>12</v>
      </c>
      <c r="Q17" s="8">
        <v>1975000</v>
      </c>
      <c r="R17" s="12">
        <v>-0.57049533740000002</v>
      </c>
      <c r="S17" s="12">
        <v>-0.7910064456</v>
      </c>
      <c r="T17" s="12">
        <v>-0.59490488860000001</v>
      </c>
      <c r="U17" s="13">
        <v>-0.42685140910000002</v>
      </c>
      <c r="W17" s="20">
        <f t="shared" si="0"/>
        <v>39.419289807920997</v>
      </c>
    </row>
    <row r="18" spans="2:23" x14ac:dyDescent="0.25">
      <c r="O18" s="6">
        <v>14</v>
      </c>
      <c r="P18" s="7" t="s">
        <v>12</v>
      </c>
      <c r="Q18" s="8">
        <v>3750000</v>
      </c>
      <c r="R18" s="12">
        <v>-6.8502880500000002E-2</v>
      </c>
      <c r="S18" s="12">
        <v>-0.7910064456</v>
      </c>
      <c r="T18" s="12">
        <v>-0.59490488860000001</v>
      </c>
      <c r="U18" s="13">
        <v>-0.42685140910000002</v>
      </c>
      <c r="W18" s="20">
        <f t="shared" si="0"/>
        <v>42.360965605354998</v>
      </c>
    </row>
    <row r="19" spans="2:23" x14ac:dyDescent="0.25">
      <c r="B19" t="s">
        <v>14</v>
      </c>
      <c r="O19" s="6">
        <v>15</v>
      </c>
      <c r="P19" s="7" t="s">
        <v>12</v>
      </c>
      <c r="Q19" s="8">
        <v>1475000</v>
      </c>
      <c r="R19" s="12">
        <v>-0.71190166330000004</v>
      </c>
      <c r="S19" s="12">
        <v>-0.7910064456</v>
      </c>
      <c r="T19" s="12">
        <v>-0.59490488860000001</v>
      </c>
      <c r="U19" s="13">
        <v>-0.42685140910000002</v>
      </c>
      <c r="W19" s="20">
        <f t="shared" si="0"/>
        <v>38.590648738146996</v>
      </c>
    </row>
    <row r="20" spans="2:23" ht="16.5" thickBot="1" x14ac:dyDescent="0.3">
      <c r="B20" t="s">
        <v>93</v>
      </c>
      <c r="O20" s="9">
        <v>16</v>
      </c>
      <c r="P20" s="10" t="s">
        <v>12</v>
      </c>
      <c r="Q20" s="11">
        <v>750000</v>
      </c>
      <c r="R20" s="14">
        <v>-0.91694083579999996</v>
      </c>
      <c r="S20" s="14">
        <v>-0.7910064456</v>
      </c>
      <c r="T20" s="14">
        <v>-0.59490488860000001</v>
      </c>
      <c r="U20" s="15">
        <v>-0.42685140910000002</v>
      </c>
      <c r="W20" s="20">
        <f t="shared" si="0"/>
        <v>37.389119187296998</v>
      </c>
    </row>
    <row r="21" spans="2:23" x14ac:dyDescent="0.25">
      <c r="B21" s="19" t="s">
        <v>94</v>
      </c>
      <c r="O21" s="18"/>
      <c r="P21" s="7"/>
      <c r="Q21" s="8"/>
      <c r="R21" s="12"/>
      <c r="S21" s="12"/>
      <c r="T21" s="12"/>
      <c r="U21" s="12"/>
    </row>
    <row r="22" spans="2:23" x14ac:dyDescent="0.25">
      <c r="B22" t="s">
        <v>53</v>
      </c>
    </row>
    <row r="24" spans="2:23" x14ac:dyDescent="0.25">
      <c r="B24" t="s">
        <v>54</v>
      </c>
    </row>
    <row r="25" spans="2:23" x14ac:dyDescent="0.25">
      <c r="B25" t="s">
        <v>55</v>
      </c>
    </row>
    <row r="27" spans="2:23" x14ac:dyDescent="0.25">
      <c r="B27" s="16" t="s">
        <v>15</v>
      </c>
    </row>
    <row r="28" spans="2:23" x14ac:dyDescent="0.25">
      <c r="B28" t="s">
        <v>56</v>
      </c>
    </row>
    <row r="29" spans="2:23" x14ac:dyDescent="0.25">
      <c r="B29" t="s">
        <v>57</v>
      </c>
    </row>
    <row r="31" spans="2:23" x14ac:dyDescent="0.25">
      <c r="C31" t="s">
        <v>58</v>
      </c>
    </row>
    <row r="32" spans="2:23" x14ac:dyDescent="0.25">
      <c r="C32" s="17" t="s">
        <v>59</v>
      </c>
    </row>
    <row r="33" spans="2:3" x14ac:dyDescent="0.25">
      <c r="C33" t="s">
        <v>60</v>
      </c>
    </row>
    <row r="34" spans="2:3" x14ac:dyDescent="0.25">
      <c r="C34" s="17" t="s">
        <v>61</v>
      </c>
    </row>
    <row r="36" spans="2:3" x14ac:dyDescent="0.25">
      <c r="B36" s="16" t="s">
        <v>16</v>
      </c>
    </row>
    <row r="37" spans="2:3" x14ac:dyDescent="0.25">
      <c r="B37" t="s">
        <v>62</v>
      </c>
    </row>
    <row r="38" spans="2:3" x14ac:dyDescent="0.25">
      <c r="B38" t="s">
        <v>63</v>
      </c>
    </row>
    <row r="39" spans="2:3" x14ac:dyDescent="0.25">
      <c r="B39" t="s">
        <v>64</v>
      </c>
    </row>
    <row r="40" spans="2:3" x14ac:dyDescent="0.25">
      <c r="B40" t="s">
        <v>65</v>
      </c>
    </row>
    <row r="41" spans="2:3" x14ac:dyDescent="0.25">
      <c r="B41" t="s">
        <v>66</v>
      </c>
    </row>
    <row r="42" spans="2:3" x14ac:dyDescent="0.25">
      <c r="B42" t="s">
        <v>67</v>
      </c>
    </row>
    <row r="43" spans="2:3" x14ac:dyDescent="0.25">
      <c r="B43" t="s">
        <v>68</v>
      </c>
    </row>
    <row r="44" spans="2:3" x14ac:dyDescent="0.25">
      <c r="B44" t="s">
        <v>69</v>
      </c>
    </row>
    <row r="45" spans="2:3" x14ac:dyDescent="0.25">
      <c r="B45" t="s">
        <v>17</v>
      </c>
    </row>
    <row r="46" spans="2:3" x14ac:dyDescent="0.25">
      <c r="B46" s="20"/>
      <c r="C46" s="21">
        <f>W5</f>
        <v>44.242368789693998</v>
      </c>
    </row>
    <row r="48" spans="2:3" x14ac:dyDescent="0.25">
      <c r="B48" s="16" t="s">
        <v>18</v>
      </c>
    </row>
    <row r="49" spans="2:18" x14ac:dyDescent="0.25">
      <c r="B49" t="s">
        <v>19</v>
      </c>
    </row>
    <row r="50" spans="2:18" x14ac:dyDescent="0.25">
      <c r="B50" t="s">
        <v>20</v>
      </c>
    </row>
    <row r="52" spans="2:18" x14ac:dyDescent="0.25">
      <c r="C52" s="17">
        <f>MATCH(MAX($W$5:$W$20),$W$5:$W$20,0)</f>
        <v>2</v>
      </c>
    </row>
    <row r="54" spans="2:18" x14ac:dyDescent="0.25">
      <c r="B54" s="16" t="s">
        <v>21</v>
      </c>
    </row>
    <row r="55" spans="2:18" x14ac:dyDescent="0.25">
      <c r="B55" t="s">
        <v>22</v>
      </c>
    </row>
    <row r="57" spans="2:18" x14ac:dyDescent="0.25">
      <c r="C57" s="17">
        <f>MATCH(MIN($W$5:$W$20),$W$5:$W$20,0)</f>
        <v>8</v>
      </c>
    </row>
    <row r="59" spans="2:18" x14ac:dyDescent="0.25">
      <c r="B59" s="16" t="s">
        <v>23</v>
      </c>
    </row>
    <row r="60" spans="2:18" x14ac:dyDescent="0.25">
      <c r="B60" t="s">
        <v>70</v>
      </c>
      <c r="M60" s="16" t="s">
        <v>97</v>
      </c>
      <c r="N60" s="16" t="s">
        <v>98</v>
      </c>
      <c r="O60" s="16" t="s">
        <v>100</v>
      </c>
      <c r="P60" s="16" t="s">
        <v>3</v>
      </c>
      <c r="Q60" s="16" t="s">
        <v>99</v>
      </c>
      <c r="R60" s="16" t="s">
        <v>96</v>
      </c>
    </row>
    <row r="61" spans="2:18" x14ac:dyDescent="0.25">
      <c r="B61" t="s">
        <v>71</v>
      </c>
      <c r="M61" s="23">
        <v>10000000</v>
      </c>
      <c r="N61" s="17">
        <v>1</v>
      </c>
      <c r="O61">
        <f>MATCH(LARGE($W$5:$W$20,N61),$W$5:$W$20,0)</f>
        <v>2</v>
      </c>
      <c r="P61" s="23">
        <f>VLOOKUP($O61,$O$5:$W$20,MATCH(P$60,$O$4:$W$4,0),FALSE)</f>
        <v>10000000</v>
      </c>
      <c r="Q61">
        <f>M61-P61</f>
        <v>0</v>
      </c>
      <c r="R61" s="20">
        <f>VLOOKUP($O61,$O$5:$W$20,MATCH(R$60,$O$4:$W$4,0),FALSE)</f>
        <v>53.379192308345999</v>
      </c>
    </row>
    <row r="62" spans="2:18" x14ac:dyDescent="0.25">
      <c r="B62" t="s">
        <v>72</v>
      </c>
      <c r="N62">
        <v>2</v>
      </c>
      <c r="O62">
        <f t="shared" ref="O62:O65" si="1">MATCH(LARGE($W$5:$W$20,N62),$W$5:$W$20,0)</f>
        <v>6</v>
      </c>
      <c r="P62" s="23">
        <f t="shared" ref="P62:P65" si="2">VLOOKUP($O62,$O$5:$W$20,MATCH(P$60,$O$4:$W$4,0),FALSE)</f>
        <v>8950000</v>
      </c>
      <c r="R62" s="20">
        <f t="shared" ref="R62:R65" si="3">VLOOKUP($O62,$O$5:$W$20,MATCH(R$60,$O$4:$W$4,0),FALSE)</f>
        <v>49.095069467228996</v>
      </c>
    </row>
    <row r="63" spans="2:18" x14ac:dyDescent="0.25">
      <c r="B63" t="s">
        <v>73</v>
      </c>
      <c r="N63">
        <v>3</v>
      </c>
      <c r="O63">
        <f t="shared" si="1"/>
        <v>1</v>
      </c>
      <c r="P63" s="23">
        <f t="shared" si="2"/>
        <v>2925000</v>
      </c>
      <c r="R63" s="20">
        <f t="shared" si="3"/>
        <v>44.242368789693998</v>
      </c>
    </row>
    <row r="64" spans="2:18" x14ac:dyDescent="0.25">
      <c r="B64" t="s">
        <v>74</v>
      </c>
      <c r="N64">
        <v>4</v>
      </c>
      <c r="O64">
        <f t="shared" si="1"/>
        <v>3</v>
      </c>
      <c r="P64" s="23">
        <f t="shared" si="2"/>
        <v>3750000</v>
      </c>
      <c r="R64" s="20">
        <f t="shared" si="3"/>
        <v>43.021178937635995</v>
      </c>
    </row>
    <row r="65" spans="2:18" x14ac:dyDescent="0.25">
      <c r="N65">
        <v>5</v>
      </c>
      <c r="O65">
        <f t="shared" si="1"/>
        <v>4</v>
      </c>
      <c r="P65" s="23">
        <f t="shared" si="2"/>
        <v>3500000</v>
      </c>
      <c r="R65" s="20">
        <f t="shared" si="3"/>
        <v>42.606858402455998</v>
      </c>
    </row>
    <row r="66" spans="2:18" x14ac:dyDescent="0.25">
      <c r="B66" t="s">
        <v>24</v>
      </c>
    </row>
    <row r="67" spans="2:18" x14ac:dyDescent="0.25">
      <c r="C67" s="17">
        <v>2</v>
      </c>
    </row>
    <row r="69" spans="2:18" x14ac:dyDescent="0.25">
      <c r="B69" s="16" t="s">
        <v>25</v>
      </c>
    </row>
    <row r="70" spans="2:18" x14ac:dyDescent="0.25">
      <c r="B70" t="s">
        <v>75</v>
      </c>
    </row>
    <row r="71" spans="2:18" x14ac:dyDescent="0.25">
      <c r="B71" t="s">
        <v>76</v>
      </c>
    </row>
    <row r="72" spans="2:18" x14ac:dyDescent="0.25">
      <c r="C72" s="21">
        <f>R61</f>
        <v>53.379192308345999</v>
      </c>
    </row>
    <row r="73" spans="2:18" x14ac:dyDescent="0.25">
      <c r="O73" s="16" t="s">
        <v>106</v>
      </c>
    </row>
    <row r="74" spans="2:18" x14ac:dyDescent="0.25">
      <c r="B74" s="16" t="s">
        <v>26</v>
      </c>
      <c r="O74" s="24" t="s">
        <v>1</v>
      </c>
      <c r="P74" s="24" t="s">
        <v>102</v>
      </c>
      <c r="R74" s="16" t="s">
        <v>2</v>
      </c>
    </row>
    <row r="75" spans="2:18" x14ac:dyDescent="0.25">
      <c r="B75" t="s">
        <v>77</v>
      </c>
      <c r="O75" s="25">
        <v>1</v>
      </c>
      <c r="P75" s="26">
        <v>1</v>
      </c>
      <c r="R75" s="20" t="str">
        <f>VLOOKUP($O75,$O$5:$W$20,MATCH(R$74,$O$4:$W$4,0),FALSE)</f>
        <v>Eureka, California</v>
      </c>
    </row>
    <row r="76" spans="2:18" x14ac:dyDescent="0.25">
      <c r="B76" t="s">
        <v>78</v>
      </c>
      <c r="O76" s="25">
        <v>2</v>
      </c>
      <c r="P76" s="26">
        <v>0</v>
      </c>
      <c r="R76" s="20" t="str">
        <f t="shared" ref="R76:R90" si="4">VLOOKUP($O76,$O$5:$W$20,MATCH(R$74,$O$4:$W$4,0),FALSE)</f>
        <v>Fresno, California</v>
      </c>
    </row>
    <row r="77" spans="2:18" x14ac:dyDescent="0.25">
      <c r="B77" t="s">
        <v>79</v>
      </c>
      <c r="O77" s="25">
        <v>3</v>
      </c>
      <c r="P77" s="26">
        <v>1</v>
      </c>
      <c r="R77" s="20" t="str">
        <f t="shared" si="4"/>
        <v>Fresno, California</v>
      </c>
    </row>
    <row r="78" spans="2:18" x14ac:dyDescent="0.25">
      <c r="B78" t="s">
        <v>80</v>
      </c>
      <c r="O78" s="25">
        <v>4</v>
      </c>
      <c r="P78" s="26">
        <v>0</v>
      </c>
      <c r="R78" s="20" t="str">
        <f t="shared" si="4"/>
        <v>Fresno, California</v>
      </c>
    </row>
    <row r="79" spans="2:18" x14ac:dyDescent="0.25">
      <c r="B79" t="s">
        <v>81</v>
      </c>
      <c r="O79" s="25">
        <v>5</v>
      </c>
      <c r="P79" s="26">
        <v>0</v>
      </c>
      <c r="R79" s="20" t="str">
        <f t="shared" si="4"/>
        <v>Fresno, California</v>
      </c>
    </row>
    <row r="80" spans="2:18" x14ac:dyDescent="0.25">
      <c r="O80" s="25">
        <v>6</v>
      </c>
      <c r="P80" s="26">
        <v>0</v>
      </c>
      <c r="R80" s="20" t="str">
        <f t="shared" si="4"/>
        <v>Long Beach, California</v>
      </c>
    </row>
    <row r="81" spans="2:19" x14ac:dyDescent="0.25">
      <c r="B81" t="s">
        <v>27</v>
      </c>
      <c r="O81" s="25">
        <v>7</v>
      </c>
      <c r="P81" s="26">
        <v>0</v>
      </c>
      <c r="R81" s="20" t="str">
        <f t="shared" si="4"/>
        <v>Los Angeles, California</v>
      </c>
    </row>
    <row r="82" spans="2:19" x14ac:dyDescent="0.25">
      <c r="C82" s="17">
        <v>269.92468137718998</v>
      </c>
      <c r="O82" s="25">
        <v>8</v>
      </c>
      <c r="P82" s="26">
        <v>0</v>
      </c>
      <c r="R82" s="20" t="str">
        <f t="shared" si="4"/>
        <v>Los Angeles, California</v>
      </c>
    </row>
    <row r="83" spans="2:19" x14ac:dyDescent="0.25">
      <c r="O83" s="25">
        <v>9</v>
      </c>
      <c r="P83" s="26">
        <v>0</v>
      </c>
      <c r="R83" s="20" t="str">
        <f t="shared" si="4"/>
        <v>Los Angeles, California</v>
      </c>
    </row>
    <row r="84" spans="2:19" x14ac:dyDescent="0.25">
      <c r="B84" t="s">
        <v>28</v>
      </c>
      <c r="O84" s="25">
        <v>10</v>
      </c>
      <c r="P84" s="26">
        <v>0</v>
      </c>
      <c r="R84" s="20" t="str">
        <f t="shared" si="4"/>
        <v>South Lake Tahoe, California</v>
      </c>
    </row>
    <row r="85" spans="2:19" x14ac:dyDescent="0.25">
      <c r="O85" s="25">
        <v>11</v>
      </c>
      <c r="P85" s="26">
        <v>0</v>
      </c>
      <c r="R85" s="20" t="str">
        <f t="shared" si="4"/>
        <v>South Lake Tahoe, California</v>
      </c>
    </row>
    <row r="86" spans="2:19" x14ac:dyDescent="0.25">
      <c r="O86" s="25">
        <v>12</v>
      </c>
      <c r="P86" s="26">
        <v>0</v>
      </c>
      <c r="R86" s="20" t="str">
        <f t="shared" si="4"/>
        <v>South Lake Tahoe, California</v>
      </c>
    </row>
    <row r="87" spans="2:19" x14ac:dyDescent="0.25">
      <c r="O87" s="25">
        <v>13</v>
      </c>
      <c r="P87" s="26">
        <v>0</v>
      </c>
      <c r="R87" s="20" t="str">
        <f t="shared" si="4"/>
        <v>South Lake Tahoe, California</v>
      </c>
    </row>
    <row r="88" spans="2:19" x14ac:dyDescent="0.25">
      <c r="O88" s="25">
        <v>14</v>
      </c>
      <c r="P88" s="26">
        <v>0</v>
      </c>
      <c r="R88" s="20" t="str">
        <f t="shared" si="4"/>
        <v>South Lake Tahoe, California</v>
      </c>
    </row>
    <row r="89" spans="2:19" x14ac:dyDescent="0.25">
      <c r="O89" s="25">
        <v>15</v>
      </c>
      <c r="P89" s="26">
        <v>0</v>
      </c>
      <c r="R89" s="20" t="str">
        <f t="shared" si="4"/>
        <v>South Lake Tahoe, California</v>
      </c>
    </row>
    <row r="90" spans="2:19" x14ac:dyDescent="0.25">
      <c r="O90" s="25">
        <v>16</v>
      </c>
      <c r="P90" s="26">
        <v>0</v>
      </c>
      <c r="R90" s="20" t="str">
        <f t="shared" si="4"/>
        <v>South Lake Tahoe, California</v>
      </c>
    </row>
    <row r="91" spans="2:19" x14ac:dyDescent="0.25">
      <c r="E91" t="s">
        <v>12</v>
      </c>
    </row>
    <row r="92" spans="2:19" x14ac:dyDescent="0.25">
      <c r="O92" s="16" t="s">
        <v>101</v>
      </c>
      <c r="P92" s="27">
        <f>SUMPRODUCT($P$75:$P$90,$W$5:$W$20)</f>
        <v>87.263547727329993</v>
      </c>
    </row>
    <row r="94" spans="2:19" x14ac:dyDescent="0.25">
      <c r="O94" s="16" t="s">
        <v>103</v>
      </c>
      <c r="P94" t="s">
        <v>104</v>
      </c>
      <c r="Q94" s="29">
        <f>SUMPRODUCT($P$75:$P$90,$Q$5:$Q$20)</f>
        <v>6675000</v>
      </c>
      <c r="R94" t="s">
        <v>105</v>
      </c>
      <c r="S94" s="23">
        <v>10000000</v>
      </c>
    </row>
    <row r="95" spans="2:19" x14ac:dyDescent="0.25">
      <c r="B95" s="16" t="s">
        <v>29</v>
      </c>
      <c r="P95" t="s">
        <v>107</v>
      </c>
      <c r="Q95">
        <f>SUM(P84:P90)</f>
        <v>0</v>
      </c>
      <c r="R95" t="s">
        <v>105</v>
      </c>
      <c r="S95">
        <v>10</v>
      </c>
    </row>
    <row r="96" spans="2:19" x14ac:dyDescent="0.25">
      <c r="B96" t="s">
        <v>30</v>
      </c>
      <c r="P96" t="s">
        <v>116</v>
      </c>
      <c r="Q96">
        <f>SUM(P75:P90)</f>
        <v>2</v>
      </c>
      <c r="R96" t="s">
        <v>105</v>
      </c>
      <c r="S96">
        <v>2</v>
      </c>
    </row>
    <row r="97" spans="2:3" x14ac:dyDescent="0.25">
      <c r="C97" s="17">
        <v>7</v>
      </c>
    </row>
    <row r="99" spans="2:3" x14ac:dyDescent="0.25">
      <c r="B99" s="16" t="s">
        <v>31</v>
      </c>
    </row>
    <row r="100" spans="2:3" x14ac:dyDescent="0.25">
      <c r="B100" t="s">
        <v>32</v>
      </c>
    </row>
    <row r="101" spans="2:3" x14ac:dyDescent="0.25">
      <c r="C101" s="17">
        <f>COUNTIFS($P$75:$P$90,1,$R$75:$R$90,"South Lake Tahoe, California")</f>
        <v>0</v>
      </c>
    </row>
    <row r="103" spans="2:3" x14ac:dyDescent="0.25">
      <c r="B103" s="16" t="s">
        <v>33</v>
      </c>
    </row>
    <row r="104" spans="2:3" x14ac:dyDescent="0.25">
      <c r="B104" t="s">
        <v>82</v>
      </c>
    </row>
    <row r="105" spans="2:3" x14ac:dyDescent="0.25">
      <c r="B105" t="s">
        <v>83</v>
      </c>
    </row>
    <row r="106" spans="2:3" x14ac:dyDescent="0.25">
      <c r="B106" t="s">
        <v>84</v>
      </c>
    </row>
    <row r="107" spans="2:3" x14ac:dyDescent="0.25">
      <c r="B107" t="s">
        <v>34</v>
      </c>
    </row>
    <row r="108" spans="2:3" x14ac:dyDescent="0.25">
      <c r="C108" s="17">
        <v>205.70090440379596</v>
      </c>
    </row>
    <row r="110" spans="2:3" x14ac:dyDescent="0.25">
      <c r="B110" s="16" t="s">
        <v>35</v>
      </c>
    </row>
    <row r="111" spans="2:3" x14ac:dyDescent="0.25">
      <c r="B111" t="s">
        <v>36</v>
      </c>
    </row>
    <row r="112" spans="2:3" x14ac:dyDescent="0.25">
      <c r="C112" s="17">
        <v>6</v>
      </c>
    </row>
    <row r="114" spans="2:14" x14ac:dyDescent="0.25">
      <c r="B114" s="16" t="s">
        <v>37</v>
      </c>
    </row>
    <row r="115" spans="2:14" x14ac:dyDescent="0.25">
      <c r="B115" t="s">
        <v>38</v>
      </c>
    </row>
    <row r="116" spans="2:14" x14ac:dyDescent="0.25">
      <c r="C116" s="17" t="s">
        <v>108</v>
      </c>
    </row>
    <row r="117" spans="2:14" x14ac:dyDescent="0.25">
      <c r="C117" s="17" t="s">
        <v>109</v>
      </c>
    </row>
    <row r="118" spans="2:14" x14ac:dyDescent="0.25">
      <c r="C118" s="28" t="s">
        <v>110</v>
      </c>
    </row>
    <row r="119" spans="2:14" x14ac:dyDescent="0.25">
      <c r="C119" s="17" t="s">
        <v>111</v>
      </c>
    </row>
    <row r="120" spans="2:14" x14ac:dyDescent="0.25">
      <c r="C120" s="17" t="s">
        <v>112</v>
      </c>
    </row>
    <row r="123" spans="2:14" x14ac:dyDescent="0.25">
      <c r="B123" s="16" t="s">
        <v>39</v>
      </c>
    </row>
    <row r="124" spans="2:14" x14ac:dyDescent="0.25">
      <c r="B124" t="s">
        <v>85</v>
      </c>
      <c r="N124" s="16"/>
    </row>
    <row r="125" spans="2:14" x14ac:dyDescent="0.25">
      <c r="B125" t="s">
        <v>86</v>
      </c>
    </row>
    <row r="126" spans="2:14" x14ac:dyDescent="0.25">
      <c r="B126" t="s">
        <v>87</v>
      </c>
    </row>
    <row r="127" spans="2:14" x14ac:dyDescent="0.25">
      <c r="B127" t="s">
        <v>88</v>
      </c>
    </row>
    <row r="129" spans="2:18" x14ac:dyDescent="0.25">
      <c r="B129" t="s">
        <v>117</v>
      </c>
      <c r="C129" s="17" t="s">
        <v>113</v>
      </c>
      <c r="M129" s="16" t="s">
        <v>97</v>
      </c>
      <c r="N129" s="16" t="s">
        <v>98</v>
      </c>
      <c r="O129" s="16" t="s">
        <v>100</v>
      </c>
      <c r="P129" s="16" t="s">
        <v>3</v>
      </c>
      <c r="Q129" s="16" t="s">
        <v>99</v>
      </c>
      <c r="R129" s="16" t="s">
        <v>96</v>
      </c>
    </row>
    <row r="130" spans="2:18" x14ac:dyDescent="0.25">
      <c r="D130" t="s">
        <v>114</v>
      </c>
      <c r="M130" s="23">
        <v>20000000</v>
      </c>
      <c r="N130" s="17">
        <v>1</v>
      </c>
      <c r="O130">
        <f>MATCH(LARGE($W$5:$W$20,N130),$W$5:$W$20,0)</f>
        <v>2</v>
      </c>
      <c r="P130" s="23">
        <f>VLOOKUP($O130,$O$5:$W$20,MATCH(P$60,$O$4:$W$4,0),FALSE)</f>
        <v>10000000</v>
      </c>
      <c r="Q130" s="23">
        <f>M130-P130</f>
        <v>10000000</v>
      </c>
      <c r="R130" s="20">
        <f>VLOOKUP($O130,$O$5:$W$20,MATCH(R$60,$O$4:$W$4,0),FALSE)</f>
        <v>53.379192308345999</v>
      </c>
    </row>
    <row r="131" spans="2:18" x14ac:dyDescent="0.25">
      <c r="B131" t="s">
        <v>117</v>
      </c>
      <c r="C131" s="17" t="s">
        <v>91</v>
      </c>
      <c r="N131">
        <v>2</v>
      </c>
      <c r="O131">
        <f t="shared" ref="O131:O134" si="5">MATCH(LARGE($W$5:$W$20,N131),$W$5:$W$20,0)</f>
        <v>6</v>
      </c>
      <c r="P131" s="23">
        <f t="shared" ref="P131:P134" si="6">VLOOKUP($O131,$O$5:$W$20,MATCH(P$60,$O$4:$W$4,0),FALSE)</f>
        <v>8950000</v>
      </c>
      <c r="Q131" s="23">
        <f>Q130-P131</f>
        <v>1050000</v>
      </c>
      <c r="R131" s="20">
        <f t="shared" ref="R131:R134" si="7">VLOOKUP($O131,$O$5:$W$20,MATCH(R$60,$O$4:$W$4,0),FALSE)</f>
        <v>49.095069467228996</v>
      </c>
    </row>
    <row r="132" spans="2:18" x14ac:dyDescent="0.25">
      <c r="D132" t="s">
        <v>92</v>
      </c>
      <c r="N132">
        <v>3</v>
      </c>
      <c r="O132">
        <f t="shared" si="5"/>
        <v>1</v>
      </c>
      <c r="P132" s="23">
        <f t="shared" si="6"/>
        <v>2925000</v>
      </c>
      <c r="Q132" s="23">
        <f>Q131-P132</f>
        <v>-1875000</v>
      </c>
      <c r="R132" s="20">
        <f t="shared" si="7"/>
        <v>44.242368789693998</v>
      </c>
    </row>
    <row r="133" spans="2:18" x14ac:dyDescent="0.25">
      <c r="B133" t="s">
        <v>115</v>
      </c>
      <c r="C133" s="17" t="s">
        <v>89</v>
      </c>
      <c r="N133">
        <v>4</v>
      </c>
      <c r="O133">
        <f t="shared" si="5"/>
        <v>3</v>
      </c>
      <c r="P133" s="23">
        <f t="shared" si="6"/>
        <v>3750000</v>
      </c>
      <c r="R133" s="20">
        <f t="shared" si="7"/>
        <v>43.021178937635995</v>
      </c>
    </row>
    <row r="134" spans="2:18" x14ac:dyDescent="0.25">
      <c r="N134">
        <v>5</v>
      </c>
      <c r="O134">
        <f t="shared" si="5"/>
        <v>4</v>
      </c>
      <c r="P134" s="23">
        <f t="shared" si="6"/>
        <v>3500000</v>
      </c>
      <c r="R134" s="20">
        <f t="shared" si="7"/>
        <v>42.606858402455998</v>
      </c>
    </row>
    <row r="135" spans="2:18" x14ac:dyDescent="0.25">
      <c r="B135" s="16" t="s">
        <v>40</v>
      </c>
    </row>
    <row r="137" spans="2:18" x14ac:dyDescent="0.25">
      <c r="B137" t="s">
        <v>90</v>
      </c>
    </row>
    <row r="139" spans="2:18" x14ac:dyDescent="0.25">
      <c r="B139" t="s">
        <v>41</v>
      </c>
    </row>
  </sheetData>
  <conditionalFormatting sqref="P75:P9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Quiz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DIMEX</cp:lastModifiedBy>
  <dcterms:created xsi:type="dcterms:W3CDTF">2014-01-19T14:37:26Z</dcterms:created>
  <dcterms:modified xsi:type="dcterms:W3CDTF">2016-06-22T08:35:36Z</dcterms:modified>
</cp:coreProperties>
</file>