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ThisWorkbook"/>
  <bookViews>
    <workbookView xWindow="630" yWindow="870" windowWidth="20730" windowHeight="9210"/>
  </bookViews>
  <sheets>
    <sheet name="01nen" sheetId="45" r:id="rId1"/>
    <sheet name="01源泉" sheetId="48" r:id="rId2"/>
  </sheets>
  <definedNames>
    <definedName name="_xlnm._FilterDatabase" localSheetId="0" hidden="1">'01nen'!$Y$14:$Y$19</definedName>
    <definedName name="_xlnm.Database" localSheetId="1">#REF!</definedName>
    <definedName name="_xlnm.Database">#REF!</definedName>
    <definedName name="_xlnm.Print_Area" localSheetId="0">'01nen'!$B$6:$X$53</definedName>
    <definedName name="_xlnm.Print_Area" localSheetId="1">'01源泉'!$B$3:$EU$107</definedName>
  </definedNames>
  <calcPr calcId="125725"/>
</workbook>
</file>

<file path=xl/calcChain.xml><?xml version="1.0" encoding="utf-8"?>
<calcChain xmlns="http://schemas.openxmlformats.org/spreadsheetml/2006/main">
  <c r="AS51" i="48"/>
  <c r="DQ103" s="1"/>
  <c r="CU57"/>
  <c r="DQ51" l="1"/>
  <c r="AS103"/>
  <c r="AV28"/>
  <c r="AL16" i="45" l="1"/>
  <c r="AM18" l="1"/>
  <c r="AL18"/>
  <c r="K16"/>
  <c r="AN18" l="1"/>
  <c r="AO18" s="1"/>
  <c r="AM19" s="1"/>
  <c r="AL21" s="1"/>
  <c r="AM21" l="1"/>
  <c r="AN21" s="1"/>
  <c r="P30" s="1"/>
  <c r="P35"/>
  <c r="B65" l="1"/>
  <c r="B59"/>
  <c r="AI87" l="1"/>
  <c r="AJ87"/>
  <c r="K23" l="1"/>
  <c r="Q66"/>
  <c r="Q67"/>
  <c r="Q65"/>
  <c r="Q24"/>
  <c r="Q25"/>
  <c r="Q26"/>
  <c r="Q23"/>
  <c r="K66"/>
  <c r="K67"/>
  <c r="K65"/>
  <c r="K24"/>
  <c r="K25"/>
  <c r="K26"/>
  <c r="Q20" l="1"/>
  <c r="K61"/>
  <c r="K60"/>
  <c r="K59"/>
  <c r="K17"/>
  <c r="K18"/>
  <c r="K19"/>
  <c r="K20"/>
  <c r="AB35" l="1"/>
  <c r="BZ4" i="48" l="1"/>
  <c r="AL52" i="45"/>
  <c r="DZ96" i="48" l="1"/>
  <c r="Q59" i="45"/>
  <c r="Q60"/>
  <c r="DE96" i="48" l="1"/>
  <c r="AG44"/>
  <c r="CL97"/>
  <c r="AS45"/>
  <c r="AR46"/>
  <c r="AT46" s="1"/>
  <c r="DQ45"/>
  <c r="BB96"/>
  <c r="DQ96"/>
  <c r="DZ97"/>
  <c r="BB45"/>
  <c r="DZ44"/>
  <c r="DP46"/>
  <c r="AS97"/>
  <c r="EJ96"/>
  <c r="AS44"/>
  <c r="BL44"/>
  <c r="EJ44"/>
  <c r="AS96"/>
  <c r="BB97"/>
  <c r="DQ97"/>
  <c r="BB44"/>
  <c r="DQ44"/>
  <c r="DZ45"/>
  <c r="BL96"/>
  <c r="W96"/>
  <c r="CL45"/>
  <c r="W44"/>
  <c r="M98"/>
  <c r="Z41" i="45"/>
  <c r="Z42" s="1"/>
  <c r="AA42" s="1"/>
  <c r="N45" i="48"/>
  <c r="CL44"/>
  <c r="CU45"/>
  <c r="AG96"/>
  <c r="CL96"/>
  <c r="CU97"/>
  <c r="W45"/>
  <c r="CU44"/>
  <c r="CK46"/>
  <c r="N97"/>
  <c r="CU96"/>
  <c r="N44"/>
  <c r="M46"/>
  <c r="AG98" s="1"/>
  <c r="DE44"/>
  <c r="N96"/>
  <c r="W97"/>
  <c r="BT103"/>
  <c r="BQ103"/>
  <c r="BN103"/>
  <c r="ER103"/>
  <c r="EO103"/>
  <c r="EL103"/>
  <c r="ER51"/>
  <c r="EO51"/>
  <c r="EL51"/>
  <c r="BN51"/>
  <c r="BT51"/>
  <c r="BQ51"/>
  <c r="AH107"/>
  <c r="AJ107"/>
  <c r="AL107"/>
  <c r="AN107"/>
  <c r="AP107"/>
  <c r="AR107"/>
  <c r="AT107"/>
  <c r="AV107"/>
  <c r="O107"/>
  <c r="Q107"/>
  <c r="S107"/>
  <c r="U107"/>
  <c r="W107"/>
  <c r="AP104"/>
  <c r="AN104"/>
  <c r="AL104"/>
  <c r="AJ104"/>
  <c r="AH104"/>
  <c r="AF104"/>
  <c r="AD104"/>
  <c r="AB104"/>
  <c r="Z104"/>
  <c r="X104"/>
  <c r="V104"/>
  <c r="T104"/>
  <c r="R104"/>
  <c r="DN52"/>
  <c r="DL52"/>
  <c r="DJ52"/>
  <c r="DH52"/>
  <c r="DF52"/>
  <c r="DD52"/>
  <c r="DB52"/>
  <c r="CZ52"/>
  <c r="CX52"/>
  <c r="CV52"/>
  <c r="CT52"/>
  <c r="CR52"/>
  <c r="CP52"/>
  <c r="R52"/>
  <c r="T52"/>
  <c r="V52"/>
  <c r="X52"/>
  <c r="Z52"/>
  <c r="AB52"/>
  <c r="AD52"/>
  <c r="AF52"/>
  <c r="AH52"/>
  <c r="AJ52"/>
  <c r="AL52"/>
  <c r="AN52"/>
  <c r="AP52"/>
  <c r="AA41" i="45" l="1"/>
  <c r="CS46" i="48"/>
  <c r="DZ46"/>
  <c r="BL46"/>
  <c r="AX46"/>
  <c r="DR46"/>
  <c r="DX46"/>
  <c r="EL46"/>
  <c r="AZ46"/>
  <c r="EJ46"/>
  <c r="BB46"/>
  <c r="BH46"/>
  <c r="EB46"/>
  <c r="BJ46"/>
  <c r="BF46"/>
  <c r="BD46"/>
  <c r="ED46"/>
  <c r="DT46"/>
  <c r="AV46"/>
  <c r="BN46"/>
  <c r="EF46"/>
  <c r="DV46"/>
  <c r="EH46"/>
  <c r="DC46"/>
  <c r="CM46"/>
  <c r="AI98"/>
  <c r="CY46"/>
  <c r="CU46"/>
  <c r="AC98"/>
  <c r="EN37"/>
  <c r="BP89"/>
  <c r="BP37"/>
  <c r="Y98"/>
  <c r="AA98"/>
  <c r="AE46"/>
  <c r="CW46"/>
  <c r="Y46"/>
  <c r="CO46"/>
  <c r="S46"/>
  <c r="DG46"/>
  <c r="U46"/>
  <c r="DA46"/>
  <c r="O46"/>
  <c r="W98"/>
  <c r="O98"/>
  <c r="AE98"/>
  <c r="DE46"/>
  <c r="CQ46"/>
  <c r="Q98"/>
  <c r="AC46"/>
  <c r="S98"/>
  <c r="W46"/>
  <c r="AA46"/>
  <c r="U98"/>
  <c r="AI46"/>
  <c r="Q46"/>
  <c r="AG46"/>
  <c r="J70"/>
  <c r="CH70"/>
  <c r="DF70"/>
  <c r="AH70"/>
  <c r="DP70"/>
  <c r="AR70"/>
  <c r="DW70"/>
  <c r="AY70"/>
  <c r="DW18"/>
  <c r="DP18"/>
  <c r="DF18"/>
  <c r="CH18"/>
  <c r="AY18"/>
  <c r="AR18"/>
  <c r="AH18"/>
  <c r="J18"/>
  <c r="CE77"/>
  <c r="CE76"/>
  <c r="G77"/>
  <c r="G76"/>
  <c r="CE25"/>
  <c r="CE24"/>
  <c r="G25"/>
  <c r="G24"/>
  <c r="X47" i="45"/>
  <c r="AY10" i="48"/>
  <c r="ED106"/>
  <c r="CP106"/>
  <c r="CP105"/>
  <c r="DW103"/>
  <c r="DT103"/>
  <c r="DN103"/>
  <c r="DK103"/>
  <c r="CP103"/>
  <c r="CM103"/>
  <c r="CJ103"/>
  <c r="CG103"/>
  <c r="CD103"/>
  <c r="EN85"/>
  <c r="EA85"/>
  <c r="EH83"/>
  <c r="DJ83"/>
  <c r="DF83"/>
  <c r="DA83"/>
  <c r="DT82"/>
  <c r="EH81"/>
  <c r="DJ81"/>
  <c r="DF81"/>
  <c r="DA81"/>
  <c r="DT80"/>
  <c r="CN80"/>
  <c r="EN79"/>
  <c r="EA79"/>
  <c r="DN79"/>
  <c r="DA79"/>
  <c r="CN79"/>
  <c r="EI64"/>
  <c r="CS64"/>
  <c r="EJ62"/>
  <c r="DW62"/>
  <c r="EJ61"/>
  <c r="DW61"/>
  <c r="DW60"/>
  <c r="DW58"/>
  <c r="CK58"/>
  <c r="M58"/>
  <c r="BF106"/>
  <c r="R106"/>
  <c r="R105"/>
  <c r="AY103"/>
  <c r="AV103"/>
  <c r="AP103"/>
  <c r="AM103"/>
  <c r="R103"/>
  <c r="O103"/>
  <c r="L103"/>
  <c r="I103"/>
  <c r="F103"/>
  <c r="BP85"/>
  <c r="BC85"/>
  <c r="BJ83"/>
  <c r="AL83"/>
  <c r="AH83"/>
  <c r="AC83"/>
  <c r="AV82"/>
  <c r="BJ81"/>
  <c r="AL81"/>
  <c r="AH81"/>
  <c r="AC81"/>
  <c r="AV80"/>
  <c r="P80"/>
  <c r="BP79"/>
  <c r="BC79"/>
  <c r="AP79"/>
  <c r="AC79"/>
  <c r="P79"/>
  <c r="BK64"/>
  <c r="U64"/>
  <c r="BL62"/>
  <c r="AY62"/>
  <c r="BL61"/>
  <c r="AY61"/>
  <c r="AY60"/>
  <c r="BU59"/>
  <c r="BS59"/>
  <c r="BQ59"/>
  <c r="BO59"/>
  <c r="BM59"/>
  <c r="BK59"/>
  <c r="BI59"/>
  <c r="BG59"/>
  <c r="BE59"/>
  <c r="BC59"/>
  <c r="BA59"/>
  <c r="AY59"/>
  <c r="AY58"/>
  <c r="ED54"/>
  <c r="CP54"/>
  <c r="CP53"/>
  <c r="DW51"/>
  <c r="DT51"/>
  <c r="DN51"/>
  <c r="DK51"/>
  <c r="CP51"/>
  <c r="CM51"/>
  <c r="CJ51"/>
  <c r="CG51"/>
  <c r="CD51"/>
  <c r="EN33"/>
  <c r="EA33"/>
  <c r="EH31"/>
  <c r="DJ31"/>
  <c r="DF31"/>
  <c r="DA31"/>
  <c r="DT30"/>
  <c r="EH29"/>
  <c r="DJ29"/>
  <c r="DF29"/>
  <c r="DA29"/>
  <c r="DT28"/>
  <c r="CN28"/>
  <c r="EN27"/>
  <c r="EA27"/>
  <c r="DN27"/>
  <c r="DA27"/>
  <c r="CN27"/>
  <c r="EI12"/>
  <c r="CS12"/>
  <c r="EJ10"/>
  <c r="DW10"/>
  <c r="EJ9"/>
  <c r="DW9"/>
  <c r="DW8"/>
  <c r="ES7"/>
  <c r="EQ7"/>
  <c r="EO7"/>
  <c r="EM7"/>
  <c r="EK7"/>
  <c r="EI7"/>
  <c r="EG7"/>
  <c r="EE7"/>
  <c r="EC7"/>
  <c r="EA7"/>
  <c r="DY7"/>
  <c r="DW7"/>
  <c r="CK7"/>
  <c r="DW6"/>
  <c r="BC33"/>
  <c r="BJ31"/>
  <c r="BJ29"/>
  <c r="AV30"/>
  <c r="AL31"/>
  <c r="AL29"/>
  <c r="AH31"/>
  <c r="AH29"/>
  <c r="AC31"/>
  <c r="AC29"/>
  <c r="P28"/>
  <c r="BP88" l="1"/>
  <c r="EN36"/>
  <c r="BP36"/>
  <c r="P38" i="45"/>
  <c r="BF54" i="48"/>
  <c r="R54"/>
  <c r="R53"/>
  <c r="AM51"/>
  <c r="R51"/>
  <c r="O51"/>
  <c r="L51"/>
  <c r="I51"/>
  <c r="F51"/>
  <c r="U12" l="1"/>
  <c r="M7"/>
  <c r="AY6"/>
  <c r="AY8"/>
  <c r="BL9"/>
  <c r="AY9"/>
  <c r="BL10"/>
  <c r="BK12"/>
  <c r="BP27"/>
  <c r="BC27"/>
  <c r="AP27"/>
  <c r="AC27"/>
  <c r="P27"/>
  <c r="BP33"/>
  <c r="Q61" i="45"/>
  <c r="Q19"/>
  <c r="Q17"/>
  <c r="Q18"/>
  <c r="BU7" i="48"/>
  <c r="BS7"/>
  <c r="BQ7"/>
  <c r="BO7"/>
  <c r="BM7"/>
  <c r="BK7"/>
  <c r="BI7"/>
  <c r="BG7"/>
  <c r="BE7"/>
  <c r="BC7"/>
  <c r="BA7"/>
  <c r="AY7"/>
  <c r="AL58" i="45"/>
  <c r="AN58" s="1"/>
  <c r="AL59"/>
  <c r="AN59" s="1"/>
  <c r="AP51" i="48"/>
  <c r="AV51"/>
  <c r="AY51"/>
  <c r="C6" i="45"/>
  <c r="AE25"/>
  <c r="AM26" s="1"/>
  <c r="AO27" s="1"/>
  <c r="AE20"/>
  <c r="V23"/>
  <c r="W23"/>
  <c r="X23"/>
  <c r="AB28"/>
  <c r="AD28"/>
  <c r="AB29"/>
  <c r="AD29"/>
  <c r="AD30"/>
  <c r="V28"/>
  <c r="W28"/>
  <c r="X28"/>
  <c r="AB31"/>
  <c r="AD31"/>
  <c r="AB32"/>
  <c r="AB17" s="1"/>
  <c r="AD32"/>
  <c r="AB16" s="1"/>
  <c r="AE33"/>
  <c r="W36"/>
  <c r="W37"/>
  <c r="P31"/>
  <c r="W43"/>
  <c r="P33"/>
  <c r="P34"/>
  <c r="P36"/>
  <c r="P37"/>
  <c r="AL46"/>
  <c r="AL62"/>
  <c r="AN62" s="1"/>
  <c r="AL64"/>
  <c r="AM64" s="1"/>
  <c r="AL65"/>
  <c r="AN65" s="1"/>
  <c r="AL71"/>
  <c r="AN71" s="1"/>
  <c r="AL73"/>
  <c r="AN73" s="1"/>
  <c r="AB14" l="1"/>
  <c r="AB15"/>
  <c r="AB21"/>
  <c r="AB19"/>
  <c r="AB20"/>
  <c r="AD20" s="1"/>
  <c r="AB10"/>
  <c r="AB9" s="1"/>
  <c r="AD9" s="1"/>
  <c r="W42" s="1"/>
  <c r="AB18"/>
  <c r="Z43"/>
  <c r="Z44" s="1"/>
  <c r="V29"/>
  <c r="AD51" i="48"/>
  <c r="DB103"/>
  <c r="DB51"/>
  <c r="AD103"/>
  <c r="U51"/>
  <c r="U103"/>
  <c r="CS103"/>
  <c r="CS51"/>
  <c r="DQ88"/>
  <c r="DZ87"/>
  <c r="DQ87"/>
  <c r="BB88"/>
  <c r="BL87"/>
  <c r="DZ36"/>
  <c r="EJ35"/>
  <c r="AS88"/>
  <c r="BB87"/>
  <c r="DP37"/>
  <c r="DQ36"/>
  <c r="DZ35"/>
  <c r="DZ88"/>
  <c r="EJ87"/>
  <c r="AS87"/>
  <c r="DQ35"/>
  <c r="N35"/>
  <c r="CL87"/>
  <c r="N88"/>
  <c r="AG87"/>
  <c r="CL36"/>
  <c r="DE35"/>
  <c r="CU88"/>
  <c r="W87"/>
  <c r="CU35"/>
  <c r="CL88"/>
  <c r="DE87"/>
  <c r="N87"/>
  <c r="CL35"/>
  <c r="CU87"/>
  <c r="M89"/>
  <c r="W88"/>
  <c r="CK37"/>
  <c r="CU36"/>
  <c r="DZ103"/>
  <c r="BK103"/>
  <c r="DZ51"/>
  <c r="EI103"/>
  <c r="BH103"/>
  <c r="EI51"/>
  <c r="EF103"/>
  <c r="BE103"/>
  <c r="EF51"/>
  <c r="EC103"/>
  <c r="BB103"/>
  <c r="EC51"/>
  <c r="X51"/>
  <c r="X103"/>
  <c r="CV103"/>
  <c r="CV51"/>
  <c r="N42"/>
  <c r="CL93"/>
  <c r="W93"/>
  <c r="CU42"/>
  <c r="CU94"/>
  <c r="N93"/>
  <c r="CK43"/>
  <c r="CL42"/>
  <c r="DE41"/>
  <c r="CL94"/>
  <c r="DE93"/>
  <c r="W94"/>
  <c r="CU41"/>
  <c r="CU93"/>
  <c r="M95"/>
  <c r="N94"/>
  <c r="AG93"/>
  <c r="CL41"/>
  <c r="AG51"/>
  <c r="AG103"/>
  <c r="DE103"/>
  <c r="DE51"/>
  <c r="DQ94"/>
  <c r="DZ93"/>
  <c r="BB94"/>
  <c r="BL93"/>
  <c r="DP43"/>
  <c r="DQ41"/>
  <c r="DQ93"/>
  <c r="AS94"/>
  <c r="BB93"/>
  <c r="AS93"/>
  <c r="DZ42"/>
  <c r="EJ41"/>
  <c r="DZ94"/>
  <c r="EJ93"/>
  <c r="DQ42"/>
  <c r="DZ41"/>
  <c r="I21"/>
  <c r="CG73"/>
  <c r="I73"/>
  <c r="CG21"/>
  <c r="AA51"/>
  <c r="AA103"/>
  <c r="CY103"/>
  <c r="CY51"/>
  <c r="AS91"/>
  <c r="BL90"/>
  <c r="DP40"/>
  <c r="DZ38"/>
  <c r="DZ91"/>
  <c r="EJ90"/>
  <c r="BB90"/>
  <c r="DQ38"/>
  <c r="DQ91"/>
  <c r="DZ90"/>
  <c r="AS90"/>
  <c r="DZ39"/>
  <c r="DQ90"/>
  <c r="BB91"/>
  <c r="DQ39"/>
  <c r="EJ38"/>
  <c r="X29" i="45"/>
  <c r="X33" s="1"/>
  <c r="N70" i="48"/>
  <c r="CL18"/>
  <c r="CL70"/>
  <c r="AJ51"/>
  <c r="AJ103"/>
  <c r="DH103"/>
  <c r="DH51"/>
  <c r="CL91"/>
  <c r="DE90"/>
  <c r="W90"/>
  <c r="CU39"/>
  <c r="CL38"/>
  <c r="CU90"/>
  <c r="W91"/>
  <c r="N90"/>
  <c r="CK40"/>
  <c r="CL39"/>
  <c r="CL90"/>
  <c r="M92"/>
  <c r="N91"/>
  <c r="DE38"/>
  <c r="CU91"/>
  <c r="AG90"/>
  <c r="CU38"/>
  <c r="AM71" i="45"/>
  <c r="AO71" s="1"/>
  <c r="W29"/>
  <c r="W35" s="1"/>
  <c r="F74" i="48" s="1"/>
  <c r="AM58" i="45"/>
  <c r="AO58" s="1"/>
  <c r="AM73"/>
  <c r="AO73" s="1"/>
  <c r="N18" i="48"/>
  <c r="AM65" i="45"/>
  <c r="AO65" s="1"/>
  <c r="AM59"/>
  <c r="AO59" s="1"/>
  <c r="AL47"/>
  <c r="AM62"/>
  <c r="AO62" s="1"/>
  <c r="AN64"/>
  <c r="AO64" s="1"/>
  <c r="AL53"/>
  <c r="AM55" s="1"/>
  <c r="BH51" i="48"/>
  <c r="BE51"/>
  <c r="BB51"/>
  <c r="BK51"/>
  <c r="AD14" i="45"/>
  <c r="AR43" i="48"/>
  <c r="BB42"/>
  <c r="BB41"/>
  <c r="AS42"/>
  <c r="BL41"/>
  <c r="AS41"/>
  <c r="AR40"/>
  <c r="AS39"/>
  <c r="BL38"/>
  <c r="AS38"/>
  <c r="BB39"/>
  <c r="BB38"/>
  <c r="BB35"/>
  <c r="BL35"/>
  <c r="AS35"/>
  <c r="BB36"/>
  <c r="AR37"/>
  <c r="AS36"/>
  <c r="W41"/>
  <c r="AG41"/>
  <c r="N41"/>
  <c r="M43"/>
  <c r="W42"/>
  <c r="N39"/>
  <c r="W39"/>
  <c r="AG38"/>
  <c r="W38"/>
  <c r="N38"/>
  <c r="M40"/>
  <c r="W36"/>
  <c r="N36"/>
  <c r="M37"/>
  <c r="W35"/>
  <c r="AG35"/>
  <c r="W33" i="45" l="1"/>
  <c r="AL9" s="1"/>
  <c r="F22" i="48"/>
  <c r="AA44" i="45"/>
  <c r="EN43" i="48" s="1"/>
  <c r="Z45" i="45"/>
  <c r="AA45" s="1"/>
  <c r="AA43"/>
  <c r="CD74" i="48"/>
  <c r="CD22"/>
  <c r="AL55" i="45"/>
  <c r="AN55" s="1"/>
  <c r="DI70" i="48"/>
  <c r="AN70"/>
  <c r="DL18"/>
  <c r="DL70"/>
  <c r="AK70"/>
  <c r="DI18"/>
  <c r="AD70"/>
  <c r="DB18"/>
  <c r="DB70"/>
  <c r="BB18"/>
  <c r="BB70"/>
  <c r="DZ18"/>
  <c r="DZ70"/>
  <c r="AE95"/>
  <c r="W95"/>
  <c r="O95"/>
  <c r="AI95"/>
  <c r="S95"/>
  <c r="AG95"/>
  <c r="Y95"/>
  <c r="Q95"/>
  <c r="AC95"/>
  <c r="U95"/>
  <c r="AA95"/>
  <c r="AE89"/>
  <c r="W89"/>
  <c r="O89"/>
  <c r="AC89"/>
  <c r="U89"/>
  <c r="AA89"/>
  <c r="AG89"/>
  <c r="Y89"/>
  <c r="Q89"/>
  <c r="AI89"/>
  <c r="S89"/>
  <c r="AE92"/>
  <c r="W92"/>
  <c r="O92"/>
  <c r="AI92"/>
  <c r="S92"/>
  <c r="AG92"/>
  <c r="Y92"/>
  <c r="Q92"/>
  <c r="AC92"/>
  <c r="U92"/>
  <c r="AA92"/>
  <c r="DC37"/>
  <c r="CU37"/>
  <c r="CM37"/>
  <c r="DG37"/>
  <c r="CQ37"/>
  <c r="DE37"/>
  <c r="CW37"/>
  <c r="DA37"/>
  <c r="CS37"/>
  <c r="CY37"/>
  <c r="CO37"/>
  <c r="EH37"/>
  <c r="DZ37"/>
  <c r="DR37"/>
  <c r="EJ37"/>
  <c r="EB37"/>
  <c r="DT37"/>
  <c r="EF37"/>
  <c r="DX37"/>
  <c r="EL37"/>
  <c r="ED37"/>
  <c r="DV37"/>
  <c r="EL43"/>
  <c r="ED43"/>
  <c r="DV43"/>
  <c r="EF43"/>
  <c r="DX43"/>
  <c r="EJ43"/>
  <c r="EB43"/>
  <c r="DT43"/>
  <c r="EH43"/>
  <c r="DZ43"/>
  <c r="DR43"/>
  <c r="DG43"/>
  <c r="CY43"/>
  <c r="CQ43"/>
  <c r="CM43"/>
  <c r="DE43"/>
  <c r="CW43"/>
  <c r="CO43"/>
  <c r="DC43"/>
  <c r="CU43"/>
  <c r="DA43"/>
  <c r="CS43"/>
  <c r="DC40"/>
  <c r="CU40"/>
  <c r="CM40"/>
  <c r="DG40"/>
  <c r="CQ40"/>
  <c r="DE40"/>
  <c r="CW40"/>
  <c r="CO40"/>
  <c r="DA40"/>
  <c r="CS40"/>
  <c r="CY40"/>
  <c r="EH40"/>
  <c r="DZ40"/>
  <c r="DR40"/>
  <c r="EJ40"/>
  <c r="EB40"/>
  <c r="DT40"/>
  <c r="EF40"/>
  <c r="DX40"/>
  <c r="EL40"/>
  <c r="ED40"/>
  <c r="DV40"/>
  <c r="AO66" i="45"/>
  <c r="AO75"/>
  <c r="W39" s="1"/>
  <c r="AO60"/>
  <c r="AL49"/>
  <c r="AM49"/>
  <c r="BH43" i="48"/>
  <c r="AZ43"/>
  <c r="BN43"/>
  <c r="BF43"/>
  <c r="AX43"/>
  <c r="BL43"/>
  <c r="BD43"/>
  <c r="AV43"/>
  <c r="BJ43"/>
  <c r="BB43"/>
  <c r="AT43"/>
  <c r="AX40"/>
  <c r="BF40"/>
  <c r="BN40"/>
  <c r="AZ40"/>
  <c r="BH40"/>
  <c r="AT40"/>
  <c r="BB40"/>
  <c r="BJ40"/>
  <c r="AV40"/>
  <c r="BD40"/>
  <c r="BL40"/>
  <c r="AX37"/>
  <c r="AT37"/>
  <c r="BD37"/>
  <c r="AV37"/>
  <c r="BH37"/>
  <c r="AZ37"/>
  <c r="BJ37"/>
  <c r="BB37"/>
  <c r="BL37"/>
  <c r="BF37"/>
  <c r="BN37"/>
  <c r="S43"/>
  <c r="AA43"/>
  <c r="AG43"/>
  <c r="Y43"/>
  <c r="Q43"/>
  <c r="AE43"/>
  <c r="W43"/>
  <c r="O43"/>
  <c r="AC43"/>
  <c r="U43"/>
  <c r="AI43"/>
  <c r="AC40"/>
  <c r="U40"/>
  <c r="AI40"/>
  <c r="AA40"/>
  <c r="S40"/>
  <c r="AG40"/>
  <c r="Y40"/>
  <c r="Q40"/>
  <c r="AE40"/>
  <c r="W40"/>
  <c r="O40"/>
  <c r="AI37"/>
  <c r="AA37"/>
  <c r="AG37"/>
  <c r="Y37"/>
  <c r="Q37"/>
  <c r="AE37"/>
  <c r="W37"/>
  <c r="O37"/>
  <c r="AC37"/>
  <c r="U37"/>
  <c r="S37"/>
  <c r="AD19" i="45"/>
  <c r="AD18" i="48"/>
  <c r="AN18"/>
  <c r="AD18" i="45"/>
  <c r="AK18" i="48"/>
  <c r="AD17" i="45" l="1"/>
  <c r="AL11"/>
  <c r="AM11"/>
  <c r="CQ13" i="48"/>
  <c r="X34" i="45"/>
  <c r="S65" i="48"/>
  <c r="S13"/>
  <c r="AD15" i="45"/>
  <c r="CQ65" i="48"/>
  <c r="BP44"/>
  <c r="BP43"/>
  <c r="EN44"/>
  <c r="Z46" i="45"/>
  <c r="BP38" i="48"/>
  <c r="EN38"/>
  <c r="BP90"/>
  <c r="AO22"/>
  <c r="DM22"/>
  <c r="DM74"/>
  <c r="AO74"/>
  <c r="AO68" i="45"/>
  <c r="W38" s="1"/>
  <c r="X22" i="48" s="1"/>
  <c r="AN49" i="45"/>
  <c r="O32" s="1"/>
  <c r="P32" s="1"/>
  <c r="AN11" l="1"/>
  <c r="AO11" s="1"/>
  <c r="AM12" s="1"/>
  <c r="AL14" s="1"/>
  <c r="P40"/>
  <c r="AA46"/>
  <c r="CV22" i="48"/>
  <c r="CV74"/>
  <c r="X74"/>
  <c r="AM14" i="45" l="1"/>
  <c r="AN14" s="1"/>
  <c r="AM32"/>
  <c r="AM40" s="1"/>
  <c r="H36" s="1"/>
  <c r="O16"/>
  <c r="AP33" i="48"/>
  <c r="AP85"/>
  <c r="DN33"/>
  <c r="DN85"/>
  <c r="BP45"/>
  <c r="EN45"/>
  <c r="AC29" i="45" l="1"/>
  <c r="AC28"/>
  <c r="AC30"/>
  <c r="W34"/>
  <c r="AU70" i="48"/>
  <c r="DS18"/>
  <c r="DS70"/>
  <c r="AU18"/>
  <c r="I30" i="45" l="1"/>
  <c r="I32" s="1"/>
  <c r="AM39"/>
  <c r="AG13" i="48"/>
  <c r="DE65"/>
  <c r="DE13"/>
  <c r="AG65"/>
  <c r="AD16" i="45"/>
  <c r="AJ38" l="1"/>
  <c r="H34"/>
  <c r="AJ44"/>
  <c r="AJ39"/>
  <c r="AJ43"/>
  <c r="AJ40"/>
  <c r="AJ36"/>
  <c r="AJ37"/>
  <c r="AJ41"/>
  <c r="AJ35"/>
  <c r="AJ34" s="1"/>
  <c r="AJ42"/>
  <c r="AM24" l="1"/>
  <c r="AM25"/>
  <c r="AM36" s="1"/>
  <c r="I35" s="1"/>
  <c r="Q16" s="1"/>
  <c r="AB11" l="1"/>
  <c r="AM34"/>
  <c r="I37" s="1"/>
  <c r="M34" i="48" s="1"/>
  <c r="W85" l="1"/>
  <c r="W33"/>
  <c r="CU33"/>
  <c r="CU84"/>
  <c r="W32"/>
  <c r="W84"/>
  <c r="M86"/>
  <c r="CU85"/>
  <c r="N33"/>
  <c r="N85"/>
  <c r="CL85"/>
  <c r="N32"/>
  <c r="N84"/>
  <c r="CL84"/>
  <c r="CL33"/>
  <c r="CK34"/>
  <c r="CL32"/>
  <c r="CU32"/>
  <c r="Q34"/>
  <c r="F18"/>
  <c r="AB13" i="45"/>
  <c r="AD13" s="1"/>
  <c r="AB12"/>
  <c r="AD12" s="1"/>
  <c r="BF18" i="48"/>
  <c r="AD11" i="45"/>
  <c r="ED70" i="48"/>
  <c r="BF70"/>
  <c r="ED18"/>
  <c r="DE84"/>
  <c r="AG84"/>
  <c r="AB25" i="45"/>
  <c r="AD25" s="1"/>
  <c r="DE32" i="48"/>
  <c r="F70"/>
  <c r="AG32"/>
  <c r="CD18"/>
  <c r="CD70"/>
  <c r="AB22" i="45"/>
  <c r="BR70" i="48" s="1"/>
  <c r="W41" i="45"/>
  <c r="ED22" i="48"/>
  <c r="BF74"/>
  <c r="ED74"/>
  <c r="BF22"/>
  <c r="AI86" l="1"/>
  <c r="BJ18"/>
  <c r="EL70"/>
  <c r="BN18"/>
  <c r="EL18"/>
  <c r="BN70"/>
  <c r="EH70"/>
  <c r="BJ70"/>
  <c r="EH18"/>
  <c r="Q86"/>
  <c r="CQ34"/>
  <c r="AE86"/>
  <c r="AG34"/>
  <c r="W34"/>
  <c r="AA86"/>
  <c r="S34"/>
  <c r="S86"/>
  <c r="DA34"/>
  <c r="AD23" i="45"/>
  <c r="W44" s="1"/>
  <c r="W45" s="1"/>
  <c r="U34" i="48"/>
  <c r="Y34"/>
  <c r="AE34"/>
  <c r="N75"/>
  <c r="CL75"/>
  <c r="N23"/>
  <c r="CL23"/>
  <c r="CM34"/>
  <c r="Y86"/>
  <c r="O86"/>
  <c r="O34"/>
  <c r="CY34"/>
  <c r="AC86"/>
  <c r="AI34"/>
  <c r="CU34"/>
  <c r="CS34"/>
  <c r="AC34"/>
  <c r="CO34"/>
  <c r="AA34"/>
  <c r="U86"/>
  <c r="W86"/>
  <c r="DE34"/>
  <c r="CW34"/>
  <c r="DG34"/>
  <c r="AG86"/>
  <c r="DC34"/>
  <c r="R70"/>
  <c r="CP18"/>
  <c r="CP70"/>
  <c r="R18"/>
  <c r="EP70"/>
  <c r="EP18"/>
  <c r="BR18"/>
  <c r="AU13" l="1"/>
  <c r="AU65"/>
  <c r="W46" i="45"/>
  <c r="AL79" s="1"/>
  <c r="AL89" s="1"/>
  <c r="AM89" s="1"/>
  <c r="DS65" i="48"/>
  <c r="DS13"/>
  <c r="AN89" i="45" l="1"/>
  <c r="AO89" s="1"/>
  <c r="AO91" s="1"/>
  <c r="AM79"/>
  <c r="AN79"/>
  <c r="AO79" l="1"/>
  <c r="X46" s="1"/>
  <c r="X48" s="1"/>
  <c r="X49" s="1"/>
  <c r="EG13" i="48" l="1"/>
  <c r="F49" i="45"/>
  <c r="BI65" i="48"/>
  <c r="AO83" i="45"/>
  <c r="X50"/>
  <c r="W50" s="1"/>
  <c r="EG65" i="48"/>
  <c r="BI13"/>
  <c r="P83" l="1"/>
  <c r="P31"/>
  <c r="CN83"/>
  <c r="CN31"/>
</calcChain>
</file>

<file path=xl/sharedStrings.xml><?xml version="1.0" encoding="utf-8"?>
<sst xmlns="http://schemas.openxmlformats.org/spreadsheetml/2006/main" count="1144" uniqueCount="453">
  <si>
    <t>計</t>
  </si>
  <si>
    <t>計</t>
    <rPh sb="0" eb="1">
      <t>ケイ</t>
    </rPh>
    <phoneticPr fontId="3"/>
  </si>
  <si>
    <t>扶養控除該当</t>
  </si>
  <si>
    <t>年調給与額の算出</t>
  </si>
  <si>
    <t>生年月日</t>
  </si>
  <si>
    <t>扶養控除非該当</t>
  </si>
  <si>
    <t>階差</t>
  </si>
  <si>
    <t>住所</t>
  </si>
  <si>
    <t>老人控除対象配偶者</t>
  </si>
  <si>
    <t>最小値</t>
  </si>
  <si>
    <t>商</t>
  </si>
  <si>
    <t>余り</t>
  </si>
  <si>
    <t>同居老親等</t>
  </si>
  <si>
    <t>同居老親等以外老人</t>
  </si>
  <si>
    <t>年調給与額</t>
  </si>
  <si>
    <t>特定扶養親族</t>
  </si>
  <si>
    <t>－</t>
  </si>
  <si>
    <t>一般の障害者</t>
  </si>
  <si>
    <t>特別障害者</t>
  </si>
  <si>
    <t>%</t>
  </si>
  <si>
    <t>控除額</t>
  </si>
  <si>
    <t>給与所得控除後の金額</t>
  </si>
  <si>
    <t>同居特別障害者</t>
  </si>
  <si>
    <t>算式</t>
  </si>
  <si>
    <t>寡婦</t>
  </si>
  <si>
    <t>特別の寡婦</t>
  </si>
  <si>
    <t>寡夫</t>
  </si>
  <si>
    <t>勤労学生</t>
  </si>
  <si>
    <t>障害者等控計</t>
  </si>
  <si>
    <t>金額</t>
  </si>
  <si>
    <t>税額</t>
  </si>
  <si>
    <t>未成年者</t>
  </si>
  <si>
    <t>死亡退職</t>
  </si>
  <si>
    <t>配偶者特別控除</t>
  </si>
  <si>
    <t>所得金額</t>
  </si>
  <si>
    <t>災害者</t>
  </si>
  <si>
    <t>外国人</t>
  </si>
  <si>
    <t>生命保険控除</t>
  </si>
  <si>
    <t>配偶者控除</t>
  </si>
  <si>
    <t>扶養控除</t>
  </si>
  <si>
    <t>基礎控除</t>
  </si>
  <si>
    <t>所得控除の合計額</t>
  </si>
  <si>
    <t>課税給与所得/年税額</t>
  </si>
  <si>
    <t>住宅取得等特別控除</t>
  </si>
  <si>
    <t>超過・不足額</t>
  </si>
  <si>
    <t>所得税額速算</t>
  </si>
  <si>
    <t>課税給与所得金額</t>
  </si>
  <si>
    <t>税率</t>
  </si>
  <si>
    <t>(受給者番号)</t>
  </si>
  <si>
    <t>(フリガナ)</t>
  </si>
  <si>
    <t>(役職名)</t>
  </si>
  <si>
    <t>種        別</t>
  </si>
  <si>
    <t>支   払   金   額</t>
  </si>
  <si>
    <t>給 料 ・ 賞 与</t>
  </si>
  <si>
    <t>円</t>
  </si>
  <si>
    <t>内</t>
  </si>
  <si>
    <t>障害者の数</t>
  </si>
  <si>
    <t>老　   人</t>
  </si>
  <si>
    <t>その他</t>
  </si>
  <si>
    <t>C有</t>
  </si>
  <si>
    <t>従有</t>
  </si>
  <si>
    <t>E</t>
  </si>
  <si>
    <t>従人</t>
  </si>
  <si>
    <t>J人</t>
  </si>
  <si>
    <t>L人</t>
  </si>
  <si>
    <t>M人</t>
  </si>
  <si>
    <t>(摘要)</t>
  </si>
  <si>
    <t>イ</t>
  </si>
  <si>
    <t>本人が障害者</t>
  </si>
  <si>
    <t>寡　婦</t>
  </si>
  <si>
    <t>受給者生年月日</t>
  </si>
  <si>
    <t>就職</t>
  </si>
  <si>
    <t>退職</t>
  </si>
  <si>
    <t>年</t>
  </si>
  <si>
    <t>月</t>
  </si>
  <si>
    <t>日</t>
  </si>
  <si>
    <t>明</t>
  </si>
  <si>
    <t>大</t>
  </si>
  <si>
    <t>昭</t>
  </si>
  <si>
    <t>平</t>
  </si>
  <si>
    <t>色のみに金額などを入力する</t>
    <rPh sb="0" eb="1">
      <t>イロ</t>
    </rPh>
    <rPh sb="4" eb="6">
      <t>キンガク</t>
    </rPh>
    <rPh sb="9" eb="11">
      <t>ニュウリョク</t>
    </rPh>
    <phoneticPr fontId="3"/>
  </si>
  <si>
    <t>色は給与等の支給明細を入れない場合に金額を入れる</t>
    <rPh sb="0" eb="1">
      <t>イロ</t>
    </rPh>
    <rPh sb="2" eb="4">
      <t>キュウヨ</t>
    </rPh>
    <rPh sb="4" eb="5">
      <t>トウ</t>
    </rPh>
    <rPh sb="6" eb="8">
      <t>シキュウ</t>
    </rPh>
    <rPh sb="8" eb="10">
      <t>メイサイ</t>
    </rPh>
    <rPh sb="11" eb="12">
      <t>イ</t>
    </rPh>
    <rPh sb="15" eb="17">
      <t>バアイ</t>
    </rPh>
    <rPh sb="18" eb="20">
      <t>キンガク</t>
    </rPh>
    <rPh sb="21" eb="22">
      <t>イ</t>
    </rPh>
    <phoneticPr fontId="3"/>
  </si>
  <si>
    <t>氏名</t>
    <rPh sb="0" eb="2">
      <t>シメイ</t>
    </rPh>
    <phoneticPr fontId="3"/>
  </si>
  <si>
    <t>支払者</t>
    <phoneticPr fontId="5"/>
  </si>
  <si>
    <t>住所・所在地</t>
    <phoneticPr fontId="3"/>
  </si>
  <si>
    <t>受給者番号</t>
    <phoneticPr fontId="3"/>
  </si>
  <si>
    <t>区分</t>
    <rPh sb="0" eb="2">
      <t>クブン</t>
    </rPh>
    <phoneticPr fontId="3"/>
  </si>
  <si>
    <t>支給日</t>
    <rPh sb="0" eb="2">
      <t>シキュウ</t>
    </rPh>
    <rPh sb="2" eb="3">
      <t>ヒ</t>
    </rPh>
    <phoneticPr fontId="3"/>
  </si>
  <si>
    <t>総支給金額</t>
    <rPh sb="0" eb="1">
      <t>ソウ</t>
    </rPh>
    <rPh sb="1" eb="3">
      <t>シキュウ</t>
    </rPh>
    <rPh sb="3" eb="5">
      <t>キンガク</t>
    </rPh>
    <phoneticPr fontId="3"/>
  </si>
  <si>
    <t>社保等控除</t>
    <rPh sb="0" eb="1">
      <t>シャ</t>
    </rPh>
    <rPh sb="1" eb="2">
      <t>ホ</t>
    </rPh>
    <rPh sb="2" eb="3">
      <t>トウ</t>
    </rPh>
    <rPh sb="3" eb="5">
      <t>コウジョ</t>
    </rPh>
    <phoneticPr fontId="3"/>
  </si>
  <si>
    <t>算出税額</t>
    <rPh sb="0" eb="2">
      <t>サンシュツ</t>
    </rPh>
    <rPh sb="2" eb="4">
      <t>ゼイガク</t>
    </rPh>
    <phoneticPr fontId="3"/>
  </si>
  <si>
    <t>氏名・名称</t>
    <phoneticPr fontId="3"/>
  </si>
  <si>
    <t>フリガナ</t>
    <phoneticPr fontId="3"/>
  </si>
  <si>
    <t>給料・手当等</t>
    <rPh sb="0" eb="2">
      <t>キュウリョウ</t>
    </rPh>
    <rPh sb="3" eb="5">
      <t>テア</t>
    </rPh>
    <rPh sb="5" eb="6">
      <t>トウ</t>
    </rPh>
    <phoneticPr fontId="3"/>
  </si>
  <si>
    <t>給与総額</t>
    <phoneticPr fontId="3"/>
  </si>
  <si>
    <t>最小値</t>
    <phoneticPr fontId="3"/>
  </si>
  <si>
    <t>電話</t>
    <rPh sb="0" eb="2">
      <t>デンワ</t>
    </rPh>
    <phoneticPr fontId="3"/>
  </si>
  <si>
    <t>署番号</t>
    <rPh sb="0" eb="1">
      <t>ショ</t>
    </rPh>
    <rPh sb="1" eb="3">
      <t>バンゴウ</t>
    </rPh>
    <phoneticPr fontId="3"/>
  </si>
  <si>
    <t>①</t>
    <phoneticPr fontId="3"/>
  </si>
  <si>
    <t>整理番号</t>
    <rPh sb="0" eb="2">
      <t>セイリ</t>
    </rPh>
    <rPh sb="2" eb="4">
      <t>バンゴウ</t>
    </rPh>
    <phoneticPr fontId="3"/>
  </si>
  <si>
    <t>役職名</t>
    <phoneticPr fontId="3"/>
  </si>
  <si>
    <t>続柄</t>
    <rPh sb="0" eb="2">
      <t>ゾクガラ</t>
    </rPh>
    <phoneticPr fontId="3"/>
  </si>
  <si>
    <t>控除判定</t>
    <rPh sb="0" eb="2">
      <t>コウジョ</t>
    </rPh>
    <rPh sb="2" eb="4">
      <t>ハンテイ</t>
    </rPh>
    <phoneticPr fontId="3"/>
  </si>
  <si>
    <t>給与所得控除後の計算</t>
    <phoneticPr fontId="3"/>
  </si>
  <si>
    <t>年調給与額</t>
    <phoneticPr fontId="3"/>
  </si>
  <si>
    <t>本人</t>
    <rPh sb="0" eb="2">
      <t>ホンニン</t>
    </rPh>
    <phoneticPr fontId="3"/>
  </si>
  <si>
    <t>配偶者</t>
    <rPh sb="0" eb="3">
      <t>ハイグウシャ</t>
    </rPh>
    <phoneticPr fontId="3"/>
  </si>
  <si>
    <t>扶養</t>
    <rPh sb="0" eb="2">
      <t>フヨウ</t>
    </rPh>
    <phoneticPr fontId="3"/>
  </si>
  <si>
    <t>賞与等</t>
    <rPh sb="0" eb="2">
      <t>ショウヨ</t>
    </rPh>
    <rPh sb="2" eb="3">
      <t>トウ</t>
    </rPh>
    <phoneticPr fontId="3"/>
  </si>
  <si>
    <t>夏</t>
    <rPh sb="0" eb="1">
      <t>ナツ</t>
    </rPh>
    <phoneticPr fontId="3"/>
  </si>
  <si>
    <t>冬</t>
    <rPh sb="0" eb="1">
      <t>フユ</t>
    </rPh>
    <phoneticPr fontId="3"/>
  </si>
  <si>
    <t>合計</t>
    <rPh sb="0" eb="2">
      <t>ゴウケイ</t>
    </rPh>
    <phoneticPr fontId="3"/>
  </si>
  <si>
    <t>国民健康保険・介護保険他</t>
    <rPh sb="0" eb="2">
      <t>コクミン</t>
    </rPh>
    <rPh sb="2" eb="4">
      <t>ケンコウ</t>
    </rPh>
    <rPh sb="4" eb="6">
      <t>ホケン</t>
    </rPh>
    <rPh sb="7" eb="9">
      <t>カイゴ</t>
    </rPh>
    <rPh sb="9" eb="11">
      <t>ホケン</t>
    </rPh>
    <rPh sb="11" eb="12">
      <t>タ</t>
    </rPh>
    <phoneticPr fontId="3"/>
  </si>
  <si>
    <t>国民年金・国民年金基金</t>
    <rPh sb="0" eb="2">
      <t>コクミン</t>
    </rPh>
    <rPh sb="2" eb="4">
      <t>ネンキン</t>
    </rPh>
    <rPh sb="5" eb="7">
      <t>コクミン</t>
    </rPh>
    <rPh sb="7" eb="9">
      <t>ネンキン</t>
    </rPh>
    <rPh sb="9" eb="11">
      <t>キキン</t>
    </rPh>
    <phoneticPr fontId="3"/>
  </si>
  <si>
    <t>小規模企業共済等掛金</t>
    <rPh sb="7" eb="8">
      <t>トウ</t>
    </rPh>
    <phoneticPr fontId="3"/>
  </si>
  <si>
    <t>社会保険料等控除</t>
    <rPh sb="5" eb="6">
      <t>トウ</t>
    </rPh>
    <rPh sb="6" eb="8">
      <t>コウジョ</t>
    </rPh>
    <phoneticPr fontId="3"/>
  </si>
  <si>
    <t>給与等控除分</t>
    <rPh sb="0" eb="2">
      <t>キュウヨ</t>
    </rPh>
    <rPh sb="2" eb="3">
      <t>トウ</t>
    </rPh>
    <rPh sb="3" eb="5">
      <t>コウジョ</t>
    </rPh>
    <rPh sb="5" eb="6">
      <t>ブン</t>
    </rPh>
    <phoneticPr fontId="3"/>
  </si>
  <si>
    <t>申告分</t>
    <rPh sb="2" eb="3">
      <t>ブン</t>
    </rPh>
    <phoneticPr fontId="3"/>
  </si>
  <si>
    <t>収入金額等</t>
    <rPh sb="0" eb="2">
      <t>シュウニュウ</t>
    </rPh>
    <rPh sb="2" eb="4">
      <t>キンガク</t>
    </rPh>
    <rPh sb="4" eb="5">
      <t>トウ</t>
    </rPh>
    <phoneticPr fontId="3"/>
  </si>
  <si>
    <t>必要経費等</t>
    <rPh sb="0" eb="2">
      <t>ヒツヨウ</t>
    </rPh>
    <rPh sb="2" eb="4">
      <t>ケイヒ</t>
    </rPh>
    <rPh sb="4" eb="5">
      <t>トウ</t>
    </rPh>
    <phoneticPr fontId="3"/>
  </si>
  <si>
    <t>所得金額</t>
    <rPh sb="0" eb="2">
      <t>ショトク</t>
    </rPh>
    <rPh sb="2" eb="4">
      <t>キンガク</t>
    </rPh>
    <phoneticPr fontId="3"/>
  </si>
  <si>
    <t>給与所得</t>
    <rPh sb="0" eb="2">
      <t>キュウヨ</t>
    </rPh>
    <rPh sb="2" eb="4">
      <t>ショトク</t>
    </rPh>
    <phoneticPr fontId="3"/>
  </si>
  <si>
    <t>H</t>
    <phoneticPr fontId="3"/>
  </si>
  <si>
    <t>事業所得</t>
    <rPh sb="0" eb="2">
      <t>ジギョウ</t>
    </rPh>
    <rPh sb="2" eb="4">
      <t>ショトク</t>
    </rPh>
    <phoneticPr fontId="3"/>
  </si>
  <si>
    <t>雑所得</t>
    <rPh sb="0" eb="1">
      <t>ザツ</t>
    </rPh>
    <rPh sb="1" eb="3">
      <t>ショトク</t>
    </rPh>
    <phoneticPr fontId="3"/>
  </si>
  <si>
    <t>公的年金等</t>
    <rPh sb="0" eb="2">
      <t>コウテキ</t>
    </rPh>
    <rPh sb="2" eb="4">
      <t>ネンキン</t>
    </rPh>
    <rPh sb="4" eb="5">
      <t>トウ</t>
    </rPh>
    <phoneticPr fontId="3"/>
  </si>
  <si>
    <t>その他</t>
    <rPh sb="2" eb="3">
      <t>タ</t>
    </rPh>
    <phoneticPr fontId="3"/>
  </si>
  <si>
    <t>配当所得</t>
    <rPh sb="0" eb="2">
      <t>ハイトウ</t>
    </rPh>
    <rPh sb="2" eb="4">
      <t>ショトク</t>
    </rPh>
    <phoneticPr fontId="3"/>
  </si>
  <si>
    <t>不動産所得</t>
    <rPh sb="0" eb="3">
      <t>フドウサン</t>
    </rPh>
    <rPh sb="3" eb="5">
      <t>ショトク</t>
    </rPh>
    <phoneticPr fontId="3"/>
  </si>
  <si>
    <t>退職所得</t>
    <rPh sb="0" eb="2">
      <t>タイショク</t>
    </rPh>
    <rPh sb="2" eb="4">
      <t>ショトク</t>
    </rPh>
    <phoneticPr fontId="3"/>
  </si>
  <si>
    <t>譲渡所得</t>
    <rPh sb="0" eb="2">
      <t>ジョウト</t>
    </rPh>
    <rPh sb="2" eb="4">
      <t>ショトク</t>
    </rPh>
    <phoneticPr fontId="3"/>
  </si>
  <si>
    <t>短期</t>
    <rPh sb="0" eb="2">
      <t>タンキ</t>
    </rPh>
    <phoneticPr fontId="3"/>
  </si>
  <si>
    <t>中途就・退職</t>
    <rPh sb="0" eb="1">
      <t>ナカ</t>
    </rPh>
    <rPh sb="1" eb="2">
      <t>ト</t>
    </rPh>
    <rPh sb="2" eb="3">
      <t>シュウ</t>
    </rPh>
    <rPh sb="4" eb="5">
      <t>タイ</t>
    </rPh>
    <rPh sb="5" eb="6">
      <t>ショク</t>
    </rPh>
    <phoneticPr fontId="3"/>
  </si>
  <si>
    <t>長期</t>
    <rPh sb="0" eb="2">
      <t>チョウキ</t>
    </rPh>
    <phoneticPr fontId="3"/>
  </si>
  <si>
    <t>一時所得</t>
    <rPh sb="0" eb="2">
      <t>イチジ</t>
    </rPh>
    <rPh sb="2" eb="4">
      <t>ショトク</t>
    </rPh>
    <phoneticPr fontId="3"/>
  </si>
  <si>
    <t>公的年金65歳未満</t>
    <phoneticPr fontId="5"/>
  </si>
  <si>
    <t>加算額</t>
    <rPh sb="0" eb="2">
      <t>カサン</t>
    </rPh>
    <rPh sb="2" eb="3">
      <t>ガク</t>
    </rPh>
    <phoneticPr fontId="5"/>
  </si>
  <si>
    <t>以後</t>
    <phoneticPr fontId="3"/>
  </si>
  <si>
    <t>控除額</t>
    <phoneticPr fontId="3"/>
  </si>
  <si>
    <t>公的年金65歳以上</t>
    <phoneticPr fontId="5"/>
  </si>
  <si>
    <t>以前</t>
    <phoneticPr fontId="3"/>
  </si>
  <si>
    <t>課税所得</t>
    <phoneticPr fontId="3"/>
  </si>
  <si>
    <t>年分</t>
    <phoneticPr fontId="3"/>
  </si>
  <si>
    <t>住所又は居所</t>
    <rPh sb="2" eb="3">
      <t>マタ</t>
    </rPh>
    <rPh sb="4" eb="6">
      <t>キョショ</t>
    </rPh>
    <phoneticPr fontId="3"/>
  </si>
  <si>
    <t>住所</t>
    <phoneticPr fontId="3"/>
  </si>
  <si>
    <t>乙欄</t>
    <rPh sb="0" eb="1">
      <t>オツ</t>
    </rPh>
    <rPh sb="1" eb="2">
      <t>ラン</t>
    </rPh>
    <phoneticPr fontId="3"/>
  </si>
  <si>
    <t>災害者</t>
    <phoneticPr fontId="5"/>
  </si>
  <si>
    <t>中途就・退職</t>
    <phoneticPr fontId="3"/>
  </si>
  <si>
    <t>寡夫</t>
    <rPh sb="0" eb="2">
      <t>カフ</t>
    </rPh>
    <phoneticPr fontId="3"/>
  </si>
  <si>
    <t>年</t>
    <phoneticPr fontId="3"/>
  </si>
  <si>
    <t>月</t>
    <phoneticPr fontId="3"/>
  </si>
  <si>
    <t>（市区町村提出用）</t>
    <phoneticPr fontId="5"/>
  </si>
  <si>
    <t>特別障害者</t>
    <phoneticPr fontId="3"/>
  </si>
  <si>
    <t>左の色の部分以外はシートを保護してますので訂正はできません。(解除パスワードは"1111"です。)</t>
    <rPh sb="0" eb="1">
      <t>ヒダリ</t>
    </rPh>
    <rPh sb="2" eb="3">
      <t>イロ</t>
    </rPh>
    <rPh sb="4" eb="6">
      <t>ブブン</t>
    </rPh>
    <rPh sb="6" eb="8">
      <t>イガイ</t>
    </rPh>
    <phoneticPr fontId="3"/>
  </si>
  <si>
    <t>内未払金額</t>
    <rPh sb="0" eb="1">
      <t>ウチ</t>
    </rPh>
    <rPh sb="1" eb="3">
      <t>ミバライ</t>
    </rPh>
    <rPh sb="3" eb="5">
      <t>キンガク</t>
    </rPh>
    <phoneticPr fontId="3"/>
  </si>
  <si>
    <t>T</t>
    <phoneticPr fontId="3"/>
  </si>
  <si>
    <t>住民税額速算</t>
    <rPh sb="0" eb="3">
      <t>ジュウミンゼイ</t>
    </rPh>
    <phoneticPr fontId="3"/>
  </si>
  <si>
    <t>課税所得</t>
    <phoneticPr fontId="3"/>
  </si>
  <si>
    <t>概算住民税</t>
    <rPh sb="0" eb="2">
      <t>ガイサン</t>
    </rPh>
    <phoneticPr fontId="3"/>
  </si>
  <si>
    <t>給与所得の源泉徴収票</t>
    <phoneticPr fontId="3"/>
  </si>
  <si>
    <t>A内</t>
    <rPh sb="1" eb="2">
      <t>ウチ</t>
    </rPh>
    <phoneticPr fontId="3"/>
  </si>
  <si>
    <t>円</t>
    <rPh sb="0" eb="1">
      <t>エン</t>
    </rPh>
    <phoneticPr fontId="3"/>
  </si>
  <si>
    <t>B円</t>
    <phoneticPr fontId="3"/>
  </si>
  <si>
    <t>内</t>
    <rPh sb="0" eb="1">
      <t>ウチ</t>
    </rPh>
    <phoneticPr fontId="3"/>
  </si>
  <si>
    <t>老
人</t>
    <phoneticPr fontId="3"/>
  </si>
  <si>
    <t>特   定</t>
    <phoneticPr fontId="3"/>
  </si>
  <si>
    <t>特   別</t>
    <phoneticPr fontId="3"/>
  </si>
  <si>
    <t>F円</t>
    <phoneticPr fontId="3"/>
  </si>
  <si>
    <t>I人</t>
    <phoneticPr fontId="3"/>
  </si>
  <si>
    <t>N内</t>
    <phoneticPr fontId="3"/>
  </si>
  <si>
    <t>O円</t>
    <phoneticPr fontId="3"/>
  </si>
  <si>
    <t>P円</t>
    <phoneticPr fontId="3"/>
  </si>
  <si>
    <t>人</t>
    <phoneticPr fontId="3"/>
  </si>
  <si>
    <t>所得見積額</t>
    <phoneticPr fontId="3"/>
  </si>
  <si>
    <t>給料・賞与</t>
    <phoneticPr fontId="3"/>
  </si>
  <si>
    <t>M</t>
    <phoneticPr fontId="3"/>
  </si>
  <si>
    <t>S</t>
    <phoneticPr fontId="3"/>
  </si>
  <si>
    <t>旧長期</t>
    <rPh sb="0" eb="1">
      <t>キュウ</t>
    </rPh>
    <rPh sb="1" eb="3">
      <t>チョウキ</t>
    </rPh>
    <phoneticPr fontId="3"/>
  </si>
  <si>
    <t>地震</t>
    <rPh sb="0" eb="2">
      <t>ジシン</t>
    </rPh>
    <phoneticPr fontId="3"/>
  </si>
  <si>
    <t>地震保険控除</t>
    <rPh sb="0" eb="2">
      <t>ジシン</t>
    </rPh>
    <phoneticPr fontId="3"/>
  </si>
  <si>
    <t>旧長期金額</t>
    <rPh sb="0" eb="1">
      <t>キュウ</t>
    </rPh>
    <phoneticPr fontId="3"/>
  </si>
  <si>
    <t>地震金額</t>
    <rPh sb="0" eb="2">
      <t>ジシン</t>
    </rPh>
    <phoneticPr fontId="3"/>
  </si>
  <si>
    <t>地震保険料控除</t>
    <rPh sb="0" eb="2">
      <t>ジシン</t>
    </rPh>
    <phoneticPr fontId="3"/>
  </si>
  <si>
    <t>旧長</t>
    <rPh sb="0" eb="1">
      <t>キュウ</t>
    </rPh>
    <phoneticPr fontId="3"/>
  </si>
  <si>
    <t>甲欄</t>
  </si>
  <si>
    <t>社会保険料控除</t>
    <rPh sb="0" eb="2">
      <t>シャカイ</t>
    </rPh>
    <rPh sb="2" eb="4">
      <t>ホケン</t>
    </rPh>
    <rPh sb="4" eb="5">
      <t>リョウ</t>
    </rPh>
    <rPh sb="5" eb="7">
      <t>コウジョ</t>
    </rPh>
    <phoneticPr fontId="3"/>
  </si>
  <si>
    <t>地震保険料等</t>
    <rPh sb="0" eb="2">
      <t>ジシン</t>
    </rPh>
    <rPh sb="5" eb="6">
      <t>トウ</t>
    </rPh>
    <phoneticPr fontId="3"/>
  </si>
  <si>
    <t>住宅借入金等特別控除額</t>
    <rPh sb="2" eb="4">
      <t>カリイレ</t>
    </rPh>
    <rPh sb="4" eb="5">
      <t>キン</t>
    </rPh>
    <rPh sb="10" eb="11">
      <t>ガク</t>
    </rPh>
    <phoneticPr fontId="3"/>
  </si>
  <si>
    <t>同居特別障害者</t>
    <phoneticPr fontId="3"/>
  </si>
  <si>
    <t>同居特別以外障害者</t>
    <rPh sb="2" eb="4">
      <t>トクベツ</t>
    </rPh>
    <rPh sb="4" eb="6">
      <t>イガイ</t>
    </rPh>
    <phoneticPr fontId="3"/>
  </si>
  <si>
    <t>扶養親族や生計を一する子を有するか</t>
    <rPh sb="0" eb="2">
      <t>フヨウ</t>
    </rPh>
    <rPh sb="2" eb="4">
      <t>シンゾク</t>
    </rPh>
    <rPh sb="5" eb="7">
      <t>セイケイ</t>
    </rPh>
    <rPh sb="8" eb="9">
      <t>イツ</t>
    </rPh>
    <rPh sb="11" eb="12">
      <t>コ</t>
    </rPh>
    <rPh sb="13" eb="14">
      <t>ユウ</t>
    </rPh>
    <phoneticPr fontId="3"/>
  </si>
  <si>
    <t>扶養親族ある子を有するか</t>
    <rPh sb="0" eb="2">
      <t>フヨウ</t>
    </rPh>
    <rPh sb="2" eb="4">
      <t>シンゾク</t>
    </rPh>
    <rPh sb="6" eb="7">
      <t>コ</t>
    </rPh>
    <rPh sb="8" eb="9">
      <t>ユウ</t>
    </rPh>
    <phoneticPr fontId="3"/>
  </si>
  <si>
    <t>配偶者と死別等した者か</t>
    <rPh sb="0" eb="3">
      <t>ハイグウシャ</t>
    </rPh>
    <rPh sb="4" eb="6">
      <t>シベツ</t>
    </rPh>
    <rPh sb="6" eb="7">
      <t>トウ</t>
    </rPh>
    <rPh sb="9" eb="10">
      <t>モノ</t>
    </rPh>
    <phoneticPr fontId="3"/>
  </si>
  <si>
    <t>該当</t>
    <rPh sb="0" eb="2">
      <t>ガイトウ</t>
    </rPh>
    <phoneticPr fontId="3"/>
  </si>
  <si>
    <t>有する</t>
    <rPh sb="0" eb="1">
      <t>ユウ</t>
    </rPh>
    <phoneticPr fontId="3"/>
  </si>
  <si>
    <t>寡婦(夫)要因</t>
    <rPh sb="0" eb="2">
      <t>カフ</t>
    </rPh>
    <rPh sb="3" eb="4">
      <t>オット</t>
    </rPh>
    <rPh sb="5" eb="7">
      <t>ヨウイン</t>
    </rPh>
    <phoneticPr fontId="3"/>
  </si>
  <si>
    <t>死別・離婚・生死不明・未帰還</t>
    <rPh sb="0" eb="2">
      <t>シベツ</t>
    </rPh>
    <rPh sb="3" eb="5">
      <t>リコン</t>
    </rPh>
    <rPh sb="6" eb="8">
      <t>セイシ</t>
    </rPh>
    <rPh sb="8" eb="10">
      <t>フメイ</t>
    </rPh>
    <rPh sb="11" eb="14">
      <t>ミキカン</t>
    </rPh>
    <phoneticPr fontId="3"/>
  </si>
  <si>
    <t>寡婦(夫)判定</t>
    <rPh sb="0" eb="2">
      <t>カフ</t>
    </rPh>
    <rPh sb="3" eb="4">
      <t>オット</t>
    </rPh>
    <rPh sb="5" eb="7">
      <t>ハンテイ</t>
    </rPh>
    <phoneticPr fontId="3"/>
  </si>
  <si>
    <t>一般の寡婦・特別の寡婦</t>
    <rPh sb="0" eb="2">
      <t>イッパン</t>
    </rPh>
    <rPh sb="3" eb="5">
      <t>カフ</t>
    </rPh>
    <rPh sb="6" eb="8">
      <t>トクベツ</t>
    </rPh>
    <rPh sb="9" eb="11">
      <t>カフ</t>
    </rPh>
    <phoneticPr fontId="3"/>
  </si>
  <si>
    <t>人</t>
    <rPh sb="0" eb="1">
      <t>ニン</t>
    </rPh>
    <phoneticPr fontId="3"/>
  </si>
  <si>
    <t>控除対象扶養親族の数</t>
    <rPh sb="0" eb="2">
      <t>コウジョ</t>
    </rPh>
    <rPh sb="2" eb="4">
      <t>タイショウ</t>
    </rPh>
    <phoneticPr fontId="3"/>
  </si>
  <si>
    <t>障害者等控除</t>
    <phoneticPr fontId="3"/>
  </si>
  <si>
    <t>①</t>
    <phoneticPr fontId="3"/>
  </si>
  <si>
    <t>②</t>
    <phoneticPr fontId="3"/>
  </si>
  <si>
    <t>③</t>
    <phoneticPr fontId="3"/>
  </si>
  <si>
    <t>氏名</t>
    <phoneticPr fontId="3"/>
  </si>
  <si>
    <t>年少</t>
    <rPh sb="0" eb="2">
      <t>ネンショウ</t>
    </rPh>
    <phoneticPr fontId="3"/>
  </si>
  <si>
    <t>老・特</t>
    <phoneticPr fontId="3"/>
  </si>
  <si>
    <t>小規模企業共済等</t>
    <rPh sb="3" eb="5">
      <t>キギョウ</t>
    </rPh>
    <rPh sb="5" eb="7">
      <t>キョウサイ</t>
    </rPh>
    <rPh sb="7" eb="8">
      <t>トウ</t>
    </rPh>
    <phoneticPr fontId="3"/>
  </si>
  <si>
    <t>②イ</t>
    <phoneticPr fontId="3"/>
  </si>
  <si>
    <t>②ロ</t>
    <phoneticPr fontId="3"/>
  </si>
  <si>
    <t>②ハ</t>
    <phoneticPr fontId="3"/>
  </si>
  <si>
    <t>②ホ</t>
    <phoneticPr fontId="3"/>
  </si>
  <si>
    <t>②へ</t>
    <phoneticPr fontId="3"/>
  </si>
  <si>
    <t>②ト</t>
    <phoneticPr fontId="3"/>
  </si>
  <si>
    <t>↑</t>
    <phoneticPr fontId="3"/>
  </si>
  <si>
    <t>②ニ</t>
    <phoneticPr fontId="3"/>
  </si>
  <si>
    <t>控除扶養</t>
    <rPh sb="0" eb="2">
      <t>コウジョ</t>
    </rPh>
    <rPh sb="2" eb="4">
      <t>フヨウ</t>
    </rPh>
    <phoneticPr fontId="3"/>
  </si>
  <si>
    <t>支払
を受け
る者</t>
    <rPh sb="0" eb="1">
      <t>シ</t>
    </rPh>
    <rPh sb="1" eb="2">
      <t>フツ</t>
    </rPh>
    <rPh sb="4" eb="5">
      <t>ウ</t>
    </rPh>
    <rPh sb="8" eb="9">
      <t>モノ</t>
    </rPh>
    <phoneticPr fontId="3"/>
  </si>
  <si>
    <t>住所(居 所)
又は所在地</t>
    <phoneticPr fontId="3"/>
  </si>
  <si>
    <t>介護医療</t>
    <rPh sb="0" eb="2">
      <t>カイゴ</t>
    </rPh>
    <rPh sb="2" eb="4">
      <t>イリョウ</t>
    </rPh>
    <phoneticPr fontId="3"/>
  </si>
  <si>
    <t>旧一般</t>
    <rPh sb="0" eb="1">
      <t>キュウ</t>
    </rPh>
    <phoneticPr fontId="3"/>
  </si>
  <si>
    <t>旧年金</t>
    <rPh sb="0" eb="1">
      <t>キュウ</t>
    </rPh>
    <phoneticPr fontId="3"/>
  </si>
  <si>
    <r>
      <rPr>
        <b/>
        <sz val="9"/>
        <color indexed="10"/>
        <rFont val="MS UI Gothic"/>
        <family val="3"/>
        <charset val="128"/>
      </rPr>
      <t>旧</t>
    </r>
    <r>
      <rPr>
        <sz val="9"/>
        <rFont val="MS UI Gothic"/>
        <family val="3"/>
        <charset val="128"/>
      </rPr>
      <t>一般</t>
    </r>
    <rPh sb="0" eb="1">
      <t>キュウ</t>
    </rPh>
    <phoneticPr fontId="3"/>
  </si>
  <si>
    <r>
      <rPr>
        <b/>
        <sz val="9"/>
        <color indexed="10"/>
        <rFont val="MS UI Gothic"/>
        <family val="3"/>
        <charset val="128"/>
      </rPr>
      <t>旧</t>
    </r>
    <r>
      <rPr>
        <sz val="9"/>
        <rFont val="MS UI Gothic"/>
        <family val="3"/>
        <charset val="128"/>
      </rPr>
      <t>年金</t>
    </r>
    <rPh sb="0" eb="1">
      <t>キュウ</t>
    </rPh>
    <phoneticPr fontId="3"/>
  </si>
  <si>
    <r>
      <rPr>
        <b/>
        <sz val="9"/>
        <color indexed="10"/>
        <rFont val="MS UI Gothic"/>
        <family val="3"/>
        <charset val="128"/>
      </rPr>
      <t>新</t>
    </r>
    <r>
      <rPr>
        <sz val="9"/>
        <rFont val="MS UI Gothic"/>
        <family val="3"/>
        <charset val="128"/>
      </rPr>
      <t>一般</t>
    </r>
    <rPh sb="0" eb="1">
      <t>シン</t>
    </rPh>
    <phoneticPr fontId="3"/>
  </si>
  <si>
    <r>
      <rPr>
        <b/>
        <sz val="9"/>
        <color indexed="10"/>
        <rFont val="MS UI Gothic"/>
        <family val="3"/>
        <charset val="128"/>
      </rPr>
      <t>新</t>
    </r>
    <r>
      <rPr>
        <sz val="9"/>
        <rFont val="MS UI Gothic"/>
        <family val="3"/>
        <charset val="128"/>
      </rPr>
      <t>年金</t>
    </r>
    <rPh sb="0" eb="1">
      <t>シン</t>
    </rPh>
    <phoneticPr fontId="3"/>
  </si>
  <si>
    <t>生命保険料</t>
    <phoneticPr fontId="3"/>
  </si>
  <si>
    <t>－</t>
    <phoneticPr fontId="3"/>
  </si>
  <si>
    <t>生命保険料控除</t>
    <phoneticPr fontId="3"/>
  </si>
  <si>
    <t>新生命金額</t>
    <rPh sb="0" eb="1">
      <t>シン</t>
    </rPh>
    <rPh sb="1" eb="3">
      <t>セイメイ</t>
    </rPh>
    <phoneticPr fontId="3"/>
  </si>
  <si>
    <t>介護</t>
    <rPh sb="0" eb="2">
      <t>カイゴ</t>
    </rPh>
    <phoneticPr fontId="3"/>
  </si>
  <si>
    <t>旧一般金額</t>
    <rPh sb="1" eb="3">
      <t>イッパン</t>
    </rPh>
    <phoneticPr fontId="3"/>
  </si>
  <si>
    <t>一般計</t>
    <rPh sb="0" eb="2">
      <t>イッパン</t>
    </rPh>
    <phoneticPr fontId="3"/>
  </si>
  <si>
    <t>年金計</t>
    <rPh sb="0" eb="2">
      <t>ネンキン</t>
    </rPh>
    <phoneticPr fontId="3"/>
  </si>
  <si>
    <t>新年金</t>
    <rPh sb="0" eb="1">
      <t>シン</t>
    </rPh>
    <phoneticPr fontId="3"/>
  </si>
  <si>
    <t>新一般</t>
    <rPh sb="0" eb="1">
      <t>シン</t>
    </rPh>
    <phoneticPr fontId="3"/>
  </si>
  <si>
    <t>計</t>
    <phoneticPr fontId="3"/>
  </si>
  <si>
    <t>ロ</t>
    <phoneticPr fontId="3"/>
  </si>
  <si>
    <t>ハ</t>
    <phoneticPr fontId="3"/>
  </si>
  <si>
    <t>ニ</t>
    <phoneticPr fontId="3"/>
  </si>
  <si>
    <t>ホ</t>
    <phoneticPr fontId="3"/>
  </si>
  <si>
    <t>へ</t>
    <phoneticPr fontId="3"/>
  </si>
  <si>
    <t>ト</t>
    <phoneticPr fontId="3"/>
  </si>
  <si>
    <t>氏名又は名称</t>
    <phoneticPr fontId="3"/>
  </si>
  <si>
    <t>勤労学生</t>
    <phoneticPr fontId="3"/>
  </si>
  <si>
    <t>(×102.1%)</t>
    <phoneticPr fontId="3"/>
  </si>
  <si>
    <t>年調所得税額</t>
    <rPh sb="0" eb="2">
      <t>ネンチョウ</t>
    </rPh>
    <rPh sb="2" eb="4">
      <t>ショトク</t>
    </rPh>
    <phoneticPr fontId="3"/>
  </si>
  <si>
    <t>外国人</t>
    <phoneticPr fontId="5"/>
  </si>
  <si>
    <r>
      <t>チ</t>
    </r>
    <r>
      <rPr>
        <sz val="14"/>
        <color indexed="53"/>
        <rFont val="MS UI Gothic"/>
        <family val="3"/>
        <charset val="128"/>
      </rPr>
      <t>未
　成
　年
　者</t>
    </r>
    <phoneticPr fontId="3"/>
  </si>
  <si>
    <t>死
亡
退
職</t>
    <rPh sb="0" eb="1">
      <t>シ</t>
    </rPh>
    <rPh sb="2" eb="3">
      <t>ム</t>
    </rPh>
    <rPh sb="4" eb="5">
      <t>タイ</t>
    </rPh>
    <rPh sb="6" eb="7">
      <t>ショク</t>
    </rPh>
    <phoneticPr fontId="3"/>
  </si>
  <si>
    <r>
      <rPr>
        <sz val="12"/>
        <color indexed="53"/>
        <rFont val="MS UI Gothic"/>
        <family val="3"/>
        <charset val="128"/>
      </rPr>
      <t>ヌ</t>
    </r>
    <r>
      <rPr>
        <sz val="14"/>
        <color indexed="53"/>
        <rFont val="MS UI Gothic"/>
        <family val="3"/>
        <charset val="128"/>
      </rPr>
      <t>そ
　の
　他</t>
    </r>
    <rPh sb="7" eb="8">
      <t>タ</t>
    </rPh>
    <phoneticPr fontId="3"/>
  </si>
  <si>
    <r>
      <rPr>
        <sz val="12"/>
        <color indexed="53"/>
        <rFont val="MS UI Gothic"/>
        <family val="3"/>
        <charset val="128"/>
      </rPr>
      <t>カ</t>
    </r>
    <r>
      <rPr>
        <sz val="14"/>
        <color indexed="53"/>
        <rFont val="MS UI Gothic"/>
        <family val="3"/>
        <charset val="128"/>
      </rPr>
      <t xml:space="preserve">勤
　労
　学
　生
</t>
    </r>
    <r>
      <rPr>
        <sz val="11"/>
        <color indexed="53"/>
        <rFont val="MS UI Gothic"/>
        <family val="3"/>
        <charset val="128"/>
      </rPr>
      <t/>
    </r>
    <rPh sb="1" eb="2">
      <t>ゴン</t>
    </rPh>
    <rPh sb="4" eb="5">
      <t>ロウ</t>
    </rPh>
    <rPh sb="7" eb="8">
      <t>ガク</t>
    </rPh>
    <rPh sb="10" eb="11">
      <t>ナマ</t>
    </rPh>
    <phoneticPr fontId="3"/>
  </si>
  <si>
    <r>
      <t xml:space="preserve">寡夫
</t>
    </r>
    <r>
      <rPr>
        <sz val="12"/>
        <color indexed="53"/>
        <rFont val="MS UI Gothic"/>
        <family val="3"/>
        <charset val="128"/>
      </rPr>
      <t>ワ</t>
    </r>
    <r>
      <rPr>
        <sz val="11"/>
        <color indexed="9"/>
        <rFont val="MS UI Gothic"/>
        <family val="3"/>
        <charset val="128"/>
      </rPr>
      <t>.</t>
    </r>
    <rPh sb="0" eb="2">
      <t>カフ</t>
    </rPh>
    <phoneticPr fontId="3"/>
  </si>
  <si>
    <r>
      <t xml:space="preserve">一般
</t>
    </r>
    <r>
      <rPr>
        <sz val="12"/>
        <color indexed="53"/>
        <rFont val="MS UI Gothic"/>
        <family val="3"/>
        <charset val="128"/>
      </rPr>
      <t>ル</t>
    </r>
    <r>
      <rPr>
        <sz val="11"/>
        <color indexed="9"/>
        <rFont val="MS UI Gothic"/>
        <family val="3"/>
        <charset val="128"/>
      </rPr>
      <t>.</t>
    </r>
    <rPh sb="0" eb="1">
      <t>イチ</t>
    </rPh>
    <rPh sb="1" eb="2">
      <t>パン</t>
    </rPh>
    <phoneticPr fontId="3"/>
  </si>
  <si>
    <r>
      <t xml:space="preserve">特別
</t>
    </r>
    <r>
      <rPr>
        <sz val="12"/>
        <color indexed="53"/>
        <rFont val="MS UI Gothic"/>
        <family val="3"/>
        <charset val="128"/>
      </rPr>
      <t>ヲ</t>
    </r>
    <r>
      <rPr>
        <sz val="11"/>
        <color indexed="9"/>
        <rFont val="MS UI Gothic"/>
        <family val="3"/>
        <charset val="128"/>
      </rPr>
      <t>.</t>
    </r>
    <rPh sb="0" eb="1">
      <t>トク</t>
    </rPh>
    <rPh sb="1" eb="2">
      <t>ベツ</t>
    </rPh>
    <phoneticPr fontId="3"/>
  </si>
  <si>
    <t>そ
の
他</t>
    <rPh sb="4" eb="5">
      <t>タ</t>
    </rPh>
    <phoneticPr fontId="3"/>
  </si>
  <si>
    <t>※</t>
    <phoneticPr fontId="3"/>
  </si>
  <si>
    <t>③</t>
    <phoneticPr fontId="3"/>
  </si>
  <si>
    <t>（配 偶 者 を 除 く。）</t>
    <phoneticPr fontId="3"/>
  </si>
  <si>
    <t>(本人を除く。)</t>
    <phoneticPr fontId="3"/>
  </si>
  <si>
    <t>年調年税額</t>
    <rPh sb="0" eb="2">
      <t>ネンチョウ</t>
    </rPh>
    <rPh sb="2" eb="5">
      <t>ネンゼイガク</t>
    </rPh>
    <phoneticPr fontId="3"/>
  </si>
  <si>
    <r>
      <t xml:space="preserve">特別
</t>
    </r>
    <r>
      <rPr>
        <sz val="12"/>
        <color indexed="53"/>
        <rFont val="MS UI Gothic"/>
        <family val="3"/>
        <charset val="128"/>
      </rPr>
      <t>リ</t>
    </r>
    <r>
      <rPr>
        <sz val="11"/>
        <color indexed="9"/>
        <rFont val="MS UI Gothic"/>
        <family val="3"/>
        <charset val="128"/>
      </rPr>
      <t>.</t>
    </r>
    <rPh sb="0" eb="1">
      <t>トク</t>
    </rPh>
    <rPh sb="1" eb="2">
      <t>ベツ</t>
    </rPh>
    <phoneticPr fontId="3"/>
  </si>
  <si>
    <t>（市区町村提出用）</t>
    <phoneticPr fontId="5"/>
  </si>
  <si>
    <t>G人</t>
    <phoneticPr fontId="3"/>
  </si>
  <si>
    <t>16歳未満扶養親族の数</t>
    <rPh sb="2" eb="5">
      <t>サイミマン</t>
    </rPh>
    <rPh sb="5" eb="7">
      <t>フヨウ</t>
    </rPh>
    <rPh sb="7" eb="9">
      <t>シンゾク</t>
    </rPh>
    <rPh sb="10" eb="11">
      <t>カズ</t>
    </rPh>
    <phoneticPr fontId="3"/>
  </si>
  <si>
    <t>非居住者である親族の数</t>
    <rPh sb="0" eb="4">
      <t>ヒキョジュウシャ</t>
    </rPh>
    <rPh sb="7" eb="9">
      <t>シンゾク</t>
    </rPh>
    <rPh sb="10" eb="11">
      <t>カズ</t>
    </rPh>
    <phoneticPr fontId="3"/>
  </si>
  <si>
    <t>人</t>
    <phoneticPr fontId="3"/>
  </si>
  <si>
    <t>住宅借入金等特別控除の額</t>
    <rPh sb="2" eb="4">
      <t>カリイレ</t>
    </rPh>
    <rPh sb="4" eb="5">
      <t>キン</t>
    </rPh>
    <phoneticPr fontId="3"/>
  </si>
  <si>
    <t>地震保険料の控除額</t>
    <rPh sb="0" eb="2">
      <t>ジシン</t>
    </rPh>
    <phoneticPr fontId="3"/>
  </si>
  <si>
    <t>生命保険料の控除額</t>
    <phoneticPr fontId="3"/>
  </si>
  <si>
    <t>生命保険料の控除額</t>
    <phoneticPr fontId="3"/>
  </si>
  <si>
    <t>社会保険料等の金額</t>
    <phoneticPr fontId="5"/>
  </si>
  <si>
    <t>所得控除の額の合計額</t>
    <phoneticPr fontId="3"/>
  </si>
  <si>
    <t>氏名</t>
    <phoneticPr fontId="5"/>
  </si>
  <si>
    <t>(個人番号)</t>
    <rPh sb="1" eb="3">
      <t>コジン</t>
    </rPh>
    <rPh sb="3" eb="5">
      <t>バンゴウ</t>
    </rPh>
    <phoneticPr fontId="3"/>
  </si>
  <si>
    <t>※　　種　　　　別   .</t>
    <phoneticPr fontId="3"/>
  </si>
  <si>
    <t>※整　　理　　番　　号   .</t>
    <phoneticPr fontId="3"/>
  </si>
  <si>
    <t>源 泉 徴 収 税 額</t>
    <phoneticPr fontId="3"/>
  </si>
  <si>
    <t>給与所得控除後の金額</t>
    <phoneticPr fontId="3"/>
  </si>
  <si>
    <t>生命保険料の金額の内訳</t>
    <rPh sb="0" eb="2">
      <t>セイメイ</t>
    </rPh>
    <rPh sb="2" eb="4">
      <t>ホケン</t>
    </rPh>
    <rPh sb="4" eb="5">
      <t>リョウ</t>
    </rPh>
    <rPh sb="6" eb="8">
      <t>キンガク</t>
    </rPh>
    <rPh sb="9" eb="11">
      <t>ウチワケ</t>
    </rPh>
    <phoneticPr fontId="5"/>
  </si>
  <si>
    <t>住宅借入金等特別控除の額の内訳</t>
    <phoneticPr fontId="3"/>
  </si>
  <si>
    <t>日</t>
    <rPh sb="0" eb="1">
      <t>ニチ</t>
    </rPh>
    <phoneticPr fontId="3"/>
  </si>
  <si>
    <t>月</t>
    <rPh sb="0" eb="1">
      <t>ツキ</t>
    </rPh>
    <phoneticPr fontId="3"/>
  </si>
  <si>
    <t>年</t>
    <rPh sb="0" eb="1">
      <t>ネン</t>
    </rPh>
    <phoneticPr fontId="3"/>
  </si>
  <si>
    <t>個人番号</t>
    <phoneticPr fontId="3"/>
  </si>
  <si>
    <t>区
分</t>
    <rPh sb="0" eb="1">
      <t>ク</t>
    </rPh>
    <rPh sb="2" eb="3">
      <t>ブン</t>
    </rPh>
    <phoneticPr fontId="3"/>
  </si>
  <si>
    <t>(フリガナ)</t>
    <phoneticPr fontId="3"/>
  </si>
  <si>
    <t>配偶者の
合計所得</t>
    <phoneticPr fontId="5"/>
  </si>
  <si>
    <t>国民年金保険
料等の金額</t>
    <phoneticPr fontId="5"/>
  </si>
  <si>
    <t>旧長期損害
保険料の金額</t>
    <phoneticPr fontId="5"/>
  </si>
  <si>
    <t>控除対象扶養親族</t>
    <rPh sb="0" eb="2">
      <t>コウジョ</t>
    </rPh>
    <rPh sb="2" eb="4">
      <t>タイショウ</t>
    </rPh>
    <rPh sb="4" eb="6">
      <t>フヨウ</t>
    </rPh>
    <rPh sb="6" eb="8">
      <t>シンゾク</t>
    </rPh>
    <phoneticPr fontId="3"/>
  </si>
  <si>
    <t>16歳未満の扶養親族</t>
    <rPh sb="2" eb="3">
      <t>サイ</t>
    </rPh>
    <rPh sb="3" eb="5">
      <t>ミマン</t>
    </rPh>
    <rPh sb="6" eb="8">
      <t>フヨウ</t>
    </rPh>
    <rPh sb="8" eb="10">
      <t>シンゾク</t>
    </rPh>
    <phoneticPr fontId="3"/>
  </si>
  <si>
    <t>居住開始年月
日(1回目)</t>
    <phoneticPr fontId="3"/>
  </si>
  <si>
    <t>居住開始年月
日(2回目)</t>
    <phoneticPr fontId="3"/>
  </si>
  <si>
    <t>住宅借入金
等特別控除
適用数</t>
    <rPh sb="0" eb="2">
      <t>ジュウタク</t>
    </rPh>
    <rPh sb="2" eb="4">
      <t>カリイレ</t>
    </rPh>
    <rPh sb="4" eb="5">
      <t>キン</t>
    </rPh>
    <rPh sb="6" eb="7">
      <t>トウ</t>
    </rPh>
    <rPh sb="7" eb="9">
      <t>トクベツ</t>
    </rPh>
    <rPh sb="9" eb="11">
      <t>コウジョ</t>
    </rPh>
    <rPh sb="12" eb="14">
      <t>テキヨウ</t>
    </rPh>
    <rPh sb="14" eb="15">
      <t>スウ</t>
    </rPh>
    <phoneticPr fontId="5"/>
  </si>
  <si>
    <t>住宅借入金
等特別控除
可能額</t>
    <rPh sb="0" eb="2">
      <t>ジュウタク</t>
    </rPh>
    <rPh sb="2" eb="4">
      <t>カリイレ</t>
    </rPh>
    <rPh sb="4" eb="5">
      <t>キン</t>
    </rPh>
    <rPh sb="6" eb="7">
      <t>トウ</t>
    </rPh>
    <rPh sb="7" eb="9">
      <t>トクベツ</t>
    </rPh>
    <rPh sb="9" eb="11">
      <t>コウジョ</t>
    </rPh>
    <rPh sb="12" eb="15">
      <t>カノウガク</t>
    </rPh>
    <phoneticPr fontId="5"/>
  </si>
  <si>
    <t>給与支払報告書（個人別明細書）</t>
    <phoneticPr fontId="3"/>
  </si>
  <si>
    <t>個人番号又は
法人番号</t>
    <rPh sb="4" eb="5">
      <t>マタ</t>
    </rPh>
    <rPh sb="7" eb="9">
      <t>ホウジン</t>
    </rPh>
    <rPh sb="9" eb="11">
      <t>バンゴウ</t>
    </rPh>
    <phoneticPr fontId="3"/>
  </si>
  <si>
    <t>(電話)</t>
    <phoneticPr fontId="3"/>
  </si>
  <si>
    <t>(右詰で記載してください。)</t>
    <rPh sb="1" eb="3">
      <t>ミギヅメ</t>
    </rPh>
    <rPh sb="4" eb="6">
      <t>キサイ</t>
    </rPh>
    <phoneticPr fontId="3"/>
  </si>
  <si>
    <t>住所(居 所)
又は所在地</t>
    <phoneticPr fontId="3"/>
  </si>
  <si>
    <t>（摘要）に前職分の加算額、支払者等を記入してください。</t>
    <phoneticPr fontId="3"/>
  </si>
  <si>
    <t>※区分</t>
    <phoneticPr fontId="3"/>
  </si>
  <si>
    <t>5人目以降の控除対象扶養親族の個人番号</t>
    <rPh sb="1" eb="2">
      <t>ニン</t>
    </rPh>
    <rPh sb="2" eb="3">
      <t>メ</t>
    </rPh>
    <rPh sb="3" eb="5">
      <t>イコウ</t>
    </rPh>
    <rPh sb="6" eb="8">
      <t>コウジョ</t>
    </rPh>
    <rPh sb="8" eb="10">
      <t>タイショウ</t>
    </rPh>
    <rPh sb="10" eb="12">
      <t>フヨウ</t>
    </rPh>
    <rPh sb="12" eb="14">
      <t>シンゾク</t>
    </rPh>
    <rPh sb="15" eb="17">
      <t>コジン</t>
    </rPh>
    <rPh sb="17" eb="19">
      <t>バンゴウ</t>
    </rPh>
    <phoneticPr fontId="3"/>
  </si>
  <si>
    <t>個人番号</t>
    <rPh sb="0" eb="2">
      <t>コジン</t>
    </rPh>
    <rPh sb="2" eb="4">
      <t>バンゴウ</t>
    </rPh>
    <phoneticPr fontId="3"/>
  </si>
  <si>
    <t>法人(個人)番号</t>
    <rPh sb="0" eb="2">
      <t>ホウジン</t>
    </rPh>
    <phoneticPr fontId="3"/>
  </si>
  <si>
    <t>フリガナ</t>
    <phoneticPr fontId="3"/>
  </si>
  <si>
    <t>住宅借入金等特別控除の額の内訳</t>
  </si>
  <si>
    <t>適用数</t>
    <rPh sb="0" eb="2">
      <t>テキヨウ</t>
    </rPh>
    <rPh sb="2" eb="3">
      <t>スウ</t>
    </rPh>
    <phoneticPr fontId="5"/>
  </si>
  <si>
    <t>非居住者</t>
    <phoneticPr fontId="3"/>
  </si>
  <si>
    <t>色は該当する場合ドロップダウンリストから"○"or"人数"などを選択する</t>
    <rPh sb="0" eb="1">
      <t>イロ</t>
    </rPh>
    <rPh sb="2" eb="4">
      <t>ガイトウ</t>
    </rPh>
    <rPh sb="6" eb="8">
      <t>バアイ</t>
    </rPh>
    <rPh sb="32" eb="34">
      <t>センタク</t>
    </rPh>
    <phoneticPr fontId="3"/>
  </si>
  <si>
    <t>非居住者親族数</t>
    <phoneticPr fontId="3"/>
  </si>
  <si>
    <t>住民税の徴収方法</t>
    <rPh sb="0" eb="3">
      <t>ジュウミンゼイ</t>
    </rPh>
    <rPh sb="4" eb="6">
      <t>チョウシュウ</t>
    </rPh>
    <rPh sb="6" eb="8">
      <t>ホウホウ</t>
    </rPh>
    <phoneticPr fontId="3"/>
  </si>
  <si>
    <t>前職情報等</t>
    <rPh sb="0" eb="2">
      <t>ゼンショク</t>
    </rPh>
    <rPh sb="2" eb="4">
      <t>ジョウホウ</t>
    </rPh>
    <rPh sb="4" eb="5">
      <t>トウ</t>
    </rPh>
    <phoneticPr fontId="3"/>
  </si>
  <si>
    <t>源泉徴収票　摘要欄記載事項</t>
    <rPh sb="0" eb="2">
      <t>ゲンセン</t>
    </rPh>
    <rPh sb="2" eb="4">
      <t>チョウシュウ</t>
    </rPh>
    <rPh sb="4" eb="5">
      <t>ヒョウ</t>
    </rPh>
    <rPh sb="6" eb="8">
      <t>テキヨウ</t>
    </rPh>
    <rPh sb="8" eb="9">
      <t>ラン</t>
    </rPh>
    <rPh sb="9" eb="11">
      <t>キサイ</t>
    </rPh>
    <rPh sb="11" eb="13">
      <t>ジコウ</t>
    </rPh>
    <phoneticPr fontId="3"/>
  </si>
  <si>
    <t>(1回目)</t>
    <phoneticPr fontId="3"/>
  </si>
  <si>
    <t>(2回目)</t>
  </si>
  <si>
    <t>扶養親族5人以上情報その他</t>
    <rPh sb="5" eb="6">
      <t>ヒト</t>
    </rPh>
    <rPh sb="6" eb="8">
      <t>イジョウ</t>
    </rPh>
    <rPh sb="12" eb="13">
      <t>タ</t>
    </rPh>
    <phoneticPr fontId="3"/>
  </si>
  <si>
    <t>H内</t>
    <phoneticPr fontId="3"/>
  </si>
  <si>
    <t>K内</t>
    <phoneticPr fontId="3"/>
  </si>
  <si>
    <t>新生命
保険料
の金額</t>
    <rPh sb="0" eb="1">
      <t>シン</t>
    </rPh>
    <rPh sb="1" eb="3">
      <t>セイメイ</t>
    </rPh>
    <rPh sb="4" eb="6">
      <t>ホケン</t>
    </rPh>
    <rPh sb="6" eb="7">
      <t>リョウ</t>
    </rPh>
    <rPh sb="9" eb="11">
      <t>キンガク</t>
    </rPh>
    <phoneticPr fontId="5"/>
  </si>
  <si>
    <t>旧生命
保険料
の金額</t>
    <phoneticPr fontId="5"/>
  </si>
  <si>
    <t>介護医療
保険料
の金額</t>
    <phoneticPr fontId="5"/>
  </si>
  <si>
    <t>新個人年金
保険料
の金額</t>
    <phoneticPr fontId="5"/>
  </si>
  <si>
    <t>旧個人年金
保険料
の金額</t>
    <phoneticPr fontId="5"/>
  </si>
  <si>
    <t>住宅借入金等
年末残高
(1回目)</t>
    <phoneticPr fontId="3"/>
  </si>
  <si>
    <t>住宅借入金等
年末残高
(2回目)</t>
    <phoneticPr fontId="3"/>
  </si>
  <si>
    <t>住宅借入金等
特別控除区分
(1回目)</t>
    <phoneticPr fontId="3"/>
  </si>
  <si>
    <t>住宅借入金等
特別控除区分
(2回目)</t>
    <phoneticPr fontId="3"/>
  </si>
  <si>
    <t>（税務署提出用）</t>
    <rPh sb="1" eb="4">
      <t>ゼイムショ</t>
    </rPh>
    <phoneticPr fontId="5"/>
  </si>
  <si>
    <t>有</t>
    <phoneticPr fontId="3"/>
  </si>
  <si>
    <t>円</t>
    <phoneticPr fontId="3"/>
  </si>
  <si>
    <t>人</t>
    <phoneticPr fontId="3"/>
  </si>
  <si>
    <t>内</t>
    <phoneticPr fontId="3"/>
  </si>
  <si>
    <t>人</t>
    <phoneticPr fontId="3"/>
  </si>
  <si>
    <t>内</t>
    <phoneticPr fontId="3"/>
  </si>
  <si>
    <r>
      <t xml:space="preserve">勤
労
学
生
</t>
    </r>
    <r>
      <rPr>
        <sz val="11"/>
        <color indexed="53"/>
        <rFont val="MS UI Gothic"/>
        <family val="3"/>
        <charset val="128"/>
      </rPr>
      <t/>
    </r>
    <rPh sb="0" eb="1">
      <t>ゴン</t>
    </rPh>
    <rPh sb="2" eb="3">
      <t>ロウ</t>
    </rPh>
    <rPh sb="4" eb="5">
      <t>ガク</t>
    </rPh>
    <rPh sb="6" eb="7">
      <t>ナマ</t>
    </rPh>
    <phoneticPr fontId="3"/>
  </si>
  <si>
    <t>特別</t>
    <rPh sb="0" eb="1">
      <t>トク</t>
    </rPh>
    <rPh sb="1" eb="2">
      <t>ベツ</t>
    </rPh>
    <phoneticPr fontId="3"/>
  </si>
  <si>
    <t>一般</t>
    <rPh sb="0" eb="1">
      <t>イチ</t>
    </rPh>
    <rPh sb="1" eb="2">
      <t>パン</t>
    </rPh>
    <phoneticPr fontId="3"/>
  </si>
  <si>
    <t>未
成
年
者</t>
    <phoneticPr fontId="3"/>
  </si>
  <si>
    <t>(備考)</t>
    <rPh sb="1" eb="3">
      <t>ビコウ</t>
    </rPh>
    <phoneticPr fontId="3"/>
  </si>
  <si>
    <t>375-1</t>
    <phoneticPr fontId="3"/>
  </si>
  <si>
    <t>（受給者交付用）</t>
    <rPh sb="1" eb="4">
      <t>ジュキュウシャ</t>
    </rPh>
    <rPh sb="4" eb="6">
      <t>コウフ</t>
    </rPh>
    <phoneticPr fontId="5"/>
  </si>
  <si>
    <t>円</t>
    <phoneticPr fontId="3"/>
  </si>
  <si>
    <r>
      <t>チ</t>
    </r>
    <r>
      <rPr>
        <sz val="14"/>
        <color theme="7" tint="-0.749992370372631"/>
        <rFont val="MS UI Gothic"/>
        <family val="3"/>
        <charset val="128"/>
      </rPr>
      <t>未
　成
　年
　者</t>
    </r>
    <phoneticPr fontId="3"/>
  </si>
  <si>
    <r>
      <t xml:space="preserve">寡夫
</t>
    </r>
    <r>
      <rPr>
        <sz val="12"/>
        <color theme="7" tint="-0.749992370372631"/>
        <rFont val="MS UI Gothic"/>
        <family val="3"/>
        <charset val="128"/>
      </rPr>
      <t>ワ</t>
    </r>
    <r>
      <rPr>
        <sz val="11"/>
        <color theme="7" tint="-0.749992370372631"/>
        <rFont val="MS UI Gothic"/>
        <family val="3"/>
        <charset val="128"/>
      </rPr>
      <t>.</t>
    </r>
    <rPh sb="0" eb="2">
      <t>カフ</t>
    </rPh>
    <phoneticPr fontId="3"/>
  </si>
  <si>
    <r>
      <rPr>
        <sz val="12"/>
        <color theme="7" tint="-0.749992370372631"/>
        <rFont val="MS UI Gothic"/>
        <family val="3"/>
        <charset val="128"/>
      </rPr>
      <t>カ</t>
    </r>
    <r>
      <rPr>
        <sz val="14"/>
        <color theme="7" tint="-0.749992370372631"/>
        <rFont val="MS UI Gothic"/>
        <family val="3"/>
        <charset val="128"/>
      </rPr>
      <t xml:space="preserve">勤
　労
　学
　生
</t>
    </r>
    <r>
      <rPr>
        <sz val="11"/>
        <color indexed="53"/>
        <rFont val="MS UI Gothic"/>
        <family val="3"/>
        <charset val="128"/>
      </rPr>
      <t/>
    </r>
    <rPh sb="1" eb="2">
      <t>ゴン</t>
    </rPh>
    <rPh sb="4" eb="5">
      <t>ロウ</t>
    </rPh>
    <rPh sb="7" eb="8">
      <t>ガク</t>
    </rPh>
    <rPh sb="10" eb="11">
      <t>ナマ</t>
    </rPh>
    <phoneticPr fontId="3"/>
  </si>
  <si>
    <r>
      <t xml:space="preserve">特別
</t>
    </r>
    <r>
      <rPr>
        <sz val="12"/>
        <color theme="7" tint="-0.749992370372631"/>
        <rFont val="MS UI Gothic"/>
        <family val="3"/>
        <charset val="128"/>
      </rPr>
      <t>リ</t>
    </r>
    <r>
      <rPr>
        <sz val="11"/>
        <color theme="7" tint="-0.749992370372631"/>
        <rFont val="MS UI Gothic"/>
        <family val="3"/>
        <charset val="128"/>
      </rPr>
      <t>.</t>
    </r>
    <rPh sb="0" eb="1">
      <t>トク</t>
    </rPh>
    <rPh sb="1" eb="2">
      <t>ベツ</t>
    </rPh>
    <phoneticPr fontId="3"/>
  </si>
  <si>
    <r>
      <rPr>
        <sz val="12"/>
        <color theme="7" tint="-0.749992370372631"/>
        <rFont val="MS UI Gothic"/>
        <family val="3"/>
        <charset val="128"/>
      </rPr>
      <t>ヌ</t>
    </r>
    <r>
      <rPr>
        <sz val="14"/>
        <color theme="7" tint="-0.749992370372631"/>
        <rFont val="MS UI Gothic"/>
        <family val="3"/>
        <charset val="128"/>
      </rPr>
      <t>そ
　の
　他</t>
    </r>
    <rPh sb="7" eb="8">
      <t>タ</t>
    </rPh>
    <phoneticPr fontId="3"/>
  </si>
  <si>
    <r>
      <t xml:space="preserve">一般
</t>
    </r>
    <r>
      <rPr>
        <sz val="12"/>
        <color theme="7" tint="-0.749992370372631"/>
        <rFont val="MS UI Gothic"/>
        <family val="3"/>
        <charset val="128"/>
      </rPr>
      <t>ル</t>
    </r>
    <r>
      <rPr>
        <sz val="11"/>
        <color theme="7" tint="-0.749992370372631"/>
        <rFont val="MS UI Gothic"/>
        <family val="3"/>
        <charset val="128"/>
      </rPr>
      <t>.</t>
    </r>
    <rPh sb="0" eb="1">
      <t>イチ</t>
    </rPh>
    <rPh sb="1" eb="2">
      <t>パン</t>
    </rPh>
    <phoneticPr fontId="3"/>
  </si>
  <si>
    <r>
      <t xml:space="preserve">特別
</t>
    </r>
    <r>
      <rPr>
        <sz val="12"/>
        <color theme="7" tint="-0.749992370372631"/>
        <rFont val="MS UI Gothic"/>
        <family val="3"/>
        <charset val="128"/>
      </rPr>
      <t>ヲ</t>
    </r>
    <r>
      <rPr>
        <sz val="11"/>
        <color theme="7" tint="-0.749992370372631"/>
        <rFont val="MS UI Gothic"/>
        <family val="3"/>
        <charset val="128"/>
      </rPr>
      <t>.</t>
    </r>
    <rPh sb="0" eb="1">
      <t>トク</t>
    </rPh>
    <rPh sb="1" eb="2">
      <t>ベツ</t>
    </rPh>
    <phoneticPr fontId="3"/>
  </si>
  <si>
    <t>居住開始日</t>
    <phoneticPr fontId="3"/>
  </si>
  <si>
    <t>住宅借入金等特別控除額</t>
    <phoneticPr fontId="3"/>
  </si>
  <si>
    <t>区分</t>
    <phoneticPr fontId="3"/>
  </si>
  <si>
    <t>借入金年末残高</t>
    <phoneticPr fontId="3"/>
  </si>
  <si>
    <t>特別控除可能額</t>
    <phoneticPr fontId="3"/>
  </si>
  <si>
    <r>
      <t>16歳未満</t>
    </r>
    <r>
      <rPr>
        <sz val="9"/>
        <rFont val="MS UI Gothic"/>
        <family val="3"/>
        <charset val="128"/>
      </rPr>
      <t>の
扶養親族</t>
    </r>
    <rPh sb="3" eb="5">
      <t>ミマン</t>
    </rPh>
    <phoneticPr fontId="3"/>
  </si>
  <si>
    <t>特定</t>
    <rPh sb="0" eb="2">
      <t>トクテイ</t>
    </rPh>
    <phoneticPr fontId="3"/>
  </si>
  <si>
    <t>従たる給与等の支払者</t>
    <rPh sb="0" eb="1">
      <t>ジュウ</t>
    </rPh>
    <rPh sb="3" eb="5">
      <t>キュウヨ</t>
    </rPh>
    <rPh sb="5" eb="6">
      <t>トウ</t>
    </rPh>
    <rPh sb="7" eb="9">
      <t>シハライ</t>
    </rPh>
    <rPh sb="9" eb="10">
      <t>シャ</t>
    </rPh>
    <phoneticPr fontId="3"/>
  </si>
  <si>
    <t>配偶者</t>
    <rPh sb="0" eb="3">
      <t>ハイグウシャ</t>
    </rPh>
    <phoneticPr fontId="3"/>
  </si>
  <si>
    <t>老人</t>
    <rPh sb="0" eb="2">
      <t>ロウジン</t>
    </rPh>
    <phoneticPr fontId="3"/>
  </si>
  <si>
    <t>その他</t>
    <rPh sb="2" eb="3">
      <t>タ</t>
    </rPh>
    <phoneticPr fontId="3"/>
  </si>
  <si>
    <t>マイナンバーは、個人情報保護のために、その管理に当たっては、安全管理措置などが義務付けられます。</t>
    <phoneticPr fontId="3"/>
  </si>
  <si>
    <t>法令に従い十分に気を付けて取り扱ってください。</t>
    <rPh sb="0" eb="2">
      <t>ホウレイ</t>
    </rPh>
    <rPh sb="3" eb="4">
      <t>シタガ</t>
    </rPh>
    <rPh sb="5" eb="7">
      <t>ジュウブン</t>
    </rPh>
    <rPh sb="8" eb="9">
      <t>キ</t>
    </rPh>
    <rPh sb="10" eb="11">
      <t>ツ</t>
    </rPh>
    <rPh sb="13" eb="14">
      <t>ト</t>
    </rPh>
    <rPh sb="15" eb="16">
      <t>アツカ</t>
    </rPh>
    <phoneticPr fontId="3"/>
  </si>
  <si>
    <t>5人目以降の16歳未満の扶養親族の個人番号</t>
    <phoneticPr fontId="3"/>
  </si>
  <si>
    <t>5人目以降の16歳未満の扶養親族の個人番号</t>
    <phoneticPr fontId="3"/>
  </si>
  <si>
    <t>支払った金額</t>
    <rPh sb="0" eb="2">
      <t>シハラ</t>
    </rPh>
    <rPh sb="4" eb="6">
      <t>キンガク</t>
    </rPh>
    <phoneticPr fontId="3"/>
  </si>
  <si>
    <t>支払った金額</t>
    <rPh sb="0" eb="2">
      <t>シハラ</t>
    </rPh>
    <rPh sb="4" eb="6">
      <t>キンガク</t>
    </rPh>
    <phoneticPr fontId="3"/>
  </si>
  <si>
    <t>④</t>
    <phoneticPr fontId="3"/>
  </si>
  <si>
    <t>⑤</t>
    <phoneticPr fontId="3"/>
  </si>
  <si>
    <t>⑥</t>
    <phoneticPr fontId="3"/>
  </si>
  <si>
    <t>⑦</t>
    <phoneticPr fontId="3"/>
  </si>
  <si>
    <t>④</t>
    <phoneticPr fontId="3"/>
  </si>
  <si>
    <t>⑤</t>
    <phoneticPr fontId="3"/>
  </si>
  <si>
    <t>⑥</t>
    <phoneticPr fontId="3"/>
  </si>
  <si>
    <t>⑦</t>
    <phoneticPr fontId="3"/>
  </si>
  <si>
    <t>扶養親族5人以上情報</t>
    <phoneticPr fontId="3"/>
  </si>
  <si>
    <t>同居特別障害者</t>
    <phoneticPr fontId="3"/>
  </si>
  <si>
    <t>同居区分</t>
    <rPh sb="0" eb="2">
      <t>ドウキョ</t>
    </rPh>
    <rPh sb="2" eb="4">
      <t>クブン</t>
    </rPh>
    <phoneticPr fontId="3"/>
  </si>
  <si>
    <t>扶養区分</t>
    <rPh sb="0" eb="2">
      <t>フヨウ</t>
    </rPh>
    <rPh sb="2" eb="4">
      <t>クブン</t>
    </rPh>
    <phoneticPr fontId="3"/>
  </si>
  <si>
    <t>同居</t>
    <rPh sb="0" eb="2">
      <t>ドウキョ</t>
    </rPh>
    <phoneticPr fontId="3"/>
  </si>
  <si>
    <t>同居以外</t>
    <rPh sb="0" eb="2">
      <t>ドウキョ</t>
    </rPh>
    <rPh sb="2" eb="4">
      <t>イガイ</t>
    </rPh>
    <phoneticPr fontId="3"/>
  </si>
  <si>
    <t>年少</t>
    <rPh sb="0" eb="2">
      <t>ネンショウ</t>
    </rPh>
    <phoneticPr fontId="3"/>
  </si>
  <si>
    <t>特定</t>
    <rPh sb="0" eb="2">
      <t>トクテイ</t>
    </rPh>
    <phoneticPr fontId="3"/>
  </si>
  <si>
    <t>老人</t>
    <rPh sb="0" eb="2">
      <t>ロウジン</t>
    </rPh>
    <phoneticPr fontId="3"/>
  </si>
  <si>
    <t>老親等</t>
    <rPh sb="0" eb="2">
      <t>ロウシン</t>
    </rPh>
    <rPh sb="2" eb="3">
      <t>トウ</t>
    </rPh>
    <phoneticPr fontId="3"/>
  </si>
  <si>
    <t>非居住者等</t>
    <rPh sb="4" eb="5">
      <t>トウ</t>
    </rPh>
    <phoneticPr fontId="3"/>
  </si>
  <si>
    <t>○</t>
    <phoneticPr fontId="3"/>
  </si>
  <si>
    <t>－</t>
    <phoneticPr fontId="3"/>
  </si>
  <si>
    <t>－</t>
    <phoneticPr fontId="3"/>
  </si>
  <si>
    <t>非居住者である親族の数</t>
    <phoneticPr fontId="3"/>
  </si>
  <si>
    <r>
      <rPr>
        <b/>
        <sz val="11"/>
        <rFont val="MS UI Gothic"/>
        <family val="3"/>
        <charset val="128"/>
      </rPr>
      <t>A</t>
    </r>
    <r>
      <rPr>
        <sz val="9"/>
        <rFont val="MS UI Gothic"/>
        <family val="3"/>
        <charset val="128"/>
      </rPr>
      <t>控除対象配偶者</t>
    </r>
    <phoneticPr fontId="3"/>
  </si>
  <si>
    <r>
      <rPr>
        <b/>
        <sz val="11"/>
        <rFont val="MS UI Gothic"/>
        <family val="3"/>
        <charset val="128"/>
      </rPr>
      <t>B</t>
    </r>
    <r>
      <rPr>
        <sz val="9"/>
        <rFont val="MS UI Gothic"/>
        <family val="3"/>
        <charset val="128"/>
      </rPr>
      <t>控除対象
扶養親族</t>
    </r>
    <r>
      <rPr>
        <sz val="9"/>
        <color indexed="10"/>
        <rFont val="MS UI Gothic"/>
        <family val="3"/>
        <charset val="128"/>
      </rPr>
      <t xml:space="preserve">
</t>
    </r>
    <r>
      <rPr>
        <sz val="9"/>
        <rFont val="MS UI Gothic"/>
        <family val="3"/>
        <charset val="128"/>
      </rPr>
      <t>(</t>
    </r>
    <r>
      <rPr>
        <sz val="9"/>
        <color indexed="10"/>
        <rFont val="MS UI Gothic"/>
        <family val="3"/>
        <charset val="128"/>
      </rPr>
      <t>16歳以上</t>
    </r>
    <r>
      <rPr>
        <sz val="9"/>
        <rFont val="MS UI Gothic"/>
        <family val="3"/>
        <charset val="128"/>
      </rPr>
      <t>)</t>
    </r>
    <phoneticPr fontId="3"/>
  </si>
  <si>
    <t>C</t>
    <phoneticPr fontId="3"/>
  </si>
  <si>
    <r>
      <t>5人目以降の</t>
    </r>
    <r>
      <rPr>
        <sz val="9"/>
        <color rgb="FFFF0000"/>
        <rFont val="MS UI Gothic"/>
        <family val="3"/>
        <charset val="128"/>
      </rPr>
      <t>16歳未満</t>
    </r>
    <r>
      <rPr>
        <sz val="9"/>
        <rFont val="MS UI Gothic"/>
        <family val="3"/>
        <charset val="128"/>
      </rPr>
      <t>の扶養親族</t>
    </r>
    <phoneticPr fontId="3"/>
  </si>
  <si>
    <t>～～～～～～～～～～～～～～～～～～～～～～～～～～～～～～～～～～～～～～～～～～～～～～～～～～～～～～～～～～～～～～～～～～～～～～～～～～～～～～～～～～～～～～～～～～～～～～～～～～～～～～～～</t>
    <phoneticPr fontId="3"/>
  </si>
  <si>
    <r>
      <t>5人目以降の控除対象扶養親族(</t>
    </r>
    <r>
      <rPr>
        <sz val="9"/>
        <color rgb="FFFF0000"/>
        <rFont val="MS UI Gothic"/>
        <family val="3"/>
        <charset val="128"/>
      </rPr>
      <t>16歳以上</t>
    </r>
    <r>
      <rPr>
        <sz val="9"/>
        <rFont val="MS UI Gothic"/>
        <family val="3"/>
        <charset val="128"/>
      </rPr>
      <t>)</t>
    </r>
    <phoneticPr fontId="3"/>
  </si>
  <si>
    <t>5人目以降の対象者がいる方は下記を入力してください。</t>
    <rPh sb="6" eb="9">
      <t>タイショウシャ</t>
    </rPh>
    <rPh sb="12" eb="13">
      <t>カタ</t>
    </rPh>
    <rPh sb="14" eb="16">
      <t>カキ</t>
    </rPh>
    <rPh sb="17" eb="19">
      <t>ニュウリョク</t>
    </rPh>
    <phoneticPr fontId="3"/>
  </si>
  <si>
    <t>○住民税に関する事項</t>
    <phoneticPr fontId="3"/>
  </si>
  <si>
    <t>○住民税に関する事項</t>
    <phoneticPr fontId="3"/>
  </si>
  <si>
    <r>
      <rPr>
        <b/>
        <sz val="9"/>
        <rFont val="MS UI Gothic"/>
        <family val="3"/>
        <charset val="128"/>
      </rPr>
      <t>B</t>
    </r>
    <r>
      <rPr>
        <sz val="9"/>
        <rFont val="MS UI Gothic"/>
        <family val="3"/>
        <charset val="128"/>
      </rPr>
      <t>控除対象扶養親族</t>
    </r>
    <phoneticPr fontId="3"/>
  </si>
  <si>
    <t>同居</t>
    <rPh sb="0" eb="2">
      <t>ドウキョ</t>
    </rPh>
    <phoneticPr fontId="3"/>
  </si>
  <si>
    <t>配偶者(特別)
控除の額</t>
    <phoneticPr fontId="3"/>
  </si>
  <si>
    <t>(源泉)控除対象配偶者の有無等 　　　　 .</t>
    <phoneticPr fontId="3"/>
  </si>
  <si>
    <t>(源泉)控除対象配偶者の有無等　　　　　.</t>
    <rPh sb="1" eb="3">
      <t>ゲンセン</t>
    </rPh>
    <rPh sb="12" eb="14">
      <t>ウム</t>
    </rPh>
    <rPh sb="14" eb="15">
      <t>トウ</t>
    </rPh>
    <phoneticPr fontId="3"/>
  </si>
  <si>
    <t>(源泉)控除対象配偶者の有無等　　　　　.</t>
    <phoneticPr fontId="3"/>
  </si>
  <si>
    <t>(源泉・特別)控除対象配偶者</t>
    <rPh sb="1" eb="3">
      <t>ゲンセン</t>
    </rPh>
    <rPh sb="4" eb="6">
      <t>トクベツ</t>
    </rPh>
    <rPh sb="7" eb="9">
      <t>コウジョ</t>
    </rPh>
    <rPh sb="9" eb="11">
      <t>タイショウ</t>
    </rPh>
    <rPh sb="11" eb="14">
      <t>ハイグウシャ</t>
    </rPh>
    <phoneticPr fontId="3"/>
  </si>
  <si>
    <t>A</t>
    <phoneticPr fontId="3"/>
  </si>
  <si>
    <t>B</t>
    <phoneticPr fontId="3"/>
  </si>
  <si>
    <t>C</t>
    <phoneticPr fontId="3"/>
  </si>
  <si>
    <t>区分Ⅰ</t>
    <rPh sb="0" eb="2">
      <t>クブン</t>
    </rPh>
    <phoneticPr fontId="3"/>
  </si>
  <si>
    <t>区分Ⅱ</t>
    <rPh sb="0" eb="2">
      <t>クブン</t>
    </rPh>
    <phoneticPr fontId="3"/>
  </si>
  <si>
    <t>A</t>
    <phoneticPr fontId="3"/>
  </si>
  <si>
    <t>B</t>
    <phoneticPr fontId="3"/>
  </si>
  <si>
    <t>C</t>
    <phoneticPr fontId="3"/>
  </si>
  <si>
    <t>対象外</t>
    <rPh sb="0" eb="2">
      <t>タイショウ</t>
    </rPh>
    <rPh sb="2" eb="3">
      <t>ガイ</t>
    </rPh>
    <phoneticPr fontId="3"/>
  </si>
  <si>
    <t>－</t>
    <phoneticPr fontId="3"/>
  </si>
  <si>
    <t>中・退/年月日</t>
    <rPh sb="4" eb="7">
      <t>ネン</t>
    </rPh>
    <phoneticPr fontId="3"/>
  </si>
  <si>
    <r>
      <rPr>
        <b/>
        <sz val="9"/>
        <color rgb="FFFF0000"/>
        <rFont val="MS UI Gothic"/>
        <family val="3"/>
        <charset val="128"/>
      </rPr>
      <t>配偶者の</t>
    </r>
    <r>
      <rPr>
        <sz val="9"/>
        <rFont val="MS UI Gothic"/>
        <family val="3"/>
        <charset val="128"/>
      </rPr>
      <t>合計所得(見積)</t>
    </r>
    <rPh sb="9" eb="11">
      <t>ミツモリ</t>
    </rPh>
    <phoneticPr fontId="3"/>
  </si>
  <si>
    <r>
      <rPr>
        <b/>
        <sz val="9"/>
        <color rgb="FFFF0000"/>
        <rFont val="MS UI Gothic"/>
        <family val="3"/>
        <charset val="128"/>
      </rPr>
      <t>あなたの</t>
    </r>
    <r>
      <rPr>
        <sz val="9"/>
        <rFont val="MS UI Gothic"/>
        <family val="3"/>
        <charset val="128"/>
      </rPr>
      <t>合計所得(見積)</t>
    </r>
    <phoneticPr fontId="3"/>
  </si>
  <si>
    <t>その他の所得</t>
    <rPh sb="2" eb="3">
      <t>タ</t>
    </rPh>
    <rPh sb="4" eb="6">
      <t>ショトク</t>
    </rPh>
    <phoneticPr fontId="3"/>
  </si>
  <si>
    <t>配偶者(特別)控除</t>
    <phoneticPr fontId="3"/>
  </si>
  <si>
    <t>③④金額</t>
    <phoneticPr fontId="3"/>
  </si>
  <si>
    <t>配偶者控除</t>
    <rPh sb="0" eb="3">
      <t>ハイグウシャ</t>
    </rPh>
    <rPh sb="3" eb="5">
      <t>コウジョ</t>
    </rPh>
    <phoneticPr fontId="3"/>
  </si>
  <si>
    <t>①</t>
    <phoneticPr fontId="3"/>
  </si>
  <si>
    <t>②</t>
    <phoneticPr fontId="3"/>
  </si>
  <si>
    <t>判定</t>
    <rPh sb="0" eb="2">
      <t>ハンテイ</t>
    </rPh>
    <phoneticPr fontId="3"/>
  </si>
  <si>
    <t>あなたの</t>
    <phoneticPr fontId="3"/>
  </si>
  <si>
    <t>配偶者の</t>
    <phoneticPr fontId="3"/>
  </si>
  <si>
    <t>あなたの</t>
    <phoneticPr fontId="3"/>
  </si>
  <si>
    <t>配偶者の</t>
    <rPh sb="0" eb="3">
      <t>ハイグウシャ</t>
    </rPh>
    <phoneticPr fontId="3"/>
  </si>
  <si>
    <t xml:space="preserve"> 2</t>
    <phoneticPr fontId="3"/>
  </si>
  <si>
    <t>令和</t>
    <rPh sb="0" eb="1">
      <t>レイ</t>
    </rPh>
    <rPh sb="1" eb="2">
      <t>ワ</t>
    </rPh>
    <phoneticPr fontId="3"/>
  </si>
  <si>
    <t>元</t>
    <rPh sb="0" eb="1">
      <t>モト</t>
    </rPh>
    <phoneticPr fontId="3"/>
  </si>
  <si>
    <t>平成31年(2019年)分　給与所得者の扶養控除等(異動)申告書データ</t>
    <rPh sb="10" eb="11">
      <t>ネン</t>
    </rPh>
    <rPh sb="12" eb="13">
      <t>ブン</t>
    </rPh>
    <rPh sb="14" eb="16">
      <t>キュウヨ</t>
    </rPh>
    <rPh sb="16" eb="18">
      <t>ショトク</t>
    </rPh>
    <rPh sb="18" eb="19">
      <t>シャ</t>
    </rPh>
    <rPh sb="20" eb="22">
      <t>フヨウ</t>
    </rPh>
    <rPh sb="22" eb="24">
      <t>コウジョ</t>
    </rPh>
    <rPh sb="24" eb="25">
      <t>トウ</t>
    </rPh>
    <rPh sb="26" eb="28">
      <t>イドウ</t>
    </rPh>
    <rPh sb="29" eb="31">
      <t>シンコク</t>
    </rPh>
    <rPh sb="31" eb="32">
      <t>ショ</t>
    </rPh>
    <phoneticPr fontId="3"/>
  </si>
  <si>
    <t>令和元年分　配偶者控除等申告書データ</t>
    <rPh sb="0" eb="1">
      <t>レイ</t>
    </rPh>
    <rPh sb="1" eb="2">
      <t>ワ</t>
    </rPh>
    <rPh sb="2" eb="4">
      <t>ガンネン</t>
    </rPh>
    <rPh sb="6" eb="9">
      <t>ハイグウシャ</t>
    </rPh>
    <rPh sb="9" eb="11">
      <t>コウジョ</t>
    </rPh>
    <rPh sb="11" eb="12">
      <t>トウ</t>
    </rPh>
    <rPh sb="12" eb="14">
      <t>シンコク</t>
    </rPh>
    <rPh sb="14" eb="15">
      <t>ショ</t>
    </rPh>
    <phoneticPr fontId="3"/>
  </si>
  <si>
    <t>令和元年分　保険料控除申告書データ</t>
    <rPh sb="6" eb="8">
      <t>ホケン</t>
    </rPh>
    <rPh sb="8" eb="9">
      <t>リョウ</t>
    </rPh>
    <rPh sb="9" eb="11">
      <t>コウジョ</t>
    </rPh>
    <rPh sb="11" eb="13">
      <t>シンコク</t>
    </rPh>
    <rPh sb="13" eb="14">
      <t>ショ</t>
    </rPh>
    <phoneticPr fontId="3"/>
  </si>
  <si>
    <t>平成31年(2019年)分</t>
    <phoneticPr fontId="3"/>
  </si>
  <si>
    <t>給与所得に対する所得税源泉徴収簿データ</t>
    <rPh sb="0" eb="2">
      <t>キュウヨ</t>
    </rPh>
    <rPh sb="2" eb="4">
      <t>ショトク</t>
    </rPh>
    <rPh sb="5" eb="6">
      <t>タイ</t>
    </rPh>
    <rPh sb="8" eb="11">
      <t>ショトクゼイ</t>
    </rPh>
    <rPh sb="11" eb="13">
      <t>ゲンセン</t>
    </rPh>
    <rPh sb="13" eb="15">
      <t>チョウシュウ</t>
    </rPh>
    <rPh sb="15" eb="16">
      <t>ボ</t>
    </rPh>
    <phoneticPr fontId="3"/>
  </si>
  <si>
    <t>v2.15</t>
    <phoneticPr fontId="3"/>
  </si>
  <si>
    <t>令和元年分 控除額の合計額の早見表</t>
    <rPh sb="6" eb="8">
      <t>コウジョ</t>
    </rPh>
    <rPh sb="8" eb="9">
      <t>ガク</t>
    </rPh>
    <rPh sb="10" eb="12">
      <t>ゴウケイ</t>
    </rPh>
    <rPh sb="12" eb="13">
      <t>ガク</t>
    </rPh>
    <rPh sb="14" eb="16">
      <t>ハヤミ</t>
    </rPh>
    <rPh sb="16" eb="17">
      <t>ヒョウ</t>
    </rPh>
    <phoneticPr fontId="3"/>
  </si>
  <si>
    <t>+</t>
    <phoneticPr fontId="3"/>
  </si>
  <si>
    <t>(H16.1.1以前生)</t>
    <phoneticPr fontId="3"/>
  </si>
  <si>
    <t>(H16.1.2以後生)</t>
    <phoneticPr fontId="3"/>
  </si>
  <si>
    <t>税務署配布の「令和元年分 年末調整のしかた」をよく読んでお使いください。</t>
    <rPh sb="0" eb="3">
      <t>ゼイムショ</t>
    </rPh>
    <rPh sb="3" eb="5">
      <t>ハイフ</t>
    </rPh>
    <rPh sb="7" eb="8">
      <t>レイ</t>
    </rPh>
    <rPh sb="8" eb="9">
      <t>ワ</t>
    </rPh>
    <rPh sb="9" eb="11">
      <t>ガンネン</t>
    </rPh>
    <rPh sb="13" eb="14">
      <t>ネン</t>
    </rPh>
    <rPh sb="25" eb="26">
      <t>ヨ</t>
    </rPh>
    <rPh sb="29" eb="30">
      <t>ツカ</t>
    </rPh>
    <phoneticPr fontId="3"/>
  </si>
  <si>
    <t>すべて"01nen"sheetから転記されます。シートを保護してますので訂正はできません。(解除パスワードは"1111"です。)</t>
    <rPh sb="17" eb="19">
      <t>テンキ</t>
    </rPh>
    <rPh sb="28" eb="30">
      <t>ホゴ</t>
    </rPh>
    <rPh sb="36" eb="38">
      <t>テイセイ</t>
    </rPh>
    <rPh sb="46" eb="48">
      <t>カイジョ</t>
    </rPh>
    <phoneticPr fontId="3"/>
  </si>
  <si>
    <t>大阪市淀川区西中島5丁目6-3-305号</t>
    <phoneticPr fontId="3"/>
  </si>
  <si>
    <t xml:space="preserve">株式会社 MICROBIT
</t>
    <phoneticPr fontId="3"/>
  </si>
  <si>
    <t xml:space="preserve">06-6305-1251
</t>
    <phoneticPr fontId="3"/>
  </si>
  <si>
    <t>父</t>
  </si>
  <si>
    <t>母</t>
  </si>
  <si>
    <t>○</t>
  </si>
</sst>
</file>

<file path=xl/styles.xml><?xml version="1.0" encoding="utf-8"?>
<styleSheet xmlns="http://schemas.openxmlformats.org/spreadsheetml/2006/main">
  <numFmts count="14">
    <numFmt numFmtId="176" formatCode="#,##0.000;[Red]\-#,##0.000"/>
    <numFmt numFmtId="177" formatCode="#,##0;&quot;△&quot;#,##0"/>
    <numFmt numFmtId="178" formatCode="[$-411]e"/>
    <numFmt numFmtId="179" formatCode="m"/>
    <numFmt numFmtId="180" formatCode="d"/>
    <numFmt numFmtId="181" formatCode="m/d"/>
    <numFmt numFmtId="182" formatCode="0&quot;人&quot;"/>
    <numFmt numFmtId="183" formatCode="00000000"/>
    <numFmt numFmtId="184" formatCode="00000"/>
    <numFmt numFmtId="185" formatCode="[$-411]d"/>
    <numFmt numFmtId="186" formatCode="[$-411]m"/>
    <numFmt numFmtId="187" formatCode="[$-411]ge"/>
    <numFmt numFmtId="188" formatCode="000000000000"/>
    <numFmt numFmtId="189" formatCode="0\ \ 0000\ \ 0000\ \ 0000"/>
  </numFmts>
  <fonts count="72">
    <font>
      <sz val="10"/>
      <name val="ＭＳ Ｐ明朝"/>
      <family val="1"/>
      <charset val="128"/>
    </font>
    <font>
      <sz val="10"/>
      <color indexed="8"/>
      <name val="MS UI Gothic"/>
      <family val="3"/>
      <charset val="128"/>
    </font>
    <font>
      <sz val="10"/>
      <name val="ＭＳ Ｐ明朝"/>
      <family val="1"/>
      <charset val="128"/>
    </font>
    <font>
      <sz val="6"/>
      <name val="ＭＳ Ｐ明朝"/>
      <family val="1"/>
      <charset val="128"/>
    </font>
    <font>
      <sz val="10"/>
      <name val="MS UI Gothic"/>
      <family val="3"/>
      <charset val="128"/>
    </font>
    <font>
      <sz val="6"/>
      <name val="ＭＳ Ｐゴシック"/>
      <family val="3"/>
      <charset val="128"/>
    </font>
    <font>
      <sz val="14"/>
      <name val="MS UI Gothic"/>
      <family val="3"/>
      <charset val="128"/>
    </font>
    <font>
      <sz val="11"/>
      <name val="MS UI Gothic"/>
      <family val="3"/>
      <charset val="128"/>
    </font>
    <font>
      <sz val="9"/>
      <name val="MS UI Gothic"/>
      <family val="3"/>
      <charset val="128"/>
    </font>
    <font>
      <sz val="9"/>
      <color indexed="10"/>
      <name val="MS UI Gothic"/>
      <family val="3"/>
      <charset val="128"/>
    </font>
    <font>
      <b/>
      <sz val="12"/>
      <name val="MS UI Gothic"/>
      <family val="3"/>
      <charset val="128"/>
    </font>
    <font>
      <sz val="9"/>
      <color indexed="12"/>
      <name val="MS UI Gothic"/>
      <family val="3"/>
      <charset val="128"/>
    </font>
    <font>
      <i/>
      <sz val="9"/>
      <name val="MS UI Gothic"/>
      <family val="3"/>
      <charset val="128"/>
    </font>
    <font>
      <sz val="9"/>
      <name val="ＭＳ Ｐゴシック"/>
      <family val="3"/>
      <charset val="128"/>
    </font>
    <font>
      <sz val="20"/>
      <color indexed="10"/>
      <name val="MS UI Gothic"/>
      <family val="3"/>
      <charset val="128"/>
    </font>
    <font>
      <sz val="16"/>
      <color indexed="8"/>
      <name val="MS UI Gothic"/>
      <family val="3"/>
      <charset val="128"/>
    </font>
    <font>
      <sz val="16"/>
      <name val="MS UI Gothic"/>
      <family val="3"/>
      <charset val="128"/>
    </font>
    <font>
      <sz val="11"/>
      <color indexed="53"/>
      <name val="MS UI Gothic"/>
      <family val="3"/>
      <charset val="128"/>
    </font>
    <font>
      <sz val="12"/>
      <color indexed="8"/>
      <name val="MS UI Gothic"/>
      <family val="3"/>
      <charset val="128"/>
    </font>
    <font>
      <sz val="28"/>
      <name val="MS UI Gothic"/>
      <family val="3"/>
      <charset val="128"/>
    </font>
    <font>
      <sz val="18"/>
      <color indexed="8"/>
      <name val="MS UI Gothic"/>
      <family val="3"/>
      <charset val="128"/>
    </font>
    <font>
      <sz val="16"/>
      <color indexed="53"/>
      <name val="MS UI Gothic"/>
      <family val="3"/>
      <charset val="128"/>
    </font>
    <font>
      <sz val="12"/>
      <color indexed="53"/>
      <name val="MS UI Gothic"/>
      <family val="3"/>
      <charset val="128"/>
    </font>
    <font>
      <sz val="17"/>
      <color indexed="8"/>
      <name val="MS UI Gothic"/>
      <family val="3"/>
      <charset val="128"/>
    </font>
    <font>
      <sz val="20"/>
      <name val="MS UI Gothic"/>
      <family val="3"/>
      <charset val="128"/>
    </font>
    <font>
      <sz val="24"/>
      <name val="MS UI Gothic"/>
      <family val="3"/>
      <charset val="128"/>
    </font>
    <font>
      <sz val="12"/>
      <name val="MS UI Gothic"/>
      <family val="3"/>
      <charset val="128"/>
    </font>
    <font>
      <sz val="18"/>
      <name val="MS UI Gothic"/>
      <family val="3"/>
      <charset val="128"/>
    </font>
    <font>
      <sz val="20"/>
      <color indexed="8"/>
      <name val="MS UI Gothic"/>
      <family val="3"/>
      <charset val="128"/>
    </font>
    <font>
      <sz val="36"/>
      <color indexed="8"/>
      <name val="MS UI Gothic"/>
      <family val="3"/>
      <charset val="128"/>
    </font>
    <font>
      <sz val="26"/>
      <color indexed="8"/>
      <name val="MS UI Gothic"/>
      <family val="3"/>
      <charset val="128"/>
    </font>
    <font>
      <sz val="14"/>
      <color indexed="53"/>
      <name val="MS UI Gothic"/>
      <family val="3"/>
      <charset val="128"/>
    </font>
    <font>
      <sz val="14"/>
      <color indexed="8"/>
      <name val="MS UI Gothic"/>
      <family val="3"/>
      <charset val="128"/>
    </font>
    <font>
      <sz val="13"/>
      <name val="MS UI Gothic"/>
      <family val="3"/>
      <charset val="128"/>
    </font>
    <font>
      <sz val="11"/>
      <color indexed="9"/>
      <name val="MS UI Gothic"/>
      <family val="3"/>
      <charset val="128"/>
    </font>
    <font>
      <b/>
      <sz val="9"/>
      <color indexed="12"/>
      <name val="MS UI Gothic"/>
      <family val="3"/>
      <charset val="128"/>
    </font>
    <font>
      <b/>
      <sz val="9"/>
      <color indexed="8"/>
      <name val="MS UI Gothic"/>
      <family val="3"/>
      <charset val="128"/>
    </font>
    <font>
      <sz val="8"/>
      <name val="MS UI Gothic"/>
      <family val="3"/>
      <charset val="128"/>
    </font>
    <font>
      <b/>
      <sz val="9"/>
      <color indexed="10"/>
      <name val="MS UI Gothic"/>
      <family val="3"/>
      <charset val="128"/>
    </font>
    <font>
      <b/>
      <sz val="9"/>
      <name val="MS UI Gothic"/>
      <family val="3"/>
      <charset val="128"/>
    </font>
    <font>
      <b/>
      <sz val="10"/>
      <color indexed="53"/>
      <name val="MS UI Gothic"/>
      <family val="3"/>
      <charset val="128"/>
    </font>
    <font>
      <sz val="10"/>
      <color indexed="53"/>
      <name val="MS UI Gothic"/>
      <family val="3"/>
      <charset val="128"/>
    </font>
    <font>
      <b/>
      <sz val="9"/>
      <color indexed="10"/>
      <name val="MS UI Gothic"/>
      <family val="3"/>
      <charset val="128"/>
    </font>
    <font>
      <sz val="12"/>
      <color indexed="53"/>
      <name val="MS UI Gothic"/>
      <family val="3"/>
      <charset val="128"/>
    </font>
    <font>
      <sz val="9"/>
      <color indexed="53"/>
      <name val="MS UI Gothic"/>
      <family val="3"/>
      <charset val="128"/>
    </font>
    <font>
      <b/>
      <sz val="24"/>
      <color indexed="8"/>
      <name val="MS UI Gothic"/>
      <family val="3"/>
      <charset val="128"/>
    </font>
    <font>
      <sz val="7"/>
      <color indexed="53"/>
      <name val="MS UI Gothic"/>
      <family val="3"/>
      <charset val="128"/>
    </font>
    <font>
      <sz val="28"/>
      <color indexed="8"/>
      <name val="MS UI Gothic"/>
      <family val="3"/>
      <charset val="128"/>
    </font>
    <font>
      <sz val="11"/>
      <color theme="1"/>
      <name val="ＭＳ Ｐゴシック"/>
      <family val="3"/>
      <charset val="128"/>
      <scheme val="minor"/>
    </font>
    <font>
      <sz val="20"/>
      <color rgb="FFFF6600"/>
      <name val="MS UI Gothic"/>
      <family val="3"/>
      <charset val="128"/>
    </font>
    <font>
      <b/>
      <sz val="28"/>
      <color rgb="FFFF6600"/>
      <name val="MS UI Gothic"/>
      <family val="3"/>
      <charset val="128"/>
    </font>
    <font>
      <sz val="7"/>
      <color rgb="FFFF6600"/>
      <name val="MS UI Gothic"/>
      <family val="3"/>
      <charset val="128"/>
    </font>
    <font>
      <sz val="6"/>
      <name val="MS UI Gothic"/>
      <family val="3"/>
      <charset val="128"/>
    </font>
    <font>
      <b/>
      <sz val="28"/>
      <name val="MS UI Gothic"/>
      <family val="3"/>
      <charset val="128"/>
    </font>
    <font>
      <sz val="17"/>
      <name val="MS UI Gothic"/>
      <family val="3"/>
      <charset val="128"/>
    </font>
    <font>
      <b/>
      <sz val="10"/>
      <name val="MS UI Gothic"/>
      <family val="3"/>
      <charset val="128"/>
    </font>
    <font>
      <sz val="7"/>
      <name val="MS UI Gothic"/>
      <family val="3"/>
      <charset val="128"/>
    </font>
    <font>
      <b/>
      <sz val="16"/>
      <name val="MS UI Gothic"/>
      <family val="3"/>
      <charset val="128"/>
    </font>
    <font>
      <b/>
      <sz val="20"/>
      <color indexed="8"/>
      <name val="MS UI Gothic"/>
      <family val="3"/>
      <charset val="128"/>
    </font>
    <font>
      <sz val="20"/>
      <color theme="7" tint="-0.749992370372631"/>
      <name val="MS UI Gothic"/>
      <family val="3"/>
      <charset val="128"/>
    </font>
    <font>
      <b/>
      <sz val="28"/>
      <color theme="7" tint="-0.749992370372631"/>
      <name val="MS UI Gothic"/>
      <family val="3"/>
      <charset val="128"/>
    </font>
    <font>
      <sz val="14"/>
      <color theme="7" tint="-0.749992370372631"/>
      <name val="MS UI Gothic"/>
      <family val="3"/>
      <charset val="128"/>
    </font>
    <font>
      <sz val="12"/>
      <color theme="7" tint="-0.749992370372631"/>
      <name val="MS UI Gothic"/>
      <family val="3"/>
      <charset val="128"/>
    </font>
    <font>
      <sz val="16"/>
      <color theme="7" tint="-0.749992370372631"/>
      <name val="MS UI Gothic"/>
      <family val="3"/>
      <charset val="128"/>
    </font>
    <font>
      <sz val="11"/>
      <color theme="7" tint="-0.749992370372631"/>
      <name val="MS UI Gothic"/>
      <family val="3"/>
      <charset val="128"/>
    </font>
    <font>
      <sz val="10"/>
      <color theme="7" tint="-0.749992370372631"/>
      <name val="MS UI Gothic"/>
      <family val="3"/>
      <charset val="128"/>
    </font>
    <font>
      <sz val="9"/>
      <color theme="7" tint="-0.749992370372631"/>
      <name val="MS UI Gothic"/>
      <family val="3"/>
      <charset val="128"/>
    </font>
    <font>
      <sz val="7"/>
      <color theme="7" tint="-0.749992370372631"/>
      <name val="MS UI Gothic"/>
      <family val="3"/>
      <charset val="128"/>
    </font>
    <font>
      <sz val="12"/>
      <color rgb="FFFF6600"/>
      <name val="MS UI Gothic"/>
      <family val="3"/>
      <charset val="128"/>
    </font>
    <font>
      <sz val="9"/>
      <color rgb="FFFF0000"/>
      <name val="MS UI Gothic"/>
      <family val="3"/>
      <charset val="128"/>
    </font>
    <font>
      <b/>
      <sz val="11"/>
      <name val="MS UI Gothic"/>
      <family val="3"/>
      <charset val="128"/>
    </font>
    <font>
      <b/>
      <sz val="9"/>
      <color rgb="FFFF0000"/>
      <name val="MS UI Gothic"/>
      <family val="3"/>
      <charset val="128"/>
    </font>
  </fonts>
  <fills count="20">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5"/>
        <bgColor indexed="64"/>
      </patternFill>
    </fill>
    <fill>
      <patternFill patternType="solid">
        <fgColor indexed="42"/>
        <bgColor indexed="64"/>
      </patternFill>
    </fill>
    <fill>
      <patternFill patternType="solid">
        <fgColor indexed="9"/>
        <bgColor indexed="64"/>
      </patternFill>
    </fill>
    <fill>
      <patternFill patternType="solid">
        <fgColor indexed="45"/>
        <bgColor indexed="29"/>
      </patternFill>
    </fill>
    <fill>
      <patternFill patternType="solid">
        <fgColor indexed="53"/>
        <bgColor indexed="64"/>
      </patternFill>
    </fill>
    <fill>
      <patternFill patternType="solid">
        <fgColor indexed="46"/>
        <bgColor indexed="64"/>
      </patternFill>
    </fill>
    <fill>
      <patternFill patternType="solid">
        <fgColor indexed="13"/>
        <bgColor indexed="64"/>
      </patternFill>
    </fill>
    <fill>
      <patternFill patternType="solid">
        <fgColor theme="5"/>
        <bgColor indexed="64"/>
      </patternFill>
    </fill>
    <fill>
      <patternFill patternType="solid">
        <fgColor theme="7" tint="-0.749992370372631"/>
        <bgColor indexed="64"/>
      </patternFill>
    </fill>
    <fill>
      <patternFill patternType="solid">
        <fgColor theme="4"/>
        <bgColor indexed="64"/>
      </patternFill>
    </fill>
    <fill>
      <patternFill patternType="solid">
        <fgColor theme="8"/>
        <bgColor indexed="64"/>
      </patternFill>
    </fill>
    <fill>
      <patternFill patternType="solid">
        <fgColor theme="9" tint="-9.9978637043366805E-2"/>
        <bgColor indexed="64"/>
      </patternFill>
    </fill>
    <fill>
      <patternFill patternType="solid">
        <fgColor rgb="FFFFFF00"/>
        <bgColor indexed="64"/>
      </patternFill>
    </fill>
    <fill>
      <patternFill patternType="solid">
        <fgColor theme="7"/>
        <bgColor indexed="64"/>
      </patternFill>
    </fill>
    <fill>
      <patternFill patternType="solid">
        <fgColor theme="6" tint="-0.249977111117893"/>
        <bgColor indexed="64"/>
      </patternFill>
    </fill>
    <fill>
      <patternFill patternType="solid">
        <fgColor theme="8" tint="-0.249977111117893"/>
        <bgColor indexed="64"/>
      </patternFill>
    </fill>
  </fills>
  <borders count="3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diagonalUp="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style="thin">
        <color indexed="53"/>
      </left>
      <right/>
      <top/>
      <bottom/>
      <diagonal/>
    </border>
    <border>
      <left/>
      <right style="thin">
        <color indexed="53"/>
      </right>
      <top/>
      <bottom/>
      <diagonal/>
    </border>
    <border>
      <left style="thin">
        <color indexed="64"/>
      </left>
      <right/>
      <top style="thin">
        <color indexed="64"/>
      </top>
      <bottom/>
      <diagonal/>
    </border>
    <border>
      <left/>
      <right/>
      <top style="thin">
        <color indexed="53"/>
      </top>
      <bottom/>
      <diagonal/>
    </border>
    <border>
      <left style="thin">
        <color indexed="64"/>
      </left>
      <right/>
      <top/>
      <bottom/>
      <diagonal/>
    </border>
    <border>
      <left/>
      <right style="thin">
        <color indexed="53"/>
      </right>
      <top style="thin">
        <color indexed="53"/>
      </top>
      <bottom/>
      <diagonal/>
    </border>
    <border>
      <left/>
      <right/>
      <top style="thin">
        <color indexed="64"/>
      </top>
      <bottom/>
      <diagonal/>
    </border>
    <border>
      <left/>
      <right style="thin">
        <color indexed="53"/>
      </right>
      <top style="thin">
        <color indexed="53"/>
      </top>
      <bottom style="thin">
        <color indexed="53"/>
      </bottom>
      <diagonal/>
    </border>
    <border>
      <left/>
      <right/>
      <top style="thin">
        <color indexed="53"/>
      </top>
      <bottom style="thin">
        <color indexed="53"/>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right/>
      <top/>
      <bottom style="thin">
        <color indexed="53"/>
      </bottom>
      <diagonal/>
    </border>
    <border>
      <left style="thin">
        <color indexed="53"/>
      </left>
      <right/>
      <top/>
      <bottom style="thin">
        <color indexed="53"/>
      </bottom>
      <diagonal/>
    </border>
    <border>
      <left/>
      <right style="thin">
        <color indexed="53"/>
      </right>
      <top/>
      <bottom style="thin">
        <color indexed="53"/>
      </bottom>
      <diagonal/>
    </border>
    <border>
      <left style="dotted">
        <color indexed="53"/>
      </left>
      <right/>
      <top/>
      <bottom/>
      <diagonal/>
    </border>
    <border>
      <left/>
      <right style="dotted">
        <color indexed="53"/>
      </right>
      <top/>
      <bottom/>
      <diagonal/>
    </border>
    <border>
      <left style="thin">
        <color indexed="53"/>
      </left>
      <right/>
      <top style="thin">
        <color indexed="53"/>
      </top>
      <bottom/>
      <diagonal/>
    </border>
    <border>
      <left style="dotted">
        <color indexed="53"/>
      </left>
      <right/>
      <top style="thin">
        <color indexed="53"/>
      </top>
      <bottom/>
      <diagonal/>
    </border>
    <border>
      <left style="thin">
        <color indexed="53"/>
      </left>
      <right/>
      <top/>
      <bottom style="double">
        <color indexed="53"/>
      </bottom>
      <diagonal/>
    </border>
    <border>
      <left style="dotted">
        <color indexed="53"/>
      </left>
      <right/>
      <top/>
      <bottom style="double">
        <color indexed="53"/>
      </bottom>
      <diagonal/>
    </border>
    <border>
      <left/>
      <right/>
      <top/>
      <bottom style="double">
        <color indexed="53"/>
      </bottom>
      <diagonal/>
    </border>
    <border>
      <left/>
      <right/>
      <top style="double">
        <color indexed="53"/>
      </top>
      <bottom/>
      <diagonal/>
    </border>
    <border>
      <left/>
      <right style="dotted">
        <color indexed="53"/>
      </right>
      <top/>
      <bottom style="double">
        <color indexed="53"/>
      </bottom>
      <diagonal/>
    </border>
    <border>
      <left style="thick">
        <color indexed="53"/>
      </left>
      <right/>
      <top/>
      <bottom style="thick">
        <color indexed="53"/>
      </bottom>
      <diagonal/>
    </border>
    <border>
      <left style="thick">
        <color indexed="53"/>
      </left>
      <right/>
      <top style="thick">
        <color indexed="53"/>
      </top>
      <bottom/>
      <diagonal/>
    </border>
    <border>
      <left/>
      <right/>
      <top style="thick">
        <color indexed="53"/>
      </top>
      <bottom/>
      <diagonal/>
    </border>
    <border>
      <left/>
      <right style="medium">
        <color indexed="64"/>
      </right>
      <top/>
      <bottom style="thin">
        <color indexed="64"/>
      </bottom>
      <diagonal/>
    </border>
    <border>
      <left style="double">
        <color indexed="64"/>
      </left>
      <right/>
      <top/>
      <bottom/>
      <diagonal/>
    </border>
    <border>
      <left style="double">
        <color indexed="64"/>
      </left>
      <right/>
      <top/>
      <bottom style="double">
        <color indexed="64"/>
      </bottom>
      <diagonal/>
    </border>
    <border>
      <left style="thin">
        <color indexed="53"/>
      </left>
      <right style="thin">
        <color indexed="53"/>
      </right>
      <top style="thin">
        <color indexed="53"/>
      </top>
      <bottom style="thin">
        <color indexed="53"/>
      </bottom>
      <diagonal/>
    </border>
    <border>
      <left style="thin">
        <color indexed="53"/>
      </left>
      <right/>
      <top style="thin">
        <color indexed="53"/>
      </top>
      <bottom style="thin">
        <color indexed="53"/>
      </bottom>
      <diagonal/>
    </border>
    <border>
      <left style="thin">
        <color indexed="53"/>
      </left>
      <right style="thin">
        <color indexed="53"/>
      </right>
      <top style="thin">
        <color indexed="53"/>
      </top>
      <bottom/>
      <diagonal/>
    </border>
    <border>
      <left style="dashed">
        <color indexed="53"/>
      </left>
      <right/>
      <top/>
      <bottom/>
      <diagonal/>
    </border>
    <border>
      <left style="thin">
        <color indexed="53"/>
      </left>
      <right style="thin">
        <color indexed="53"/>
      </right>
      <top/>
      <bottom/>
      <diagonal/>
    </border>
    <border>
      <left style="thin">
        <color indexed="53"/>
      </left>
      <right style="thin">
        <color indexed="53"/>
      </right>
      <top/>
      <bottom style="thin">
        <color indexed="53"/>
      </bottom>
      <diagonal/>
    </border>
    <border>
      <left style="thin">
        <color indexed="53"/>
      </left>
      <right style="thin">
        <color indexed="53"/>
      </right>
      <top style="thin">
        <color indexed="53"/>
      </top>
      <bottom style="thick">
        <color indexed="53"/>
      </bottom>
      <diagonal/>
    </border>
    <border>
      <left style="thin">
        <color indexed="53"/>
      </left>
      <right style="thick">
        <color indexed="53"/>
      </right>
      <top style="thin">
        <color indexed="53"/>
      </top>
      <bottom style="thick">
        <color indexed="53"/>
      </bottom>
      <diagonal/>
    </border>
    <border>
      <left style="thin">
        <color indexed="53"/>
      </left>
      <right style="thin">
        <color indexed="53"/>
      </right>
      <top style="thick">
        <color indexed="53"/>
      </top>
      <bottom/>
      <diagonal/>
    </border>
    <border>
      <left style="thin">
        <color indexed="53"/>
      </left>
      <right style="thick">
        <color indexed="53"/>
      </right>
      <top style="thick">
        <color indexed="53"/>
      </top>
      <bottom/>
      <diagonal/>
    </border>
    <border>
      <left style="thin">
        <color indexed="53"/>
      </left>
      <right style="thick">
        <color indexed="53"/>
      </right>
      <top/>
      <bottom/>
      <diagonal/>
    </border>
    <border>
      <left style="thick">
        <color indexed="53"/>
      </left>
      <right style="thin">
        <color indexed="53"/>
      </right>
      <top style="thin">
        <color indexed="53"/>
      </top>
      <bottom style="thick">
        <color indexed="53"/>
      </bottom>
      <diagonal/>
    </border>
    <border>
      <left style="thick">
        <color indexed="53"/>
      </left>
      <right style="thin">
        <color indexed="53"/>
      </right>
      <top style="thick">
        <color indexed="53"/>
      </top>
      <bottom/>
      <diagonal/>
    </border>
    <border>
      <left style="thick">
        <color indexed="53"/>
      </left>
      <right style="thin">
        <color indexed="53"/>
      </right>
      <top/>
      <bottom/>
      <diagonal/>
    </border>
    <border>
      <left style="thick">
        <color indexed="53"/>
      </left>
      <right style="thin">
        <color indexed="53"/>
      </right>
      <top style="thick">
        <color indexed="53"/>
      </top>
      <bottom style="thin">
        <color indexed="53"/>
      </bottom>
      <diagonal/>
    </border>
    <border>
      <left style="thin">
        <color indexed="53"/>
      </left>
      <right style="thin">
        <color indexed="53"/>
      </right>
      <top style="thick">
        <color indexed="53"/>
      </top>
      <bottom style="thin">
        <color indexed="53"/>
      </bottom>
      <diagonal/>
    </border>
    <border>
      <left style="thin">
        <color indexed="53"/>
      </left>
      <right/>
      <top style="thick">
        <color indexed="53"/>
      </top>
      <bottom style="thin">
        <color indexed="53"/>
      </bottom>
      <diagonal/>
    </border>
    <border>
      <left/>
      <right style="thin">
        <color indexed="53"/>
      </right>
      <top style="thick">
        <color indexed="53"/>
      </top>
      <bottom/>
      <diagonal/>
    </border>
    <border>
      <left style="thin">
        <color indexed="53"/>
      </left>
      <right/>
      <top style="double">
        <color indexed="53"/>
      </top>
      <bottom/>
      <diagonal/>
    </border>
    <border>
      <left/>
      <right style="thick">
        <color indexed="53"/>
      </right>
      <top style="thick">
        <color indexed="53"/>
      </top>
      <bottom/>
      <diagonal/>
    </border>
    <border>
      <left style="double">
        <color indexed="53"/>
      </left>
      <right/>
      <top style="double">
        <color indexed="53"/>
      </top>
      <bottom/>
      <diagonal/>
    </border>
    <border>
      <left/>
      <right style="thin">
        <color indexed="53"/>
      </right>
      <top style="double">
        <color indexed="53"/>
      </top>
      <bottom/>
      <diagonal/>
    </border>
    <border>
      <left style="double">
        <color indexed="53"/>
      </left>
      <right/>
      <top/>
      <bottom/>
      <diagonal/>
    </border>
    <border>
      <left style="double">
        <color indexed="53"/>
      </left>
      <right/>
      <top/>
      <bottom style="double">
        <color indexed="53"/>
      </bottom>
      <diagonal/>
    </border>
    <border>
      <left/>
      <right style="thin">
        <color indexed="53"/>
      </right>
      <top/>
      <bottom style="double">
        <color indexed="53"/>
      </bottom>
      <diagonal/>
    </border>
    <border>
      <left style="thin">
        <color indexed="53"/>
      </left>
      <right style="thin">
        <color indexed="53"/>
      </right>
      <top/>
      <bottom style="double">
        <color indexed="53"/>
      </bottom>
      <diagonal/>
    </border>
    <border>
      <left/>
      <right style="dotted">
        <color indexed="53"/>
      </right>
      <top style="double">
        <color indexed="53"/>
      </top>
      <bottom/>
      <diagonal/>
    </border>
    <border>
      <left style="double">
        <color indexed="53"/>
      </left>
      <right style="thin">
        <color indexed="53"/>
      </right>
      <top style="double">
        <color indexed="53"/>
      </top>
      <bottom/>
      <diagonal/>
    </border>
    <border>
      <left style="thin">
        <color indexed="53"/>
      </left>
      <right style="thin">
        <color indexed="53"/>
      </right>
      <top style="double">
        <color indexed="53"/>
      </top>
      <bottom/>
      <diagonal/>
    </border>
    <border>
      <left style="double">
        <color indexed="53"/>
      </left>
      <right style="thin">
        <color indexed="53"/>
      </right>
      <top/>
      <bottom style="double">
        <color indexed="53"/>
      </bottom>
      <diagonal/>
    </border>
    <border>
      <left/>
      <right style="double">
        <color indexed="53"/>
      </right>
      <top/>
      <bottom/>
      <diagonal/>
    </border>
    <border>
      <left/>
      <right style="double">
        <color indexed="53"/>
      </right>
      <top style="thin">
        <color indexed="53"/>
      </top>
      <bottom/>
      <diagonal/>
    </border>
    <border>
      <left/>
      <right style="dotted">
        <color indexed="53"/>
      </right>
      <top style="thin">
        <color indexed="53"/>
      </top>
      <bottom/>
      <diagonal/>
    </border>
    <border>
      <left/>
      <right/>
      <top/>
      <bottom style="thick">
        <color indexed="53"/>
      </bottom>
      <diagonal/>
    </border>
    <border>
      <left/>
      <right style="thick">
        <color indexed="53"/>
      </right>
      <top/>
      <bottom style="thick">
        <color indexed="53"/>
      </bottom>
      <diagonal/>
    </border>
    <border>
      <left style="thick">
        <color indexed="53"/>
      </left>
      <right/>
      <top/>
      <bottom/>
      <diagonal/>
    </border>
    <border>
      <left/>
      <right style="thick">
        <color indexed="53"/>
      </right>
      <top/>
      <bottom/>
      <diagonal/>
    </border>
    <border diagonalUp="1">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dashed">
        <color indexed="53"/>
      </left>
      <right/>
      <top style="thick">
        <color indexed="53"/>
      </top>
      <bottom/>
      <diagonal/>
    </border>
    <border>
      <left style="dashed">
        <color indexed="53"/>
      </left>
      <right/>
      <top/>
      <bottom style="thick">
        <color indexed="53"/>
      </bottom>
      <diagonal/>
    </border>
    <border>
      <left style="thick">
        <color indexed="53"/>
      </left>
      <right/>
      <top/>
      <bottom style="thin">
        <color indexed="53"/>
      </bottom>
      <diagonal/>
    </border>
    <border>
      <left/>
      <right style="thick">
        <color indexed="53"/>
      </right>
      <top/>
      <bottom style="thin">
        <color indexed="53"/>
      </bottom>
      <diagonal/>
    </border>
    <border>
      <left style="thick">
        <color indexed="53"/>
      </left>
      <right/>
      <top style="double">
        <color indexed="53"/>
      </top>
      <bottom/>
      <diagonal/>
    </border>
    <border>
      <left style="thin">
        <color rgb="FFFF6600"/>
      </left>
      <right/>
      <top/>
      <bottom/>
      <diagonal/>
    </border>
    <border>
      <left/>
      <right/>
      <top style="thick">
        <color rgb="FFFF6600"/>
      </top>
      <bottom style="thick">
        <color rgb="FFFF6600"/>
      </bottom>
      <diagonal/>
    </border>
    <border>
      <left style="thick">
        <color rgb="FFFF6600"/>
      </left>
      <right/>
      <top/>
      <bottom style="thick">
        <color rgb="FFFF6600"/>
      </bottom>
      <diagonal/>
    </border>
    <border>
      <left/>
      <right/>
      <top/>
      <bottom style="dashed">
        <color rgb="FFFF6600"/>
      </bottom>
      <diagonal/>
    </border>
    <border>
      <left/>
      <right/>
      <top style="dashed">
        <color rgb="FFFF6600"/>
      </top>
      <bottom/>
      <diagonal/>
    </border>
    <border>
      <left/>
      <right/>
      <top style="double">
        <color indexed="53"/>
      </top>
      <bottom style="dashed">
        <color rgb="FFFF6600"/>
      </bottom>
      <diagonal/>
    </border>
    <border>
      <left/>
      <right/>
      <top style="dashed">
        <color rgb="FFFF6600"/>
      </top>
      <bottom style="thin">
        <color rgb="FFFF6600"/>
      </bottom>
      <diagonal/>
    </border>
    <border>
      <left style="thin">
        <color indexed="53"/>
      </left>
      <right/>
      <top style="thin">
        <color indexed="53"/>
      </top>
      <bottom style="thick">
        <color rgb="FFFF6600"/>
      </bottom>
      <diagonal/>
    </border>
    <border>
      <left/>
      <right/>
      <top style="thin">
        <color indexed="53"/>
      </top>
      <bottom style="thick">
        <color rgb="FFFF6600"/>
      </bottom>
      <diagonal/>
    </border>
    <border>
      <left/>
      <right style="thin">
        <color indexed="53"/>
      </right>
      <top style="thin">
        <color indexed="53"/>
      </top>
      <bottom style="thick">
        <color rgb="FFFF6600"/>
      </bottom>
      <diagonal/>
    </border>
    <border>
      <left style="thin">
        <color indexed="53"/>
      </left>
      <right/>
      <top style="thin">
        <color rgb="FFFF6600"/>
      </top>
      <bottom style="dashed">
        <color rgb="FFFF6600"/>
      </bottom>
      <diagonal/>
    </border>
    <border>
      <left/>
      <right/>
      <top style="thin">
        <color rgb="FFFF6600"/>
      </top>
      <bottom style="dashed">
        <color rgb="FFFF6600"/>
      </bottom>
      <diagonal/>
    </border>
    <border>
      <left/>
      <right style="thin">
        <color indexed="53"/>
      </right>
      <top style="thin">
        <color rgb="FFFF6600"/>
      </top>
      <bottom style="dashed">
        <color rgb="FFFF6600"/>
      </bottom>
      <diagonal/>
    </border>
    <border>
      <left style="thin">
        <color indexed="53"/>
      </left>
      <right/>
      <top/>
      <bottom style="thin">
        <color rgb="FFFF6600"/>
      </bottom>
      <diagonal/>
    </border>
    <border>
      <left/>
      <right/>
      <top/>
      <bottom style="thin">
        <color rgb="FFFF6600"/>
      </bottom>
      <diagonal/>
    </border>
    <border>
      <left/>
      <right style="thin">
        <color indexed="53"/>
      </right>
      <top/>
      <bottom style="thin">
        <color rgb="FFFF6600"/>
      </bottom>
      <diagonal/>
    </border>
    <border>
      <left style="thin">
        <color indexed="53"/>
      </left>
      <right/>
      <top style="dashed">
        <color rgb="FFFF6600"/>
      </top>
      <bottom/>
      <diagonal/>
    </border>
    <border>
      <left/>
      <right style="thin">
        <color indexed="53"/>
      </right>
      <top style="dashed">
        <color rgb="FFFF6600"/>
      </top>
      <bottom/>
      <diagonal/>
    </border>
    <border>
      <left/>
      <right style="thin">
        <color indexed="53"/>
      </right>
      <top/>
      <bottom style="dashed">
        <color rgb="FFFF6600"/>
      </bottom>
      <diagonal/>
    </border>
    <border>
      <left/>
      <right/>
      <top style="thick">
        <color rgb="FFFF6600"/>
      </top>
      <bottom/>
      <diagonal/>
    </border>
    <border>
      <left/>
      <right/>
      <top style="thin">
        <color rgb="FFFF6600"/>
      </top>
      <bottom/>
      <diagonal/>
    </border>
    <border>
      <left style="thin">
        <color indexed="53"/>
      </left>
      <right/>
      <top/>
      <bottom style="dashed">
        <color rgb="FFFF6600"/>
      </bottom>
      <diagonal/>
    </border>
    <border>
      <left/>
      <right style="thick">
        <color rgb="FFFF6600"/>
      </right>
      <top style="thick">
        <color rgb="FFFF6600"/>
      </top>
      <bottom/>
      <diagonal/>
    </border>
    <border>
      <left style="thick">
        <color rgb="FFFF6600"/>
      </left>
      <right/>
      <top style="thick">
        <color rgb="FFFF6600"/>
      </top>
      <bottom/>
      <diagonal/>
    </border>
    <border>
      <left style="thick">
        <color rgb="FFFF6600"/>
      </left>
      <right/>
      <top/>
      <bottom/>
      <diagonal/>
    </border>
    <border>
      <left/>
      <right style="thick">
        <color rgb="FFFF6600"/>
      </right>
      <top/>
      <bottom/>
      <diagonal/>
    </border>
    <border>
      <left/>
      <right/>
      <top/>
      <bottom style="thick">
        <color rgb="FFFF6600"/>
      </bottom>
      <diagonal/>
    </border>
    <border>
      <left/>
      <right style="thick">
        <color rgb="FFFF6600"/>
      </right>
      <top/>
      <bottom style="thick">
        <color rgb="FFFF6600"/>
      </bottom>
      <diagonal/>
    </border>
    <border>
      <left/>
      <right style="thin">
        <color rgb="FFFF6600"/>
      </right>
      <top/>
      <bottom/>
      <diagonal/>
    </border>
    <border>
      <left style="thin">
        <color rgb="FFFF6600"/>
      </left>
      <right/>
      <top style="thin">
        <color rgb="FFFF6600"/>
      </top>
      <bottom/>
      <diagonal/>
    </border>
    <border>
      <left style="thin">
        <color rgb="FFFF6600"/>
      </left>
      <right/>
      <top style="thin">
        <color rgb="FFFF6600"/>
      </top>
      <bottom style="thin">
        <color rgb="FFFF6600"/>
      </bottom>
      <diagonal/>
    </border>
    <border>
      <left/>
      <right/>
      <top style="thin">
        <color rgb="FFFF6600"/>
      </top>
      <bottom style="thin">
        <color rgb="FFFF6600"/>
      </bottom>
      <diagonal/>
    </border>
    <border>
      <left/>
      <right style="thin">
        <color rgb="FFFF6600"/>
      </right>
      <top style="thin">
        <color rgb="FFFF6600"/>
      </top>
      <bottom style="thin">
        <color rgb="FFFF6600"/>
      </bottom>
      <diagonal/>
    </border>
    <border>
      <left style="thin">
        <color rgb="FFFF6600"/>
      </left>
      <right style="thin">
        <color rgb="FFFF6600"/>
      </right>
      <top/>
      <bottom/>
      <diagonal/>
    </border>
    <border>
      <left style="thin">
        <color rgb="FFFF6600"/>
      </left>
      <right style="thin">
        <color rgb="FFFF6600"/>
      </right>
      <top style="thin">
        <color rgb="FFFF6600"/>
      </top>
      <bottom/>
      <diagonal/>
    </border>
    <border>
      <left style="thick">
        <color rgb="FFFF6600"/>
      </left>
      <right/>
      <top style="thin">
        <color rgb="FFFF6600"/>
      </top>
      <bottom/>
      <diagonal/>
    </border>
    <border>
      <left/>
      <right style="thin">
        <color rgb="FFFF6600"/>
      </right>
      <top style="thin">
        <color rgb="FFFF6600"/>
      </top>
      <bottom/>
      <diagonal/>
    </border>
    <border>
      <left/>
      <right style="thick">
        <color rgb="FFFF6600"/>
      </right>
      <top style="thick">
        <color rgb="FFFF6600"/>
      </top>
      <bottom style="thick">
        <color rgb="FFFF6600"/>
      </bottom>
      <diagonal/>
    </border>
    <border>
      <left style="thin">
        <color rgb="FFFF6600"/>
      </left>
      <right style="thin">
        <color rgb="FFFF6600"/>
      </right>
      <top style="thin">
        <color rgb="FFFF6600"/>
      </top>
      <bottom style="thin">
        <color rgb="FFFF6600"/>
      </bottom>
      <diagonal/>
    </border>
    <border>
      <left style="thick">
        <color rgb="FFFF6600"/>
      </left>
      <right/>
      <top style="thick">
        <color rgb="FFFF6600"/>
      </top>
      <bottom style="thick">
        <color rgb="FFFF6600"/>
      </bottom>
      <diagonal/>
    </border>
    <border>
      <left style="thick">
        <color rgb="FFFF6600"/>
      </left>
      <right/>
      <top/>
      <bottom style="thin">
        <color rgb="FFFF6600"/>
      </bottom>
      <diagonal/>
    </border>
    <border>
      <left/>
      <right style="thin">
        <color rgb="FFFF6600"/>
      </right>
      <top/>
      <bottom style="thin">
        <color rgb="FFFF6600"/>
      </bottom>
      <diagonal/>
    </border>
    <border>
      <left style="thin">
        <color indexed="53"/>
      </left>
      <right style="thin">
        <color rgb="FFFF6600"/>
      </right>
      <top style="thin">
        <color rgb="FFFF6600"/>
      </top>
      <bottom style="thin">
        <color indexed="53"/>
      </bottom>
      <diagonal/>
    </border>
    <border>
      <left style="thin">
        <color rgb="FFFF6600"/>
      </left>
      <right style="thin">
        <color rgb="FFFF6600"/>
      </right>
      <top style="thin">
        <color rgb="FFFF6600"/>
      </top>
      <bottom style="thin">
        <color indexed="53"/>
      </bottom>
      <diagonal/>
    </border>
    <border diagonalUp="1">
      <left style="thin">
        <color indexed="64"/>
      </left>
      <right style="thin">
        <color indexed="64"/>
      </right>
      <top style="thin">
        <color indexed="64"/>
      </top>
      <bottom/>
      <diagonal style="thin">
        <color indexed="64"/>
      </diagonal>
    </border>
    <border>
      <left/>
      <right style="thick">
        <color rgb="FFFF6600"/>
      </right>
      <top/>
      <bottom style="thin">
        <color rgb="FFFF6600"/>
      </bottom>
      <diagonal/>
    </border>
    <border>
      <left style="thin">
        <color indexed="53"/>
      </left>
      <right/>
      <top style="thick">
        <color indexed="53"/>
      </top>
      <bottom/>
      <diagonal/>
    </border>
    <border>
      <left style="thick">
        <color indexed="53"/>
      </left>
      <right/>
      <top/>
      <bottom style="double">
        <color indexed="53"/>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53"/>
      </right>
      <top style="thin">
        <color indexed="64"/>
      </top>
      <bottom style="thin">
        <color indexed="64"/>
      </bottom>
      <diagonal/>
    </border>
    <border>
      <left style="thin">
        <color indexed="53"/>
      </left>
      <right style="thin">
        <color indexed="53"/>
      </right>
      <top style="thin">
        <color indexed="64"/>
      </top>
      <bottom style="thin">
        <color indexed="64"/>
      </bottom>
      <diagonal/>
    </border>
    <border>
      <left style="thin">
        <color indexed="53"/>
      </left>
      <right style="thin">
        <color indexed="64"/>
      </right>
      <top style="thin">
        <color indexed="64"/>
      </top>
      <bottom style="thin">
        <color indexed="64"/>
      </bottom>
      <diagonal/>
    </border>
    <border>
      <left style="thick">
        <color rgb="FFFF6600"/>
      </left>
      <right/>
      <top style="thick">
        <color rgb="FFFF6600"/>
      </top>
      <bottom style="thin">
        <color rgb="FFFF6600"/>
      </bottom>
      <diagonal/>
    </border>
    <border>
      <left/>
      <right/>
      <top style="thick">
        <color rgb="FFFF6600"/>
      </top>
      <bottom style="thin">
        <color rgb="FFFF6600"/>
      </bottom>
      <diagonal/>
    </border>
    <border>
      <left/>
      <right style="thick">
        <color rgb="FFFF6600"/>
      </right>
      <top style="thick">
        <color rgb="FFFF6600"/>
      </top>
      <bottom style="thin">
        <color rgb="FFFF6600"/>
      </bottom>
      <diagonal/>
    </border>
    <border>
      <left style="thin">
        <color indexed="53"/>
      </left>
      <right/>
      <top style="thin">
        <color indexed="64"/>
      </top>
      <bottom style="thin">
        <color indexed="64"/>
      </bottom>
      <diagonal/>
    </border>
    <border>
      <left style="thin">
        <color indexed="53"/>
      </left>
      <right/>
      <top/>
      <bottom style="thick">
        <color rgb="FFFF6600"/>
      </bottom>
      <diagonal/>
    </border>
    <border>
      <left style="dashed">
        <color auto="1"/>
      </left>
      <right/>
      <top style="thin">
        <color indexed="64"/>
      </top>
      <bottom/>
      <diagonal/>
    </border>
    <border>
      <left style="dashed">
        <color auto="1"/>
      </left>
      <right/>
      <top/>
      <bottom/>
      <diagonal/>
    </border>
    <border>
      <left style="dashed">
        <color auto="1"/>
      </left>
      <right/>
      <top/>
      <bottom style="thin">
        <color indexed="64"/>
      </bottom>
      <diagonal/>
    </border>
    <border>
      <left style="thin">
        <color indexed="64"/>
      </left>
      <right style="thin">
        <color rgb="FFFF6600"/>
      </right>
      <top style="thin">
        <color indexed="64"/>
      </top>
      <bottom style="thin">
        <color indexed="64"/>
      </bottom>
      <diagonal/>
    </border>
    <border>
      <left style="thin">
        <color rgb="FFFF6600"/>
      </left>
      <right style="thin">
        <color rgb="FFFF6600"/>
      </right>
      <top style="thin">
        <color indexed="64"/>
      </top>
      <bottom style="thin">
        <color indexed="64"/>
      </bottom>
      <diagonal/>
    </border>
    <border>
      <left style="thin">
        <color rgb="FFFF6600"/>
      </left>
      <right style="thin">
        <color indexed="64"/>
      </right>
      <top style="thin">
        <color indexed="64"/>
      </top>
      <bottom style="thin">
        <color indexed="64"/>
      </bottom>
      <diagonal/>
    </border>
    <border>
      <left style="thin">
        <color indexed="64"/>
      </left>
      <right style="thin">
        <color indexed="53"/>
      </right>
      <top/>
      <bottom/>
      <diagonal/>
    </border>
    <border>
      <left style="thin">
        <color indexed="53"/>
      </left>
      <right style="thin">
        <color indexed="64"/>
      </right>
      <top/>
      <bottom/>
      <diagonal/>
    </border>
    <border>
      <left style="dotted">
        <color auto="1"/>
      </left>
      <right/>
      <top/>
      <bottom style="thin">
        <color indexed="64"/>
      </bottom>
      <diagonal/>
    </border>
    <border>
      <left style="dotted">
        <color auto="1"/>
      </left>
      <right/>
      <top/>
      <bottom/>
      <diagonal/>
    </border>
    <border>
      <left style="thin">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diagonalUp="1">
      <left style="thin">
        <color indexed="64"/>
      </left>
      <right/>
      <top style="thin">
        <color indexed="64"/>
      </top>
      <bottom style="thin">
        <color indexed="64"/>
      </bottom>
      <diagonal style="thin">
        <color indexed="64"/>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diagonal style="thin">
        <color indexed="64"/>
      </diagonal>
    </border>
    <border diagonalUp="1">
      <left/>
      <right/>
      <top/>
      <bottom/>
      <diagonal style="thin">
        <color indexed="64"/>
      </diagonal>
    </border>
    <border diagonalUp="1">
      <left/>
      <right style="thin">
        <color indexed="64"/>
      </right>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uble">
        <color indexed="64"/>
      </left>
      <right style="thin">
        <color indexed="53"/>
      </right>
      <top style="double">
        <color indexed="64"/>
      </top>
      <bottom/>
      <diagonal/>
    </border>
    <border>
      <left style="thin">
        <color indexed="53"/>
      </left>
      <right style="thin">
        <color indexed="53"/>
      </right>
      <top style="double">
        <color indexed="64"/>
      </top>
      <bottom/>
      <diagonal/>
    </border>
    <border>
      <left style="thin">
        <color indexed="53"/>
      </left>
      <right/>
      <top style="double">
        <color indexed="64"/>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right style="double">
        <color indexed="64"/>
      </right>
      <top style="double">
        <color indexed="64"/>
      </top>
      <bottom/>
      <diagonal/>
    </border>
    <border>
      <left style="double">
        <color indexed="64"/>
      </left>
      <right style="thin">
        <color indexed="53"/>
      </right>
      <top/>
      <bottom style="double">
        <color indexed="64"/>
      </bottom>
      <diagonal/>
    </border>
    <border>
      <left style="thin">
        <color indexed="53"/>
      </left>
      <right style="thin">
        <color indexed="53"/>
      </right>
      <top/>
      <bottom style="double">
        <color indexed="64"/>
      </bottom>
      <diagonal/>
    </border>
    <border>
      <left style="thin">
        <color indexed="53"/>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style="double">
        <color indexed="64"/>
      </left>
      <right/>
      <top style="double">
        <color indexed="64"/>
      </top>
      <bottom/>
      <diagonal/>
    </border>
    <border>
      <left style="dotted">
        <color auto="1"/>
      </left>
      <right/>
      <top style="double">
        <color indexed="64"/>
      </top>
      <bottom/>
      <diagonal/>
    </border>
    <border>
      <left/>
      <right style="double">
        <color indexed="64"/>
      </right>
      <top/>
      <bottom/>
      <diagonal/>
    </border>
    <border>
      <left style="thin">
        <color indexed="64"/>
      </left>
      <right style="thin">
        <color indexed="53"/>
      </right>
      <top/>
      <bottom style="double">
        <color indexed="64"/>
      </bottom>
      <diagonal/>
    </border>
    <border>
      <left style="thin">
        <color indexed="53"/>
      </left>
      <right style="thin">
        <color indexed="64"/>
      </right>
      <top/>
      <bottom style="double">
        <color indexed="64"/>
      </bottom>
      <diagonal/>
    </border>
    <border>
      <left style="dotted">
        <color auto="1"/>
      </left>
      <right/>
      <top/>
      <bottom style="double">
        <color indexed="64"/>
      </bottom>
      <diagonal/>
    </border>
    <border>
      <left style="thin">
        <color theme="7" tint="-0.749961851863155"/>
      </left>
      <right style="thin">
        <color theme="7" tint="-0.749961851863155"/>
      </right>
      <top/>
      <bottom style="thin">
        <color theme="7" tint="-0.749961851863155"/>
      </bottom>
      <diagonal/>
    </border>
    <border>
      <left style="thin">
        <color theme="7" tint="-0.749961851863155"/>
      </left>
      <right style="thin">
        <color theme="7" tint="-0.749961851863155"/>
      </right>
      <top style="thin">
        <color indexed="53"/>
      </top>
      <bottom style="thin">
        <color theme="7" tint="-0.749961851863155"/>
      </bottom>
      <diagonal/>
    </border>
    <border>
      <left style="thin">
        <color theme="7" tint="-0.749961851863155"/>
      </left>
      <right style="thin">
        <color theme="7" tint="-0.749961851863155"/>
      </right>
      <top style="thin">
        <color theme="7" tint="-0.749961851863155"/>
      </top>
      <bottom style="thin">
        <color theme="7" tint="-0.749961851863155"/>
      </bottom>
      <diagonal/>
    </border>
    <border>
      <left style="thin">
        <color theme="7" tint="-0.749961851863155"/>
      </left>
      <right style="thin">
        <color indexed="53"/>
      </right>
      <top/>
      <bottom style="thin">
        <color theme="7" tint="-0.749961851863155"/>
      </bottom>
      <diagonal/>
    </border>
    <border>
      <left style="thin">
        <color indexed="53"/>
      </left>
      <right style="thin">
        <color indexed="53"/>
      </right>
      <top/>
      <bottom style="thin">
        <color theme="7" tint="-0.749961851863155"/>
      </bottom>
      <diagonal/>
    </border>
    <border>
      <left style="thin">
        <color theme="7" tint="-0.749961851863155"/>
      </left>
      <right style="thin">
        <color indexed="53"/>
      </right>
      <top style="thin">
        <color theme="7" tint="-0.749961851863155"/>
      </top>
      <bottom style="thin">
        <color theme="7" tint="-0.749961851863155"/>
      </bottom>
      <diagonal/>
    </border>
    <border>
      <left style="thin">
        <color indexed="53"/>
      </left>
      <right style="thin">
        <color indexed="53"/>
      </right>
      <top style="thin">
        <color theme="7" tint="-0.749961851863155"/>
      </top>
      <bottom style="thin">
        <color theme="7" tint="-0.749961851863155"/>
      </bottom>
      <diagonal/>
    </border>
    <border>
      <left style="thin">
        <color indexed="53"/>
      </left>
      <right/>
      <top style="thin">
        <color theme="7" tint="-0.749961851863155"/>
      </top>
      <bottom style="thin">
        <color theme="7" tint="-0.749961851863155"/>
      </bottom>
      <diagonal/>
    </border>
    <border>
      <left/>
      <right/>
      <top style="thin">
        <color theme="7" tint="-0.749961851863155"/>
      </top>
      <bottom style="thin">
        <color theme="7" tint="-0.749961851863155"/>
      </bottom>
      <diagonal/>
    </border>
    <border>
      <left/>
      <right style="thin">
        <color theme="7" tint="-0.749961851863155"/>
      </right>
      <top style="thin">
        <color theme="7" tint="-0.749961851863155"/>
      </top>
      <bottom style="thin">
        <color theme="7" tint="-0.749961851863155"/>
      </bottom>
      <diagonal/>
    </border>
    <border>
      <left style="thin">
        <color indexed="53"/>
      </left>
      <right style="thin">
        <color theme="7" tint="-0.749961851863155"/>
      </right>
      <top/>
      <bottom style="thin">
        <color theme="7" tint="-0.749961851863155"/>
      </bottom>
      <diagonal/>
    </border>
    <border>
      <left style="thin">
        <color theme="7" tint="-0.749961851863155"/>
      </left>
      <right/>
      <top/>
      <bottom style="thin">
        <color theme="7" tint="-0.749961851863155"/>
      </bottom>
      <diagonal/>
    </border>
    <border>
      <left/>
      <right/>
      <top/>
      <bottom style="thin">
        <color theme="7" tint="-0.749961851863155"/>
      </bottom>
      <diagonal/>
    </border>
    <border>
      <left/>
      <right style="thin">
        <color theme="7" tint="-0.749961851863155"/>
      </right>
      <top/>
      <bottom style="thin">
        <color theme="7" tint="-0.749961851863155"/>
      </bottom>
      <diagonal/>
    </border>
    <border>
      <left style="thick">
        <color theme="7" tint="-0.749961851863155"/>
      </left>
      <right style="thin">
        <color indexed="53"/>
      </right>
      <top style="thick">
        <color theme="7" tint="-0.749961851863155"/>
      </top>
      <bottom/>
      <diagonal/>
    </border>
    <border>
      <left style="thin">
        <color indexed="53"/>
      </left>
      <right style="thin">
        <color indexed="53"/>
      </right>
      <top style="thick">
        <color theme="7" tint="-0.749961851863155"/>
      </top>
      <bottom/>
      <diagonal/>
    </border>
    <border>
      <left style="thin">
        <color indexed="53"/>
      </left>
      <right style="thick">
        <color theme="7" tint="-0.749961851863155"/>
      </right>
      <top style="thick">
        <color theme="7" tint="-0.749961851863155"/>
      </top>
      <bottom/>
      <diagonal/>
    </border>
    <border>
      <left style="thick">
        <color theme="7" tint="-0.749961851863155"/>
      </left>
      <right style="thin">
        <color indexed="53"/>
      </right>
      <top/>
      <bottom/>
      <diagonal/>
    </border>
    <border>
      <left style="thin">
        <color indexed="53"/>
      </left>
      <right style="thick">
        <color theme="7" tint="-0.749961851863155"/>
      </right>
      <top/>
      <bottom/>
      <diagonal/>
    </border>
    <border>
      <left style="thick">
        <color theme="7" tint="-0.749961851863155"/>
      </left>
      <right style="thin">
        <color indexed="53"/>
      </right>
      <top/>
      <bottom style="thin">
        <color theme="7" tint="-0.749961851863155"/>
      </bottom>
      <diagonal/>
    </border>
    <border>
      <left style="thin">
        <color indexed="53"/>
      </left>
      <right style="thick">
        <color theme="7" tint="-0.749961851863155"/>
      </right>
      <top/>
      <bottom style="thin">
        <color theme="7" tint="-0.749961851863155"/>
      </bottom>
      <diagonal/>
    </border>
    <border>
      <left style="thick">
        <color theme="7" tint="-0.749961851863155"/>
      </left>
      <right style="thin">
        <color indexed="53"/>
      </right>
      <top/>
      <bottom style="thick">
        <color theme="7" tint="-0.749961851863155"/>
      </bottom>
      <diagonal/>
    </border>
    <border>
      <left style="thin">
        <color indexed="53"/>
      </left>
      <right style="thin">
        <color indexed="53"/>
      </right>
      <top/>
      <bottom style="thick">
        <color theme="7" tint="-0.749961851863155"/>
      </bottom>
      <diagonal/>
    </border>
    <border>
      <left style="thin">
        <color indexed="53"/>
      </left>
      <right style="thick">
        <color theme="7" tint="-0.749961851863155"/>
      </right>
      <top/>
      <bottom style="thick">
        <color theme="7" tint="-0.749961851863155"/>
      </bottom>
      <diagonal/>
    </border>
    <border>
      <left style="thick">
        <color theme="7" tint="-0.749961851863155"/>
      </left>
      <right style="thin">
        <color theme="7" tint="-0.749961851863155"/>
      </right>
      <top/>
      <bottom style="thin">
        <color theme="7" tint="-0.749961851863155"/>
      </bottom>
      <diagonal/>
    </border>
    <border>
      <left style="thick">
        <color theme="7" tint="-0.749961851863155"/>
      </left>
      <right style="thin">
        <color theme="7" tint="-0.749961851863155"/>
      </right>
      <top style="thin">
        <color theme="7" tint="-0.749961851863155"/>
      </top>
      <bottom style="thin">
        <color theme="7" tint="-0.749961851863155"/>
      </bottom>
      <diagonal/>
    </border>
    <border>
      <left style="thick">
        <color theme="7" tint="-0.749961851863155"/>
      </left>
      <right style="thin">
        <color theme="7" tint="-0.749961851863155"/>
      </right>
      <top style="thin">
        <color theme="7" tint="-0.749961851863155"/>
      </top>
      <bottom/>
      <diagonal/>
    </border>
    <border>
      <left style="thin">
        <color theme="7" tint="-0.749961851863155"/>
      </left>
      <right style="thin">
        <color theme="7" tint="-0.749961851863155"/>
      </right>
      <top style="thin">
        <color theme="7" tint="-0.749961851863155"/>
      </top>
      <bottom/>
      <diagonal/>
    </border>
    <border>
      <left style="thin">
        <color theme="7" tint="-0.749961851863155"/>
      </left>
      <right style="thin">
        <color theme="7" tint="-0.749961851863155"/>
      </right>
      <top style="thin">
        <color theme="7" tint="-0.749961851863155"/>
      </top>
      <bottom style="thin">
        <color indexed="53"/>
      </bottom>
      <diagonal/>
    </border>
    <border>
      <left style="thin">
        <color theme="7" tint="-0.749961851863155"/>
      </left>
      <right style="thick">
        <color theme="7" tint="-0.749961851863155"/>
      </right>
      <top style="thin">
        <color theme="7" tint="-0.749961851863155"/>
      </top>
      <bottom/>
      <diagonal/>
    </border>
    <border>
      <left style="thin">
        <color theme="7" tint="-0.749961851863155"/>
      </left>
      <right style="thick">
        <color theme="7" tint="-0.749961851863155"/>
      </right>
      <top/>
      <bottom style="thin">
        <color theme="7" tint="-0.749961851863155"/>
      </bottom>
      <diagonal/>
    </border>
    <border>
      <left style="thick">
        <color theme="7" tint="-0.749961851863155"/>
      </left>
      <right style="thin">
        <color theme="7" tint="-0.749961851863155"/>
      </right>
      <top/>
      <bottom style="thick">
        <color theme="7" tint="-0.749961851863155"/>
      </bottom>
      <diagonal/>
    </border>
    <border>
      <left style="thin">
        <color theme="7" tint="-0.749961851863155"/>
      </left>
      <right style="thin">
        <color theme="7" tint="-0.749961851863155"/>
      </right>
      <top/>
      <bottom style="thick">
        <color theme="7" tint="-0.749961851863155"/>
      </bottom>
      <diagonal/>
    </border>
    <border>
      <left style="thin">
        <color theme="7" tint="-0.749961851863155"/>
      </left>
      <right style="thick">
        <color theme="7" tint="-0.749961851863155"/>
      </right>
      <top/>
      <bottom style="thick">
        <color theme="7" tint="-0.749961851863155"/>
      </bottom>
      <diagonal/>
    </border>
    <border>
      <left style="thick">
        <color theme="7" tint="-0.749961851863155"/>
      </left>
      <right style="thin">
        <color theme="7" tint="-0.749961851863155"/>
      </right>
      <top style="thick">
        <color theme="7" tint="-0.749961851863155"/>
      </top>
      <bottom style="thin">
        <color theme="7" tint="-0.749961851863155"/>
      </bottom>
      <diagonal/>
    </border>
    <border>
      <left style="thin">
        <color theme="7" tint="-0.749961851863155"/>
      </left>
      <right style="thin">
        <color theme="7" tint="-0.749961851863155"/>
      </right>
      <top style="thick">
        <color theme="7" tint="-0.749961851863155"/>
      </top>
      <bottom style="thin">
        <color theme="7" tint="-0.749961851863155"/>
      </bottom>
      <diagonal/>
    </border>
    <border>
      <left style="thin">
        <color theme="7" tint="-0.749961851863155"/>
      </left>
      <right style="thick">
        <color theme="7" tint="-0.749961851863155"/>
      </right>
      <top style="thick">
        <color theme="7" tint="-0.749961851863155"/>
      </top>
      <bottom style="thin">
        <color theme="7" tint="-0.749961851863155"/>
      </bottom>
      <diagonal/>
    </border>
    <border>
      <left style="thin">
        <color theme="7" tint="-0.749961851863155"/>
      </left>
      <right style="thick">
        <color theme="7" tint="-0.749961851863155"/>
      </right>
      <top style="thin">
        <color theme="7" tint="-0.749961851863155"/>
      </top>
      <bottom style="thin">
        <color theme="7" tint="-0.749961851863155"/>
      </bottom>
      <diagonal/>
    </border>
    <border>
      <left style="thick">
        <color theme="7" tint="-0.749961851863155"/>
      </left>
      <right style="thin">
        <color theme="7" tint="-0.749961851863155"/>
      </right>
      <top style="thin">
        <color theme="7" tint="-0.749961851863155"/>
      </top>
      <bottom style="thick">
        <color theme="7" tint="-0.749961851863155"/>
      </bottom>
      <diagonal/>
    </border>
    <border>
      <left style="thin">
        <color theme="7" tint="-0.749961851863155"/>
      </left>
      <right style="thin">
        <color theme="7" tint="-0.749961851863155"/>
      </right>
      <top style="thin">
        <color theme="7" tint="-0.749961851863155"/>
      </top>
      <bottom style="thick">
        <color theme="7" tint="-0.749961851863155"/>
      </bottom>
      <diagonal/>
    </border>
    <border>
      <left style="thin">
        <color theme="7" tint="-0.749961851863155"/>
      </left>
      <right style="thick">
        <color theme="7" tint="-0.749961851863155"/>
      </right>
      <top style="thin">
        <color theme="7" tint="-0.749961851863155"/>
      </top>
      <bottom style="thick">
        <color theme="7" tint="-0.749961851863155"/>
      </bottom>
      <diagonal/>
    </border>
    <border>
      <left style="thick">
        <color theme="7" tint="-0.749961851863155"/>
      </left>
      <right style="thin">
        <color theme="7" tint="-0.749961851863155"/>
      </right>
      <top/>
      <bottom/>
      <diagonal/>
    </border>
    <border>
      <left style="thin">
        <color theme="7" tint="-0.749961851863155"/>
      </left>
      <right style="thin">
        <color theme="7" tint="-0.749961851863155"/>
      </right>
      <top/>
      <bottom/>
      <diagonal/>
    </border>
    <border>
      <left style="thin">
        <color theme="7" tint="-0.749961851863155"/>
      </left>
      <right style="thick">
        <color theme="7" tint="-0.749961851863155"/>
      </right>
      <top/>
      <bottom/>
      <diagonal/>
    </border>
    <border>
      <left style="thin">
        <color indexed="53"/>
      </left>
      <right style="thin">
        <color indexed="53"/>
      </right>
      <top style="thin">
        <color theme="7" tint="-0.749961851863155"/>
      </top>
      <bottom/>
      <diagonal/>
    </border>
    <border>
      <left/>
      <right/>
      <top style="thin">
        <color theme="7" tint="-0.749961851863155"/>
      </top>
      <bottom/>
      <diagonal/>
    </border>
    <border>
      <left/>
      <right style="thin">
        <color theme="7" tint="-0.749961851863155"/>
      </right>
      <top style="thin">
        <color theme="7" tint="-0.749961851863155"/>
      </top>
      <bottom/>
      <diagonal/>
    </border>
    <border>
      <left/>
      <right style="thin">
        <color theme="7" tint="-0.749961851863155"/>
      </right>
      <top/>
      <bottom/>
      <diagonal/>
    </border>
    <border>
      <left style="thin">
        <color theme="7" tint="-0.749961851863155"/>
      </left>
      <right style="thin">
        <color indexed="53"/>
      </right>
      <top/>
      <bottom/>
      <diagonal/>
    </border>
    <border>
      <left style="thin">
        <color indexed="53"/>
      </left>
      <right style="thin">
        <color theme="7" tint="-0.749961851863155"/>
      </right>
      <top/>
      <bottom/>
      <diagonal/>
    </border>
    <border>
      <left style="thin">
        <color theme="7" tint="-0.749961851863155"/>
      </left>
      <right/>
      <top style="thin">
        <color theme="7" tint="-0.749961851863155"/>
      </top>
      <bottom style="thin">
        <color theme="7" tint="-0.749961851863155"/>
      </bottom>
      <diagonal/>
    </border>
    <border>
      <left style="thin">
        <color theme="7" tint="-0.749961851863155"/>
      </left>
      <right/>
      <top style="thin">
        <color theme="7" tint="-0.749961851863155"/>
      </top>
      <bottom/>
      <diagonal/>
    </border>
    <border>
      <left style="thin">
        <color theme="7" tint="-0.749961851863155"/>
      </left>
      <right/>
      <top/>
      <bottom/>
      <diagonal/>
    </border>
    <border>
      <left style="thin">
        <color theme="7" tint="-0.749961851863155"/>
      </left>
      <right/>
      <top/>
      <bottom style="thin">
        <color indexed="64"/>
      </bottom>
      <diagonal/>
    </border>
    <border>
      <left style="thin">
        <color theme="7" tint="-0.749961851863155"/>
      </left>
      <right style="thin">
        <color theme="7" tint="-0.749961851863155"/>
      </right>
      <top style="thin">
        <color theme="7" tint="-0.749961851863155"/>
      </top>
      <bottom style="dashed">
        <color theme="7" tint="-0.749961851863155"/>
      </bottom>
      <diagonal/>
    </border>
    <border>
      <left style="thin">
        <color theme="7" tint="-0.749961851863155"/>
      </left>
      <right style="thin">
        <color indexed="53"/>
      </right>
      <top style="thin">
        <color theme="7" tint="-0.749961851863155"/>
      </top>
      <bottom style="dashed">
        <color theme="7" tint="-0.749961851863155"/>
      </bottom>
      <diagonal/>
    </border>
    <border>
      <left style="thin">
        <color theme="7" tint="-0.749961851863155"/>
      </left>
      <right/>
      <top style="thin">
        <color theme="7" tint="-0.749961851863155"/>
      </top>
      <bottom style="dashed">
        <color theme="7" tint="-0.749961851863155"/>
      </bottom>
      <diagonal/>
    </border>
    <border>
      <left/>
      <right/>
      <top style="thin">
        <color theme="7" tint="-0.749961851863155"/>
      </top>
      <bottom style="dashed">
        <color theme="7" tint="-0.749961851863155"/>
      </bottom>
      <diagonal/>
    </border>
    <border>
      <left/>
      <right style="thin">
        <color theme="7" tint="-0.749961851863155"/>
      </right>
      <top style="thin">
        <color theme="7" tint="-0.749961851863155"/>
      </top>
      <bottom style="dashed">
        <color theme="7" tint="-0.749961851863155"/>
      </bottom>
      <diagonal/>
    </border>
    <border>
      <left style="thin">
        <color indexed="53"/>
      </left>
      <right style="thin">
        <color indexed="53"/>
      </right>
      <top style="thin">
        <color theme="7" tint="-0.749961851863155"/>
      </top>
      <bottom style="dashed">
        <color theme="7" tint="-0.749961851863155"/>
      </bottom>
      <diagonal/>
    </border>
    <border>
      <left style="thin">
        <color indexed="53"/>
      </left>
      <right style="thin">
        <color theme="7" tint="-0.749961851863155"/>
      </right>
      <top style="thin">
        <color theme="7" tint="-0.749961851863155"/>
      </top>
      <bottom style="dashed">
        <color theme="7" tint="-0.749961851863155"/>
      </bottom>
      <diagonal/>
    </border>
    <border>
      <left/>
      <right/>
      <top/>
      <bottom style="dashed">
        <color theme="7" tint="-0.749961851863155"/>
      </bottom>
      <diagonal/>
    </border>
    <border>
      <left/>
      <right/>
      <top style="thin">
        <color indexed="64"/>
      </top>
      <bottom style="dashed">
        <color theme="7" tint="-0.749961851863155"/>
      </bottom>
      <diagonal/>
    </border>
    <border>
      <left style="thin">
        <color theme="7" tint="-0.749961851863155"/>
      </left>
      <right style="thin">
        <color indexed="53"/>
      </right>
      <top style="thin">
        <color theme="7" tint="-0.749961851863155"/>
      </top>
      <bottom/>
      <diagonal/>
    </border>
    <border>
      <left style="thin">
        <color indexed="53"/>
      </left>
      <right style="thin">
        <color theme="7" tint="-0.749961851863155"/>
      </right>
      <top style="thin">
        <color theme="7" tint="-0.749961851863155"/>
      </top>
      <bottom/>
      <diagonal/>
    </border>
    <border>
      <left style="thin">
        <color theme="7" tint="-0.749961851863155"/>
      </left>
      <right style="thin">
        <color theme="7" tint="-0.749961851863155"/>
      </right>
      <top style="thin">
        <color indexed="64"/>
      </top>
      <bottom/>
      <diagonal/>
    </border>
    <border>
      <left style="thick">
        <color theme="7" tint="-0.749961851863155"/>
      </left>
      <right/>
      <top style="thick">
        <color theme="7" tint="-0.749961851863155"/>
      </top>
      <bottom/>
      <diagonal/>
    </border>
    <border>
      <left/>
      <right/>
      <top style="thick">
        <color theme="7" tint="-0.749961851863155"/>
      </top>
      <bottom/>
      <diagonal/>
    </border>
    <border>
      <left/>
      <right style="thick">
        <color theme="7" tint="-0.749961851863155"/>
      </right>
      <top style="thick">
        <color theme="7" tint="-0.749961851863155"/>
      </top>
      <bottom/>
      <diagonal/>
    </border>
    <border>
      <left style="thick">
        <color theme="7" tint="-0.749961851863155"/>
      </left>
      <right/>
      <top/>
      <bottom/>
      <diagonal/>
    </border>
    <border>
      <left/>
      <right style="thick">
        <color theme="7" tint="-0.749961851863155"/>
      </right>
      <top/>
      <bottom/>
      <diagonal/>
    </border>
    <border>
      <left style="thick">
        <color theme="7" tint="-0.749961851863155"/>
      </left>
      <right/>
      <top/>
      <bottom style="thick">
        <color theme="7" tint="-0.749961851863155"/>
      </bottom>
      <diagonal/>
    </border>
    <border>
      <left/>
      <right/>
      <top/>
      <bottom style="thick">
        <color theme="7" tint="-0.749961851863155"/>
      </bottom>
      <diagonal/>
    </border>
    <border>
      <left/>
      <right style="thick">
        <color theme="7" tint="-0.749961851863155"/>
      </right>
      <top/>
      <bottom style="thick">
        <color theme="7" tint="-0.749961851863155"/>
      </bottom>
      <diagonal/>
    </border>
    <border>
      <left/>
      <right style="thin">
        <color theme="7" tint="-0.749961851863155"/>
      </right>
      <top/>
      <bottom style="dashed">
        <color theme="7" tint="-0.749961851863155"/>
      </bottom>
      <diagonal/>
    </border>
    <border>
      <left style="thin">
        <color theme="7" tint="-0.749961851863155"/>
      </left>
      <right style="thin">
        <color indexed="53"/>
      </right>
      <top/>
      <bottom style="dashed">
        <color theme="7" tint="-0.749961851863155"/>
      </bottom>
      <diagonal/>
    </border>
    <border>
      <left/>
      <right style="dashed">
        <color theme="7" tint="-0.749961851863155"/>
      </right>
      <top style="thin">
        <color theme="7" tint="-0.749961851863155"/>
      </top>
      <bottom/>
      <diagonal/>
    </border>
    <border>
      <left style="dashed">
        <color theme="7" tint="-0.749961851863155"/>
      </left>
      <right/>
      <top style="thin">
        <color theme="7" tint="-0.749961851863155"/>
      </top>
      <bottom/>
      <diagonal/>
    </border>
    <border>
      <left/>
      <right style="dashed">
        <color theme="7" tint="-0.749961851863155"/>
      </right>
      <top/>
      <bottom style="thin">
        <color theme="7" tint="-0.749961851863155"/>
      </bottom>
      <diagonal/>
    </border>
    <border>
      <left style="dashed">
        <color theme="7" tint="-0.749961851863155"/>
      </left>
      <right/>
      <top/>
      <bottom style="thin">
        <color theme="7" tint="-0.749961851863155"/>
      </bottom>
      <diagonal/>
    </border>
    <border>
      <left/>
      <right style="thin">
        <color theme="7" tint="-0.749961851863155"/>
      </right>
      <top/>
      <bottom style="thin">
        <color indexed="64"/>
      </bottom>
      <diagonal/>
    </border>
    <border>
      <left style="dashed">
        <color theme="7" tint="-0.749961851863155"/>
      </left>
      <right/>
      <top/>
      <bottom/>
      <diagonal/>
    </border>
    <border>
      <left style="double">
        <color theme="7" tint="-0.749961851863155"/>
      </left>
      <right style="thin">
        <color indexed="53"/>
      </right>
      <top style="double">
        <color theme="7" tint="-0.749961851863155"/>
      </top>
      <bottom/>
      <diagonal/>
    </border>
    <border>
      <left style="thin">
        <color indexed="53"/>
      </left>
      <right style="thin">
        <color indexed="53"/>
      </right>
      <top style="double">
        <color theme="7" tint="-0.749961851863155"/>
      </top>
      <bottom/>
      <diagonal/>
    </border>
    <border>
      <left style="thin">
        <color indexed="53"/>
      </left>
      <right style="thin">
        <color theme="7" tint="-0.749961851863155"/>
      </right>
      <top style="double">
        <color theme="7" tint="-0.749961851863155"/>
      </top>
      <bottom/>
      <diagonal/>
    </border>
    <border>
      <left/>
      <right/>
      <top style="double">
        <color theme="7" tint="-0.749961851863155"/>
      </top>
      <bottom/>
      <diagonal/>
    </border>
    <border>
      <left style="double">
        <color theme="7" tint="-0.749961851863155"/>
      </left>
      <right style="thin">
        <color indexed="53"/>
      </right>
      <top/>
      <bottom style="double">
        <color theme="7" tint="-0.749961851863155"/>
      </bottom>
      <diagonal/>
    </border>
    <border>
      <left style="thin">
        <color indexed="53"/>
      </left>
      <right style="thin">
        <color indexed="53"/>
      </right>
      <top/>
      <bottom style="double">
        <color theme="7" tint="-0.749961851863155"/>
      </bottom>
      <diagonal/>
    </border>
    <border>
      <left style="thin">
        <color indexed="53"/>
      </left>
      <right style="thin">
        <color theme="7" tint="-0.749961851863155"/>
      </right>
      <top/>
      <bottom style="double">
        <color theme="7" tint="-0.749961851863155"/>
      </bottom>
      <diagonal/>
    </border>
    <border>
      <left/>
      <right/>
      <top/>
      <bottom style="double">
        <color theme="7" tint="-0.749961851863155"/>
      </bottom>
      <diagonal/>
    </border>
    <border>
      <left style="thin">
        <color indexed="53"/>
      </left>
      <right style="thin">
        <color indexed="53"/>
      </right>
      <top/>
      <bottom style="dashed">
        <color theme="7" tint="-0.749961851863155"/>
      </bottom>
      <diagonal/>
    </border>
    <border>
      <left style="thin">
        <color indexed="53"/>
      </left>
      <right style="thin">
        <color theme="7" tint="-0.749961851863155"/>
      </right>
      <top/>
      <bottom style="dashed">
        <color theme="7" tint="-0.749961851863155"/>
      </bottom>
      <diagonal/>
    </border>
    <border>
      <left style="double">
        <color theme="7" tint="-0.749961851863155"/>
      </left>
      <right/>
      <top style="double">
        <color theme="7" tint="-0.749961851863155"/>
      </top>
      <bottom/>
      <diagonal/>
    </border>
    <border>
      <left/>
      <right style="thin">
        <color theme="7" tint="-0.749961851863155"/>
      </right>
      <top style="double">
        <color theme="7" tint="-0.749961851863155"/>
      </top>
      <bottom/>
      <diagonal/>
    </border>
    <border>
      <left style="thin">
        <color theme="7" tint="-0.749961851863155"/>
      </left>
      <right/>
      <top style="double">
        <color theme="7" tint="-0.749961851863155"/>
      </top>
      <bottom/>
      <diagonal/>
    </border>
    <border>
      <left/>
      <right style="dashed">
        <color theme="7" tint="-0.749961851863155"/>
      </right>
      <top style="double">
        <color theme="7" tint="-0.749961851863155"/>
      </top>
      <bottom/>
      <diagonal/>
    </border>
    <border>
      <left style="double">
        <color theme="7" tint="-0.749961851863155"/>
      </left>
      <right/>
      <top/>
      <bottom/>
      <diagonal/>
    </border>
    <border>
      <left/>
      <right style="double">
        <color theme="7" tint="-0.749961851863155"/>
      </right>
      <top/>
      <bottom style="thin">
        <color theme="7" tint="-0.749961851863155"/>
      </bottom>
      <diagonal/>
    </border>
    <border>
      <left/>
      <right style="double">
        <color theme="7" tint="-0.749961851863155"/>
      </right>
      <top style="thin">
        <color theme="7" tint="-0.749961851863155"/>
      </top>
      <bottom/>
      <diagonal/>
    </border>
    <border>
      <left/>
      <right style="double">
        <color theme="7" tint="-0.749961851863155"/>
      </right>
      <top/>
      <bottom/>
      <diagonal/>
    </border>
    <border>
      <left style="double">
        <color theme="7" tint="-0.749961851863155"/>
      </left>
      <right/>
      <top/>
      <bottom style="double">
        <color theme="7" tint="-0.749961851863155"/>
      </bottom>
      <diagonal/>
    </border>
    <border>
      <left/>
      <right style="thin">
        <color theme="7" tint="-0.749961851863155"/>
      </right>
      <top/>
      <bottom style="double">
        <color theme="7" tint="-0.749961851863155"/>
      </bottom>
      <diagonal/>
    </border>
    <border>
      <left style="thin">
        <color theme="7" tint="-0.749961851863155"/>
      </left>
      <right/>
      <top/>
      <bottom style="double">
        <color theme="7" tint="-0.749961851863155"/>
      </bottom>
      <diagonal/>
    </border>
    <border>
      <left style="dashed">
        <color theme="7" tint="-0.749961851863155"/>
      </left>
      <right/>
      <top/>
      <bottom style="double">
        <color theme="7" tint="-0.749961851863155"/>
      </bottom>
      <diagonal/>
    </border>
    <border>
      <left/>
      <right style="dashed">
        <color theme="7" tint="-0.749961851863155"/>
      </right>
      <top/>
      <bottom style="double">
        <color theme="7" tint="-0.749961851863155"/>
      </bottom>
      <diagonal/>
    </border>
    <border>
      <left style="dashed">
        <color theme="7" tint="-0.749961851863155"/>
      </left>
      <right style="dashed">
        <color theme="7" tint="-0.749961851863155"/>
      </right>
      <top/>
      <bottom/>
      <diagonal/>
    </border>
    <border>
      <left style="thin">
        <color indexed="53"/>
      </left>
      <right style="thin">
        <color theme="7" tint="-0.749961851863155"/>
      </right>
      <top style="thin">
        <color theme="7" tint="-0.749961851863155"/>
      </top>
      <bottom style="thin">
        <color theme="7" tint="-0.749961851863155"/>
      </bottom>
      <diagonal/>
    </border>
    <border>
      <left style="thick">
        <color theme="7" tint="-0.749961851863155"/>
      </left>
      <right/>
      <top style="thick">
        <color theme="7" tint="-0.749961851863155"/>
      </top>
      <bottom style="thin">
        <color theme="7" tint="-0.749961851863155"/>
      </bottom>
      <diagonal/>
    </border>
    <border>
      <left/>
      <right/>
      <top style="thick">
        <color theme="7" tint="-0.749961851863155"/>
      </top>
      <bottom style="thin">
        <color theme="7" tint="-0.749961851863155"/>
      </bottom>
      <diagonal/>
    </border>
    <border>
      <left/>
      <right style="thick">
        <color theme="7" tint="-0.749961851863155"/>
      </right>
      <top style="thick">
        <color theme="7" tint="-0.749961851863155"/>
      </top>
      <bottom style="thin">
        <color theme="7" tint="-0.749961851863155"/>
      </bottom>
      <diagonal/>
    </border>
    <border>
      <left style="thick">
        <color theme="7" tint="-0.749961851863155"/>
      </left>
      <right/>
      <top style="thin">
        <color theme="7" tint="-0.749961851863155"/>
      </top>
      <bottom/>
      <diagonal/>
    </border>
    <border>
      <left/>
      <right style="thick">
        <color theme="7" tint="-0.749961851863155"/>
      </right>
      <top style="thin">
        <color theme="7" tint="-0.749961851863155"/>
      </top>
      <bottom/>
      <diagonal/>
    </border>
    <border>
      <left style="thick">
        <color theme="7" tint="-0.749961851863155"/>
      </left>
      <right style="dashed">
        <color theme="7" tint="-0.749961851863155"/>
      </right>
      <top style="thick">
        <color theme="7" tint="-0.749961851863155"/>
      </top>
      <bottom/>
      <diagonal/>
    </border>
    <border>
      <left style="dashed">
        <color theme="7" tint="-0.749961851863155"/>
      </left>
      <right style="dashed">
        <color theme="7" tint="-0.749961851863155"/>
      </right>
      <top style="thick">
        <color theme="7" tint="-0.749961851863155"/>
      </top>
      <bottom/>
      <diagonal/>
    </border>
    <border>
      <left style="dashed">
        <color theme="7" tint="-0.749961851863155"/>
      </left>
      <right style="thick">
        <color theme="7" tint="-0.749961851863155"/>
      </right>
      <top style="thick">
        <color theme="7" tint="-0.749961851863155"/>
      </top>
      <bottom/>
      <diagonal/>
    </border>
    <border>
      <left style="thick">
        <color theme="7" tint="-0.749961851863155"/>
      </left>
      <right style="dashed">
        <color theme="7" tint="-0.749961851863155"/>
      </right>
      <top/>
      <bottom/>
      <diagonal/>
    </border>
    <border>
      <left style="dashed">
        <color theme="7" tint="-0.749961851863155"/>
      </left>
      <right style="thick">
        <color theme="7" tint="-0.749961851863155"/>
      </right>
      <top/>
      <bottom/>
      <diagonal/>
    </border>
    <border>
      <left style="thick">
        <color theme="7" tint="-0.749961851863155"/>
      </left>
      <right style="dashed">
        <color theme="7" tint="-0.749961851863155"/>
      </right>
      <top/>
      <bottom style="thick">
        <color theme="7" tint="-0.749961851863155"/>
      </bottom>
      <diagonal/>
    </border>
    <border>
      <left style="dashed">
        <color theme="7" tint="-0.749961851863155"/>
      </left>
      <right style="dashed">
        <color theme="7" tint="-0.749961851863155"/>
      </right>
      <top/>
      <bottom style="thick">
        <color theme="7" tint="-0.749961851863155"/>
      </bottom>
      <diagonal/>
    </border>
    <border>
      <left style="dashed">
        <color theme="7" tint="-0.749961851863155"/>
      </left>
      <right style="thick">
        <color theme="7" tint="-0.749961851863155"/>
      </right>
      <top/>
      <bottom style="thick">
        <color theme="7" tint="-0.749961851863155"/>
      </bottom>
      <diagonal/>
    </border>
    <border>
      <left style="dashed">
        <color theme="7" tint="-0.749961851863155"/>
      </left>
      <right/>
      <top style="thick">
        <color theme="7" tint="-0.749961851863155"/>
      </top>
      <bottom/>
      <diagonal/>
    </border>
    <border>
      <left/>
      <right style="thin">
        <color theme="7" tint="-0.749961851863155"/>
      </right>
      <top style="thick">
        <color theme="7" tint="-0.749961851863155"/>
      </top>
      <bottom/>
      <diagonal/>
    </border>
    <border>
      <left style="dashed">
        <color theme="7" tint="-0.749961851863155"/>
      </left>
      <right/>
      <top/>
      <bottom style="thick">
        <color theme="7" tint="-0.749961851863155"/>
      </bottom>
      <diagonal/>
    </border>
    <border>
      <left/>
      <right style="thin">
        <color theme="7" tint="-0.749961851863155"/>
      </right>
      <top/>
      <bottom style="thick">
        <color theme="7" tint="-0.749961851863155"/>
      </bottom>
      <diagonal/>
    </border>
    <border>
      <left style="thick">
        <color theme="7" tint="-0.749961851863155"/>
      </left>
      <right/>
      <top style="thick">
        <color theme="7" tint="-0.749961851863155"/>
      </top>
      <bottom style="thick">
        <color theme="7" tint="-0.749961851863155"/>
      </bottom>
      <diagonal/>
    </border>
    <border>
      <left/>
      <right/>
      <top style="thick">
        <color theme="7" tint="-0.749961851863155"/>
      </top>
      <bottom style="thick">
        <color theme="7" tint="-0.749961851863155"/>
      </bottom>
      <diagonal/>
    </border>
    <border>
      <left/>
      <right style="thick">
        <color theme="7" tint="-0.749961851863155"/>
      </right>
      <top style="thick">
        <color theme="7" tint="-0.749961851863155"/>
      </top>
      <bottom style="thick">
        <color theme="7" tint="-0.749961851863155"/>
      </bottom>
      <diagonal/>
    </border>
    <border>
      <left/>
      <right/>
      <top style="thin">
        <color rgb="FFFF6600"/>
      </top>
      <bottom style="thick">
        <color rgb="FFFF6600"/>
      </bottom>
      <diagonal/>
    </border>
    <border>
      <left/>
      <right/>
      <top style="thin">
        <color theme="7" tint="-0.749961851863155"/>
      </top>
      <bottom style="thick">
        <color theme="7" tint="-0.749961851863155"/>
      </bottom>
      <diagonal/>
    </border>
    <border>
      <left/>
      <right style="thin">
        <color theme="7" tint="-0.749961851863155"/>
      </right>
      <top style="thin">
        <color theme="7" tint="-0.749961851863155"/>
      </top>
      <bottom style="thick">
        <color theme="7" tint="-0.749961851863155"/>
      </bottom>
      <diagonal/>
    </border>
    <border>
      <left style="thin">
        <color auto="1"/>
      </left>
      <right/>
      <top/>
      <bottom style="double">
        <color indexed="64"/>
      </bottom>
      <diagonal/>
    </border>
    <border>
      <left/>
      <right style="double">
        <color indexed="64"/>
      </right>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theme="7" tint="-0.749961851863155"/>
      </left>
      <right style="thin">
        <color theme="7" tint="-0.749961851863155"/>
      </right>
      <top style="thin">
        <color theme="7" tint="-0.749961851863155"/>
      </top>
      <bottom style="thin">
        <color rgb="FFFF6600"/>
      </bottom>
      <diagonal/>
    </border>
    <border>
      <left style="thin">
        <color theme="7" tint="-0.749961851863155"/>
      </left>
      <right/>
      <top style="thick">
        <color theme="7" tint="-0.749961851863155"/>
      </top>
      <bottom style="thin">
        <color theme="7" tint="-0.749961851863155"/>
      </bottom>
      <diagonal/>
    </border>
    <border>
      <left/>
      <right style="thin">
        <color indexed="64"/>
      </right>
      <top style="thick">
        <color theme="7" tint="-0.749961851863155"/>
      </top>
      <bottom style="thin">
        <color theme="7" tint="-0.749961851863155"/>
      </bottom>
      <diagonal/>
    </border>
    <border>
      <left style="thin">
        <color auto="1"/>
      </left>
      <right style="thin">
        <color indexed="53"/>
      </right>
      <top style="thin">
        <color indexed="64"/>
      </top>
      <bottom/>
      <diagonal/>
    </border>
    <border>
      <left style="thin">
        <color indexed="53"/>
      </left>
      <right style="thin">
        <color auto="1"/>
      </right>
      <top style="thin">
        <color indexed="64"/>
      </top>
      <bottom/>
      <diagonal/>
    </border>
    <border>
      <left style="thin">
        <color auto="1"/>
      </left>
      <right style="thin">
        <color indexed="53"/>
      </right>
      <top/>
      <bottom style="thin">
        <color indexed="64"/>
      </bottom>
      <diagonal/>
    </border>
    <border>
      <left style="thin">
        <color indexed="53"/>
      </left>
      <right style="thin">
        <color auto="1"/>
      </right>
      <top/>
      <bottom style="thin">
        <color indexed="64"/>
      </bottom>
      <diagonal/>
    </border>
    <border>
      <left style="thin">
        <color indexed="64"/>
      </left>
      <right/>
      <top/>
      <bottom style="thin">
        <color indexed="64"/>
      </bottom>
      <diagonal/>
    </border>
  </borders>
  <cellStyleXfs count="5">
    <xf numFmtId="0" fontId="0" fillId="0" borderId="0"/>
    <xf numFmtId="9" fontId="2" fillId="0" borderId="0" applyFont="0" applyFill="0" applyBorder="0" applyAlignment="0" applyProtection="0"/>
    <xf numFmtId="38" fontId="2" fillId="0" borderId="0" applyFont="0" applyFill="0" applyBorder="0" applyAlignment="0" applyProtection="0"/>
    <xf numFmtId="0" fontId="48" fillId="0" borderId="0"/>
    <xf numFmtId="0" fontId="48" fillId="0" borderId="0"/>
  </cellStyleXfs>
  <cellXfs count="1795">
    <xf numFmtId="0" fontId="0" fillId="0" borderId="0" xfId="0"/>
    <xf numFmtId="38" fontId="8" fillId="0" borderId="0" xfId="2" applyFont="1" applyAlignment="1">
      <alignment vertical="center"/>
    </xf>
    <xf numFmtId="38" fontId="8" fillId="0" borderId="0" xfId="2" applyFont="1" applyFill="1" applyAlignment="1">
      <alignment vertical="center"/>
    </xf>
    <xf numFmtId="38" fontId="8" fillId="0" borderId="1" xfId="2" applyFont="1" applyFill="1" applyBorder="1" applyAlignment="1">
      <alignment horizontal="center" vertical="center"/>
    </xf>
    <xf numFmtId="38" fontId="8" fillId="0" borderId="1" xfId="2" applyFont="1" applyBorder="1" applyAlignment="1">
      <alignment horizontal="distributed" vertical="center"/>
    </xf>
    <xf numFmtId="38" fontId="8" fillId="0" borderId="0" xfId="2" applyFont="1" applyFill="1" applyAlignment="1">
      <alignment horizontal="right" vertical="center"/>
    </xf>
    <xf numFmtId="0" fontId="8" fillId="0" borderId="0" xfId="0" applyFont="1" applyAlignment="1">
      <alignment vertical="center"/>
    </xf>
    <xf numFmtId="0" fontId="8" fillId="2" borderId="1" xfId="0" applyFont="1" applyFill="1" applyBorder="1" applyAlignment="1">
      <alignment horizontal="left" vertical="center"/>
    </xf>
    <xf numFmtId="0" fontId="9" fillId="0" borderId="0" xfId="0" applyFont="1" applyAlignment="1">
      <alignment vertical="center"/>
    </xf>
    <xf numFmtId="0" fontId="8" fillId="3" borderId="1" xfId="0" applyFont="1" applyFill="1" applyBorder="1" applyAlignment="1">
      <alignment vertical="center"/>
    </xf>
    <xf numFmtId="0" fontId="8" fillId="0" borderId="0" xfId="0" applyFont="1" applyAlignment="1">
      <alignment horizontal="left" vertical="center"/>
    </xf>
    <xf numFmtId="0" fontId="8" fillId="4" borderId="1" xfId="0" applyFont="1" applyFill="1" applyBorder="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8" fillId="2" borderId="2" xfId="0" applyFont="1" applyFill="1" applyBorder="1" applyAlignment="1">
      <alignment vertical="center"/>
    </xf>
    <xf numFmtId="0" fontId="8" fillId="0" borderId="2" xfId="0" applyFont="1" applyBorder="1" applyAlignment="1">
      <alignment horizontal="center" vertical="center"/>
    </xf>
    <xf numFmtId="0" fontId="8" fillId="0" borderId="1" xfId="0" applyFont="1" applyBorder="1" applyAlignment="1">
      <alignment horizontal="center" vertical="center"/>
    </xf>
    <xf numFmtId="0" fontId="8" fillId="0" borderId="2" xfId="0" applyFont="1" applyBorder="1" applyAlignment="1">
      <alignment horizontal="distributed" vertical="center"/>
    </xf>
    <xf numFmtId="182" fontId="8" fillId="0" borderId="1" xfId="0" applyNumberFormat="1" applyFont="1" applyBorder="1" applyAlignment="1">
      <alignment horizontal="right" vertical="center"/>
    </xf>
    <xf numFmtId="38" fontId="8" fillId="0" borderId="1" xfId="2" applyFont="1" applyFill="1" applyBorder="1" applyAlignment="1">
      <alignment vertical="center"/>
    </xf>
    <xf numFmtId="0" fontId="8" fillId="0" borderId="0" xfId="0" applyFont="1" applyFill="1" applyAlignment="1">
      <alignment vertical="center"/>
    </xf>
    <xf numFmtId="56" fontId="8" fillId="0" borderId="0" xfId="0" applyNumberFormat="1" applyFont="1" applyFill="1" applyAlignment="1">
      <alignment vertical="center"/>
    </xf>
    <xf numFmtId="38" fontId="8" fillId="0" borderId="2" xfId="2" applyFont="1" applyFill="1" applyBorder="1" applyAlignment="1">
      <alignment horizontal="centerContinuous" vertical="center"/>
    </xf>
    <xf numFmtId="9" fontId="8" fillId="0" borderId="3" xfId="1" applyFont="1" applyFill="1" applyBorder="1" applyAlignment="1">
      <alignment horizontal="centerContinuous" vertical="center"/>
    </xf>
    <xf numFmtId="38" fontId="8" fillId="0" borderId="4" xfId="2" applyFont="1" applyFill="1" applyBorder="1" applyAlignment="1">
      <alignment horizontal="centerContinuous" vertical="center"/>
    </xf>
    <xf numFmtId="0" fontId="8" fillId="0" borderId="0" xfId="0" applyFont="1" applyFill="1" applyAlignment="1">
      <alignment horizontal="center" vertical="center"/>
    </xf>
    <xf numFmtId="0" fontId="8" fillId="2" borderId="5" xfId="0" applyFont="1" applyFill="1" applyBorder="1" applyAlignment="1">
      <alignment horizontal="distributed" vertical="center" justifyLastLine="1"/>
    </xf>
    <xf numFmtId="0" fontId="8" fillId="0" borderId="6" xfId="0" applyFont="1" applyBorder="1" applyAlignment="1">
      <alignment horizontal="center" vertical="center"/>
    </xf>
    <xf numFmtId="181" fontId="8" fillId="2" borderId="2" xfId="0" applyNumberFormat="1" applyFont="1" applyFill="1" applyBorder="1" applyAlignment="1">
      <alignment horizontal="center" vertical="center"/>
    </xf>
    <xf numFmtId="38" fontId="8" fillId="2" borderId="1" xfId="2" applyFont="1" applyFill="1" applyBorder="1" applyAlignment="1">
      <alignment vertical="center"/>
    </xf>
    <xf numFmtId="176" fontId="8" fillId="0" borderId="0" xfId="2" applyNumberFormat="1" applyFont="1" applyFill="1" applyAlignment="1">
      <alignment vertical="center"/>
    </xf>
    <xf numFmtId="9" fontId="8" fillId="0" borderId="1" xfId="1" applyFont="1" applyFill="1" applyBorder="1" applyAlignment="1">
      <alignment horizontal="center" vertical="center"/>
    </xf>
    <xf numFmtId="0" fontId="8" fillId="0" borderId="1" xfId="0" applyFont="1" applyFill="1" applyBorder="1" applyAlignment="1">
      <alignment horizontal="distributed" vertical="center"/>
    </xf>
    <xf numFmtId="0" fontId="8" fillId="2" borderId="1" xfId="0" applyFont="1" applyFill="1" applyBorder="1" applyAlignment="1">
      <alignment vertical="center"/>
    </xf>
    <xf numFmtId="57" fontId="8" fillId="2" borderId="1" xfId="0" applyNumberFormat="1" applyFont="1" applyFill="1" applyBorder="1" applyAlignment="1">
      <alignment horizontal="center" vertical="center"/>
    </xf>
    <xf numFmtId="57" fontId="8" fillId="0" borderId="0" xfId="0" applyNumberFormat="1" applyFont="1" applyFill="1" applyAlignment="1">
      <alignment vertical="center"/>
    </xf>
    <xf numFmtId="0" fontId="8" fillId="0" borderId="2" xfId="0" applyFont="1" applyFill="1" applyBorder="1" applyAlignment="1">
      <alignment horizontal="distributed" vertical="center"/>
    </xf>
    <xf numFmtId="0" fontId="8" fillId="0" borderId="1" xfId="0" applyFont="1" applyBorder="1" applyAlignment="1">
      <alignment horizontal="distributed" vertical="center"/>
    </xf>
    <xf numFmtId="9" fontId="8" fillId="0" borderId="0" xfId="1" applyFont="1" applyFill="1" applyBorder="1" applyAlignment="1">
      <alignment horizontal="center" vertical="center"/>
    </xf>
    <xf numFmtId="38" fontId="8" fillId="0" borderId="0" xfId="2" applyFont="1" applyFill="1" applyBorder="1" applyAlignment="1">
      <alignment horizontal="center" vertical="center"/>
    </xf>
    <xf numFmtId="0" fontId="8" fillId="0" borderId="0" xfId="0" applyFont="1" applyFill="1" applyBorder="1" applyAlignment="1">
      <alignment horizontal="center" vertical="center"/>
    </xf>
    <xf numFmtId="38" fontId="8" fillId="5" borderId="6" xfId="2" applyFont="1" applyFill="1" applyBorder="1" applyAlignment="1">
      <alignment vertical="center"/>
    </xf>
    <xf numFmtId="0" fontId="8" fillId="3" borderId="1" xfId="0" applyFont="1" applyFill="1" applyBorder="1" applyAlignment="1">
      <alignment horizontal="center" vertical="center"/>
    </xf>
    <xf numFmtId="0" fontId="8" fillId="6" borderId="2" xfId="0" applyFont="1" applyFill="1" applyBorder="1" applyAlignment="1">
      <alignment horizontal="center" vertical="center"/>
    </xf>
    <xf numFmtId="0" fontId="8" fillId="0" borderId="1" xfId="0" applyFont="1" applyBorder="1" applyAlignment="1">
      <alignment horizontal="center" vertical="center" shrinkToFit="1"/>
    </xf>
    <xf numFmtId="0" fontId="8" fillId="0" borderId="6" xfId="0" applyFont="1" applyBorder="1" applyAlignment="1">
      <alignment horizontal="center" vertical="center" shrinkToFit="1"/>
    </xf>
    <xf numFmtId="38" fontId="8" fillId="0" borderId="0" xfId="0" applyNumberFormat="1" applyFont="1" applyFill="1" applyAlignment="1">
      <alignment vertical="center"/>
    </xf>
    <xf numFmtId="0" fontId="8" fillId="2" borderId="2" xfId="0" applyFont="1" applyFill="1" applyBorder="1" applyAlignment="1">
      <alignment horizontal="distributed" vertical="center" justifyLastLine="1"/>
    </xf>
    <xf numFmtId="0" fontId="8" fillId="3" borderId="7" xfId="0" applyFont="1" applyFill="1" applyBorder="1" applyAlignment="1">
      <alignment horizontal="center" vertical="center" shrinkToFit="1"/>
    </xf>
    <xf numFmtId="0" fontId="8" fillId="5" borderId="3" xfId="0" applyFont="1" applyFill="1" applyBorder="1" applyAlignment="1">
      <alignment horizontal="center" vertical="center" shrinkToFit="1"/>
    </xf>
    <xf numFmtId="38" fontId="8" fillId="5" borderId="7" xfId="2" applyFont="1" applyFill="1" applyBorder="1" applyAlignment="1">
      <alignment vertical="center"/>
    </xf>
    <xf numFmtId="182" fontId="8" fillId="0" borderId="1" xfId="0" applyNumberFormat="1" applyFont="1" applyFill="1" applyBorder="1" applyAlignment="1">
      <alignment horizontal="right" vertical="center"/>
    </xf>
    <xf numFmtId="0" fontId="8" fillId="0" borderId="3" xfId="0" applyFont="1" applyFill="1" applyBorder="1" applyAlignment="1">
      <alignment horizontal="centerContinuous" vertical="center"/>
    </xf>
    <xf numFmtId="57" fontId="8" fillId="2" borderId="1" xfId="0" applyNumberFormat="1" applyFont="1" applyFill="1" applyBorder="1" applyAlignment="1" applyProtection="1">
      <alignment horizontal="center" vertical="center"/>
    </xf>
    <xf numFmtId="0" fontId="8" fillId="0" borderId="2" xfId="0" applyFont="1" applyFill="1" applyBorder="1" applyAlignment="1">
      <alignment horizontal="centerContinuous" vertical="center"/>
    </xf>
    <xf numFmtId="9" fontId="8" fillId="0" borderId="0" xfId="1" applyFont="1" applyFill="1" applyAlignment="1">
      <alignment vertical="center"/>
    </xf>
    <xf numFmtId="9" fontId="8" fillId="0" borderId="1" xfId="1" applyFont="1" applyFill="1" applyBorder="1" applyAlignment="1">
      <alignment vertical="center"/>
    </xf>
    <xf numFmtId="0" fontId="8" fillId="0" borderId="0" xfId="0" applyFont="1" applyBorder="1" applyAlignment="1">
      <alignment vertical="center"/>
    </xf>
    <xf numFmtId="0" fontId="8" fillId="0" borderId="8" xfId="0" applyFont="1" applyBorder="1" applyAlignment="1">
      <alignment vertical="center"/>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xf numFmtId="38" fontId="8" fillId="5" borderId="1" xfId="2" applyFont="1" applyFill="1" applyBorder="1" applyAlignment="1">
      <alignment vertical="center"/>
    </xf>
    <xf numFmtId="182" fontId="8" fillId="3" borderId="1"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Border="1" applyAlignment="1">
      <alignment vertical="center"/>
    </xf>
    <xf numFmtId="0" fontId="8" fillId="0" borderId="7" xfId="0" applyFont="1" applyBorder="1" applyAlignment="1">
      <alignment horizontal="distributed" vertical="center"/>
    </xf>
    <xf numFmtId="9" fontId="8" fillId="0" borderId="1" xfId="1" applyFont="1" applyBorder="1" applyAlignment="1">
      <alignment horizontal="distributed" vertical="center"/>
    </xf>
    <xf numFmtId="0" fontId="12" fillId="0" borderId="1" xfId="0" applyFont="1" applyFill="1" applyBorder="1" applyAlignment="1">
      <alignment horizontal="center" vertical="center"/>
    </xf>
    <xf numFmtId="0" fontId="8" fillId="0" borderId="10" xfId="0" applyFont="1" applyFill="1" applyBorder="1" applyAlignment="1">
      <alignment vertical="center"/>
    </xf>
    <xf numFmtId="9" fontId="8" fillId="0" borderId="4" xfId="1" applyFont="1" applyBorder="1" applyAlignment="1">
      <alignment horizontal="distributed" vertical="center"/>
    </xf>
    <xf numFmtId="0" fontId="4" fillId="0" borderId="0" xfId="2" applyNumberFormat="1" applyFont="1" applyAlignment="1">
      <alignment vertical="center"/>
    </xf>
    <xf numFmtId="38" fontId="8" fillId="7" borderId="4" xfId="2" applyFont="1" applyFill="1" applyBorder="1" applyAlignment="1">
      <alignment vertical="center"/>
    </xf>
    <xf numFmtId="38" fontId="8" fillId="5" borderId="4" xfId="2" applyFont="1" applyFill="1" applyBorder="1" applyAlignment="1">
      <alignment vertical="center"/>
    </xf>
    <xf numFmtId="38" fontId="8" fillId="0" borderId="1" xfId="0" applyNumberFormat="1" applyFont="1" applyFill="1" applyBorder="1" applyAlignment="1">
      <alignment vertical="center"/>
    </xf>
    <xf numFmtId="38" fontId="8" fillId="4" borderId="4" xfId="2" applyFont="1" applyFill="1" applyBorder="1" applyAlignment="1">
      <alignment vertical="center"/>
    </xf>
    <xf numFmtId="38" fontId="12" fillId="0" borderId="1" xfId="2" applyFont="1" applyFill="1" applyBorder="1" applyAlignment="1">
      <alignment vertical="center"/>
    </xf>
    <xf numFmtId="38" fontId="8" fillId="0" borderId="1" xfId="2" applyFont="1" applyBorder="1" applyAlignment="1">
      <alignment vertical="center"/>
    </xf>
    <xf numFmtId="38" fontId="8" fillId="0" borderId="0" xfId="0" applyNumberFormat="1" applyFont="1" applyFill="1" applyBorder="1" applyAlignment="1">
      <alignment vertical="center"/>
    </xf>
    <xf numFmtId="57" fontId="8" fillId="0" borderId="1" xfId="0" applyNumberFormat="1" applyFont="1" applyBorder="1" applyAlignment="1">
      <alignment vertical="center"/>
    </xf>
    <xf numFmtId="0" fontId="8" fillId="0" borderId="1" xfId="2" applyNumberFormat="1" applyFont="1" applyBorder="1" applyAlignment="1">
      <alignment vertical="center"/>
    </xf>
    <xf numFmtId="0" fontId="8" fillId="0" borderId="0" xfId="0" applyFont="1" applyFill="1" applyBorder="1" applyAlignment="1">
      <alignment vertical="center"/>
    </xf>
    <xf numFmtId="0" fontId="8" fillId="0" borderId="1" xfId="0" applyFont="1" applyFill="1" applyBorder="1" applyAlignment="1">
      <alignment vertical="center"/>
    </xf>
    <xf numFmtId="57" fontId="8" fillId="0" borderId="0" xfId="0" applyNumberFormat="1" applyFont="1" applyAlignment="1">
      <alignment vertical="center"/>
    </xf>
    <xf numFmtId="0" fontId="8" fillId="0" borderId="0" xfId="2" applyNumberFormat="1" applyFont="1" applyAlignment="1">
      <alignment vertical="center"/>
    </xf>
    <xf numFmtId="0" fontId="8" fillId="0" borderId="2" xfId="0" applyFont="1" applyBorder="1" applyAlignment="1">
      <alignment horizontal="center" vertical="center" shrinkToFit="1"/>
    </xf>
    <xf numFmtId="38" fontId="8" fillId="5" borderId="11" xfId="2" applyFont="1" applyFill="1" applyBorder="1" applyAlignment="1">
      <alignment vertical="center"/>
    </xf>
    <xf numFmtId="38" fontId="13" fillId="0" borderId="1" xfId="2" applyFont="1" applyFill="1" applyBorder="1" applyAlignment="1">
      <alignment vertical="center"/>
    </xf>
    <xf numFmtId="0" fontId="13" fillId="0" borderId="0" xfId="0" applyFont="1" applyAlignment="1">
      <alignment vertical="center"/>
    </xf>
    <xf numFmtId="9" fontId="13" fillId="0" borderId="1" xfId="1" applyFont="1" applyFill="1" applyBorder="1" applyAlignment="1">
      <alignment vertical="center"/>
    </xf>
    <xf numFmtId="38" fontId="13" fillId="0" borderId="1" xfId="2" applyFont="1" applyBorder="1" applyAlignment="1">
      <alignment vertical="center"/>
    </xf>
    <xf numFmtId="0" fontId="13" fillId="0" borderId="0" xfId="0" applyFont="1" applyFill="1" applyAlignment="1">
      <alignment vertical="center"/>
    </xf>
    <xf numFmtId="38" fontId="13" fillId="0" borderId="0" xfId="2" applyFont="1" applyFill="1" applyBorder="1" applyAlignment="1">
      <alignment vertical="center"/>
    </xf>
    <xf numFmtId="9" fontId="13" fillId="0" borderId="0" xfId="1" applyFont="1" applyFill="1" applyAlignment="1">
      <alignment vertical="center"/>
    </xf>
    <xf numFmtId="38" fontId="13" fillId="0" borderId="0" xfId="2" applyFont="1" applyFill="1" applyAlignment="1">
      <alignment vertical="center"/>
    </xf>
    <xf numFmtId="38" fontId="8" fillId="0" borderId="1" xfId="2" applyFont="1" applyFill="1" applyBorder="1" applyAlignment="1">
      <alignment horizontal="centerContinuous" vertical="center"/>
    </xf>
    <xf numFmtId="0" fontId="8" fillId="0" borderId="4" xfId="0" applyFont="1" applyFill="1" applyBorder="1" applyAlignment="1">
      <alignment horizontal="centerContinuous" vertical="center"/>
    </xf>
    <xf numFmtId="0" fontId="8" fillId="0" borderId="0" xfId="0" applyFont="1" applyFill="1" applyAlignment="1">
      <alignment horizontal="right" vertical="center"/>
    </xf>
    <xf numFmtId="38" fontId="8" fillId="0" borderId="1" xfId="2" applyFont="1" applyFill="1" applyBorder="1" applyAlignment="1">
      <alignment horizontal="right" vertical="center"/>
    </xf>
    <xf numFmtId="0" fontId="8" fillId="0" borderId="0" xfId="0" applyFont="1" applyAlignment="1">
      <alignment horizontal="center" vertical="center"/>
    </xf>
    <xf numFmtId="0" fontId="14" fillId="0" borderId="0" xfId="0" applyFont="1" applyAlignment="1">
      <alignment vertical="center"/>
    </xf>
    <xf numFmtId="0" fontId="4" fillId="0" borderId="0" xfId="0" applyFont="1" applyAlignment="1">
      <alignment vertical="center"/>
    </xf>
    <xf numFmtId="0" fontId="16" fillId="0" borderId="0" xfId="0" applyFont="1"/>
    <xf numFmtId="0" fontId="4" fillId="0" borderId="0" xfId="0" applyFont="1"/>
    <xf numFmtId="0" fontId="18" fillId="0" borderId="0" xfId="0" applyFont="1" applyBorder="1" applyProtection="1">
      <protection hidden="1"/>
    </xf>
    <xf numFmtId="0" fontId="28" fillId="0" borderId="0" xfId="0" applyFont="1" applyBorder="1" applyProtection="1">
      <protection hidden="1"/>
    </xf>
    <xf numFmtId="0" fontId="18" fillId="8" borderId="0" xfId="0" applyFont="1" applyFill="1" applyBorder="1" applyAlignment="1" applyProtection="1">
      <alignment vertical="center"/>
      <protection hidden="1"/>
    </xf>
    <xf numFmtId="0" fontId="18" fillId="0" borderId="0" xfId="0" applyFont="1" applyBorder="1" applyAlignment="1" applyProtection="1">
      <alignment vertical="center"/>
      <protection hidden="1"/>
    </xf>
    <xf numFmtId="0" fontId="29" fillId="0" borderId="0" xfId="0" applyFont="1" applyBorder="1" applyProtection="1">
      <protection hidden="1"/>
    </xf>
    <xf numFmtId="0" fontId="18" fillId="8" borderId="0" xfId="0" applyFont="1" applyFill="1" applyBorder="1" applyAlignment="1" applyProtection="1">
      <alignment horizontal="right" vertical="top" textRotation="255"/>
      <protection hidden="1"/>
    </xf>
    <xf numFmtId="0" fontId="31" fillId="0" borderId="0" xfId="0" applyFont="1" applyBorder="1" applyAlignment="1" applyProtection="1">
      <alignment vertical="center"/>
      <protection hidden="1"/>
    </xf>
    <xf numFmtId="0" fontId="32" fillId="0" borderId="0" xfId="0" applyFont="1" applyBorder="1" applyAlignment="1" applyProtection="1">
      <protection hidden="1"/>
    </xf>
    <xf numFmtId="0" fontId="32" fillId="0" borderId="0" xfId="0" applyFont="1" applyBorder="1" applyProtection="1">
      <protection hidden="1"/>
    </xf>
    <xf numFmtId="0" fontId="32" fillId="0" borderId="0" xfId="0" applyFont="1" applyBorder="1" applyAlignment="1" applyProtection="1">
      <alignment horizontal="left"/>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Continuous"/>
      <protection hidden="1"/>
    </xf>
    <xf numFmtId="0" fontId="6" fillId="0" borderId="0" xfId="0" applyFont="1" applyBorder="1" applyAlignment="1" applyProtection="1">
      <alignment horizontal="centerContinuous"/>
      <protection hidden="1"/>
    </xf>
    <xf numFmtId="0" fontId="6" fillId="0" borderId="0" xfId="0" applyFont="1" applyBorder="1" applyProtection="1">
      <protection hidden="1"/>
    </xf>
    <xf numFmtId="0" fontId="33" fillId="0" borderId="0" xfId="0" applyFont="1" applyBorder="1" applyAlignment="1">
      <alignment vertical="top" textRotation="255"/>
    </xf>
    <xf numFmtId="0" fontId="4" fillId="0" borderId="0" xfId="0" applyFont="1" applyBorder="1"/>
    <xf numFmtId="38" fontId="8" fillId="0" borderId="10" xfId="2" applyFont="1" applyFill="1" applyBorder="1" applyAlignment="1">
      <alignment vertical="center"/>
    </xf>
    <xf numFmtId="38" fontId="8" fillId="5" borderId="4" xfId="2" applyFont="1" applyFill="1" applyBorder="1" applyAlignment="1">
      <alignment horizontal="right" vertical="center"/>
    </xf>
    <xf numFmtId="0" fontId="13" fillId="0" borderId="0" xfId="0" applyFont="1" applyFill="1" applyBorder="1" applyAlignment="1">
      <alignment vertical="center"/>
    </xf>
    <xf numFmtId="0" fontId="4" fillId="0" borderId="0" xfId="0" applyFont="1" applyBorder="1" applyAlignment="1">
      <alignment vertical="center"/>
    </xf>
    <xf numFmtId="0" fontId="8" fillId="2" borderId="3" xfId="0" applyFont="1" applyFill="1" applyBorder="1" applyAlignment="1" applyProtection="1">
      <alignment horizontal="distributed" vertical="center" justifyLastLine="1"/>
    </xf>
    <xf numFmtId="0" fontId="8" fillId="2" borderId="5" xfId="0" applyFont="1" applyFill="1" applyBorder="1" applyAlignment="1" applyProtection="1">
      <alignment horizontal="distributed" vertical="center" justifyLastLine="1"/>
    </xf>
    <xf numFmtId="0" fontId="35" fillId="0" borderId="0" xfId="0" applyFont="1" applyAlignment="1">
      <alignment vertical="center"/>
    </xf>
    <xf numFmtId="0" fontId="36" fillId="0" borderId="0" xfId="0" applyFont="1" applyAlignment="1">
      <alignment vertical="center"/>
    </xf>
    <xf numFmtId="0" fontId="8" fillId="0" borderId="0" xfId="0" applyFont="1" applyFill="1" applyBorder="1" applyAlignment="1">
      <alignment horizontal="distributed" vertical="center"/>
    </xf>
    <xf numFmtId="38" fontId="8" fillId="0" borderId="4" xfId="2" applyFont="1" applyFill="1" applyBorder="1" applyAlignment="1">
      <alignment vertical="center"/>
    </xf>
    <xf numFmtId="0" fontId="8" fillId="0" borderId="0" xfId="0" applyFont="1" applyAlignment="1">
      <alignment horizontal="right" vertical="center"/>
    </xf>
    <xf numFmtId="56" fontId="8" fillId="0" borderId="0" xfId="0" applyNumberFormat="1" applyFont="1" applyAlignment="1">
      <alignment horizontal="right" vertical="center"/>
    </xf>
    <xf numFmtId="0" fontId="8" fillId="0" borderId="0" xfId="0" applyFont="1" applyBorder="1" applyAlignment="1">
      <alignment horizontal="distributed" vertical="center"/>
    </xf>
    <xf numFmtId="0" fontId="8" fillId="0" borderId="0" xfId="0" applyFont="1" applyBorder="1" applyAlignment="1">
      <alignment horizontal="left" vertical="center"/>
    </xf>
    <xf numFmtId="56" fontId="8" fillId="0" borderId="0" xfId="0" applyNumberFormat="1" applyFont="1" applyAlignment="1">
      <alignment horizontal="center" vertical="center"/>
    </xf>
    <xf numFmtId="57" fontId="8" fillId="9" borderId="0" xfId="0" applyNumberFormat="1" applyFont="1" applyFill="1" applyAlignment="1">
      <alignment vertical="center"/>
    </xf>
    <xf numFmtId="0" fontId="4" fillId="0" borderId="3" xfId="0" applyFont="1" applyBorder="1"/>
    <xf numFmtId="0" fontId="7" fillId="0" borderId="3" xfId="0" applyFont="1" applyBorder="1" applyAlignment="1" applyProtection="1">
      <alignment horizontal="left" vertical="top" textRotation="255"/>
      <protection hidden="1"/>
    </xf>
    <xf numFmtId="38" fontId="8" fillId="2" borderId="7" xfId="2" applyFont="1" applyFill="1" applyBorder="1" applyAlignment="1">
      <alignment vertical="center"/>
    </xf>
    <xf numFmtId="38" fontId="8" fillId="2" borderId="21" xfId="2" applyFont="1" applyFill="1" applyBorder="1" applyAlignment="1">
      <alignment vertical="center"/>
    </xf>
    <xf numFmtId="0" fontId="8" fillId="0" borderId="21" xfId="0" applyFont="1" applyFill="1" applyBorder="1" applyAlignment="1">
      <alignment horizontal="center" vertical="center"/>
    </xf>
    <xf numFmtId="38" fontId="8" fillId="6" borderId="22" xfId="2" applyFont="1" applyFill="1" applyBorder="1" applyAlignment="1">
      <alignment horizontal="distributed" vertical="center"/>
    </xf>
    <xf numFmtId="0" fontId="17" fillId="0" borderId="0" xfId="0" applyFont="1" applyBorder="1" applyAlignment="1" applyProtection="1">
      <alignment horizontal="left" vertical="top" textRotation="255"/>
      <protection hidden="1"/>
    </xf>
    <xf numFmtId="38" fontId="8" fillId="10" borderId="1" xfId="2" applyFont="1" applyFill="1" applyBorder="1" applyAlignment="1">
      <alignment vertical="center"/>
    </xf>
    <xf numFmtId="38" fontId="8" fillId="5" borderId="23" xfId="2" applyFont="1" applyFill="1" applyBorder="1" applyAlignment="1">
      <alignment vertical="center"/>
    </xf>
    <xf numFmtId="38" fontId="8" fillId="5" borderId="6" xfId="0" applyNumberFormat="1" applyFont="1" applyFill="1" applyBorder="1" applyAlignment="1">
      <alignment vertical="center"/>
    </xf>
    <xf numFmtId="38" fontId="42" fillId="0" borderId="24" xfId="2" applyFont="1" applyBorder="1" applyAlignment="1">
      <alignment horizontal="distributed" vertical="center"/>
    </xf>
    <xf numFmtId="38" fontId="39" fillId="5" borderId="9" xfId="2" applyFont="1" applyFill="1" applyBorder="1" applyAlignment="1">
      <alignment vertical="center"/>
    </xf>
    <xf numFmtId="38" fontId="39" fillId="0" borderId="4" xfId="2" applyFont="1" applyFill="1" applyBorder="1" applyAlignment="1">
      <alignment horizontal="distributed" vertical="center"/>
    </xf>
    <xf numFmtId="57" fontId="4" fillId="9" borderId="0" xfId="0" applyNumberFormat="1" applyFont="1" applyFill="1" applyBorder="1" applyAlignment="1">
      <alignment vertical="center"/>
    </xf>
    <xf numFmtId="57" fontId="4" fillId="0" borderId="0" xfId="0" applyNumberFormat="1" applyFont="1" applyFill="1" applyBorder="1" applyAlignment="1">
      <alignment vertical="center"/>
    </xf>
    <xf numFmtId="182" fontId="12" fillId="0" borderId="1" xfId="0" applyNumberFormat="1" applyFont="1" applyFill="1" applyBorder="1" applyAlignment="1">
      <alignment horizontal="center" vertical="center"/>
    </xf>
    <xf numFmtId="0" fontId="21" fillId="0" borderId="0" xfId="0" applyFont="1" applyBorder="1" applyAlignment="1" applyProtection="1">
      <alignment horizontal="center" vertical="distributed" textRotation="255" justifyLastLine="1"/>
      <protection hidden="1"/>
    </xf>
    <xf numFmtId="0" fontId="18" fillId="0" borderId="20" xfId="0" applyFont="1" applyBorder="1" applyAlignment="1" applyProtection="1">
      <alignment horizontal="center" vertical="center"/>
      <protection hidden="1"/>
    </xf>
    <xf numFmtId="0" fontId="24" fillId="0" borderId="0" xfId="0" applyFont="1" applyFill="1" applyBorder="1" applyAlignment="1" applyProtection="1">
      <alignment horizontal="center" vertical="top" shrinkToFit="1"/>
      <protection hidden="1"/>
    </xf>
    <xf numFmtId="0" fontId="24" fillId="0" borderId="0" xfId="0" applyFont="1"/>
    <xf numFmtId="0" fontId="26" fillId="0" borderId="0" xfId="0" applyFont="1"/>
    <xf numFmtId="0" fontId="1" fillId="0" borderId="0" xfId="0" applyFont="1" applyBorder="1" applyProtection="1">
      <protection hidden="1"/>
    </xf>
    <xf numFmtId="0" fontId="6" fillId="0" borderId="0" xfId="0" applyFont="1"/>
    <xf numFmtId="0" fontId="4" fillId="0" borderId="15" xfId="0" applyFont="1" applyBorder="1"/>
    <xf numFmtId="0" fontId="4" fillId="0" borderId="26" xfId="0" applyFont="1" applyBorder="1"/>
    <xf numFmtId="0" fontId="4" fillId="0" borderId="27" xfId="0" applyFont="1" applyBorder="1"/>
    <xf numFmtId="0" fontId="41" fillId="0" borderId="0" xfId="0" applyFont="1" applyBorder="1" applyAlignment="1" applyProtection="1">
      <alignment horizontal="left" vertical="top"/>
      <protection hidden="1"/>
    </xf>
    <xf numFmtId="0" fontId="41" fillId="0" borderId="12" xfId="0" applyFont="1" applyBorder="1" applyAlignment="1" applyProtection="1">
      <alignment horizontal="left" vertical="top"/>
      <protection hidden="1"/>
    </xf>
    <xf numFmtId="0" fontId="4" fillId="0" borderId="25" xfId="0" applyFont="1" applyBorder="1"/>
    <xf numFmtId="0" fontId="6" fillId="0" borderId="0" xfId="0" applyFont="1" applyFill="1" applyBorder="1" applyAlignment="1" applyProtection="1">
      <alignment horizontal="center" vertical="top" shrinkToFit="1"/>
      <protection hidden="1"/>
    </xf>
    <xf numFmtId="0" fontId="6" fillId="0" borderId="29" xfId="0" applyFont="1" applyFill="1" applyBorder="1" applyAlignment="1" applyProtection="1">
      <alignment horizontal="center" vertical="top" shrinkToFit="1"/>
      <protection hidden="1"/>
    </xf>
    <xf numFmtId="0" fontId="4" fillId="0" borderId="13" xfId="0" applyFont="1" applyBorder="1"/>
    <xf numFmtId="0" fontId="4" fillId="0" borderId="31" xfId="0" applyFont="1" applyBorder="1"/>
    <xf numFmtId="0" fontId="40" fillId="0" borderId="0" xfId="0" applyFont="1" applyBorder="1" applyAlignment="1" applyProtection="1">
      <alignment horizontal="right" textRotation="255" shrinkToFit="1"/>
      <protection hidden="1"/>
    </xf>
    <xf numFmtId="0" fontId="22" fillId="0" borderId="0" xfId="0" applyFont="1" applyBorder="1" applyAlignment="1" applyProtection="1">
      <alignment vertical="top"/>
      <protection hidden="1"/>
    </xf>
    <xf numFmtId="0" fontId="4" fillId="0" borderId="0" xfId="0" applyFont="1" applyFill="1" applyBorder="1" applyAlignment="1" applyProtection="1">
      <alignment horizontal="center" vertical="top" shrinkToFit="1"/>
      <protection hidden="1"/>
    </xf>
    <xf numFmtId="0" fontId="1" fillId="8" borderId="0" xfId="0" applyFont="1" applyFill="1" applyBorder="1" applyAlignment="1" applyProtection="1">
      <alignment vertical="center"/>
      <protection hidden="1"/>
    </xf>
    <xf numFmtId="0" fontId="1" fillId="0" borderId="0" xfId="0" applyFont="1" applyBorder="1" applyAlignment="1" applyProtection="1">
      <alignment vertical="center"/>
      <protection hidden="1"/>
    </xf>
    <xf numFmtId="0" fontId="30" fillId="0" borderId="0" xfId="0" applyFont="1" applyBorder="1" applyProtection="1">
      <protection hidden="1"/>
    </xf>
    <xf numFmtId="0" fontId="4" fillId="0" borderId="15" xfId="0" applyFont="1" applyFill="1" applyBorder="1" applyAlignment="1" applyProtection="1">
      <alignment horizontal="center" vertical="top" shrinkToFit="1"/>
      <protection hidden="1"/>
    </xf>
    <xf numFmtId="0" fontId="6" fillId="0" borderId="34" xfId="0" applyFont="1" applyFill="1" applyBorder="1" applyAlignment="1" applyProtection="1">
      <alignment horizontal="center" vertical="top" shrinkToFit="1"/>
      <protection hidden="1"/>
    </xf>
    <xf numFmtId="0" fontId="6" fillId="0" borderId="35" xfId="0" applyFont="1" applyFill="1" applyBorder="1" applyAlignment="1" applyProtection="1">
      <alignment horizontal="center" vertical="top" shrinkToFit="1"/>
      <protection hidden="1"/>
    </xf>
    <xf numFmtId="0" fontId="4" fillId="0" borderId="33" xfId="0" applyFont="1" applyBorder="1"/>
    <xf numFmtId="0" fontId="4" fillId="0" borderId="36" xfId="0" applyFont="1" applyFill="1" applyBorder="1" applyAlignment="1" applyProtection="1">
      <alignment horizontal="center" vertical="top" shrinkToFit="1"/>
      <protection hidden="1"/>
    </xf>
    <xf numFmtId="0" fontId="41" fillId="0" borderId="12" xfId="0" applyFont="1" applyBorder="1" applyAlignment="1" applyProtection="1">
      <alignment horizontal="right" vertical="top"/>
      <protection hidden="1"/>
    </xf>
    <xf numFmtId="0" fontId="41" fillId="0" borderId="0" xfId="0" applyFont="1" applyBorder="1"/>
    <xf numFmtId="0" fontId="4" fillId="0" borderId="36" xfId="0" applyFont="1" applyBorder="1"/>
    <xf numFmtId="0" fontId="4" fillId="0" borderId="88" xfId="0" applyFont="1" applyBorder="1"/>
    <xf numFmtId="0" fontId="21" fillId="0" borderId="88" xfId="0" applyFont="1" applyBorder="1" applyAlignment="1" applyProtection="1">
      <alignment horizontal="left" vertical="center"/>
      <protection hidden="1"/>
    </xf>
    <xf numFmtId="0" fontId="31" fillId="0" borderId="26" xfId="0" applyFont="1" applyBorder="1" applyAlignment="1" applyProtection="1">
      <alignment horizontal="distributed" vertical="center" wrapText="1"/>
      <protection hidden="1"/>
    </xf>
    <xf numFmtId="0" fontId="1" fillId="8" borderId="0" xfId="0" applyFont="1" applyFill="1" applyBorder="1" applyAlignment="1" applyProtection="1">
      <alignment vertical="top"/>
      <protection hidden="1"/>
    </xf>
    <xf numFmtId="0" fontId="1" fillId="0" borderId="0" xfId="0" applyFont="1" applyBorder="1" applyAlignment="1" applyProtection="1">
      <alignment vertical="top"/>
      <protection hidden="1"/>
    </xf>
    <xf numFmtId="0" fontId="1" fillId="8" borderId="0" xfId="0" applyFont="1" applyFill="1" applyBorder="1" applyProtection="1">
      <protection hidden="1"/>
    </xf>
    <xf numFmtId="0" fontId="1" fillId="8" borderId="0" xfId="0" applyFont="1" applyFill="1" applyBorder="1" applyAlignment="1" applyProtection="1">
      <alignment horizontal="center" vertical="center"/>
      <protection hidden="1"/>
    </xf>
    <xf numFmtId="0" fontId="1" fillId="0" borderId="0" xfId="0" applyFont="1" applyBorder="1" applyAlignment="1" applyProtection="1">
      <alignment horizontal="center" vertical="center"/>
      <protection hidden="1"/>
    </xf>
    <xf numFmtId="0" fontId="1" fillId="8" borderId="0" xfId="0" applyFont="1" applyFill="1" applyBorder="1" applyAlignment="1" applyProtection="1">
      <alignment horizontal="right" vertical="top"/>
      <protection hidden="1"/>
    </xf>
    <xf numFmtId="0" fontId="1" fillId="0" borderId="0" xfId="0" applyFont="1" applyBorder="1" applyAlignment="1" applyProtection="1">
      <alignment horizontal="right" vertical="top"/>
      <protection hidden="1"/>
    </xf>
    <xf numFmtId="0" fontId="1" fillId="8" borderId="0" xfId="0" applyFont="1" applyFill="1" applyBorder="1" applyAlignment="1" applyProtection="1">
      <alignment horizontal="right" vertical="top" textRotation="255"/>
      <protection hidden="1"/>
    </xf>
    <xf numFmtId="0" fontId="1" fillId="0" borderId="0" xfId="0" applyFont="1" applyBorder="1" applyAlignment="1" applyProtection="1">
      <alignment horizontal="right" vertical="top" textRotation="255"/>
      <protection hidden="1"/>
    </xf>
    <xf numFmtId="0" fontId="4" fillId="0" borderId="0" xfId="0" applyFont="1" applyAlignment="1">
      <alignment horizontal="center"/>
    </xf>
    <xf numFmtId="0" fontId="20" fillId="0" borderId="0" xfId="0" applyFont="1" applyBorder="1" applyProtection="1">
      <protection hidden="1"/>
    </xf>
    <xf numFmtId="0" fontId="18" fillId="0" borderId="26" xfId="0" applyFont="1" applyBorder="1" applyAlignment="1" applyProtection="1">
      <alignment horizontal="center" vertical="center"/>
      <protection hidden="1"/>
    </xf>
    <xf numFmtId="0" fontId="4" fillId="0" borderId="29" xfId="0" applyFont="1" applyFill="1" applyBorder="1" applyAlignment="1" applyProtection="1">
      <alignment horizontal="center" vertical="top" shrinkToFit="1"/>
      <protection hidden="1"/>
    </xf>
    <xf numFmtId="0" fontId="4" fillId="0" borderId="32" xfId="0" applyFont="1" applyFill="1" applyBorder="1" applyAlignment="1" applyProtection="1">
      <alignment horizontal="center" vertical="top" shrinkToFit="1"/>
      <protection hidden="1"/>
    </xf>
    <xf numFmtId="0" fontId="6" fillId="0" borderId="35" xfId="0" applyFont="1" applyBorder="1"/>
    <xf numFmtId="0" fontId="49" fillId="0" borderId="0" xfId="0" applyFont="1" applyAlignment="1">
      <alignment horizontal="right" vertical="top" textRotation="255"/>
    </xf>
    <xf numFmtId="0" fontId="41" fillId="0" borderId="39" xfId="0" applyFont="1" applyBorder="1" applyAlignment="1" applyProtection="1">
      <alignment horizontal="right" vertical="top"/>
      <protection hidden="1"/>
    </xf>
    <xf numFmtId="0" fontId="41" fillId="0" borderId="40" xfId="0" applyFont="1" applyBorder="1"/>
    <xf numFmtId="0" fontId="4" fillId="0" borderId="40" xfId="0" applyFont="1" applyBorder="1"/>
    <xf numFmtId="0" fontId="4" fillId="0" borderId="38" xfId="0" applyFont="1" applyBorder="1"/>
    <xf numFmtId="0" fontId="4" fillId="0" borderId="40" xfId="0" applyFont="1" applyBorder="1" applyAlignment="1">
      <alignment horizontal="right"/>
    </xf>
    <xf numFmtId="38" fontId="28" fillId="0" borderId="40" xfId="2" applyFont="1" applyFill="1" applyBorder="1" applyAlignment="1" applyProtection="1">
      <alignment horizontal="right" vertical="center" shrinkToFit="1"/>
      <protection hidden="1"/>
    </xf>
    <xf numFmtId="0" fontId="4" fillId="0" borderId="40" xfId="0" applyFont="1" applyFill="1" applyBorder="1" applyAlignment="1" applyProtection="1">
      <alignment horizontal="center" vertical="top" shrinkToFit="1"/>
      <protection hidden="1"/>
    </xf>
    <xf numFmtId="0" fontId="1" fillId="0" borderId="0" xfId="0" applyFont="1" applyBorder="1" applyAlignment="1" applyProtection="1">
      <alignment horizontal="left"/>
      <protection hidden="1"/>
    </xf>
    <xf numFmtId="0" fontId="8" fillId="0" borderId="10" xfId="0" applyFont="1" applyFill="1" applyBorder="1" applyAlignment="1">
      <alignment horizontal="center" vertical="center"/>
    </xf>
    <xf numFmtId="0" fontId="47" fillId="0" borderId="0" xfId="0" applyFont="1" applyBorder="1" applyProtection="1">
      <protection hidden="1"/>
    </xf>
    <xf numFmtId="0" fontId="8" fillId="0" borderId="2" xfId="0" applyFont="1" applyBorder="1" applyAlignment="1">
      <alignment vertical="center"/>
    </xf>
    <xf numFmtId="0" fontId="8" fillId="0" borderId="11" xfId="0" applyFont="1" applyBorder="1" applyAlignment="1">
      <alignment vertical="center"/>
    </xf>
    <xf numFmtId="0" fontId="4" fillId="0" borderId="91" xfId="0" applyFont="1" applyFill="1" applyBorder="1" applyAlignment="1" applyProtection="1">
      <alignment horizontal="left" vertical="center" indent="1" shrinkToFit="1"/>
      <protection hidden="1"/>
    </xf>
    <xf numFmtId="0" fontId="4" fillId="0" borderId="92" xfId="0" applyFont="1" applyFill="1" applyBorder="1" applyAlignment="1" applyProtection="1">
      <alignment horizontal="left" vertical="center" indent="1" shrinkToFit="1"/>
      <protection hidden="1"/>
    </xf>
    <xf numFmtId="38" fontId="8" fillId="2" borderId="4" xfId="2" applyFont="1" applyFill="1" applyBorder="1" applyAlignment="1">
      <alignment vertical="center"/>
    </xf>
    <xf numFmtId="0" fontId="4" fillId="0" borderId="93" xfId="0" applyFont="1" applyFill="1" applyBorder="1" applyAlignment="1" applyProtection="1">
      <alignment horizontal="left" vertical="center" indent="1" shrinkToFit="1"/>
      <protection hidden="1"/>
    </xf>
    <xf numFmtId="0" fontId="6" fillId="0" borderId="92" xfId="0" applyFont="1" applyFill="1" applyBorder="1" applyAlignment="1" applyProtection="1">
      <alignment horizontal="left" vertical="center" indent="1" shrinkToFit="1"/>
      <protection hidden="1"/>
    </xf>
    <xf numFmtId="188" fontId="8" fillId="2" borderId="1" xfId="0" applyNumberFormat="1" applyFont="1" applyFill="1" applyBorder="1" applyAlignment="1">
      <alignment horizontal="center" vertical="center"/>
    </xf>
    <xf numFmtId="38" fontId="8" fillId="6" borderId="1" xfId="2" applyFont="1" applyFill="1" applyBorder="1" applyAlignment="1">
      <alignment horizontal="distributed" vertical="center"/>
    </xf>
    <xf numFmtId="0" fontId="42" fillId="0" borderId="1" xfId="0" applyFont="1" applyFill="1" applyBorder="1" applyAlignment="1">
      <alignment horizontal="distributed" vertical="center"/>
    </xf>
    <xf numFmtId="0" fontId="8" fillId="0" borderId="4" xfId="0" applyFont="1" applyBorder="1" applyAlignment="1">
      <alignment vertical="center"/>
    </xf>
    <xf numFmtId="0" fontId="4" fillId="0" borderId="0" xfId="0" applyFont="1" applyAlignment="1">
      <alignment horizontal="center" vertical="center"/>
    </xf>
    <xf numFmtId="0" fontId="4" fillId="0" borderId="26" xfId="0" applyFont="1" applyBorder="1" applyAlignment="1">
      <alignment horizontal="center" vertical="center"/>
    </xf>
    <xf numFmtId="188" fontId="8" fillId="2" borderId="1" xfId="0" applyNumberFormat="1" applyFont="1" applyFill="1" applyBorder="1" applyAlignment="1">
      <alignment horizontal="center" vertical="center"/>
    </xf>
    <xf numFmtId="0" fontId="8" fillId="0" borderId="1" xfId="0" applyFont="1" applyBorder="1" applyAlignment="1">
      <alignment horizontal="distributed" vertical="center"/>
    </xf>
    <xf numFmtId="38" fontId="8" fillId="6" borderId="1" xfId="2" applyFont="1" applyFill="1" applyBorder="1" applyAlignment="1">
      <alignment horizontal="distributed" vertical="center"/>
    </xf>
    <xf numFmtId="1" fontId="19" fillId="0" borderId="25" xfId="0" applyNumberFormat="1" applyFont="1" applyBorder="1" applyAlignment="1">
      <alignment horizontal="center" vertical="center" shrinkToFit="1"/>
    </xf>
    <xf numFmtId="0" fontId="20" fillId="0" borderId="25" xfId="0" applyFont="1" applyBorder="1" applyAlignment="1" applyProtection="1">
      <alignment horizontal="right" vertical="center"/>
      <protection hidden="1"/>
    </xf>
    <xf numFmtId="0" fontId="20" fillId="0" borderId="0" xfId="0" applyFont="1" applyBorder="1" applyAlignment="1" applyProtection="1">
      <alignment horizontal="left" vertical="center"/>
      <protection hidden="1"/>
    </xf>
    <xf numFmtId="0" fontId="21" fillId="0" borderId="0" xfId="0" applyFont="1" applyBorder="1" applyAlignment="1" applyProtection="1">
      <alignment horizontal="center" vertical="distributed" textRotation="255" justifyLastLine="1"/>
      <protection hidden="1"/>
    </xf>
    <xf numFmtId="0" fontId="17" fillId="0" borderId="45" xfId="0" applyFont="1" applyBorder="1" applyAlignment="1" applyProtection="1">
      <alignment horizontal="left" vertical="top"/>
      <protection hidden="1"/>
    </xf>
    <xf numFmtId="0" fontId="17" fillId="0" borderId="20" xfId="0" applyFont="1" applyBorder="1" applyAlignment="1" applyProtection="1">
      <alignment horizontal="left" vertical="top"/>
      <protection hidden="1"/>
    </xf>
    <xf numFmtId="0" fontId="24" fillId="0" borderId="0" xfId="0" applyFont="1" applyFill="1" applyBorder="1" applyAlignment="1" applyProtection="1">
      <alignment horizontal="center" vertical="top" shrinkToFit="1"/>
      <protection hidden="1"/>
    </xf>
    <xf numFmtId="0" fontId="4" fillId="0" borderId="18" xfId="0" applyFont="1" applyBorder="1"/>
    <xf numFmtId="0" fontId="6" fillId="0" borderId="0" xfId="0" applyFont="1" applyBorder="1" applyAlignment="1" applyProtection="1">
      <alignment horizontal="right" vertical="top" textRotation="255" shrinkToFit="1"/>
      <protection hidden="1"/>
    </xf>
    <xf numFmtId="0" fontId="16" fillId="0" borderId="22" xfId="0" applyFont="1" applyBorder="1" applyAlignment="1" applyProtection="1">
      <alignment horizontal="center" vertical="distributed" textRotation="255" justifyLastLine="1"/>
      <protection hidden="1"/>
    </xf>
    <xf numFmtId="0" fontId="41" fillId="0" borderId="0" xfId="0" applyFont="1" applyBorder="1" applyAlignment="1" applyProtection="1">
      <alignment horizontal="right" vertical="top"/>
      <protection hidden="1"/>
    </xf>
    <xf numFmtId="0" fontId="31" fillId="0" borderId="0" xfId="0" applyFont="1" applyBorder="1" applyAlignment="1" applyProtection="1">
      <alignment horizontal="distributed" vertical="center" wrapText="1"/>
      <protection hidden="1"/>
    </xf>
    <xf numFmtId="0" fontId="49" fillId="0" borderId="0" xfId="0" applyFont="1" applyAlignment="1">
      <alignment horizontal="right" vertical="top" textRotation="255"/>
    </xf>
    <xf numFmtId="0" fontId="6" fillId="0" borderId="25" xfId="0" applyFont="1" applyBorder="1" applyAlignment="1" applyProtection="1">
      <alignment horizontal="distributed" vertical="center" wrapText="1"/>
      <protection hidden="1"/>
    </xf>
    <xf numFmtId="0" fontId="4" fillId="0" borderId="14" xfId="0" applyFont="1" applyBorder="1" applyAlignment="1" applyProtection="1">
      <alignment horizontal="left" vertical="top"/>
      <protection hidden="1"/>
    </xf>
    <xf numFmtId="0" fontId="4" fillId="0" borderId="18" xfId="0" applyFont="1" applyBorder="1" applyAlignment="1" applyProtection="1">
      <alignment horizontal="left" vertical="top"/>
      <protection hidden="1"/>
    </xf>
    <xf numFmtId="0" fontId="4" fillId="0" borderId="0" xfId="0" applyFont="1" applyBorder="1" applyAlignment="1" applyProtection="1">
      <alignment horizontal="right" vertical="top" textRotation="255"/>
      <protection hidden="1"/>
    </xf>
    <xf numFmtId="0" fontId="4" fillId="0" borderId="0" xfId="0" applyFont="1" applyBorder="1" applyAlignment="1" applyProtection="1">
      <alignment horizontal="right" vertical="top"/>
      <protection hidden="1"/>
    </xf>
    <xf numFmtId="0" fontId="6" fillId="0" borderId="22" xfId="0" applyFont="1" applyBorder="1" applyAlignment="1" applyProtection="1">
      <alignment horizontal="distributed" vertical="center" wrapText="1"/>
      <protection hidden="1"/>
    </xf>
    <xf numFmtId="0" fontId="4" fillId="0" borderId="16" xfId="0" applyFont="1" applyBorder="1" applyAlignment="1" applyProtection="1">
      <alignment horizontal="right" vertical="top"/>
      <protection hidden="1"/>
    </xf>
    <xf numFmtId="38" fontId="41" fillId="0" borderId="62" xfId="2" applyFont="1" applyBorder="1" applyAlignment="1" applyProtection="1">
      <alignment horizontal="center" vertical="center" wrapText="1" shrinkToFit="1"/>
      <protection hidden="1"/>
    </xf>
    <xf numFmtId="38" fontId="8" fillId="0" borderId="10" xfId="2" applyFont="1" applyBorder="1" applyAlignment="1">
      <alignment vertical="center"/>
    </xf>
    <xf numFmtId="38" fontId="8" fillId="0" borderId="132" xfId="2" applyFont="1" applyBorder="1" applyAlignment="1">
      <alignment vertical="center"/>
    </xf>
    <xf numFmtId="0" fontId="8" fillId="0" borderId="0" xfId="0" applyFont="1" applyAlignment="1">
      <alignment vertical="center" wrapText="1"/>
    </xf>
    <xf numFmtId="0" fontId="52" fillId="0" borderId="0" xfId="0" applyFont="1" applyBorder="1" applyAlignment="1">
      <alignment horizontal="right" vertical="center"/>
    </xf>
    <xf numFmtId="0" fontId="6" fillId="0" borderId="35" xfId="0" applyFont="1" applyBorder="1" applyAlignment="1">
      <alignment vertical="top"/>
    </xf>
    <xf numFmtId="0" fontId="6" fillId="0" borderId="37" xfId="0" applyFont="1" applyBorder="1" applyAlignment="1">
      <alignment vertical="top"/>
    </xf>
    <xf numFmtId="0" fontId="4" fillId="0" borderId="0" xfId="0" applyFont="1" applyBorder="1" applyAlignment="1">
      <alignment vertical="top"/>
    </xf>
    <xf numFmtId="0" fontId="4" fillId="0" borderId="30" xfId="0" applyFont="1" applyBorder="1" applyAlignment="1">
      <alignment vertical="top"/>
    </xf>
    <xf numFmtId="0" fontId="8" fillId="0" borderId="1" xfId="0" applyFont="1" applyFill="1" applyBorder="1" applyAlignment="1">
      <alignment horizontal="center" vertical="center"/>
    </xf>
    <xf numFmtId="0" fontId="8" fillId="3" borderId="1" xfId="0" applyFont="1" applyFill="1" applyBorder="1" applyAlignment="1">
      <alignment horizontal="center" vertical="center"/>
    </xf>
    <xf numFmtId="0" fontId="6" fillId="0" borderId="0" xfId="0" applyNumberFormat="1" applyFont="1" applyFill="1" applyBorder="1" applyAlignment="1" applyProtection="1">
      <alignment horizontal="left" vertical="center" wrapText="1" indent="1"/>
      <protection hidden="1"/>
    </xf>
    <xf numFmtId="0" fontId="37" fillId="5" borderId="4" xfId="0" applyFont="1" applyFill="1" applyBorder="1" applyAlignment="1">
      <alignment horizontal="left" vertical="center"/>
    </xf>
    <xf numFmtId="38" fontId="8" fillId="2" borderId="1" xfId="2" applyFont="1" applyFill="1" applyBorder="1" applyAlignment="1">
      <alignment vertical="center"/>
    </xf>
    <xf numFmtId="0" fontId="8" fillId="0" borderId="3" xfId="0" applyFont="1" applyBorder="1" applyAlignment="1">
      <alignment vertical="center"/>
    </xf>
    <xf numFmtId="0" fontId="24" fillId="0" borderId="38" xfId="0" applyFont="1" applyFill="1" applyBorder="1" applyAlignment="1" applyProtection="1">
      <alignment horizontal="center" vertical="top" shrinkToFit="1"/>
      <protection hidden="1"/>
    </xf>
    <xf numFmtId="0" fontId="41" fillId="0" borderId="39" xfId="0" applyFont="1" applyBorder="1" applyAlignment="1" applyProtection="1">
      <alignment horizontal="left" vertical="top"/>
      <protection hidden="1"/>
    </xf>
    <xf numFmtId="0" fontId="41" fillId="0" borderId="39" xfId="0" applyFont="1" applyFill="1" applyBorder="1" applyAlignment="1" applyProtection="1">
      <alignment horizontal="left" vertical="top"/>
      <protection hidden="1"/>
    </xf>
    <xf numFmtId="0" fontId="17" fillId="0" borderId="19" xfId="0" applyFont="1" applyBorder="1" applyAlignment="1" applyProtection="1">
      <alignment horizontal="left" vertical="top"/>
      <protection hidden="1"/>
    </xf>
    <xf numFmtId="0" fontId="26" fillId="0" borderId="0" xfId="0" applyFont="1" applyBorder="1" applyProtection="1">
      <protection hidden="1"/>
    </xf>
    <xf numFmtId="0" fontId="6" fillId="0" borderId="0" xfId="0" applyFont="1" applyBorder="1" applyAlignment="1" applyProtection="1">
      <alignment vertical="center"/>
      <protection hidden="1"/>
    </xf>
    <xf numFmtId="0" fontId="6" fillId="0" borderId="0" xfId="0" applyFont="1" applyBorder="1" applyAlignment="1" applyProtection="1">
      <protection hidden="1"/>
    </xf>
    <xf numFmtId="0" fontId="6" fillId="0" borderId="0" xfId="0" applyFont="1" applyBorder="1" applyAlignment="1" applyProtection="1">
      <alignment horizontal="left"/>
      <protection hidden="1"/>
    </xf>
    <xf numFmtId="0" fontId="4" fillId="0" borderId="0" xfId="0" applyFont="1" applyBorder="1" applyAlignment="1" applyProtection="1">
      <alignment vertical="center"/>
      <protection hidden="1"/>
    </xf>
    <xf numFmtId="0" fontId="4" fillId="0" borderId="0" xfId="0" applyFont="1" applyBorder="1" applyProtection="1">
      <protection hidden="1"/>
    </xf>
    <xf numFmtId="0" fontId="53" fillId="0" borderId="0" xfId="0" applyFont="1" applyBorder="1" applyAlignment="1">
      <alignment horizontal="right" vertical="center" shrinkToFit="1"/>
    </xf>
    <xf numFmtId="0" fontId="4" fillId="0" borderId="0" xfId="0" applyFont="1" applyBorder="1" applyAlignment="1" applyProtection="1">
      <alignment horizontal="center" vertical="center"/>
      <protection hidden="1"/>
    </xf>
    <xf numFmtId="0" fontId="55" fillId="0" borderId="0" xfId="0" applyFont="1" applyBorder="1" applyAlignment="1" applyProtection="1">
      <alignment horizontal="right" textRotation="255" shrinkToFit="1"/>
      <protection hidden="1"/>
    </xf>
    <xf numFmtId="0" fontId="26" fillId="0" borderId="18" xfId="0" applyFont="1" applyBorder="1" applyAlignment="1" applyProtection="1">
      <alignment vertical="top"/>
      <protection hidden="1"/>
    </xf>
    <xf numFmtId="0" fontId="16" fillId="0" borderId="14" xfId="0" applyFont="1" applyBorder="1" applyAlignment="1" applyProtection="1">
      <alignment horizontal="left" vertical="center"/>
      <protection hidden="1"/>
    </xf>
    <xf numFmtId="0" fontId="24" fillId="0" borderId="18" xfId="0" applyFont="1" applyFill="1" applyBorder="1" applyAlignment="1" applyProtection="1">
      <alignment horizontal="center" vertical="top" shrinkToFit="1"/>
      <protection hidden="1"/>
    </xf>
    <xf numFmtId="0" fontId="4" fillId="0" borderId="16" xfId="0" applyFont="1" applyBorder="1"/>
    <xf numFmtId="0" fontId="4" fillId="0" borderId="25" xfId="0" applyFont="1" applyBorder="1" applyAlignment="1">
      <alignment vertical="top"/>
    </xf>
    <xf numFmtId="0" fontId="4" fillId="0" borderId="23" xfId="0" applyFont="1" applyBorder="1"/>
    <xf numFmtId="0" fontId="6" fillId="0" borderId="155" xfId="0" applyFont="1" applyFill="1" applyBorder="1" applyAlignment="1" applyProtection="1">
      <alignment horizontal="center" vertical="top" shrinkToFit="1"/>
      <protection hidden="1"/>
    </xf>
    <xf numFmtId="0" fontId="4" fillId="0" borderId="156" xfId="0" applyFont="1" applyFill="1" applyBorder="1" applyAlignment="1" applyProtection="1">
      <alignment horizontal="center" vertical="top" shrinkToFit="1"/>
      <protection hidden="1"/>
    </xf>
    <xf numFmtId="0" fontId="4" fillId="0" borderId="0" xfId="0" applyFont="1" applyBorder="1" applyAlignment="1">
      <alignment horizontal="center" vertical="center"/>
    </xf>
    <xf numFmtId="0" fontId="4" fillId="0" borderId="8" xfId="0" applyFont="1" applyBorder="1" applyAlignment="1">
      <alignment horizontal="center" vertical="center"/>
    </xf>
    <xf numFmtId="0" fontId="4" fillId="0" borderId="0" xfId="0" applyFont="1" applyFill="1" applyBorder="1" applyAlignment="1" applyProtection="1">
      <alignment horizontal="left" vertical="center" indent="1" shrinkToFit="1"/>
      <protection hidden="1"/>
    </xf>
    <xf numFmtId="0" fontId="6" fillId="0" borderId="0" xfId="0" applyFont="1" applyFill="1" applyBorder="1" applyAlignment="1" applyProtection="1">
      <alignment horizontal="left" vertical="center" indent="1" shrinkToFit="1"/>
      <protection hidden="1"/>
    </xf>
    <xf numFmtId="0" fontId="4" fillId="0" borderId="158" xfId="0" applyFont="1" applyFill="1" applyBorder="1" applyAlignment="1" applyProtection="1">
      <alignment horizontal="left" vertical="center" indent="1" shrinkToFit="1"/>
      <protection hidden="1"/>
    </xf>
    <xf numFmtId="0" fontId="4" fillId="0" borderId="159" xfId="0" applyFont="1" applyFill="1" applyBorder="1" applyAlignment="1" applyProtection="1">
      <alignment horizontal="left" vertical="center" indent="1" shrinkToFit="1"/>
      <protection hidden="1"/>
    </xf>
    <xf numFmtId="0" fontId="26" fillId="0" borderId="3" xfId="0" applyFont="1" applyBorder="1" applyAlignment="1">
      <alignment vertical="center"/>
    </xf>
    <xf numFmtId="0" fontId="4" fillId="0" borderId="4" xfId="0" applyFont="1" applyBorder="1"/>
    <xf numFmtId="0" fontId="8" fillId="0" borderId="0" xfId="0" applyFont="1"/>
    <xf numFmtId="0" fontId="55" fillId="0" borderId="0" xfId="0" applyFont="1" applyBorder="1" applyAlignment="1">
      <alignment horizontal="right" vertical="center" shrinkToFit="1"/>
    </xf>
    <xf numFmtId="0" fontId="4" fillId="0" borderId="0" xfId="0" applyFont="1" applyAlignment="1">
      <alignment horizontal="right" vertical="top" textRotation="255"/>
    </xf>
    <xf numFmtId="0" fontId="57" fillId="0" borderId="0" xfId="0" applyFont="1" applyBorder="1" applyAlignment="1" applyProtection="1">
      <alignment horizontal="right" textRotation="255" shrinkToFit="1"/>
      <protection hidden="1"/>
    </xf>
    <xf numFmtId="0" fontId="57" fillId="0" borderId="0" xfId="0" applyFont="1" applyBorder="1" applyAlignment="1">
      <alignment horizontal="right" vertical="center" shrinkToFit="1"/>
    </xf>
    <xf numFmtId="0" fontId="16" fillId="0" borderId="0" xfId="0" applyFont="1" applyBorder="1" applyAlignment="1" applyProtection="1">
      <alignment vertical="center"/>
      <protection hidden="1"/>
    </xf>
    <xf numFmtId="0" fontId="28" fillId="0" borderId="0" xfId="0" applyFont="1" applyBorder="1" applyAlignment="1" applyProtection="1">
      <alignment horizontal="center" vertical="center"/>
      <protection hidden="1"/>
    </xf>
    <xf numFmtId="0" fontId="58" fillId="0" borderId="0" xfId="0" applyFont="1" applyBorder="1" applyAlignment="1" applyProtection="1">
      <alignment horizontal="distributed" vertical="center"/>
      <protection hidden="1"/>
    </xf>
    <xf numFmtId="0" fontId="28" fillId="0" borderId="0" xfId="0" applyFont="1" applyBorder="1" applyAlignment="1" applyProtection="1">
      <alignment horizontal="right" vertical="center"/>
      <protection hidden="1"/>
    </xf>
    <xf numFmtId="0" fontId="28" fillId="0" borderId="0" xfId="0" applyFont="1" applyBorder="1" applyAlignment="1" applyProtection="1">
      <alignment horizontal="left" vertical="center"/>
      <protection hidden="1"/>
    </xf>
    <xf numFmtId="0" fontId="6" fillId="0" borderId="0" xfId="0" applyFont="1" applyAlignment="1">
      <alignment horizontal="right"/>
    </xf>
    <xf numFmtId="0" fontId="4" fillId="0" borderId="176" xfId="0" applyFont="1" applyBorder="1" applyAlignment="1" applyProtection="1">
      <alignment horizontal="left" vertical="top"/>
      <protection hidden="1"/>
    </xf>
    <xf numFmtId="0" fontId="4" fillId="0" borderId="176" xfId="0" applyFont="1" applyBorder="1"/>
    <xf numFmtId="0" fontId="4" fillId="0" borderId="176" xfId="0" applyFont="1" applyBorder="1" applyAlignment="1">
      <alignment horizontal="right"/>
    </xf>
    <xf numFmtId="0" fontId="4" fillId="0" borderId="176" xfId="0" applyFont="1" applyFill="1" applyBorder="1" applyAlignment="1" applyProtection="1">
      <alignment horizontal="left" vertical="top"/>
      <protection hidden="1"/>
    </xf>
    <xf numFmtId="38" fontId="24" fillId="0" borderId="176" xfId="2" applyFont="1" applyFill="1" applyBorder="1" applyAlignment="1" applyProtection="1">
      <alignment horizontal="right" vertical="center" shrinkToFit="1"/>
      <protection hidden="1"/>
    </xf>
    <xf numFmtId="0" fontId="4" fillId="0" borderId="183" xfId="0" applyFont="1" applyBorder="1"/>
    <xf numFmtId="0" fontId="24" fillId="0" borderId="183" xfId="0" applyFont="1" applyFill="1" applyBorder="1" applyAlignment="1" applyProtection="1">
      <alignment horizontal="center" vertical="top" shrinkToFit="1"/>
      <protection hidden="1"/>
    </xf>
    <xf numFmtId="0" fontId="4" fillId="0" borderId="187" xfId="0" applyFont="1" applyFill="1" applyBorder="1" applyAlignment="1" applyProtection="1">
      <alignment horizontal="left" vertical="center" indent="1" shrinkToFit="1"/>
      <protection hidden="1"/>
    </xf>
    <xf numFmtId="0" fontId="4" fillId="0" borderId="188" xfId="0" applyFont="1" applyFill="1" applyBorder="1" applyAlignment="1" applyProtection="1">
      <alignment horizontal="left" vertical="center" indent="1" shrinkToFit="1"/>
      <protection hidden="1"/>
    </xf>
    <xf numFmtId="38" fontId="4" fillId="0" borderId="0" xfId="2" applyFont="1" applyBorder="1" applyAlignment="1" applyProtection="1">
      <alignment horizontal="center" vertical="center" wrapText="1" shrinkToFit="1"/>
      <protection hidden="1"/>
    </xf>
    <xf numFmtId="0" fontId="4" fillId="0" borderId="176" xfId="0" applyFont="1" applyFill="1" applyBorder="1" applyAlignment="1" applyProtection="1">
      <alignment horizontal="center" vertical="top" shrinkToFit="1"/>
      <protection hidden="1"/>
    </xf>
    <xf numFmtId="0" fontId="4" fillId="0" borderId="190" xfId="0" applyFont="1" applyFill="1" applyBorder="1" applyAlignment="1" applyProtection="1">
      <alignment horizontal="center" vertical="top" shrinkToFit="1"/>
      <protection hidden="1"/>
    </xf>
    <xf numFmtId="0" fontId="6" fillId="0" borderId="183" xfId="0" applyFont="1" applyBorder="1" applyAlignment="1">
      <alignment vertical="top"/>
    </xf>
    <xf numFmtId="0" fontId="6" fillId="0" borderId="194" xfId="0" applyFont="1" applyFill="1" applyBorder="1" applyAlignment="1" applyProtection="1">
      <alignment horizontal="center" vertical="top" shrinkToFit="1"/>
      <protection hidden="1"/>
    </xf>
    <xf numFmtId="0" fontId="6" fillId="0" borderId="184" xfId="0" applyFont="1" applyBorder="1"/>
    <xf numFmtId="0" fontId="61" fillId="0" borderId="0" xfId="0" applyFont="1" applyBorder="1" applyAlignment="1" applyProtection="1">
      <alignment vertical="center"/>
      <protection hidden="1"/>
    </xf>
    <xf numFmtId="0" fontId="4" fillId="0" borderId="207" xfId="0" applyFont="1" applyBorder="1"/>
    <xf numFmtId="0" fontId="17" fillId="0" borderId="207" xfId="0" applyFont="1" applyBorder="1" applyAlignment="1" applyProtection="1">
      <alignment horizontal="left" vertical="top" textRotation="255"/>
      <protection hidden="1"/>
    </xf>
    <xf numFmtId="0" fontId="4" fillId="0" borderId="208" xfId="0" applyFont="1" applyBorder="1"/>
    <xf numFmtId="0" fontId="4" fillId="0" borderId="207" xfId="0" applyFont="1" applyFill="1" applyBorder="1" applyAlignment="1" applyProtection="1">
      <alignment horizontal="left" vertical="center" indent="1" shrinkToFit="1"/>
      <protection hidden="1"/>
    </xf>
    <xf numFmtId="0" fontId="6" fillId="0" borderId="207" xfId="0" applyFont="1" applyFill="1" applyBorder="1" applyAlignment="1" applyProtection="1">
      <alignment horizontal="left" vertical="center" indent="1" shrinkToFit="1"/>
      <protection hidden="1"/>
    </xf>
    <xf numFmtId="0" fontId="4" fillId="0" borderId="251" xfId="0" applyFont="1" applyFill="1" applyBorder="1" applyAlignment="1" applyProtection="1">
      <alignment horizontal="left" vertical="center" indent="1" shrinkToFit="1"/>
      <protection hidden="1"/>
    </xf>
    <xf numFmtId="0" fontId="4" fillId="0" borderId="252" xfId="0" applyFont="1" applyFill="1" applyBorder="1" applyAlignment="1" applyProtection="1">
      <alignment horizontal="left" vertical="center" indent="1" shrinkToFit="1"/>
      <protection hidden="1"/>
    </xf>
    <xf numFmtId="0" fontId="4" fillId="0" borderId="256" xfId="0" applyFont="1" applyFill="1" applyBorder="1" applyAlignment="1" applyProtection="1">
      <alignment horizontal="left" vertical="center" indent="1" shrinkToFit="1"/>
      <protection hidden="1"/>
    </xf>
    <xf numFmtId="0" fontId="4" fillId="0" borderId="257" xfId="0" applyFont="1" applyFill="1" applyBorder="1" applyAlignment="1" applyProtection="1">
      <alignment horizontal="left" vertical="center" indent="1" shrinkToFit="1"/>
      <protection hidden="1"/>
    </xf>
    <xf numFmtId="0" fontId="4" fillId="0" borderId="206" xfId="0" applyFont="1" applyBorder="1"/>
    <xf numFmtId="0" fontId="4" fillId="0" borderId="262" xfId="0" applyFont="1" applyBorder="1"/>
    <xf numFmtId="0" fontId="4" fillId="0" borderId="262" xfId="0" applyFont="1" applyFill="1" applyBorder="1" applyAlignment="1" applyProtection="1">
      <alignment horizontal="center" vertical="top" shrinkToFit="1"/>
      <protection hidden="1"/>
    </xf>
    <xf numFmtId="0" fontId="65" fillId="0" borderId="0" xfId="0" applyFont="1" applyBorder="1" applyAlignment="1" applyProtection="1">
      <alignment horizontal="right" vertical="top"/>
      <protection hidden="1"/>
    </xf>
    <xf numFmtId="0" fontId="4" fillId="0" borderId="246" xfId="0" applyFont="1" applyBorder="1"/>
    <xf numFmtId="0" fontId="4" fillId="0" borderId="240" xfId="0" applyFont="1" applyBorder="1"/>
    <xf numFmtId="0" fontId="4" fillId="0" borderId="240" xfId="0" applyFont="1" applyFill="1" applyBorder="1" applyAlignment="1" applyProtection="1">
      <alignment horizontal="center" vertical="top" shrinkToFit="1"/>
      <protection hidden="1"/>
    </xf>
    <xf numFmtId="0" fontId="4" fillId="0" borderId="246" xfId="0" applyFont="1" applyFill="1" applyBorder="1" applyAlignment="1" applyProtection="1">
      <alignment horizontal="center" vertical="top" shrinkToFit="1"/>
      <protection hidden="1"/>
    </xf>
    <xf numFmtId="0" fontId="65" fillId="0" borderId="240" xfId="0" applyFont="1" applyFill="1" applyBorder="1" applyAlignment="1" applyProtection="1">
      <alignment horizontal="center" vertical="top" shrinkToFit="1"/>
      <protection hidden="1"/>
    </xf>
    <xf numFmtId="0" fontId="6" fillId="0" borderId="207" xfId="0" applyFont="1" applyFill="1" applyBorder="1" applyAlignment="1" applyProtection="1">
      <alignment horizontal="center" vertical="top" shrinkToFit="1"/>
      <protection hidden="1"/>
    </xf>
    <xf numFmtId="0" fontId="4" fillId="0" borderId="207" xfId="0" applyFont="1" applyBorder="1" applyAlignment="1">
      <alignment vertical="top"/>
    </xf>
    <xf numFmtId="0" fontId="4" fillId="0" borderId="272" xfId="0" applyFont="1" applyFill="1" applyBorder="1" applyAlignment="1" applyProtection="1">
      <alignment horizontal="center" vertical="top" shrinkToFit="1"/>
      <protection hidden="1"/>
    </xf>
    <xf numFmtId="0" fontId="6" fillId="0" borderId="274" xfId="0" applyFont="1" applyFill="1" applyBorder="1" applyAlignment="1" applyProtection="1">
      <alignment horizontal="center" vertical="top" shrinkToFit="1"/>
      <protection hidden="1"/>
    </xf>
    <xf numFmtId="0" fontId="4" fillId="0" borderId="273" xfId="0" applyFont="1" applyBorder="1" applyAlignment="1">
      <alignment vertical="top"/>
    </xf>
    <xf numFmtId="0" fontId="65" fillId="0" borderId="261" xfId="0" applyFont="1" applyBorder="1" applyAlignment="1" applyProtection="1">
      <alignment horizontal="right" vertical="top"/>
      <protection hidden="1"/>
    </xf>
    <xf numFmtId="0" fontId="4" fillId="0" borderId="247" xfId="0" applyFont="1" applyBorder="1"/>
    <xf numFmtId="0" fontId="65" fillId="0" borderId="261" xfId="0" applyFont="1" applyFill="1" applyBorder="1" applyAlignment="1" applyProtection="1">
      <alignment horizontal="left" vertical="top"/>
      <protection hidden="1"/>
    </xf>
    <xf numFmtId="38" fontId="28" fillId="0" borderId="262" xfId="2" applyFont="1" applyFill="1" applyBorder="1" applyAlignment="1" applyProtection="1">
      <alignment horizontal="right" vertical="center" shrinkToFit="1"/>
      <protection hidden="1"/>
    </xf>
    <xf numFmtId="0" fontId="4" fillId="0" borderId="266" xfId="0" applyFont="1" applyBorder="1"/>
    <xf numFmtId="0" fontId="65" fillId="0" borderId="261" xfId="0" applyFont="1" applyBorder="1" applyAlignment="1" applyProtection="1">
      <alignment horizontal="left" vertical="top"/>
      <protection hidden="1"/>
    </xf>
    <xf numFmtId="0" fontId="24" fillId="0" borderId="266" xfId="0" applyFont="1" applyFill="1" applyBorder="1" applyAlignment="1" applyProtection="1">
      <alignment horizontal="center" vertical="top" shrinkToFit="1"/>
      <protection hidden="1"/>
    </xf>
    <xf numFmtId="0" fontId="4" fillId="0" borderId="247" xfId="0" applyFont="1" applyFill="1" applyBorder="1" applyAlignment="1" applyProtection="1">
      <alignment horizontal="center" vertical="top" shrinkToFit="1"/>
      <protection hidden="1"/>
    </xf>
    <xf numFmtId="0" fontId="4" fillId="0" borderId="276" xfId="0" applyFont="1" applyFill="1" applyBorder="1" applyAlignment="1" applyProtection="1">
      <alignment horizontal="center" vertical="top" shrinkToFit="1"/>
      <protection hidden="1"/>
    </xf>
    <xf numFmtId="0" fontId="4" fillId="0" borderId="262" xfId="0" applyFont="1" applyBorder="1" applyAlignment="1">
      <alignment horizontal="right"/>
    </xf>
    <xf numFmtId="0" fontId="41" fillId="0" borderId="262" xfId="0" applyFont="1" applyBorder="1"/>
    <xf numFmtId="0" fontId="4" fillId="0" borderId="280" xfId="0" applyFont="1" applyBorder="1"/>
    <xf numFmtId="0" fontId="4" fillId="0" borderId="280" xfId="0" applyFont="1" applyFill="1" applyBorder="1" applyAlignment="1" applyProtection="1">
      <alignment horizontal="center" vertical="top" shrinkToFit="1"/>
      <protection hidden="1"/>
    </xf>
    <xf numFmtId="38" fontId="41" fillId="0" borderId="247" xfId="2" applyFont="1" applyBorder="1" applyAlignment="1" applyProtection="1">
      <alignment horizontal="center" vertical="center" wrapText="1" shrinkToFit="1"/>
      <protection hidden="1"/>
    </xf>
    <xf numFmtId="0" fontId="6" fillId="0" borderId="284" xfId="0" applyFont="1" applyBorder="1" applyAlignment="1">
      <alignment vertical="top"/>
    </xf>
    <xf numFmtId="0" fontId="6" fillId="0" borderId="298" xfId="0" applyFont="1" applyFill="1" applyBorder="1" applyAlignment="1" applyProtection="1">
      <alignment horizontal="center" vertical="top" shrinkToFit="1"/>
      <protection hidden="1"/>
    </xf>
    <xf numFmtId="0" fontId="6" fillId="0" borderId="299" xfId="0" applyFont="1" applyBorder="1" applyAlignment="1">
      <alignment vertical="top"/>
    </xf>
    <xf numFmtId="0" fontId="6" fillId="0" borderId="284" xfId="0" applyFont="1" applyFill="1" applyBorder="1" applyAlignment="1" applyProtection="1">
      <alignment horizontal="center" vertical="top" shrinkToFit="1"/>
      <protection hidden="1"/>
    </xf>
    <xf numFmtId="0" fontId="6" fillId="0" borderId="296" xfId="0" applyFont="1" applyBorder="1"/>
    <xf numFmtId="0" fontId="4" fillId="0" borderId="297" xfId="0" applyFont="1" applyBorder="1"/>
    <xf numFmtId="0" fontId="31" fillId="0" borderId="247" xfId="0" applyFont="1" applyBorder="1" applyAlignment="1" applyProtection="1">
      <alignment horizontal="distributed" vertical="center" wrapText="1"/>
      <protection hidden="1"/>
    </xf>
    <xf numFmtId="0" fontId="4" fillId="0" borderId="245" xfId="0" applyFont="1" applyBorder="1"/>
    <xf numFmtId="0" fontId="4" fillId="0" borderId="203" xfId="0" applyFont="1" applyBorder="1"/>
    <xf numFmtId="0" fontId="18" fillId="0" borderId="203" xfId="0" applyFont="1" applyBorder="1" applyAlignment="1" applyProtection="1">
      <alignment horizontal="center" vertical="center"/>
      <protection hidden="1"/>
    </xf>
    <xf numFmtId="0" fontId="18" fillId="0" borderId="204" xfId="0" applyFont="1" applyBorder="1" applyAlignment="1" applyProtection="1">
      <alignment horizontal="center" vertical="center"/>
      <protection hidden="1"/>
    </xf>
    <xf numFmtId="0" fontId="62" fillId="0" borderId="206" xfId="0" applyFont="1" applyBorder="1" applyAlignment="1">
      <alignment vertical="center"/>
    </xf>
    <xf numFmtId="0" fontId="65" fillId="0" borderId="207" xfId="0" applyFont="1" applyBorder="1"/>
    <xf numFmtId="0" fontId="68" fillId="0" borderId="0" xfId="0" applyFont="1" applyBorder="1" applyAlignment="1">
      <alignment vertical="center"/>
    </xf>
    <xf numFmtId="0" fontId="4" fillId="0" borderId="0" xfId="0" applyFont="1" applyFill="1" applyAlignment="1">
      <alignment vertical="center"/>
    </xf>
    <xf numFmtId="0" fontId="4" fillId="0" borderId="0" xfId="0" applyFont="1" applyFill="1"/>
    <xf numFmtId="0" fontId="8" fillId="0" borderId="0" xfId="0" applyFont="1" applyFill="1"/>
    <xf numFmtId="0" fontId="16" fillId="0" borderId="0" xfId="0" applyFont="1" applyFill="1"/>
    <xf numFmtId="0" fontId="4" fillId="0" borderId="247" xfId="0" applyFont="1" applyBorder="1" applyAlignment="1">
      <alignment horizontal="center" vertical="center"/>
    </xf>
    <xf numFmtId="0" fontId="4" fillId="0" borderId="242" xfId="0" applyFont="1" applyBorder="1" applyAlignment="1">
      <alignment horizontal="center" vertical="center"/>
    </xf>
    <xf numFmtId="0" fontId="4" fillId="0" borderId="206" xfId="0" applyFont="1" applyBorder="1" applyAlignment="1">
      <alignment horizontal="center" vertical="center"/>
    </xf>
    <xf numFmtId="0" fontId="4" fillId="0" borderId="207" xfId="0" applyFont="1" applyBorder="1" applyAlignment="1">
      <alignment horizontal="center" vertical="center"/>
    </xf>
    <xf numFmtId="0" fontId="4" fillId="0" borderId="208" xfId="0" applyFont="1" applyBorder="1" applyAlignment="1">
      <alignment horizontal="center" vertical="center"/>
    </xf>
    <xf numFmtId="0" fontId="65" fillId="0" borderId="246" xfId="0" applyFont="1" applyBorder="1" applyAlignment="1" applyProtection="1">
      <alignment horizontal="left" vertical="top"/>
      <protection hidden="1"/>
    </xf>
    <xf numFmtId="0" fontId="41" fillId="0" borderId="240" xfId="0" applyFont="1" applyBorder="1" applyAlignment="1" applyProtection="1">
      <alignment horizontal="left" vertical="top"/>
      <protection hidden="1"/>
    </xf>
    <xf numFmtId="0" fontId="22" fillId="0" borderId="240" xfId="0" applyFont="1" applyBorder="1" applyAlignment="1" applyProtection="1">
      <alignment vertical="top"/>
      <protection hidden="1"/>
    </xf>
    <xf numFmtId="0" fontId="1" fillId="12" borderId="0" xfId="0" applyFont="1" applyFill="1" applyBorder="1" applyAlignment="1" applyProtection="1">
      <alignment vertical="top"/>
      <protection hidden="1"/>
    </xf>
    <xf numFmtId="0" fontId="1" fillId="12" borderId="0" xfId="0" applyFont="1" applyFill="1" applyBorder="1" applyProtection="1">
      <protection hidden="1"/>
    </xf>
    <xf numFmtId="0" fontId="1" fillId="12" borderId="247" xfId="0" applyFont="1" applyFill="1" applyBorder="1" applyAlignment="1" applyProtection="1">
      <alignment horizontal="center" vertical="center"/>
      <protection hidden="1"/>
    </xf>
    <xf numFmtId="0" fontId="1" fillId="12" borderId="0" xfId="0" applyFont="1" applyFill="1" applyBorder="1" applyAlignment="1" applyProtection="1">
      <alignment vertical="center"/>
      <protection hidden="1"/>
    </xf>
    <xf numFmtId="0" fontId="1" fillId="12" borderId="0" xfId="0" applyFont="1" applyFill="1" applyBorder="1" applyAlignment="1" applyProtection="1">
      <alignment horizontal="right" vertical="top"/>
      <protection hidden="1"/>
    </xf>
    <xf numFmtId="0" fontId="1" fillId="12" borderId="0" xfId="0" applyFont="1" applyFill="1" applyBorder="1" applyAlignment="1" applyProtection="1">
      <alignment horizontal="right" vertical="top" textRotation="255"/>
      <protection hidden="1"/>
    </xf>
    <xf numFmtId="0" fontId="1" fillId="12" borderId="0" xfId="0" applyFont="1" applyFill="1" applyBorder="1" applyAlignment="1" applyProtection="1">
      <alignment horizontal="center" vertical="center"/>
      <protection hidden="1"/>
    </xf>
    <xf numFmtId="0" fontId="18" fillId="12" borderId="0" xfId="0" applyFont="1" applyFill="1" applyBorder="1" applyAlignment="1" applyProtection="1">
      <alignment vertical="center"/>
      <protection hidden="1"/>
    </xf>
    <xf numFmtId="0" fontId="18" fillId="12" borderId="0" xfId="0" applyFont="1" applyFill="1" applyBorder="1" applyAlignment="1" applyProtection="1">
      <alignment horizontal="right" vertical="top" textRotation="255"/>
      <protection hidden="1"/>
    </xf>
    <xf numFmtId="0" fontId="4" fillId="0" borderId="89" xfId="0" applyFont="1" applyBorder="1"/>
    <xf numFmtId="0" fontId="4" fillId="0" borderId="320" xfId="0" applyFont="1" applyBorder="1"/>
    <xf numFmtId="0" fontId="4" fillId="0" borderId="137" xfId="0" applyFont="1" applyBorder="1"/>
    <xf numFmtId="0" fontId="37" fillId="0" borderId="1" xfId="0" applyFont="1" applyFill="1" applyBorder="1" applyAlignment="1">
      <alignment horizontal="distributed" vertical="center" wrapText="1"/>
    </xf>
    <xf numFmtId="0" fontId="8" fillId="0" borderId="1" xfId="0" applyFont="1" applyFill="1" applyBorder="1" applyAlignment="1">
      <alignment horizontal="center" vertical="center" shrinkToFit="1"/>
    </xf>
    <xf numFmtId="0" fontId="6" fillId="0" borderId="18" xfId="0" applyNumberFormat="1" applyFont="1" applyFill="1" applyBorder="1" applyAlignment="1" applyProtection="1">
      <alignment horizontal="left" vertical="center" wrapText="1" indent="1"/>
      <protection hidden="1"/>
    </xf>
    <xf numFmtId="0" fontId="4" fillId="0" borderId="325" xfId="0" applyFont="1" applyBorder="1"/>
    <xf numFmtId="0" fontId="6" fillId="0" borderId="183" xfId="0" applyNumberFormat="1" applyFont="1" applyFill="1" applyBorder="1" applyAlignment="1" applyProtection="1">
      <alignment horizontal="left" vertical="center" wrapText="1" indent="1"/>
      <protection hidden="1"/>
    </xf>
    <xf numFmtId="0" fontId="9" fillId="0" borderId="7" xfId="0" applyFont="1" applyBorder="1" applyAlignment="1">
      <alignment horizontal="center" vertical="center" shrinkToFit="1"/>
    </xf>
    <xf numFmtId="0" fontId="37" fillId="5" borderId="4" xfId="0" applyFont="1" applyFill="1" applyBorder="1" applyAlignment="1">
      <alignment vertical="center"/>
    </xf>
    <xf numFmtId="0" fontId="69" fillId="0" borderId="0" xfId="0" applyFont="1" applyAlignment="1">
      <alignment vertical="center"/>
    </xf>
    <xf numFmtId="0" fontId="8" fillId="0" borderId="1" xfId="0" applyFont="1" applyBorder="1" applyAlignment="1">
      <alignment horizontal="distributed" vertical="center"/>
    </xf>
    <xf numFmtId="38" fontId="8" fillId="2" borderId="1" xfId="2" applyFont="1" applyFill="1" applyBorder="1" applyAlignment="1">
      <alignment vertical="center"/>
    </xf>
    <xf numFmtId="188" fontId="8" fillId="2" borderId="1" xfId="0" applyNumberFormat="1" applyFont="1" applyFill="1" applyBorder="1" applyAlignment="1">
      <alignment horizontal="center" vertical="center"/>
    </xf>
    <xf numFmtId="0" fontId="8" fillId="0" borderId="1" xfId="0" applyFont="1" applyBorder="1" applyAlignment="1">
      <alignment horizontal="distributed" vertical="center"/>
    </xf>
    <xf numFmtId="0" fontId="4" fillId="0" borderId="16" xfId="0" applyFont="1" applyBorder="1" applyAlignment="1">
      <alignment horizontal="center" vertical="center"/>
    </xf>
    <xf numFmtId="0" fontId="4" fillId="0" borderId="22" xfId="0" applyFont="1" applyBorder="1" applyAlignment="1">
      <alignment horizontal="center" vertical="center"/>
    </xf>
    <xf numFmtId="0" fontId="4" fillId="0" borderId="25" xfId="0" applyFont="1" applyBorder="1" applyAlignment="1">
      <alignment horizontal="center" vertical="center"/>
    </xf>
    <xf numFmtId="0" fontId="4" fillId="0" borderId="23" xfId="0" applyFont="1" applyBorder="1" applyAlignment="1">
      <alignment horizontal="center" vertical="center"/>
    </xf>
    <xf numFmtId="0" fontId="4" fillId="0" borderId="327" xfId="0" applyFont="1" applyFill="1" applyBorder="1" applyAlignment="1" applyProtection="1">
      <alignment horizontal="left" vertical="center" indent="1" shrinkToFit="1"/>
      <protection hidden="1"/>
    </xf>
    <xf numFmtId="0" fontId="4" fillId="0" borderId="328" xfId="0" applyFont="1" applyFill="1" applyBorder="1" applyAlignment="1" applyProtection="1">
      <alignment horizontal="left" vertical="center" indent="1" shrinkToFit="1"/>
      <protection hidden="1"/>
    </xf>
    <xf numFmtId="0" fontId="4" fillId="0" borderId="329" xfId="0" applyFont="1" applyFill="1" applyBorder="1" applyAlignment="1" applyProtection="1">
      <alignment horizontal="left" vertical="center" indent="1" shrinkToFit="1"/>
      <protection hidden="1"/>
    </xf>
    <xf numFmtId="0" fontId="4" fillId="0" borderId="157" xfId="0" applyFont="1" applyFill="1" applyBorder="1" applyAlignment="1" applyProtection="1">
      <alignment horizontal="left" vertical="center" indent="1" shrinkToFit="1"/>
      <protection hidden="1"/>
    </xf>
    <xf numFmtId="0" fontId="4" fillId="0" borderId="253" xfId="0" applyFont="1" applyFill="1" applyBorder="1" applyAlignment="1" applyProtection="1">
      <alignment horizontal="left" vertical="center" indent="1" shrinkToFit="1"/>
      <protection hidden="1"/>
    </xf>
    <xf numFmtId="38" fontId="8" fillId="2" borderId="1" xfId="2" applyFont="1" applyFill="1" applyBorder="1" applyAlignment="1">
      <alignment vertical="center"/>
    </xf>
    <xf numFmtId="0" fontId="8" fillId="0" borderId="1" xfId="0" applyFont="1" applyBorder="1" applyAlignment="1">
      <alignment horizontal="distributed" vertical="center"/>
    </xf>
    <xf numFmtId="188" fontId="8" fillId="2" borderId="1" xfId="0" applyNumberFormat="1" applyFont="1" applyFill="1" applyBorder="1" applyAlignment="1">
      <alignment horizontal="center" vertical="center"/>
    </xf>
    <xf numFmtId="0" fontId="8" fillId="13" borderId="0" xfId="0" applyFont="1" applyFill="1" applyAlignment="1">
      <alignment vertical="center"/>
    </xf>
    <xf numFmtId="0" fontId="8" fillId="3" borderId="1" xfId="0" applyFont="1" applyFill="1" applyBorder="1" applyAlignment="1">
      <alignment horizontal="center" vertical="center" shrinkToFit="1"/>
    </xf>
    <xf numFmtId="0" fontId="9" fillId="0" borderId="7" xfId="0" applyFont="1" applyBorder="1" applyAlignment="1">
      <alignment horizontal="center" vertical="center" shrinkToFit="1"/>
    </xf>
    <xf numFmtId="0" fontId="37" fillId="0" borderId="0" xfId="0" applyFont="1" applyBorder="1" applyAlignment="1">
      <alignment horizontal="left" vertical="center"/>
    </xf>
    <xf numFmtId="182" fontId="8" fillId="14" borderId="1" xfId="0" applyNumberFormat="1" applyFont="1" applyFill="1" applyBorder="1" applyAlignment="1">
      <alignment horizontal="right" vertical="center"/>
    </xf>
    <xf numFmtId="57" fontId="8" fillId="15" borderId="0" xfId="0" applyNumberFormat="1" applyFont="1" applyFill="1" applyAlignment="1">
      <alignment vertical="center"/>
    </xf>
    <xf numFmtId="38" fontId="8" fillId="14" borderId="1" xfId="2" applyFont="1" applyFill="1" applyBorder="1" applyAlignment="1">
      <alignment vertical="center"/>
    </xf>
    <xf numFmtId="9" fontId="8" fillId="14" borderId="1" xfId="1" applyFont="1" applyFill="1" applyBorder="1" applyAlignment="1">
      <alignment vertical="center"/>
    </xf>
    <xf numFmtId="0" fontId="70" fillId="0" borderId="1" xfId="0" applyFont="1" applyBorder="1" applyAlignment="1">
      <alignment horizontal="left" vertical="center"/>
    </xf>
    <xf numFmtId="38" fontId="8" fillId="0" borderId="14" xfId="2" applyFont="1" applyFill="1" applyBorder="1" applyAlignment="1">
      <alignment vertical="center"/>
    </xf>
    <xf numFmtId="0" fontId="8" fillId="0" borderId="18" xfId="0" applyFont="1" applyFill="1" applyBorder="1" applyAlignment="1">
      <alignment vertical="center"/>
    </xf>
    <xf numFmtId="0" fontId="8" fillId="0" borderId="11" xfId="0" applyFont="1" applyFill="1" applyBorder="1" applyAlignment="1">
      <alignment vertical="center"/>
    </xf>
    <xf numFmtId="0" fontId="8" fillId="0" borderId="8" xfId="0" applyFont="1" applyFill="1" applyBorder="1" applyAlignment="1">
      <alignment vertical="center"/>
    </xf>
    <xf numFmtId="38" fontId="8" fillId="0" borderId="16" xfId="2" applyFont="1" applyBorder="1" applyAlignment="1">
      <alignment horizontal="right" vertical="center"/>
    </xf>
    <xf numFmtId="38" fontId="8" fillId="0" borderId="22" xfId="2" applyFont="1" applyBorder="1" applyAlignment="1">
      <alignment horizontal="right" vertical="center"/>
    </xf>
    <xf numFmtId="0" fontId="8" fillId="0" borderId="25" xfId="0" applyFont="1" applyBorder="1" applyAlignment="1">
      <alignment vertical="center"/>
    </xf>
    <xf numFmtId="0" fontId="8" fillId="0" borderId="23" xfId="0" applyFont="1" applyFill="1" applyBorder="1" applyAlignment="1">
      <alignment vertical="center"/>
    </xf>
    <xf numFmtId="0" fontId="63" fillId="0" borderId="247" xfId="0" applyFont="1" applyBorder="1" applyAlignment="1" applyProtection="1">
      <alignment horizontal="left" vertical="center"/>
      <protection hidden="1"/>
    </xf>
    <xf numFmtId="0" fontId="8" fillId="0" borderId="2" xfId="0" applyFont="1" applyBorder="1" applyAlignment="1">
      <alignment horizontal="distributed" vertical="center" justifyLastLine="1"/>
    </xf>
    <xf numFmtId="57" fontId="4" fillId="15" borderId="0" xfId="0" applyNumberFormat="1" applyFont="1" applyFill="1" applyBorder="1" applyAlignment="1">
      <alignment vertical="center"/>
    </xf>
    <xf numFmtId="0" fontId="31" fillId="0" borderId="12" xfId="0" applyFont="1" applyBorder="1" applyAlignment="1" applyProtection="1">
      <alignment horizontal="distributed" vertical="center" wrapText="1"/>
      <protection hidden="1"/>
    </xf>
    <xf numFmtId="0" fontId="31" fillId="0" borderId="0" xfId="0" applyFont="1" applyBorder="1" applyAlignment="1" applyProtection="1">
      <alignment horizontal="distributed" vertical="center" wrapText="1"/>
      <protection hidden="1"/>
    </xf>
    <xf numFmtId="38" fontId="8" fillId="14" borderId="1" xfId="2" applyFont="1" applyFill="1" applyBorder="1" applyAlignment="1">
      <alignment horizontal="right" vertical="center"/>
    </xf>
    <xf numFmtId="0" fontId="8" fillId="0" borderId="1" xfId="0" applyFont="1" applyFill="1" applyBorder="1" applyAlignment="1">
      <alignment horizontal="center" vertical="center"/>
    </xf>
    <xf numFmtId="0" fontId="8" fillId="0" borderId="1" xfId="0" applyFont="1" applyBorder="1" applyAlignment="1">
      <alignment horizontal="distributed" vertical="center"/>
    </xf>
    <xf numFmtId="38" fontId="8" fillId="0" borderId="0" xfId="2" applyFont="1" applyFill="1" applyAlignment="1">
      <alignment horizontal="center" vertical="center"/>
    </xf>
    <xf numFmtId="0" fontId="8" fillId="16" borderId="2" xfId="0" applyFont="1" applyFill="1" applyBorder="1" applyAlignment="1">
      <alignment horizontal="distributed" vertical="center"/>
    </xf>
    <xf numFmtId="182" fontId="8" fillId="16" borderId="1" xfId="0" applyNumberFormat="1" applyFont="1" applyFill="1" applyBorder="1" applyAlignment="1">
      <alignment horizontal="right" vertical="center"/>
    </xf>
    <xf numFmtId="38" fontId="8" fillId="16" borderId="4" xfId="2" applyFont="1" applyFill="1" applyBorder="1" applyAlignment="1">
      <alignment vertical="center"/>
    </xf>
    <xf numFmtId="38" fontId="8" fillId="16" borderId="1" xfId="2" applyFont="1" applyFill="1" applyBorder="1" applyAlignment="1">
      <alignment vertical="center"/>
    </xf>
    <xf numFmtId="38" fontId="8" fillId="0" borderId="25" xfId="2" applyFont="1" applyBorder="1" applyAlignment="1">
      <alignment vertical="center"/>
    </xf>
    <xf numFmtId="38" fontId="8" fillId="16" borderId="9" xfId="2" applyFont="1" applyFill="1" applyBorder="1" applyAlignment="1">
      <alignment vertical="center"/>
    </xf>
    <xf numFmtId="0" fontId="8" fillId="17" borderId="1" xfId="0" applyFont="1" applyFill="1" applyBorder="1" applyAlignment="1">
      <alignment horizontal="center" vertical="center"/>
    </xf>
    <xf numFmtId="38" fontId="8" fillId="0" borderId="0" xfId="2" applyFont="1" applyBorder="1" applyAlignment="1">
      <alignment vertical="center"/>
    </xf>
    <xf numFmtId="38" fontId="8" fillId="0" borderId="25" xfId="2" applyFont="1" applyFill="1" applyBorder="1" applyAlignment="1">
      <alignment horizontal="right" vertical="center"/>
    </xf>
    <xf numFmtId="38" fontId="8" fillId="17" borderId="1" xfId="2" applyFont="1" applyFill="1" applyBorder="1" applyAlignment="1">
      <alignment vertical="center"/>
    </xf>
    <xf numFmtId="0" fontId="8" fillId="17" borderId="1" xfId="0" applyFont="1" applyFill="1" applyBorder="1" applyAlignment="1">
      <alignment vertical="center"/>
    </xf>
    <xf numFmtId="38" fontId="8" fillId="17" borderId="1" xfId="2" applyFont="1" applyFill="1" applyBorder="1" applyAlignment="1">
      <alignment horizontal="center" vertical="center"/>
    </xf>
    <xf numFmtId="0" fontId="8" fillId="17" borderId="6" xfId="0" applyFont="1" applyFill="1" applyBorder="1" applyAlignment="1">
      <alignment vertical="center"/>
    </xf>
    <xf numFmtId="38" fontId="8" fillId="17" borderId="7" xfId="2" applyFont="1" applyFill="1" applyBorder="1" applyAlignment="1">
      <alignment vertical="center"/>
    </xf>
    <xf numFmtId="38" fontId="8" fillId="5" borderId="10" xfId="2" applyFont="1" applyFill="1" applyBorder="1" applyAlignment="1">
      <alignment vertical="center"/>
    </xf>
    <xf numFmtId="0" fontId="37" fillId="17" borderId="4" xfId="0" applyFont="1" applyFill="1" applyBorder="1" applyAlignment="1">
      <alignment horizontal="left" vertical="center"/>
    </xf>
    <xf numFmtId="0" fontId="12" fillId="18" borderId="1" xfId="0" applyFont="1" applyFill="1" applyBorder="1" applyAlignment="1">
      <alignment horizontal="center" vertical="center"/>
    </xf>
    <xf numFmtId="0" fontId="12" fillId="19" borderId="1" xfId="0" applyFont="1" applyFill="1" applyBorder="1" applyAlignment="1">
      <alignment horizontal="center" vertical="center"/>
    </xf>
    <xf numFmtId="0" fontId="35" fillId="0" borderId="0" xfId="0" applyFont="1" applyAlignment="1">
      <alignment horizontal="right" vertical="center"/>
    </xf>
    <xf numFmtId="0" fontId="8" fillId="0" borderId="22" xfId="0" applyFont="1" applyBorder="1" applyAlignment="1">
      <alignment horizontal="center" vertical="center" shrinkToFit="1"/>
    </xf>
    <xf numFmtId="0" fontId="8" fillId="0" borderId="2" xfId="0" applyFont="1" applyBorder="1" applyAlignment="1">
      <alignment horizontal="distributed" vertical="center" shrinkToFit="1"/>
    </xf>
    <xf numFmtId="0" fontId="8" fillId="0" borderId="2" xfId="0" applyFont="1" applyFill="1" applyBorder="1" applyAlignment="1">
      <alignment horizontal="distributed" vertical="center" shrinkToFit="1"/>
    </xf>
    <xf numFmtId="0" fontId="8" fillId="3" borderId="1" xfId="0" applyFont="1" applyFill="1" applyBorder="1" applyAlignment="1">
      <alignment horizontal="center" vertical="center"/>
    </xf>
    <xf numFmtId="0" fontId="71" fillId="0" borderId="2" xfId="0" applyFont="1" applyFill="1" applyBorder="1" applyAlignment="1">
      <alignment horizontal="distributed" vertical="center"/>
    </xf>
    <xf numFmtId="0" fontId="71" fillId="0" borderId="4" xfId="0" applyFont="1" applyFill="1" applyBorder="1" applyAlignment="1">
      <alignment horizontal="distributed" vertical="center"/>
    </xf>
    <xf numFmtId="0" fontId="71" fillId="0" borderId="2" xfId="0" applyFont="1" applyBorder="1" applyAlignment="1">
      <alignment horizontal="distributed" vertical="center"/>
    </xf>
    <xf numFmtId="0" fontId="39" fillId="0" borderId="4" xfId="0" applyFont="1" applyBorder="1" applyAlignment="1">
      <alignment horizontal="distributed" vertical="center"/>
    </xf>
    <xf numFmtId="0" fontId="8" fillId="11" borderId="2" xfId="0" applyFont="1" applyFill="1" applyBorder="1" applyAlignment="1">
      <alignment vertical="center"/>
    </xf>
    <xf numFmtId="0" fontId="8" fillId="11" borderId="4" xfId="0" applyFont="1" applyFill="1" applyBorder="1" applyAlignment="1">
      <alignment vertical="center"/>
    </xf>
    <xf numFmtId="0" fontId="8" fillId="0" borderId="6" xfId="0" applyFont="1" applyFill="1" applyBorder="1" applyAlignment="1">
      <alignment horizontal="center" vertical="center"/>
    </xf>
    <xf numFmtId="0" fontId="8" fillId="0" borderId="7" xfId="0" applyFont="1" applyFill="1" applyBorder="1" applyAlignment="1">
      <alignment horizontal="center" vertical="center"/>
    </xf>
    <xf numFmtId="0" fontId="4" fillId="17" borderId="6" xfId="0" applyFont="1" applyFill="1" applyBorder="1" applyAlignment="1">
      <alignment horizontal="center" vertical="center"/>
    </xf>
    <xf numFmtId="0" fontId="4" fillId="17" borderId="7" xfId="0" applyFont="1" applyFill="1" applyBorder="1" applyAlignment="1">
      <alignment horizontal="center" vertical="center"/>
    </xf>
    <xf numFmtId="38" fontId="8" fillId="0" borderId="6" xfId="2" applyFont="1" applyFill="1" applyBorder="1" applyAlignment="1">
      <alignment horizontal="center" vertical="center"/>
    </xf>
    <xf numFmtId="38" fontId="8" fillId="0" borderId="7" xfId="2" applyFont="1" applyFill="1" applyBorder="1" applyAlignment="1">
      <alignment horizontal="center" vertical="center"/>
    </xf>
    <xf numFmtId="38" fontId="4" fillId="17" borderId="6" xfId="0" applyNumberFormat="1" applyFont="1" applyFill="1" applyBorder="1" applyAlignment="1">
      <alignment horizontal="center" vertical="center"/>
    </xf>
    <xf numFmtId="9" fontId="8" fillId="0" borderId="1" xfId="1" applyFont="1" applyBorder="1" applyAlignment="1">
      <alignment horizontal="distributed" vertical="center"/>
    </xf>
    <xf numFmtId="38" fontId="8" fillId="5" borderId="1" xfId="2" applyFont="1" applyFill="1" applyBorder="1" applyAlignment="1">
      <alignment vertical="center"/>
    </xf>
    <xf numFmtId="9" fontId="8" fillId="0" borderId="2" xfId="1" applyFont="1" applyBorder="1" applyAlignment="1">
      <alignment horizontal="distributed" vertical="center"/>
    </xf>
    <xf numFmtId="9" fontId="8" fillId="0" borderId="4" xfId="1" applyFont="1" applyBorder="1" applyAlignment="1">
      <alignment horizontal="distributed" vertical="center"/>
    </xf>
    <xf numFmtId="0" fontId="8" fillId="0" borderId="2" xfId="0" applyFont="1" applyBorder="1" applyAlignment="1">
      <alignment horizontal="distributed" vertical="center"/>
    </xf>
    <xf numFmtId="0" fontId="8" fillId="0" borderId="4" xfId="0" applyFont="1" applyBorder="1" applyAlignment="1">
      <alignment horizontal="distributed" vertical="center"/>
    </xf>
    <xf numFmtId="0" fontId="8" fillId="0" borderId="1" xfId="0" applyFont="1" applyFill="1" applyBorder="1" applyAlignment="1">
      <alignment horizontal="center" vertical="center"/>
    </xf>
    <xf numFmtId="0" fontId="8" fillId="3" borderId="1" xfId="0" applyFont="1" applyFill="1" applyBorder="1" applyAlignment="1">
      <alignment horizontal="center" vertical="center"/>
    </xf>
    <xf numFmtId="0" fontId="8" fillId="0" borderId="2" xfId="0" applyFont="1" applyFill="1" applyBorder="1" applyAlignment="1">
      <alignment horizontal="distributed" vertical="center" wrapText="1"/>
    </xf>
    <xf numFmtId="0" fontId="8" fillId="0" borderId="4" xfId="0" applyFont="1" applyFill="1" applyBorder="1" applyAlignment="1">
      <alignment horizontal="distributed" vertical="center" wrapText="1"/>
    </xf>
    <xf numFmtId="0" fontId="8" fillId="0" borderId="2" xfId="0" applyFont="1" applyBorder="1" applyAlignment="1">
      <alignment horizontal="distributed" vertical="center" justifyLastLine="1"/>
    </xf>
    <xf numFmtId="0" fontId="8" fillId="0" borderId="4" xfId="0" applyFont="1" applyBorder="1" applyAlignment="1">
      <alignment horizontal="distributed" vertical="center" justifyLastLine="1"/>
    </xf>
    <xf numFmtId="0" fontId="37" fillId="0" borderId="6" xfId="0" applyFont="1" applyFill="1" applyBorder="1" applyAlignment="1">
      <alignment horizontal="center" vertical="center" wrapText="1"/>
    </xf>
    <xf numFmtId="0" fontId="37" fillId="0" borderId="7" xfId="0" applyFont="1" applyFill="1" applyBorder="1" applyAlignment="1">
      <alignment horizontal="center" vertical="center" wrapText="1"/>
    </xf>
    <xf numFmtId="0" fontId="8" fillId="2" borderId="1" xfId="0" applyFont="1" applyFill="1" applyBorder="1" applyAlignment="1">
      <alignment vertical="center" wrapText="1"/>
    </xf>
    <xf numFmtId="0" fontId="8" fillId="0" borderId="1" xfId="0" applyFont="1" applyFill="1" applyBorder="1" applyAlignment="1">
      <alignment horizontal="distributed" vertical="center" wrapText="1"/>
    </xf>
    <xf numFmtId="0" fontId="8" fillId="0" borderId="1" xfId="0" applyFont="1" applyFill="1" applyBorder="1" applyAlignment="1">
      <alignment horizontal="distributed" vertical="center"/>
    </xf>
    <xf numFmtId="0" fontId="8" fillId="0" borderId="1" xfId="0" applyFont="1" applyFill="1" applyBorder="1" applyAlignment="1">
      <alignment horizontal="distributed" vertical="center" shrinkToFit="1"/>
    </xf>
    <xf numFmtId="57" fontId="8" fillId="2" borderId="1"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8" fillId="0" borderId="4" xfId="0" applyFont="1" applyFill="1" applyBorder="1" applyAlignment="1">
      <alignment horizontal="center" vertical="center"/>
    </xf>
    <xf numFmtId="38" fontId="8" fillId="17" borderId="2" xfId="0" applyNumberFormat="1" applyFont="1" applyFill="1" applyBorder="1" applyAlignment="1">
      <alignment vertical="center"/>
    </xf>
    <xf numFmtId="38" fontId="8" fillId="17" borderId="4" xfId="0" applyNumberFormat="1" applyFont="1" applyFill="1" applyBorder="1" applyAlignment="1">
      <alignment vertical="center"/>
    </xf>
    <xf numFmtId="38" fontId="8" fillId="5" borderId="1" xfId="0" applyNumberFormat="1" applyFont="1" applyFill="1" applyBorder="1" applyAlignment="1">
      <alignment vertical="center"/>
    </xf>
    <xf numFmtId="38" fontId="8" fillId="6" borderId="1" xfId="2" applyFont="1" applyFill="1" applyBorder="1" applyAlignment="1">
      <alignment horizontal="distributed" vertical="center"/>
    </xf>
    <xf numFmtId="38" fontId="8" fillId="2" borderId="1" xfId="2" applyFont="1" applyFill="1" applyBorder="1" applyAlignment="1">
      <alignment vertical="center"/>
    </xf>
    <xf numFmtId="38" fontId="8" fillId="0" borderId="2" xfId="2" applyFont="1" applyFill="1" applyBorder="1" applyAlignment="1">
      <alignment horizontal="distributed" vertical="center"/>
    </xf>
    <xf numFmtId="38" fontId="8" fillId="0" borderId="25" xfId="2" applyFont="1" applyFill="1" applyBorder="1" applyAlignment="1">
      <alignment horizontal="distributed" vertical="center"/>
    </xf>
    <xf numFmtId="38" fontId="8" fillId="0" borderId="41" xfId="2" applyFont="1" applyFill="1" applyBorder="1" applyAlignment="1">
      <alignment horizontal="distributed" vertical="center"/>
    </xf>
    <xf numFmtId="0" fontId="8" fillId="0" borderId="6" xfId="0" applyFont="1" applyFill="1" applyBorder="1" applyAlignment="1">
      <alignment vertical="center" textRotation="255"/>
    </xf>
    <xf numFmtId="0" fontId="8" fillId="0" borderId="21" xfId="0" applyFont="1" applyFill="1" applyBorder="1" applyAlignment="1">
      <alignment vertical="center" textRotation="255"/>
    </xf>
    <xf numFmtId="0" fontId="8" fillId="0" borderId="7" xfId="0" applyFont="1" applyFill="1" applyBorder="1" applyAlignment="1">
      <alignment vertical="center" textRotation="255"/>
    </xf>
    <xf numFmtId="0" fontId="8" fillId="0" borderId="3" xfId="0" applyFont="1" applyFill="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38" fontId="8" fillId="0" borderId="2" xfId="2" applyFont="1" applyBorder="1" applyAlignment="1">
      <alignment horizontal="distributed" vertical="center"/>
    </xf>
    <xf numFmtId="38" fontId="8" fillId="0" borderId="3" xfId="2" applyFont="1" applyBorder="1" applyAlignment="1">
      <alignment horizontal="distributed" vertical="center"/>
    </xf>
    <xf numFmtId="38" fontId="9" fillId="0" borderId="6" xfId="2" applyFont="1" applyFill="1" applyBorder="1" applyAlignment="1">
      <alignment vertical="center" textRotation="255" shrinkToFit="1"/>
    </xf>
    <xf numFmtId="38" fontId="9" fillId="0" borderId="21" xfId="2" applyFont="1" applyFill="1" applyBorder="1" applyAlignment="1">
      <alignment vertical="center" textRotation="255" shrinkToFit="1"/>
    </xf>
    <xf numFmtId="38" fontId="9" fillId="0" borderId="7" xfId="2" applyFont="1" applyFill="1" applyBorder="1" applyAlignment="1">
      <alignment vertical="center" textRotation="255" shrinkToFit="1"/>
    </xf>
    <xf numFmtId="0" fontId="8" fillId="0" borderId="1" xfId="0" applyFont="1" applyBorder="1" applyAlignment="1">
      <alignment vertical="center"/>
    </xf>
    <xf numFmtId="38" fontId="8" fillId="0" borderId="1" xfId="2" applyFont="1" applyBorder="1" applyAlignment="1">
      <alignment horizontal="distributed" vertical="center"/>
    </xf>
    <xf numFmtId="38" fontId="8" fillId="0" borderId="1" xfId="2" applyFont="1" applyBorder="1" applyAlignment="1">
      <alignment horizontal="distributed" vertical="center" wrapText="1"/>
    </xf>
    <xf numFmtId="38" fontId="8" fillId="0" borderId="1" xfId="2" applyFont="1" applyFill="1" applyBorder="1" applyAlignment="1">
      <alignment horizontal="distributed" vertical="center"/>
    </xf>
    <xf numFmtId="38" fontId="8" fillId="0" borderId="16" xfId="2" applyFont="1" applyBorder="1" applyAlignment="1">
      <alignment horizontal="distributed" vertical="center" wrapText="1"/>
    </xf>
    <xf numFmtId="38" fontId="8" fillId="0" borderId="0" xfId="2" applyFont="1" applyBorder="1" applyAlignment="1">
      <alignment horizontal="distributed" vertical="center" wrapText="1"/>
    </xf>
    <xf numFmtId="38" fontId="8" fillId="0" borderId="22" xfId="2" applyFont="1" applyBorder="1" applyAlignment="1">
      <alignment horizontal="distributed" vertical="center" wrapText="1"/>
    </xf>
    <xf numFmtId="38" fontId="8" fillId="0" borderId="25" xfId="2" applyFont="1" applyBorder="1" applyAlignment="1">
      <alignment horizontal="distributed" vertical="center" wrapText="1"/>
    </xf>
    <xf numFmtId="38" fontId="8" fillId="0" borderId="7" xfId="2" applyFont="1" applyBorder="1" applyAlignment="1">
      <alignment horizontal="distributed" vertical="center"/>
    </xf>
    <xf numFmtId="38" fontId="8" fillId="6" borderId="14" xfId="2" applyFont="1" applyFill="1" applyBorder="1" applyAlignment="1">
      <alignment horizontal="distributed" vertical="center"/>
    </xf>
    <xf numFmtId="38" fontId="8" fillId="6" borderId="11" xfId="2" applyFont="1" applyFill="1" applyBorder="1" applyAlignment="1">
      <alignment horizontal="distributed" vertical="center"/>
    </xf>
    <xf numFmtId="38" fontId="8" fillId="6" borderId="22" xfId="2" applyFont="1" applyFill="1" applyBorder="1" applyAlignment="1">
      <alignment vertical="center" shrinkToFit="1"/>
    </xf>
    <xf numFmtId="38" fontId="8" fillId="6" borderId="23" xfId="2" applyFont="1" applyFill="1" applyBorder="1" applyAlignment="1">
      <alignment vertical="center" shrinkToFit="1"/>
    </xf>
    <xf numFmtId="38" fontId="8" fillId="0" borderId="14" xfId="2" applyFont="1" applyFill="1" applyBorder="1" applyAlignment="1">
      <alignment horizontal="distributed" vertical="center"/>
    </xf>
    <xf numFmtId="38" fontId="8" fillId="0" borderId="18" xfId="2" applyFont="1" applyFill="1" applyBorder="1" applyAlignment="1">
      <alignment horizontal="distributed" vertical="center"/>
    </xf>
    <xf numFmtId="38" fontId="8" fillId="0" borderId="11" xfId="2" applyFont="1" applyFill="1" applyBorder="1" applyAlignment="1">
      <alignment horizontal="distributed" vertical="center"/>
    </xf>
    <xf numFmtId="38" fontId="8" fillId="0" borderId="337" xfId="2" applyFont="1" applyFill="1" applyBorder="1" applyAlignment="1">
      <alignment horizontal="distributed" vertical="center"/>
    </xf>
    <xf numFmtId="38" fontId="8" fillId="0" borderId="23" xfId="2" applyFont="1" applyFill="1" applyBorder="1" applyAlignment="1">
      <alignment horizontal="distributed" vertical="center"/>
    </xf>
    <xf numFmtId="0" fontId="8" fillId="0" borderId="6" xfId="0" applyFont="1" applyBorder="1" applyAlignment="1">
      <alignment horizontal="distributed" vertical="center" shrinkToFit="1"/>
    </xf>
    <xf numFmtId="0" fontId="8" fillId="0" borderId="7" xfId="0" applyFont="1" applyBorder="1" applyAlignment="1">
      <alignment horizontal="distributed" vertical="center" shrinkToFit="1"/>
    </xf>
    <xf numFmtId="0" fontId="8" fillId="0" borderId="6" xfId="0" applyFont="1" applyBorder="1" applyAlignment="1">
      <alignment horizontal="distributed" vertical="center"/>
    </xf>
    <xf numFmtId="0" fontId="8" fillId="0" borderId="7" xfId="0" applyFont="1" applyBorder="1" applyAlignment="1">
      <alignment horizontal="distributed" vertical="center"/>
    </xf>
    <xf numFmtId="0" fontId="8" fillId="0" borderId="2" xfId="0" applyFont="1" applyBorder="1" applyAlignment="1">
      <alignment vertical="center"/>
    </xf>
    <xf numFmtId="0" fontId="8" fillId="0" borderId="4" xfId="0" applyFont="1" applyBorder="1" applyAlignment="1">
      <alignment vertical="center"/>
    </xf>
    <xf numFmtId="188" fontId="8" fillId="2" borderId="1" xfId="0" applyNumberFormat="1" applyFont="1" applyFill="1" applyBorder="1" applyAlignment="1">
      <alignment horizontal="center" vertical="center"/>
    </xf>
    <xf numFmtId="0" fontId="8" fillId="2" borderId="2" xfId="0" applyFont="1" applyFill="1" applyBorder="1" applyAlignment="1">
      <alignment vertical="center"/>
    </xf>
    <xf numFmtId="0" fontId="8" fillId="2" borderId="4" xfId="0" applyFont="1" applyFill="1" applyBorder="1" applyAlignment="1">
      <alignment vertical="center"/>
    </xf>
    <xf numFmtId="0" fontId="8" fillId="0" borderId="2" xfId="0" applyFont="1" applyFill="1" applyBorder="1" applyAlignment="1">
      <alignment horizontal="distributed" vertical="center"/>
    </xf>
    <xf numFmtId="0" fontId="8" fillId="0" borderId="3" xfId="0" applyFont="1" applyFill="1" applyBorder="1" applyAlignment="1">
      <alignment horizontal="distributed" vertical="center"/>
    </xf>
    <xf numFmtId="0" fontId="8" fillId="0" borderId="2" xfId="0" applyFont="1" applyBorder="1" applyAlignment="1" applyProtection="1">
      <alignment horizontal="distributed" vertical="center"/>
      <protection hidden="1"/>
    </xf>
    <xf numFmtId="0" fontId="8" fillId="0" borderId="4" xfId="0" applyFont="1" applyBorder="1" applyAlignment="1" applyProtection="1">
      <alignment horizontal="distributed" vertical="center"/>
      <protection hidden="1"/>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8" fillId="2" borderId="3" xfId="0" applyFont="1" applyFill="1" applyBorder="1" applyAlignment="1" applyProtection="1">
      <alignment vertical="center" wrapText="1"/>
    </xf>
    <xf numFmtId="0" fontId="8" fillId="2" borderId="3" xfId="0" applyFont="1" applyFill="1" applyBorder="1" applyAlignment="1" applyProtection="1">
      <alignment vertical="center"/>
    </xf>
    <xf numFmtId="0" fontId="8" fillId="2" borderId="4" xfId="0" applyFont="1" applyFill="1" applyBorder="1" applyAlignment="1" applyProtection="1">
      <alignment vertical="center"/>
    </xf>
    <xf numFmtId="0" fontId="8" fillId="2" borderId="2" xfId="0" applyFont="1" applyFill="1" applyBorder="1" applyAlignment="1" applyProtection="1">
      <alignment horizontal="center" vertical="center"/>
    </xf>
    <xf numFmtId="0" fontId="8" fillId="2" borderId="4" xfId="0" applyFont="1" applyFill="1" applyBorder="1" applyAlignment="1" applyProtection="1">
      <alignment horizontal="center" vertical="center"/>
    </xf>
    <xf numFmtId="49" fontId="8" fillId="2" borderId="1" xfId="0" applyNumberFormat="1" applyFont="1" applyFill="1" applyBorder="1" applyAlignment="1">
      <alignment horizontal="center" vertical="center"/>
    </xf>
    <xf numFmtId="38" fontId="8" fillId="6" borderId="2" xfId="2" applyFont="1" applyFill="1" applyBorder="1" applyAlignment="1">
      <alignment horizontal="center" vertical="center" shrinkToFit="1"/>
    </xf>
    <xf numFmtId="38" fontId="8" fillId="6" borderId="4" xfId="2" applyFont="1" applyFill="1" applyBorder="1" applyAlignment="1">
      <alignment horizontal="center" vertical="center" shrinkToFit="1"/>
    </xf>
    <xf numFmtId="38" fontId="8" fillId="6" borderId="18" xfId="2" applyFont="1" applyFill="1" applyBorder="1" applyAlignment="1">
      <alignment horizontal="distributed" vertical="center"/>
    </xf>
    <xf numFmtId="38" fontId="8" fillId="6" borderId="16" xfId="2" applyFont="1" applyFill="1" applyBorder="1" applyAlignment="1">
      <alignment horizontal="distributed" vertical="center"/>
    </xf>
    <xf numFmtId="38" fontId="8" fillId="6" borderId="0" xfId="2" applyFont="1" applyFill="1" applyBorder="1" applyAlignment="1">
      <alignment horizontal="distributed" vertical="center"/>
    </xf>
    <xf numFmtId="38" fontId="8" fillId="6" borderId="8" xfId="2" applyFont="1" applyFill="1" applyBorder="1" applyAlignment="1">
      <alignment horizontal="distributed" vertical="center"/>
    </xf>
    <xf numFmtId="9" fontId="8" fillId="0" borderId="3" xfId="1" applyFont="1" applyBorder="1" applyAlignment="1">
      <alignment horizontal="distributed" vertical="center"/>
    </xf>
    <xf numFmtId="0" fontId="8" fillId="0" borderId="1" xfId="0" applyFont="1" applyBorder="1" applyAlignment="1" applyProtection="1">
      <alignment horizontal="distributed" vertical="center"/>
      <protection hidden="1"/>
    </xf>
    <xf numFmtId="0" fontId="8" fillId="0" borderId="1" xfId="0" applyFont="1" applyBorder="1" applyAlignment="1">
      <alignment horizontal="distributed" vertical="center"/>
    </xf>
    <xf numFmtId="189" fontId="8" fillId="11" borderId="1" xfId="0" applyNumberFormat="1" applyFont="1" applyFill="1" applyBorder="1" applyAlignment="1">
      <alignment horizontal="center" vertical="center"/>
    </xf>
    <xf numFmtId="184" fontId="8" fillId="2" borderId="1" xfId="0" applyNumberFormat="1" applyFont="1" applyFill="1" applyBorder="1" applyAlignment="1">
      <alignment horizontal="center" vertical="center"/>
    </xf>
    <xf numFmtId="0" fontId="8" fillId="2" borderId="3" xfId="0" applyFont="1" applyFill="1" applyBorder="1" applyAlignment="1" applyProtection="1">
      <alignment horizontal="center" vertical="center"/>
    </xf>
    <xf numFmtId="0" fontId="8" fillId="2" borderId="1" xfId="0" applyFont="1" applyFill="1" applyBorder="1" applyAlignment="1" applyProtection="1">
      <alignment vertical="center"/>
    </xf>
    <xf numFmtId="0" fontId="8" fillId="0" borderId="2" xfId="0" applyFont="1" applyBorder="1" applyAlignment="1" applyProtection="1">
      <alignment horizontal="distributed" vertical="center" shrinkToFit="1"/>
      <protection hidden="1"/>
    </xf>
    <xf numFmtId="0" fontId="8" fillId="0" borderId="3" xfId="0" applyFont="1" applyBorder="1" applyAlignment="1" applyProtection="1">
      <alignment horizontal="distributed" vertical="center" shrinkToFit="1"/>
      <protection hidden="1"/>
    </xf>
    <xf numFmtId="0" fontId="8" fillId="0" borderId="3" xfId="0" applyFont="1" applyBorder="1" applyAlignment="1">
      <alignment horizontal="distributed" vertical="center"/>
    </xf>
    <xf numFmtId="0" fontId="8" fillId="11" borderId="1" xfId="0" applyFont="1" applyFill="1" applyBorder="1" applyAlignment="1" applyProtection="1">
      <alignment vertical="center"/>
    </xf>
    <xf numFmtId="183" fontId="8" fillId="2" borderId="1" xfId="0" applyNumberFormat="1" applyFont="1" applyFill="1" applyBorder="1" applyAlignment="1">
      <alignment horizontal="center" vertical="center"/>
    </xf>
    <xf numFmtId="0" fontId="8" fillId="0" borderId="1" xfId="0" applyFont="1" applyBorder="1" applyAlignment="1" applyProtection="1">
      <alignment vertical="center" textRotation="255"/>
      <protection hidden="1"/>
    </xf>
    <xf numFmtId="0" fontId="8" fillId="0" borderId="3" xfId="0" applyFont="1" applyBorder="1" applyAlignment="1">
      <alignment horizontal="distributed" vertical="center" justifyLastLine="1"/>
    </xf>
    <xf numFmtId="0" fontId="9" fillId="0" borderId="6" xfId="0" applyFont="1" applyBorder="1" applyAlignment="1">
      <alignment horizontal="distributed" vertical="center" wrapText="1"/>
    </xf>
    <xf numFmtId="0" fontId="9" fillId="0" borderId="21" xfId="0" applyFont="1" applyBorder="1" applyAlignment="1">
      <alignment horizontal="distributed" vertical="center" wrapText="1"/>
    </xf>
    <xf numFmtId="0" fontId="9" fillId="0" borderId="6" xfId="0" applyFont="1" applyBorder="1" applyAlignment="1">
      <alignment horizontal="center" vertical="center" shrinkToFit="1"/>
    </xf>
    <xf numFmtId="0" fontId="9" fillId="0" borderId="21" xfId="0" applyFont="1" applyBorder="1" applyAlignment="1">
      <alignment horizontal="center" vertical="center" shrinkToFit="1"/>
    </xf>
    <xf numFmtId="0" fontId="9" fillId="0" borderId="7" xfId="0" applyFont="1" applyBorder="1" applyAlignment="1">
      <alignment horizontal="center" vertical="center" shrinkToFit="1"/>
    </xf>
    <xf numFmtId="0" fontId="37" fillId="0" borderId="2" xfId="0" applyFont="1" applyBorder="1" applyAlignment="1">
      <alignment horizontal="left" vertical="center"/>
    </xf>
    <xf numFmtId="0" fontId="37" fillId="0" borderId="4" xfId="0" applyFont="1" applyBorder="1" applyAlignment="1">
      <alignment horizontal="left" vertical="center"/>
    </xf>
    <xf numFmtId="0" fontId="8" fillId="3" borderId="1" xfId="0" applyNumberFormat="1" applyFont="1" applyFill="1" applyBorder="1" applyAlignment="1">
      <alignment horizontal="center" vertical="center"/>
    </xf>
    <xf numFmtId="0" fontId="8" fillId="0" borderId="3" xfId="0" applyFont="1" applyFill="1" applyBorder="1" applyAlignment="1">
      <alignment horizontal="distributed" vertical="center" wrapText="1"/>
    </xf>
    <xf numFmtId="0" fontId="8" fillId="0" borderId="1" xfId="0" applyFont="1" applyFill="1" applyBorder="1" applyAlignment="1">
      <alignment horizontal="center" vertical="center" shrinkToFit="1"/>
    </xf>
    <xf numFmtId="0" fontId="8" fillId="0" borderId="2" xfId="0" applyFont="1" applyFill="1" applyBorder="1" applyAlignment="1">
      <alignment horizontal="center" vertical="center" shrinkToFit="1"/>
    </xf>
    <xf numFmtId="0" fontId="8" fillId="0" borderId="4" xfId="0" applyFont="1" applyFill="1" applyBorder="1" applyAlignment="1">
      <alignment horizontal="center" vertical="center" shrinkToFit="1"/>
    </xf>
    <xf numFmtId="0" fontId="8" fillId="0" borderId="2" xfId="0" applyFont="1" applyFill="1" applyBorder="1" applyAlignment="1">
      <alignment horizontal="center" vertical="distributed"/>
    </xf>
    <xf numFmtId="0" fontId="8" fillId="0" borderId="3" xfId="0" applyFont="1" applyFill="1" applyBorder="1" applyAlignment="1">
      <alignment horizontal="center" vertical="distributed"/>
    </xf>
    <xf numFmtId="0" fontId="8" fillId="0" borderId="4" xfId="0" applyFont="1" applyFill="1" applyBorder="1" applyAlignment="1">
      <alignment horizontal="center" vertical="distributed"/>
    </xf>
    <xf numFmtId="0" fontId="37" fillId="0" borderId="2" xfId="0" applyFont="1" applyBorder="1" applyAlignment="1">
      <alignment vertical="center"/>
    </xf>
    <xf numFmtId="0" fontId="37" fillId="0" borderId="4" xfId="0" applyFont="1" applyBorder="1" applyAlignment="1">
      <alignment vertical="center"/>
    </xf>
    <xf numFmtId="0" fontId="31" fillId="0" borderId="31" xfId="0" applyFont="1" applyBorder="1" applyAlignment="1" applyProtection="1">
      <alignment horizontal="distributed" vertical="center" wrapText="1"/>
      <protection hidden="1"/>
    </xf>
    <xf numFmtId="0" fontId="31" fillId="0" borderId="15" xfId="0" applyFont="1" applyBorder="1" applyAlignment="1" applyProtection="1">
      <alignment horizontal="distributed" vertical="center" wrapText="1"/>
      <protection hidden="1"/>
    </xf>
    <xf numFmtId="0" fontId="31" fillId="0" borderId="17" xfId="0" applyFont="1" applyBorder="1" applyAlignment="1" applyProtection="1">
      <alignment horizontal="distributed" vertical="center" wrapText="1"/>
      <protection hidden="1"/>
    </xf>
    <xf numFmtId="0" fontId="31" fillId="0" borderId="12" xfId="0" applyFont="1" applyBorder="1" applyAlignment="1" applyProtection="1">
      <alignment horizontal="distributed" vertical="center" wrapText="1"/>
      <protection hidden="1"/>
    </xf>
    <xf numFmtId="0" fontId="31" fillId="0" borderId="0" xfId="0" applyFont="1" applyBorder="1" applyAlignment="1" applyProtection="1">
      <alignment horizontal="distributed" vertical="center" wrapText="1"/>
      <protection hidden="1"/>
    </xf>
    <xf numFmtId="0" fontId="31" fillId="0" borderId="13" xfId="0" applyFont="1" applyBorder="1" applyAlignment="1" applyProtection="1">
      <alignment horizontal="distributed" vertical="center" wrapText="1"/>
      <protection hidden="1"/>
    </xf>
    <xf numFmtId="0" fontId="61" fillId="0" borderId="246" xfId="0" applyFont="1" applyBorder="1" applyAlignment="1" applyProtection="1">
      <alignment horizontal="distributed" vertical="center" wrapText="1"/>
      <protection hidden="1"/>
    </xf>
    <xf numFmtId="0" fontId="61" fillId="0" borderId="240" xfId="0" applyFont="1" applyBorder="1" applyAlignment="1" applyProtection="1">
      <alignment horizontal="distributed" vertical="center" wrapText="1"/>
      <protection hidden="1"/>
    </xf>
    <xf numFmtId="0" fontId="61" fillId="0" borderId="241" xfId="0" applyFont="1" applyBorder="1" applyAlignment="1" applyProtection="1">
      <alignment horizontal="distributed" vertical="center" wrapText="1"/>
      <protection hidden="1"/>
    </xf>
    <xf numFmtId="0" fontId="61" fillId="0" borderId="247" xfId="0" applyFont="1" applyBorder="1" applyAlignment="1" applyProtection="1">
      <alignment horizontal="distributed" vertical="center" wrapText="1"/>
      <protection hidden="1"/>
    </xf>
    <xf numFmtId="0" fontId="61" fillId="0" borderId="0" xfId="0" applyFont="1" applyBorder="1" applyAlignment="1" applyProtection="1">
      <alignment horizontal="distributed" vertical="center" wrapText="1"/>
      <protection hidden="1"/>
    </xf>
    <xf numFmtId="0" fontId="61" fillId="0" borderId="242" xfId="0" applyFont="1" applyBorder="1" applyAlignment="1" applyProtection="1">
      <alignment horizontal="distributed" vertical="center" wrapText="1"/>
      <protection hidden="1"/>
    </xf>
    <xf numFmtId="0" fontId="6" fillId="0" borderId="14" xfId="0" applyFont="1" applyBorder="1" applyAlignment="1" applyProtection="1">
      <alignment horizontal="distributed" vertical="center" wrapText="1"/>
      <protection hidden="1"/>
    </xf>
    <xf numFmtId="0" fontId="6" fillId="0" borderId="18" xfId="0" applyFont="1" applyBorder="1" applyAlignment="1" applyProtection="1">
      <alignment horizontal="distributed" vertical="center" wrapText="1"/>
      <protection hidden="1"/>
    </xf>
    <xf numFmtId="0" fontId="6" fillId="0" borderId="11" xfId="0" applyFont="1" applyBorder="1" applyAlignment="1" applyProtection="1">
      <alignment horizontal="distributed" vertical="center" wrapText="1"/>
      <protection hidden="1"/>
    </xf>
    <xf numFmtId="0" fontId="6" fillId="0" borderId="16" xfId="0" applyFont="1" applyBorder="1" applyAlignment="1" applyProtection="1">
      <alignment horizontal="distributed" vertical="center" wrapText="1"/>
      <protection hidden="1"/>
    </xf>
    <xf numFmtId="0" fontId="6" fillId="0" borderId="0" xfId="0" applyFont="1" applyBorder="1" applyAlignment="1" applyProtection="1">
      <alignment horizontal="distributed" vertical="center" wrapText="1"/>
      <protection hidden="1"/>
    </xf>
    <xf numFmtId="0" fontId="6" fillId="0" borderId="8" xfId="0" applyFont="1" applyBorder="1" applyAlignment="1" applyProtection="1">
      <alignment horizontal="distributed" vertical="center" wrapText="1"/>
      <protection hidden="1"/>
    </xf>
    <xf numFmtId="0" fontId="31" fillId="0" borderId="95" xfId="0" applyFont="1" applyBorder="1" applyAlignment="1" applyProtection="1">
      <alignment horizontal="center" vertical="center"/>
      <protection hidden="1"/>
    </xf>
    <xf numFmtId="0" fontId="31" fillId="0" borderId="96" xfId="0" applyFont="1" applyBorder="1" applyAlignment="1" applyProtection="1">
      <alignment horizontal="center" vertical="center"/>
      <protection hidden="1"/>
    </xf>
    <xf numFmtId="0" fontId="31" fillId="0" borderId="97" xfId="0" applyFont="1" applyBorder="1" applyAlignment="1" applyProtection="1">
      <alignment horizontal="center" vertical="center"/>
      <protection hidden="1"/>
    </xf>
    <xf numFmtId="0" fontId="15" fillId="0" borderId="48" xfId="0" applyNumberFormat="1" applyFont="1" applyFill="1" applyBorder="1" applyAlignment="1" applyProtection="1">
      <alignment horizontal="center" vertical="center"/>
      <protection hidden="1"/>
    </xf>
    <xf numFmtId="0" fontId="4" fillId="0" borderId="93" xfId="0" applyFont="1" applyFill="1" applyBorder="1" applyAlignment="1" applyProtection="1">
      <alignment horizontal="distributed" vertical="center" shrinkToFit="1"/>
      <protection hidden="1"/>
    </xf>
    <xf numFmtId="0" fontId="27" fillId="0" borderId="44" xfId="0" applyFont="1" applyFill="1" applyBorder="1" applyAlignment="1" applyProtection="1">
      <alignment horizontal="center" vertical="center"/>
      <protection hidden="1"/>
    </xf>
    <xf numFmtId="0" fontId="27" fillId="0" borderId="45" xfId="0" applyFont="1" applyFill="1" applyBorder="1" applyAlignment="1" applyProtection="1">
      <alignment horizontal="center" vertical="center"/>
      <protection hidden="1"/>
    </xf>
    <xf numFmtId="0" fontId="27" fillId="0" borderId="50" xfId="0" applyFont="1" applyFill="1" applyBorder="1" applyAlignment="1" applyProtection="1">
      <alignment horizontal="center" vertical="center"/>
      <protection hidden="1"/>
    </xf>
    <xf numFmtId="0" fontId="27" fillId="0" borderId="51" xfId="0" applyFont="1" applyFill="1" applyBorder="1" applyAlignment="1" applyProtection="1">
      <alignment horizontal="center" vertical="center"/>
      <protection hidden="1"/>
    </xf>
    <xf numFmtId="0" fontId="31" fillId="0" borderId="48" xfId="0" applyFont="1" applyFill="1" applyBorder="1" applyAlignment="1" applyProtection="1">
      <alignment horizontal="center" vertical="distributed" wrapText="1"/>
      <protection hidden="1"/>
    </xf>
    <xf numFmtId="0" fontId="31" fillId="0" borderId="58" xfId="0" applyFont="1" applyBorder="1" applyAlignment="1" applyProtection="1">
      <alignment horizontal="center" vertical="center" shrinkToFit="1"/>
      <protection hidden="1"/>
    </xf>
    <xf numFmtId="0" fontId="31" fillId="0" borderId="59" xfId="0" applyFont="1" applyBorder="1" applyAlignment="1" applyProtection="1">
      <alignment horizontal="center" vertical="center" shrinkToFit="1"/>
      <protection hidden="1"/>
    </xf>
    <xf numFmtId="0" fontId="31" fillId="0" borderId="60" xfId="0" applyFont="1" applyBorder="1" applyAlignment="1" applyProtection="1">
      <alignment horizontal="center" vertical="center" shrinkToFit="1"/>
      <protection hidden="1"/>
    </xf>
    <xf numFmtId="0" fontId="31" fillId="0" borderId="57" xfId="0" applyFont="1" applyFill="1" applyBorder="1" applyAlignment="1" applyProtection="1">
      <alignment vertical="distributed" textRotation="255" wrapText="1"/>
      <protection hidden="1"/>
    </xf>
    <xf numFmtId="0" fontId="31" fillId="0" borderId="48" xfId="0" applyFont="1" applyFill="1" applyBorder="1" applyAlignment="1" applyProtection="1">
      <alignment vertical="distributed" textRotation="255" wrapText="1"/>
      <protection hidden="1"/>
    </xf>
    <xf numFmtId="0" fontId="27" fillId="0" borderId="55" xfId="0" applyFont="1" applyFill="1" applyBorder="1" applyAlignment="1">
      <alignment horizontal="center" vertical="center"/>
    </xf>
    <xf numFmtId="0" fontId="27" fillId="0" borderId="50" xfId="0" applyFont="1" applyFill="1" applyBorder="1" applyAlignment="1">
      <alignment horizontal="center" vertical="center"/>
    </xf>
    <xf numFmtId="38" fontId="15" fillId="0" borderId="126" xfId="2" applyFont="1" applyFill="1" applyBorder="1" applyAlignment="1" applyProtection="1">
      <alignment horizontal="center" vertical="center" shrinkToFit="1"/>
      <protection hidden="1"/>
    </xf>
    <xf numFmtId="0" fontId="31" fillId="0" borderId="48" xfId="0" applyFont="1" applyBorder="1" applyAlignment="1" applyProtection="1">
      <alignment horizontal="center" vertical="distributed" textRotation="255" wrapText="1"/>
      <protection hidden="1"/>
    </xf>
    <xf numFmtId="0" fontId="31" fillId="0" borderId="59" xfId="0" applyFont="1" applyBorder="1" applyAlignment="1" applyProtection="1">
      <alignment horizontal="center" vertical="center"/>
      <protection hidden="1"/>
    </xf>
    <xf numFmtId="0" fontId="31" fillId="0" borderId="61" xfId="0" applyFont="1" applyBorder="1" applyAlignment="1" applyProtection="1">
      <alignment horizontal="center" vertical="distributed" textRotation="255" wrapText="1"/>
      <protection hidden="1"/>
    </xf>
    <xf numFmtId="0" fontId="31" fillId="0" borderId="52" xfId="0" applyFont="1" applyBorder="1" applyAlignment="1" applyProtection="1">
      <alignment horizontal="center" vertical="distributed" textRotation="255" wrapText="1"/>
      <protection hidden="1"/>
    </xf>
    <xf numFmtId="0" fontId="41" fillId="0" borderId="44" xfId="0" applyFont="1" applyFill="1" applyBorder="1" applyAlignment="1" applyProtection="1">
      <alignment horizontal="center" vertical="center" textRotation="255" wrapText="1" shrinkToFit="1"/>
      <protection hidden="1"/>
    </xf>
    <xf numFmtId="0" fontId="41" fillId="0" borderId="46" xfId="0" applyFont="1" applyFill="1" applyBorder="1" applyAlignment="1" applyProtection="1">
      <alignment horizontal="center" vertical="center" textRotation="255" wrapText="1" shrinkToFit="1"/>
      <protection hidden="1"/>
    </xf>
    <xf numFmtId="0" fontId="4" fillId="0" borderId="91" xfId="0" applyFont="1" applyFill="1" applyBorder="1" applyAlignment="1" applyProtection="1">
      <alignment horizontal="distributed" vertical="center" shrinkToFit="1"/>
      <protection hidden="1"/>
    </xf>
    <xf numFmtId="0" fontId="6" fillId="0" borderId="94" xfId="0" applyFont="1" applyFill="1" applyBorder="1" applyAlignment="1" applyProtection="1">
      <alignment horizontal="distributed" vertical="center" shrinkToFit="1"/>
      <protection hidden="1"/>
    </xf>
    <xf numFmtId="0" fontId="50" fillId="0" borderId="0" xfId="0" quotePrefix="1" applyFont="1" applyBorder="1" applyAlignment="1">
      <alignment horizontal="center" vertical="center" shrinkToFit="1"/>
    </xf>
    <xf numFmtId="0" fontId="50" fillId="0" borderId="0" xfId="0" applyFont="1" applyBorder="1" applyAlignment="1">
      <alignment horizontal="center" vertical="center" shrinkToFit="1"/>
    </xf>
    <xf numFmtId="0" fontId="50" fillId="0" borderId="13" xfId="0" applyFont="1" applyBorder="1" applyAlignment="1">
      <alignment horizontal="center" vertical="center" shrinkToFit="1"/>
    </xf>
    <xf numFmtId="0" fontId="31" fillId="0" borderId="0" xfId="0" applyFont="1" applyBorder="1" applyAlignment="1" applyProtection="1">
      <alignment horizontal="right" vertical="top" textRotation="255" shrinkToFit="1"/>
      <protection hidden="1"/>
    </xf>
    <xf numFmtId="0" fontId="31" fillId="0" borderId="52" xfId="0" applyFont="1" applyBorder="1" applyAlignment="1" applyProtection="1">
      <alignment horizontal="distributed" vertical="distributed" wrapText="1"/>
      <protection hidden="1"/>
    </xf>
    <xf numFmtId="0" fontId="31" fillId="0" borderId="53" xfId="0" applyFont="1" applyBorder="1" applyAlignment="1" applyProtection="1">
      <alignment horizontal="distributed" vertical="distributed" wrapText="1"/>
      <protection hidden="1"/>
    </xf>
    <xf numFmtId="0" fontId="31" fillId="0" borderId="48" xfId="0" applyFont="1" applyBorder="1" applyAlignment="1" applyProtection="1">
      <alignment horizontal="distributed" vertical="distributed" wrapText="1"/>
      <protection hidden="1"/>
    </xf>
    <xf numFmtId="0" fontId="31" fillId="0" borderId="54" xfId="0" applyFont="1" applyBorder="1" applyAlignment="1" applyProtection="1">
      <alignment horizontal="distributed" vertical="distributed" wrapText="1"/>
      <protection hidden="1"/>
    </xf>
    <xf numFmtId="0" fontId="49" fillId="0" borderId="0" xfId="0" applyFont="1" applyAlignment="1">
      <alignment horizontal="right" vertical="top" textRotation="255"/>
    </xf>
    <xf numFmtId="0" fontId="27" fillId="0" borderId="55" xfId="0" applyFont="1" applyFill="1" applyBorder="1" applyAlignment="1" applyProtection="1">
      <alignment horizontal="center" vertical="center"/>
      <protection hidden="1"/>
    </xf>
    <xf numFmtId="0" fontId="22" fillId="0" borderId="56" xfId="0" applyFont="1" applyBorder="1" applyAlignment="1" applyProtection="1">
      <alignment horizontal="center" vertical="distributed" wrapText="1" shrinkToFit="1"/>
      <protection hidden="1"/>
    </xf>
    <xf numFmtId="0" fontId="22" fillId="0" borderId="52" xfId="0" applyFont="1" applyBorder="1" applyAlignment="1" applyProtection="1">
      <alignment horizontal="center" vertical="distributed" wrapText="1" shrinkToFit="1"/>
      <protection hidden="1"/>
    </xf>
    <xf numFmtId="0" fontId="22" fillId="0" borderId="53" xfId="0" applyFont="1" applyBorder="1" applyAlignment="1" applyProtection="1">
      <alignment horizontal="center" vertical="distributed" wrapText="1" shrinkToFit="1"/>
      <protection hidden="1"/>
    </xf>
    <xf numFmtId="0" fontId="22" fillId="0" borderId="57" xfId="0" applyFont="1" applyBorder="1" applyAlignment="1" applyProtection="1">
      <alignment horizontal="center" vertical="distributed" wrapText="1" shrinkToFit="1"/>
      <protection hidden="1"/>
    </xf>
    <xf numFmtId="0" fontId="22" fillId="0" borderId="48" xfId="0" applyFont="1" applyBorder="1" applyAlignment="1" applyProtection="1">
      <alignment horizontal="center" vertical="distributed" wrapText="1" shrinkToFit="1"/>
      <protection hidden="1"/>
    </xf>
    <xf numFmtId="0" fontId="22" fillId="0" borderId="54" xfId="0" applyFont="1" applyBorder="1" applyAlignment="1" applyProtection="1">
      <alignment horizontal="center" vertical="distributed" wrapText="1" shrinkToFit="1"/>
      <protection hidden="1"/>
    </xf>
    <xf numFmtId="0" fontId="31" fillId="0" borderId="17" xfId="0" applyFont="1" applyBorder="1" applyAlignment="1" applyProtection="1">
      <alignment horizontal="center" vertical="distributed" textRotation="255"/>
      <protection hidden="1"/>
    </xf>
    <xf numFmtId="0" fontId="31" fillId="0" borderId="46" xfId="0" applyFont="1" applyBorder="1" applyAlignment="1" applyProtection="1">
      <alignment horizontal="center" vertical="distributed" textRotation="255"/>
      <protection hidden="1"/>
    </xf>
    <xf numFmtId="0" fontId="31" fillId="0" borderId="13" xfId="0" applyFont="1" applyBorder="1" applyAlignment="1" applyProtection="1">
      <alignment horizontal="center" vertical="distributed" textRotation="255"/>
      <protection hidden="1"/>
    </xf>
    <xf numFmtId="0" fontId="31" fillId="0" borderId="48" xfId="0" applyFont="1" applyBorder="1" applyAlignment="1" applyProtection="1">
      <alignment horizontal="center" vertical="distributed" textRotation="255"/>
      <protection hidden="1"/>
    </xf>
    <xf numFmtId="0" fontId="27" fillId="0" borderId="19" xfId="0" applyFont="1" applyFill="1" applyBorder="1" applyAlignment="1" applyProtection="1">
      <alignment horizontal="center" vertical="center"/>
      <protection hidden="1"/>
    </xf>
    <xf numFmtId="38" fontId="44" fillId="0" borderId="46" xfId="2" applyFont="1" applyBorder="1" applyAlignment="1" applyProtection="1">
      <alignment horizontal="center" vertical="center" wrapText="1" shrinkToFit="1"/>
      <protection hidden="1"/>
    </xf>
    <xf numFmtId="38" fontId="44" fillId="0" borderId="31" xfId="2" applyFont="1" applyBorder="1" applyAlignment="1" applyProtection="1">
      <alignment horizontal="center" vertical="center" wrapText="1" shrinkToFit="1"/>
      <protection hidden="1"/>
    </xf>
    <xf numFmtId="38" fontId="44" fillId="0" borderId="69" xfId="2" applyFont="1" applyBorder="1" applyAlignment="1" applyProtection="1">
      <alignment horizontal="center" vertical="center" wrapText="1" shrinkToFit="1"/>
      <protection hidden="1"/>
    </xf>
    <xf numFmtId="38" fontId="44" fillId="0" borderId="33" xfId="2" applyFont="1" applyBorder="1" applyAlignment="1" applyProtection="1">
      <alignment horizontal="center" vertical="center" wrapText="1" shrinkToFit="1"/>
      <protection hidden="1"/>
    </xf>
    <xf numFmtId="38" fontId="41" fillId="0" borderId="62" xfId="2" applyFont="1" applyBorder="1" applyAlignment="1" applyProtection="1">
      <alignment horizontal="center" vertical="center" wrapText="1" shrinkToFit="1"/>
      <protection hidden="1"/>
    </xf>
    <xf numFmtId="38" fontId="41" fillId="0" borderId="36" xfId="2" applyFont="1" applyBorder="1" applyAlignment="1" applyProtection="1">
      <alignment horizontal="center" vertical="center" wrapText="1" shrinkToFit="1"/>
      <protection hidden="1"/>
    </xf>
    <xf numFmtId="38" fontId="41" fillId="0" borderId="13" xfId="2" applyFont="1" applyBorder="1" applyAlignment="1" applyProtection="1">
      <alignment horizontal="center" vertical="center" wrapText="1" shrinkToFit="1"/>
      <protection hidden="1"/>
    </xf>
    <xf numFmtId="38" fontId="41" fillId="0" borderId="27" xfId="2" applyFont="1" applyBorder="1" applyAlignment="1" applyProtection="1">
      <alignment horizontal="center" vertical="center" wrapText="1" shrinkToFit="1"/>
      <protection hidden="1"/>
    </xf>
    <xf numFmtId="38" fontId="41" fillId="0" borderId="26" xfId="2" applyFont="1" applyBorder="1" applyAlignment="1" applyProtection="1">
      <alignment horizontal="center" vertical="center" wrapText="1" shrinkToFit="1"/>
      <protection hidden="1"/>
    </xf>
    <xf numFmtId="38" fontId="41" fillId="0" borderId="28" xfId="2" applyFont="1" applyBorder="1" applyAlignment="1" applyProtection="1">
      <alignment horizontal="center" vertical="center" wrapText="1" shrinkToFit="1"/>
      <protection hidden="1"/>
    </xf>
    <xf numFmtId="38" fontId="41" fillId="0" borderId="31" xfId="2" applyFont="1" applyBorder="1" applyAlignment="1" applyProtection="1">
      <alignment horizontal="center" vertical="center" wrapText="1" shrinkToFit="1"/>
      <protection hidden="1"/>
    </xf>
    <xf numFmtId="38" fontId="41" fillId="0" borderId="15" xfId="2" applyFont="1" applyBorder="1" applyAlignment="1" applyProtection="1">
      <alignment horizontal="center" vertical="center" wrapText="1" shrinkToFit="1"/>
      <protection hidden="1"/>
    </xf>
    <xf numFmtId="38" fontId="41" fillId="0" borderId="17" xfId="2" applyFont="1" applyBorder="1" applyAlignment="1" applyProtection="1">
      <alignment horizontal="center" vertical="center" wrapText="1" shrinkToFit="1"/>
      <protection hidden="1"/>
    </xf>
    <xf numFmtId="38" fontId="41" fillId="0" borderId="33" xfId="2" applyFont="1" applyBorder="1" applyAlignment="1" applyProtection="1">
      <alignment horizontal="center" vertical="center" wrapText="1" shrinkToFit="1"/>
      <protection hidden="1"/>
    </xf>
    <xf numFmtId="38" fontId="41" fillId="0" borderId="35" xfId="2" applyFont="1" applyBorder="1" applyAlignment="1" applyProtection="1">
      <alignment horizontal="center" vertical="center" wrapText="1" shrinkToFit="1"/>
      <protection hidden="1"/>
    </xf>
    <xf numFmtId="38" fontId="41" fillId="0" borderId="68" xfId="2" applyFont="1" applyBorder="1" applyAlignment="1" applyProtection="1">
      <alignment horizontal="center" vertical="center" wrapText="1" shrinkToFit="1"/>
      <protection hidden="1"/>
    </xf>
    <xf numFmtId="0" fontId="43" fillId="0" borderId="45" xfId="0" applyFont="1" applyBorder="1" applyProtection="1">
      <protection hidden="1"/>
    </xf>
    <xf numFmtId="0" fontId="43" fillId="0" borderId="20" xfId="0" applyFont="1" applyBorder="1" applyProtection="1">
      <protection hidden="1"/>
    </xf>
    <xf numFmtId="0" fontId="43" fillId="0" borderId="19" xfId="0" applyFont="1" applyBorder="1" applyProtection="1">
      <protection hidden="1"/>
    </xf>
    <xf numFmtId="0" fontId="41" fillId="0" borderId="44" xfId="0" applyFont="1" applyFill="1" applyBorder="1" applyAlignment="1" applyProtection="1">
      <alignment horizontal="center" vertical="center" shrinkToFit="1"/>
      <protection hidden="1"/>
    </xf>
    <xf numFmtId="0" fontId="41" fillId="0" borderId="104" xfId="0" applyFont="1" applyFill="1" applyBorder="1" applyAlignment="1" applyProtection="1">
      <alignment horizontal="center" vertical="center" shrinkToFit="1"/>
      <protection hidden="1"/>
    </xf>
    <xf numFmtId="0" fontId="41" fillId="0" borderId="92" xfId="0" applyFont="1" applyFill="1" applyBorder="1" applyAlignment="1" applyProtection="1">
      <alignment horizontal="center" vertical="center" shrinkToFit="1"/>
      <protection hidden="1"/>
    </xf>
    <xf numFmtId="0" fontId="41" fillId="0" borderId="105" xfId="0" applyFont="1" applyFill="1" applyBorder="1" applyAlignment="1" applyProtection="1">
      <alignment horizontal="center" vertical="center" shrinkToFit="1"/>
      <protection hidden="1"/>
    </xf>
    <xf numFmtId="0" fontId="31" fillId="0" borderId="44" xfId="0" applyFont="1" applyBorder="1" applyAlignment="1" applyProtection="1">
      <alignment horizontal="center" vertical="center"/>
      <protection hidden="1"/>
    </xf>
    <xf numFmtId="0" fontId="46" fillId="0" borderId="27" xfId="0" applyFont="1" applyBorder="1" applyAlignment="1">
      <alignment horizontal="distributed" vertical="center" wrapText="1"/>
    </xf>
    <xf numFmtId="0" fontId="46" fillId="0" borderId="26" xfId="0" applyFont="1" applyBorder="1" applyAlignment="1">
      <alignment horizontal="distributed" vertical="center" wrapText="1"/>
    </xf>
    <xf numFmtId="0" fontId="46" fillId="0" borderId="28" xfId="0" applyFont="1" applyBorder="1" applyAlignment="1">
      <alignment horizontal="distributed" vertical="center" wrapText="1"/>
    </xf>
    <xf numFmtId="0" fontId="31" fillId="0" borderId="46" xfId="0" applyFont="1" applyBorder="1" applyAlignment="1" applyProtection="1">
      <alignment vertical="distributed" textRotation="255" wrapText="1"/>
      <protection hidden="1"/>
    </xf>
    <xf numFmtId="0" fontId="31" fillId="0" borderId="31" xfId="0" applyFont="1" applyBorder="1" applyAlignment="1" applyProtection="1">
      <alignment vertical="distributed" textRotation="255" wrapText="1"/>
      <protection hidden="1"/>
    </xf>
    <xf numFmtId="0" fontId="31" fillId="0" borderId="48" xfId="0" applyFont="1" applyBorder="1" applyAlignment="1" applyProtection="1">
      <alignment vertical="distributed" textRotation="255" wrapText="1"/>
      <protection hidden="1"/>
    </xf>
    <xf numFmtId="0" fontId="31" fillId="0" borderId="12" xfId="0" applyFont="1" applyBorder="1" applyAlignment="1" applyProtection="1">
      <alignment vertical="distributed" textRotation="255" wrapText="1"/>
      <protection hidden="1"/>
    </xf>
    <xf numFmtId="188" fontId="26" fillId="0" borderId="88" xfId="0" applyNumberFormat="1" applyFont="1" applyBorder="1" applyAlignment="1">
      <alignment horizontal="center" vertical="center" shrinkToFit="1"/>
    </xf>
    <xf numFmtId="188" fontId="26" fillId="0" borderId="0" xfId="0" applyNumberFormat="1" applyFont="1" applyBorder="1" applyAlignment="1">
      <alignment horizontal="center" vertical="center" shrinkToFit="1"/>
    </xf>
    <xf numFmtId="0" fontId="51" fillId="0" borderId="45" xfId="0" applyFont="1" applyBorder="1" applyAlignment="1">
      <alignment horizontal="center" vertical="center" wrapText="1"/>
    </xf>
    <xf numFmtId="0" fontId="51" fillId="0" borderId="20" xfId="0" applyFont="1" applyBorder="1" applyAlignment="1">
      <alignment horizontal="center" vertical="center" wrapText="1"/>
    </xf>
    <xf numFmtId="0" fontId="51" fillId="0" borderId="19" xfId="0" applyFont="1" applyBorder="1" applyAlignment="1">
      <alignment horizontal="center" vertical="center" wrapText="1"/>
    </xf>
    <xf numFmtId="0" fontId="41" fillId="0" borderId="98" xfId="0" applyFont="1" applyFill="1" applyBorder="1" applyAlignment="1" applyProtection="1">
      <alignment horizontal="center" vertical="center" shrinkToFit="1"/>
      <protection hidden="1"/>
    </xf>
    <xf numFmtId="0" fontId="41" fillId="0" borderId="99" xfId="0" applyFont="1" applyFill="1" applyBorder="1" applyAlignment="1" applyProtection="1">
      <alignment horizontal="center" vertical="center" shrinkToFit="1"/>
      <protection hidden="1"/>
    </xf>
    <xf numFmtId="0" fontId="41" fillId="0" borderId="100" xfId="0" applyFont="1" applyFill="1" applyBorder="1" applyAlignment="1" applyProtection="1">
      <alignment horizontal="center" vertical="center" shrinkToFit="1"/>
      <protection hidden="1"/>
    </xf>
    <xf numFmtId="0" fontId="41" fillId="0" borderId="44" xfId="0" applyFont="1" applyFill="1" applyBorder="1" applyAlignment="1" applyProtection="1">
      <alignment horizontal="center" vertical="center" wrapText="1" shrinkToFit="1"/>
      <protection hidden="1"/>
    </xf>
    <xf numFmtId="0" fontId="41" fillId="0" borderId="48" xfId="0" applyFont="1" applyFill="1" applyBorder="1" applyAlignment="1" applyProtection="1">
      <alignment horizontal="center" vertical="center" wrapText="1" shrinkToFit="1"/>
      <protection hidden="1"/>
    </xf>
    <xf numFmtId="0" fontId="41" fillId="0" borderId="48" xfId="0" applyFont="1" applyFill="1" applyBorder="1" applyAlignment="1" applyProtection="1">
      <alignment horizontal="center" vertical="center" shrinkToFit="1"/>
      <protection hidden="1"/>
    </xf>
    <xf numFmtId="0" fontId="27" fillId="0" borderId="12" xfId="0" applyFont="1" applyFill="1" applyBorder="1" applyAlignment="1" applyProtection="1">
      <alignment horizontal="center" vertical="center"/>
      <protection hidden="1"/>
    </xf>
    <xf numFmtId="0" fontId="27" fillId="0" borderId="0" xfId="0" applyFont="1" applyFill="1" applyBorder="1" applyAlignment="1" applyProtection="1">
      <alignment horizontal="center" vertical="center"/>
      <protection hidden="1"/>
    </xf>
    <xf numFmtId="0" fontId="27" fillId="0" borderId="13" xfId="0" applyFont="1" applyFill="1" applyBorder="1" applyAlignment="1" applyProtection="1">
      <alignment horizontal="center" vertical="center"/>
      <protection hidden="1"/>
    </xf>
    <xf numFmtId="0" fontId="27" fillId="0" borderId="101" xfId="0" applyFont="1" applyFill="1" applyBorder="1" applyAlignment="1" applyProtection="1">
      <alignment horizontal="center" vertical="center"/>
      <protection hidden="1"/>
    </xf>
    <xf numFmtId="0" fontId="27" fillId="0" borderId="102" xfId="0" applyFont="1" applyFill="1" applyBorder="1" applyAlignment="1" applyProtection="1">
      <alignment horizontal="center" vertical="center"/>
      <protection hidden="1"/>
    </xf>
    <xf numFmtId="0" fontId="27" fillId="0" borderId="103" xfId="0" applyFont="1" applyFill="1" applyBorder="1" applyAlignment="1" applyProtection="1">
      <alignment horizontal="center" vertical="center"/>
      <protection hidden="1"/>
    </xf>
    <xf numFmtId="0" fontId="41" fillId="0" borderId="46" xfId="0" applyFont="1" applyFill="1" applyBorder="1" applyAlignment="1" applyProtection="1">
      <alignment horizontal="center" vertical="center" wrapText="1" shrinkToFit="1"/>
      <protection hidden="1"/>
    </xf>
    <xf numFmtId="188" fontId="26" fillId="0" borderId="31" xfId="0" applyNumberFormat="1" applyFont="1" applyBorder="1" applyAlignment="1">
      <alignment horizontal="center" vertical="center" shrinkToFit="1"/>
    </xf>
    <xf numFmtId="188" fontId="26" fillId="0" borderId="15" xfId="0" applyNumberFormat="1" applyFont="1" applyBorder="1" applyAlignment="1">
      <alignment horizontal="center" vertical="center" shrinkToFit="1"/>
    </xf>
    <xf numFmtId="0" fontId="41" fillId="0" borderId="40" xfId="0" applyFont="1" applyBorder="1" applyAlignment="1" applyProtection="1">
      <alignment horizontal="right" vertical="top" textRotation="255"/>
      <protection hidden="1"/>
    </xf>
    <xf numFmtId="0" fontId="41" fillId="0" borderId="63" xfId="0" applyFont="1" applyBorder="1" applyAlignment="1" applyProtection="1">
      <alignment horizontal="right" vertical="top" textRotation="255"/>
      <protection hidden="1"/>
    </xf>
    <xf numFmtId="38" fontId="44" fillId="0" borderId="62" xfId="2" applyFont="1" applyBorder="1" applyAlignment="1" applyProtection="1">
      <alignment horizontal="center" vertical="center" wrapText="1" shrinkToFit="1"/>
      <protection hidden="1"/>
    </xf>
    <xf numFmtId="38" fontId="44" fillId="0" borderId="36" xfId="2" applyFont="1" applyBorder="1" applyAlignment="1" applyProtection="1">
      <alignment horizontal="center" vertical="center" wrapText="1" shrinkToFit="1"/>
      <protection hidden="1"/>
    </xf>
    <xf numFmtId="38" fontId="44" fillId="0" borderId="0" xfId="2" applyFont="1" applyBorder="1" applyAlignment="1" applyProtection="1">
      <alignment horizontal="center" vertical="center" wrapText="1" shrinkToFit="1"/>
      <protection hidden="1"/>
    </xf>
    <xf numFmtId="38" fontId="44" fillId="0" borderId="27" xfId="2" applyFont="1" applyBorder="1" applyAlignment="1" applyProtection="1">
      <alignment horizontal="center" vertical="center" wrapText="1" shrinkToFit="1"/>
      <protection hidden="1"/>
    </xf>
    <xf numFmtId="38" fontId="44" fillId="0" borderId="26" xfId="2" applyFont="1" applyBorder="1" applyAlignment="1" applyProtection="1">
      <alignment horizontal="center" vertical="center" wrapText="1" shrinkToFit="1"/>
      <protection hidden="1"/>
    </xf>
    <xf numFmtId="38" fontId="41" fillId="0" borderId="12" xfId="2" applyFont="1" applyBorder="1" applyAlignment="1" applyProtection="1">
      <alignment horizontal="center" vertical="center" wrapText="1" shrinkToFit="1"/>
      <protection hidden="1"/>
    </xf>
    <xf numFmtId="38" fontId="41" fillId="0" borderId="0" xfId="2" applyFont="1" applyBorder="1" applyAlignment="1" applyProtection="1">
      <alignment horizontal="center" vertical="center" wrapText="1" shrinkToFit="1"/>
      <protection hidden="1"/>
    </xf>
    <xf numFmtId="0" fontId="41" fillId="0" borderId="91" xfId="0" applyFont="1" applyFill="1" applyBorder="1" applyAlignment="1" applyProtection="1">
      <alignment horizontal="center" vertical="center" shrinkToFit="1"/>
      <protection hidden="1"/>
    </xf>
    <xf numFmtId="0" fontId="41" fillId="0" borderId="106" xfId="0" applyFont="1" applyFill="1" applyBorder="1" applyAlignment="1" applyProtection="1">
      <alignment horizontal="center" vertical="center" shrinkToFit="1"/>
      <protection hidden="1"/>
    </xf>
    <xf numFmtId="185" fontId="32" fillId="0" borderId="0" xfId="0" applyNumberFormat="1" applyFont="1" applyBorder="1" applyAlignment="1" applyProtection="1">
      <alignment horizontal="center" vertical="top" shrinkToFit="1"/>
      <protection hidden="1"/>
    </xf>
    <xf numFmtId="186" fontId="32" fillId="0" borderId="0" xfId="0" applyNumberFormat="1" applyFont="1" applyBorder="1" applyAlignment="1" applyProtection="1">
      <alignment horizontal="center" vertical="top" shrinkToFit="1"/>
      <protection hidden="1"/>
    </xf>
    <xf numFmtId="0" fontId="41" fillId="0" borderId="36" xfId="0" applyFont="1" applyBorder="1" applyAlignment="1" applyProtection="1">
      <alignment horizontal="right" vertical="top" textRotation="255"/>
      <protection hidden="1"/>
    </xf>
    <xf numFmtId="0" fontId="41" fillId="0" borderId="65" xfId="0" applyFont="1" applyBorder="1" applyAlignment="1" applyProtection="1">
      <alignment horizontal="right" vertical="top" textRotation="255"/>
      <protection hidden="1"/>
    </xf>
    <xf numFmtId="0" fontId="41" fillId="0" borderId="0" xfId="0" applyFont="1" applyBorder="1" applyAlignment="1" applyProtection="1">
      <alignment horizontal="right" vertical="top" textRotation="255"/>
      <protection hidden="1"/>
    </xf>
    <xf numFmtId="0" fontId="41" fillId="0" borderId="70" xfId="0" applyFont="1" applyBorder="1" applyAlignment="1" applyProtection="1">
      <alignment horizontal="right" vertical="top" textRotation="255"/>
      <protection hidden="1"/>
    </xf>
    <xf numFmtId="187" fontId="32" fillId="0" borderId="0" xfId="0" applyNumberFormat="1" applyFont="1" applyBorder="1" applyAlignment="1" applyProtection="1">
      <alignment horizontal="center" vertical="top" shrinkToFit="1"/>
      <protection hidden="1"/>
    </xf>
    <xf numFmtId="0" fontId="41" fillId="0" borderId="108" xfId="0" applyFont="1" applyBorder="1" applyAlignment="1" applyProtection="1">
      <alignment horizontal="right" vertical="top" textRotation="255"/>
      <protection hidden="1"/>
    </xf>
    <xf numFmtId="187" fontId="32" fillId="0" borderId="35" xfId="0" applyNumberFormat="1" applyFont="1" applyBorder="1" applyAlignment="1" applyProtection="1">
      <alignment horizontal="center" vertical="top" shrinkToFit="1"/>
      <protection hidden="1"/>
    </xf>
    <xf numFmtId="186" fontId="32" fillId="0" borderId="35" xfId="0" applyNumberFormat="1" applyFont="1" applyBorder="1" applyAlignment="1" applyProtection="1">
      <alignment horizontal="center" vertical="top" shrinkToFit="1"/>
      <protection hidden="1"/>
    </xf>
    <xf numFmtId="38" fontId="15" fillId="0" borderId="130" xfId="2" applyFont="1" applyFill="1" applyBorder="1" applyAlignment="1" applyProtection="1">
      <alignment horizontal="center" vertical="center" shrinkToFit="1"/>
      <protection hidden="1"/>
    </xf>
    <xf numFmtId="38" fontId="15" fillId="0" borderId="131" xfId="2" applyFont="1" applyFill="1" applyBorder="1" applyAlignment="1" applyProtection="1">
      <alignment horizontal="center" vertical="center" shrinkToFit="1"/>
      <protection hidden="1"/>
    </xf>
    <xf numFmtId="38" fontId="41" fillId="0" borderId="87" xfId="2" applyFont="1" applyBorder="1" applyAlignment="1" applyProtection="1">
      <alignment horizontal="center" vertical="center" wrapText="1" shrinkToFit="1"/>
      <protection hidden="1"/>
    </xf>
    <xf numFmtId="38" fontId="41" fillId="0" borderId="79" xfId="2" applyFont="1" applyBorder="1" applyAlignment="1" applyProtection="1">
      <alignment horizontal="center" vertical="center" wrapText="1" shrinkToFit="1"/>
      <protection hidden="1"/>
    </xf>
    <xf numFmtId="38" fontId="41" fillId="0" borderId="85" xfId="2" applyFont="1" applyBorder="1" applyAlignment="1" applyProtection="1">
      <alignment horizontal="center" vertical="center" wrapText="1" shrinkToFit="1"/>
      <protection hidden="1"/>
    </xf>
    <xf numFmtId="38" fontId="32" fillId="0" borderId="12" xfId="2" quotePrefix="1" applyFont="1" applyBorder="1" applyAlignment="1" applyProtection="1">
      <alignment horizontal="right" vertical="center" shrinkToFit="1"/>
      <protection hidden="1"/>
    </xf>
    <xf numFmtId="38" fontId="32" fillId="0" borderId="0" xfId="2" quotePrefix="1" applyFont="1" applyBorder="1" applyAlignment="1" applyProtection="1">
      <alignment horizontal="right" vertical="center" shrinkToFit="1"/>
      <protection hidden="1"/>
    </xf>
    <xf numFmtId="38" fontId="32" fillId="0" borderId="13" xfId="2" quotePrefix="1" applyFont="1" applyBorder="1" applyAlignment="1" applyProtection="1">
      <alignment horizontal="right" vertical="center" shrinkToFit="1"/>
      <protection hidden="1"/>
    </xf>
    <xf numFmtId="38" fontId="32" fillId="0" borderId="27" xfId="2" quotePrefix="1" applyFont="1" applyBorder="1" applyAlignment="1" applyProtection="1">
      <alignment horizontal="right" vertical="center" shrinkToFit="1"/>
      <protection hidden="1"/>
    </xf>
    <xf numFmtId="38" fontId="32" fillId="0" borderId="26" xfId="2" quotePrefix="1" applyFont="1" applyBorder="1" applyAlignment="1" applyProtection="1">
      <alignment horizontal="right" vertical="center" shrinkToFit="1"/>
      <protection hidden="1"/>
    </xf>
    <xf numFmtId="38" fontId="32" fillId="0" borderId="28" xfId="2" quotePrefix="1" applyFont="1" applyBorder="1" applyAlignment="1" applyProtection="1">
      <alignment horizontal="right" vertical="center" shrinkToFit="1"/>
      <protection hidden="1"/>
    </xf>
    <xf numFmtId="0" fontId="43" fillId="0" borderId="44" xfId="0" applyFont="1" applyBorder="1" applyAlignment="1" applyProtection="1">
      <alignment horizontal="center" vertical="center"/>
      <protection hidden="1"/>
    </xf>
    <xf numFmtId="0" fontId="31" fillId="0" borderId="44" xfId="0" applyFont="1" applyBorder="1" applyAlignment="1" applyProtection="1">
      <alignment horizontal="distributed" vertical="center" justifyLastLine="1"/>
      <protection hidden="1"/>
    </xf>
    <xf numFmtId="0" fontId="17" fillId="0" borderId="44" xfId="0" applyFont="1" applyBorder="1" applyAlignment="1" applyProtection="1">
      <alignment vertical="top"/>
      <protection hidden="1"/>
    </xf>
    <xf numFmtId="0" fontId="31" fillId="0" borderId="15" xfId="0" applyFont="1" applyBorder="1" applyAlignment="1" applyProtection="1">
      <alignment horizontal="distributed" vertical="center"/>
      <protection hidden="1"/>
    </xf>
    <xf numFmtId="0" fontId="31" fillId="0" borderId="17" xfId="0" applyFont="1" applyBorder="1" applyAlignment="1" applyProtection="1">
      <alignment horizontal="distributed" vertical="center"/>
      <protection hidden="1"/>
    </xf>
    <xf numFmtId="0" fontId="31" fillId="0" borderId="0" xfId="0" applyFont="1" applyBorder="1" applyAlignment="1" applyProtection="1">
      <alignment horizontal="distributed" vertical="center"/>
      <protection hidden="1"/>
    </xf>
    <xf numFmtId="0" fontId="31" fillId="0" borderId="13" xfId="0" applyFont="1" applyBorder="1" applyAlignment="1" applyProtection="1">
      <alignment horizontal="distributed" vertical="center"/>
      <protection hidden="1"/>
    </xf>
    <xf numFmtId="0" fontId="31" fillId="0" borderId="12" xfId="0" applyFont="1" applyBorder="1" applyAlignment="1" applyProtection="1">
      <alignment horizontal="distributed" vertical="center"/>
      <protection hidden="1"/>
    </xf>
    <xf numFmtId="0" fontId="41" fillId="0" borderId="13" xfId="0" applyFont="1" applyBorder="1" applyAlignment="1" applyProtection="1">
      <alignment horizontal="right" vertical="top" textRotation="255"/>
      <protection hidden="1"/>
    </xf>
    <xf numFmtId="185" fontId="32" fillId="0" borderId="35" xfId="0" applyNumberFormat="1" applyFont="1" applyBorder="1" applyAlignment="1" applyProtection="1">
      <alignment horizontal="center" vertical="top" shrinkToFit="1"/>
      <protection hidden="1"/>
    </xf>
    <xf numFmtId="0" fontId="41" fillId="0" borderId="74" xfId="0" applyFont="1" applyBorder="1" applyAlignment="1" applyProtection="1">
      <alignment horizontal="right" vertical="top" textRotation="255"/>
      <protection hidden="1"/>
    </xf>
    <xf numFmtId="0" fontId="41" fillId="0" borderId="75" xfId="0" applyFont="1" applyBorder="1" applyAlignment="1" applyProtection="1">
      <alignment horizontal="right" vertical="top" textRotation="255"/>
      <protection hidden="1"/>
    </xf>
    <xf numFmtId="0" fontId="41" fillId="0" borderId="76" xfId="0" applyFont="1" applyBorder="1" applyAlignment="1" applyProtection="1">
      <alignment horizontal="right" vertical="top" textRotation="255"/>
      <protection hidden="1"/>
    </xf>
    <xf numFmtId="0" fontId="31" fillId="0" borderId="20" xfId="0" applyFont="1" applyBorder="1" applyAlignment="1" applyProtection="1">
      <alignment horizontal="center" vertical="center"/>
      <protection hidden="1"/>
    </xf>
    <xf numFmtId="0" fontId="31" fillId="0" borderId="19" xfId="0" applyFont="1" applyBorder="1" applyAlignment="1" applyProtection="1">
      <alignment horizontal="center" vertical="center"/>
      <protection hidden="1"/>
    </xf>
    <xf numFmtId="0" fontId="41" fillId="0" borderId="12" xfId="0" applyFont="1" applyFill="1" applyBorder="1" applyAlignment="1" applyProtection="1">
      <alignment horizontal="center" vertical="center" wrapText="1" shrinkToFit="1"/>
      <protection hidden="1"/>
    </xf>
    <xf numFmtId="0" fontId="41" fillId="0" borderId="0" xfId="0" applyFont="1" applyFill="1" applyBorder="1" applyAlignment="1" applyProtection="1">
      <alignment horizontal="center" vertical="center" wrapText="1" shrinkToFit="1"/>
      <protection hidden="1"/>
    </xf>
    <xf numFmtId="0" fontId="41" fillId="0" borderId="13" xfId="0" applyFont="1" applyFill="1" applyBorder="1" applyAlignment="1" applyProtection="1">
      <alignment horizontal="center" vertical="center" wrapText="1" shrinkToFit="1"/>
      <protection hidden="1"/>
    </xf>
    <xf numFmtId="0" fontId="41" fillId="0" borderId="27" xfId="0" applyFont="1" applyFill="1" applyBorder="1" applyAlignment="1" applyProtection="1">
      <alignment horizontal="center" vertical="center" wrapText="1" shrinkToFit="1"/>
      <protection hidden="1"/>
    </xf>
    <xf numFmtId="0" fontId="41" fillId="0" borderId="26" xfId="0" applyFont="1" applyFill="1" applyBorder="1" applyAlignment="1" applyProtection="1">
      <alignment horizontal="center" vertical="center" wrapText="1" shrinkToFit="1"/>
      <protection hidden="1"/>
    </xf>
    <xf numFmtId="0" fontId="41" fillId="0" borderId="28" xfId="0" applyFont="1" applyFill="1" applyBorder="1" applyAlignment="1" applyProtection="1">
      <alignment horizontal="center" vertical="center" wrapText="1" shrinkToFit="1"/>
      <protection hidden="1"/>
    </xf>
    <xf numFmtId="0" fontId="41" fillId="0" borderId="109" xfId="0" applyFont="1" applyFill="1" applyBorder="1" applyAlignment="1" applyProtection="1">
      <alignment horizontal="center" vertical="center" shrinkToFit="1"/>
      <protection hidden="1"/>
    </xf>
    <xf numFmtId="0" fontId="27" fillId="0" borderId="62" xfId="0" applyFont="1" applyFill="1" applyBorder="1" applyAlignment="1" applyProtection="1">
      <alignment horizontal="center" vertical="center"/>
      <protection hidden="1"/>
    </xf>
    <xf numFmtId="0" fontId="27" fillId="0" borderId="36" xfId="0" applyFont="1" applyFill="1" applyBorder="1" applyAlignment="1" applyProtection="1">
      <alignment horizontal="center" vertical="center"/>
      <protection hidden="1"/>
    </xf>
    <xf numFmtId="0" fontId="27" fillId="0" borderId="65" xfId="0" applyFont="1" applyFill="1" applyBorder="1" applyAlignment="1" applyProtection="1">
      <alignment horizontal="center" vertical="center"/>
      <protection hidden="1"/>
    </xf>
    <xf numFmtId="38" fontId="41" fillId="0" borderId="64" xfId="2" applyFont="1" applyBorder="1" applyAlignment="1" applyProtection="1">
      <alignment horizontal="center" vertical="center" wrapText="1" shrinkToFit="1"/>
      <protection hidden="1"/>
    </xf>
    <xf numFmtId="38" fontId="41" fillId="0" borderId="65" xfId="2" applyFont="1" applyBorder="1" applyAlignment="1" applyProtection="1">
      <alignment horizontal="center" vertical="center" wrapText="1" shrinkToFit="1"/>
      <protection hidden="1"/>
    </xf>
    <xf numFmtId="38" fontId="41" fillId="0" borderId="66" xfId="2" applyFont="1" applyBorder="1" applyAlignment="1" applyProtection="1">
      <alignment horizontal="center" vertical="center" wrapText="1" shrinkToFit="1"/>
      <protection hidden="1"/>
    </xf>
    <xf numFmtId="38" fontId="41" fillId="0" borderId="67" xfId="2" applyFont="1" applyBorder="1" applyAlignment="1" applyProtection="1">
      <alignment horizontal="center" vertical="center" wrapText="1" shrinkToFit="1"/>
      <protection hidden="1"/>
    </xf>
    <xf numFmtId="38" fontId="28" fillId="0" borderId="12" xfId="2" applyFont="1" applyBorder="1" applyAlignment="1" applyProtection="1">
      <alignment horizontal="right" vertical="top" indent="1" shrinkToFit="1"/>
      <protection hidden="1"/>
    </xf>
    <xf numFmtId="38" fontId="28" fillId="0" borderId="0" xfId="2" applyFont="1" applyBorder="1" applyAlignment="1" applyProtection="1">
      <alignment horizontal="right" vertical="top" indent="1" shrinkToFit="1"/>
      <protection hidden="1"/>
    </xf>
    <xf numFmtId="0" fontId="41" fillId="0" borderId="0" xfId="0" applyFont="1" applyBorder="1" applyAlignment="1" applyProtection="1">
      <alignment horizontal="right" vertical="top"/>
      <protection hidden="1"/>
    </xf>
    <xf numFmtId="38" fontId="6" fillId="0" borderId="12" xfId="2" applyFont="1" applyFill="1" applyBorder="1" applyAlignment="1" applyProtection="1">
      <alignment horizontal="center" vertical="center" shrinkToFit="1"/>
      <protection hidden="1"/>
    </xf>
    <xf numFmtId="38" fontId="6" fillId="0" borderId="0" xfId="2" applyFont="1" applyFill="1" applyBorder="1" applyAlignment="1" applyProtection="1">
      <alignment horizontal="center" vertical="center" shrinkToFit="1"/>
      <protection hidden="1"/>
    </xf>
    <xf numFmtId="38" fontId="6" fillId="0" borderId="13" xfId="2" applyFont="1" applyFill="1" applyBorder="1" applyAlignment="1" applyProtection="1">
      <alignment horizontal="center" vertical="center" shrinkToFit="1"/>
      <protection hidden="1"/>
    </xf>
    <xf numFmtId="38" fontId="6" fillId="0" borderId="27" xfId="2" applyFont="1" applyFill="1" applyBorder="1" applyAlignment="1" applyProtection="1">
      <alignment horizontal="center" vertical="center" shrinkToFit="1"/>
      <protection hidden="1"/>
    </xf>
    <xf numFmtId="38" fontId="6" fillId="0" borderId="26" xfId="2" applyFont="1" applyFill="1" applyBorder="1" applyAlignment="1" applyProtection="1">
      <alignment horizontal="center" vertical="center" shrinkToFit="1"/>
      <protection hidden="1"/>
    </xf>
    <xf numFmtId="38" fontId="6" fillId="0" borderId="28" xfId="2" applyFont="1" applyFill="1" applyBorder="1" applyAlignment="1" applyProtection="1">
      <alignment horizontal="center" vertical="center" shrinkToFit="1"/>
      <protection hidden="1"/>
    </xf>
    <xf numFmtId="38" fontId="6" fillId="0" borderId="12" xfId="2" applyFont="1" applyBorder="1" applyAlignment="1" applyProtection="1">
      <alignment horizontal="center" vertical="center" wrapText="1" shrinkToFit="1"/>
      <protection hidden="1"/>
    </xf>
    <xf numFmtId="38" fontId="6" fillId="0" borderId="36" xfId="2" applyFont="1" applyBorder="1" applyAlignment="1" applyProtection="1">
      <alignment horizontal="center" vertical="center" wrapText="1" shrinkToFit="1"/>
      <protection hidden="1"/>
    </xf>
    <xf numFmtId="38" fontId="6" fillId="0" borderId="65" xfId="2" applyFont="1" applyBorder="1" applyAlignment="1" applyProtection="1">
      <alignment horizontal="center" vertical="center" wrapText="1" shrinkToFit="1"/>
      <protection hidden="1"/>
    </xf>
    <xf numFmtId="38" fontId="6" fillId="0" borderId="27" xfId="2" applyFont="1" applyBorder="1" applyAlignment="1" applyProtection="1">
      <alignment horizontal="center" vertical="center" wrapText="1" shrinkToFit="1"/>
      <protection hidden="1"/>
    </xf>
    <xf numFmtId="38" fontId="6" fillId="0" borderId="26" xfId="2" applyFont="1" applyBorder="1" applyAlignment="1" applyProtection="1">
      <alignment horizontal="center" vertical="center" wrapText="1" shrinkToFit="1"/>
      <protection hidden="1"/>
    </xf>
    <xf numFmtId="38" fontId="6" fillId="0" borderId="28" xfId="2" applyFont="1" applyBorder="1" applyAlignment="1" applyProtection="1">
      <alignment horizontal="center" vertical="center" wrapText="1" shrinkToFit="1"/>
      <protection hidden="1"/>
    </xf>
    <xf numFmtId="38" fontId="6" fillId="0" borderId="31" xfId="2" applyFont="1" applyBorder="1" applyAlignment="1" applyProtection="1">
      <alignment horizontal="center" vertical="center" wrapText="1" shrinkToFit="1"/>
      <protection hidden="1"/>
    </xf>
    <xf numFmtId="38" fontId="6" fillId="0" borderId="15" xfId="2" applyFont="1" applyBorder="1" applyAlignment="1" applyProtection="1">
      <alignment horizontal="center" vertical="center" wrapText="1" shrinkToFit="1"/>
      <protection hidden="1"/>
    </xf>
    <xf numFmtId="38" fontId="6" fillId="0" borderId="17" xfId="2" applyFont="1" applyBorder="1" applyAlignment="1" applyProtection="1">
      <alignment horizontal="center" vertical="center" wrapText="1" shrinkToFit="1"/>
      <protection hidden="1"/>
    </xf>
    <xf numFmtId="38" fontId="6" fillId="0" borderId="35" xfId="2" applyFont="1" applyBorder="1" applyAlignment="1" applyProtection="1">
      <alignment horizontal="center" vertical="center" wrapText="1" shrinkToFit="1"/>
      <protection hidden="1"/>
    </xf>
    <xf numFmtId="38" fontId="6" fillId="0" borderId="68" xfId="2" applyFont="1" applyBorder="1" applyAlignment="1" applyProtection="1">
      <alignment horizontal="center" vertical="center" wrapText="1" shrinkToFit="1"/>
      <protection hidden="1"/>
    </xf>
    <xf numFmtId="0" fontId="28" fillId="0" borderId="112" xfId="0" applyFont="1" applyFill="1" applyBorder="1" applyAlignment="1" applyProtection="1">
      <alignment horizontal="center" vertical="center" shrinkToFit="1"/>
      <protection hidden="1"/>
    </xf>
    <xf numFmtId="0" fontId="28" fillId="0" borderId="0" xfId="0" applyFont="1" applyFill="1" applyBorder="1" applyAlignment="1" applyProtection="1">
      <alignment horizontal="center" vertical="center" shrinkToFit="1"/>
      <protection hidden="1"/>
    </xf>
    <xf numFmtId="0" fontId="28" fillId="0" borderId="113" xfId="0" applyFont="1" applyFill="1" applyBorder="1" applyAlignment="1" applyProtection="1">
      <alignment horizontal="center" vertical="center" shrinkToFit="1"/>
      <protection hidden="1"/>
    </xf>
    <xf numFmtId="0" fontId="28" fillId="0" borderId="90" xfId="0" applyFont="1" applyFill="1" applyBorder="1" applyAlignment="1" applyProtection="1">
      <alignment horizontal="center" vertical="center" shrinkToFit="1"/>
      <protection hidden="1"/>
    </xf>
    <xf numFmtId="0" fontId="28" fillId="0" borderId="114" xfId="0" applyFont="1" applyFill="1" applyBorder="1" applyAlignment="1" applyProtection="1">
      <alignment horizontal="center" vertical="center" shrinkToFit="1"/>
      <protection hidden="1"/>
    </xf>
    <xf numFmtId="0" fontId="28" fillId="0" borderId="115" xfId="0" applyFont="1" applyFill="1" applyBorder="1" applyAlignment="1" applyProtection="1">
      <alignment horizontal="center" vertical="center" shrinkToFit="1"/>
      <protection hidden="1"/>
    </xf>
    <xf numFmtId="38" fontId="41" fillId="0" borderId="71" xfId="2" applyFont="1" applyBorder="1" applyAlignment="1" applyProtection="1">
      <alignment horizontal="center" vertical="center" wrapText="1" shrinkToFit="1"/>
      <protection hidden="1"/>
    </xf>
    <xf numFmtId="38" fontId="41" fillId="0" borderId="72" xfId="2" applyFont="1" applyBorder="1" applyAlignment="1" applyProtection="1">
      <alignment horizontal="center" vertical="center" wrapText="1" shrinkToFit="1"/>
      <protection hidden="1"/>
    </xf>
    <xf numFmtId="38" fontId="41" fillId="0" borderId="73" xfId="2" applyFont="1" applyBorder="1" applyAlignment="1" applyProtection="1">
      <alignment horizontal="center" vertical="center" wrapText="1" shrinkToFit="1"/>
      <protection hidden="1"/>
    </xf>
    <xf numFmtId="38" fontId="41" fillId="0" borderId="69" xfId="2" applyFont="1" applyBorder="1" applyAlignment="1" applyProtection="1">
      <alignment horizontal="center" vertical="center" wrapText="1" shrinkToFit="1"/>
      <protection hidden="1"/>
    </xf>
    <xf numFmtId="0" fontId="23" fillId="0" borderId="0" xfId="0" applyNumberFormat="1" applyFont="1" applyFill="1" applyBorder="1" applyAlignment="1" applyProtection="1">
      <alignment horizontal="center" vertical="center"/>
      <protection hidden="1"/>
    </xf>
    <xf numFmtId="0" fontId="23" fillId="0" borderId="13" xfId="0" applyNumberFormat="1" applyFont="1" applyFill="1" applyBorder="1" applyAlignment="1" applyProtection="1">
      <alignment horizontal="center" vertical="center"/>
      <protection hidden="1"/>
    </xf>
    <xf numFmtId="38" fontId="28" fillId="0" borderId="13" xfId="2" applyFont="1" applyBorder="1" applyAlignment="1" applyProtection="1">
      <alignment horizontal="right" vertical="top" indent="1" shrinkToFit="1"/>
      <protection hidden="1"/>
    </xf>
    <xf numFmtId="0" fontId="17" fillId="0" borderId="111" xfId="0" applyFont="1" applyFill="1" applyBorder="1" applyAlignment="1" applyProtection="1">
      <alignment horizontal="distributed" vertical="top"/>
      <protection hidden="1"/>
    </xf>
    <xf numFmtId="0" fontId="17" fillId="0" borderId="107" xfId="0" applyFont="1" applyFill="1" applyBorder="1" applyAlignment="1" applyProtection="1">
      <alignment horizontal="distributed" vertical="top"/>
      <protection hidden="1"/>
    </xf>
    <xf numFmtId="0" fontId="17" fillId="0" borderId="110" xfId="0" applyFont="1" applyFill="1" applyBorder="1" applyAlignment="1" applyProtection="1">
      <alignment horizontal="distributed" vertical="top"/>
      <protection hidden="1"/>
    </xf>
    <xf numFmtId="38" fontId="24" fillId="0" borderId="107" xfId="2" applyFont="1" applyFill="1" applyBorder="1" applyAlignment="1" applyProtection="1">
      <alignment horizontal="right" vertical="top"/>
      <protection hidden="1"/>
    </xf>
    <xf numFmtId="38" fontId="28" fillId="0" borderId="90" xfId="2" applyFont="1" applyBorder="1" applyAlignment="1" applyProtection="1">
      <alignment horizontal="right" vertical="top" indent="1" shrinkToFit="1"/>
      <protection hidden="1"/>
    </xf>
    <xf numFmtId="38" fontId="28" fillId="0" borderId="114" xfId="2" applyFont="1" applyBorder="1" applyAlignment="1" applyProtection="1">
      <alignment horizontal="right" vertical="top" indent="1" shrinkToFit="1"/>
      <protection hidden="1"/>
    </xf>
    <xf numFmtId="38" fontId="28" fillId="0" borderId="115" xfId="2" applyFont="1" applyBorder="1" applyAlignment="1" applyProtection="1">
      <alignment horizontal="right" vertical="top" indent="1" shrinkToFit="1"/>
      <protection hidden="1"/>
    </xf>
    <xf numFmtId="0" fontId="31" fillId="0" borderId="46" xfId="0" applyFont="1" applyBorder="1" applyAlignment="1" applyProtection="1">
      <alignment horizontal="distributed" vertical="center" justifyLastLine="1"/>
      <protection hidden="1"/>
    </xf>
    <xf numFmtId="0" fontId="41" fillId="0" borderId="13" xfId="0" applyFont="1" applyBorder="1" applyAlignment="1" applyProtection="1">
      <alignment horizontal="right" vertical="top"/>
      <protection hidden="1"/>
    </xf>
    <xf numFmtId="0" fontId="31" fillId="0" borderId="44" xfId="0" applyFont="1" applyBorder="1" applyAlignment="1" applyProtection="1">
      <alignment horizontal="center" vertical="center" justifyLastLine="1"/>
      <protection hidden="1"/>
    </xf>
    <xf numFmtId="0" fontId="17" fillId="0" borderId="134" xfId="0" applyFont="1" applyBorder="1" applyAlignment="1" applyProtection="1">
      <alignment horizontal="distributed" vertical="top"/>
      <protection hidden="1"/>
    </xf>
    <xf numFmtId="0" fontId="17" fillId="0" borderId="40" xfId="0" applyFont="1" applyBorder="1" applyAlignment="1" applyProtection="1">
      <alignment horizontal="distributed" vertical="top"/>
      <protection hidden="1"/>
    </xf>
    <xf numFmtId="0" fontId="17" fillId="0" borderId="63" xfId="0" applyFont="1" applyBorder="1" applyAlignment="1" applyProtection="1">
      <alignment horizontal="distributed" vertical="top"/>
      <protection hidden="1"/>
    </xf>
    <xf numFmtId="0" fontId="31" fillId="0" borderId="31" xfId="0" applyFont="1" applyBorder="1" applyAlignment="1" applyProtection="1">
      <alignment horizontal="center" vertical="center" shrinkToFit="1"/>
      <protection hidden="1"/>
    </xf>
    <xf numFmtId="0" fontId="31" fillId="0" borderId="15" xfId="0" applyFont="1" applyBorder="1" applyAlignment="1" applyProtection="1">
      <alignment horizontal="center" vertical="center" shrinkToFit="1"/>
      <protection hidden="1"/>
    </xf>
    <xf numFmtId="0" fontId="31" fillId="0" borderId="27" xfId="0" applyFont="1" applyBorder="1" applyAlignment="1" applyProtection="1">
      <alignment horizontal="center" vertical="center" shrinkToFit="1"/>
      <protection hidden="1"/>
    </xf>
    <xf numFmtId="0" fontId="31" fillId="0" borderId="26" xfId="0" applyFont="1" applyBorder="1" applyAlignment="1" applyProtection="1">
      <alignment horizontal="center" vertical="center" shrinkToFit="1"/>
      <protection hidden="1"/>
    </xf>
    <xf numFmtId="0" fontId="31" fillId="0" borderId="28" xfId="0" applyFont="1" applyBorder="1" applyAlignment="1" applyProtection="1">
      <alignment horizontal="center" vertical="center" shrinkToFit="1"/>
      <protection hidden="1"/>
    </xf>
    <xf numFmtId="38" fontId="20" fillId="0" borderId="126" xfId="2" applyFont="1" applyFill="1" applyBorder="1" applyAlignment="1" applyProtection="1">
      <alignment horizontal="center" vertical="center" shrinkToFit="1"/>
      <protection hidden="1"/>
    </xf>
    <xf numFmtId="0" fontId="17" fillId="0" borderId="31" xfId="0" applyFont="1" applyBorder="1" applyAlignment="1" applyProtection="1">
      <alignment horizontal="right" vertical="top" textRotation="255"/>
      <protection hidden="1"/>
    </xf>
    <xf numFmtId="0" fontId="17" fillId="0" borderId="15" xfId="0" applyFont="1" applyBorder="1" applyAlignment="1" applyProtection="1">
      <alignment horizontal="right" vertical="top" textRotation="255"/>
      <protection hidden="1"/>
    </xf>
    <xf numFmtId="38" fontId="41" fillId="0" borderId="135" xfId="2" applyFont="1" applyBorder="1" applyAlignment="1" applyProtection="1">
      <alignment horizontal="center" vertical="center" wrapText="1" shrinkToFit="1"/>
      <protection hidden="1"/>
    </xf>
    <xf numFmtId="38" fontId="15" fillId="0" borderId="77" xfId="2" quotePrefix="1" applyFont="1" applyBorder="1" applyAlignment="1" applyProtection="1">
      <alignment horizontal="right" vertical="top" shrinkToFit="1"/>
      <protection hidden="1"/>
    </xf>
    <xf numFmtId="38" fontId="15" fillId="0" borderId="78" xfId="2" quotePrefix="1" applyFont="1" applyBorder="1" applyAlignment="1" applyProtection="1">
      <alignment horizontal="right" vertical="top" shrinkToFit="1"/>
      <protection hidden="1"/>
    </xf>
    <xf numFmtId="38" fontId="15" fillId="0" borderId="77" xfId="2" applyFont="1" applyFill="1" applyBorder="1" applyAlignment="1" applyProtection="1">
      <alignment horizontal="right" vertical="top" shrinkToFit="1"/>
      <protection hidden="1"/>
    </xf>
    <xf numFmtId="38" fontId="15" fillId="0" borderId="78" xfId="2" applyFont="1" applyFill="1" applyBorder="1" applyAlignment="1" applyProtection="1">
      <alignment horizontal="right" vertical="top" shrinkToFit="1"/>
      <protection hidden="1"/>
    </xf>
    <xf numFmtId="38" fontId="15" fillId="0" borderId="77" xfId="2" applyFont="1" applyBorder="1" applyAlignment="1" applyProtection="1">
      <alignment horizontal="right" vertical="top" shrinkToFit="1"/>
      <protection hidden="1"/>
    </xf>
    <xf numFmtId="38" fontId="15" fillId="0" borderId="78" xfId="2" applyFont="1" applyBorder="1" applyAlignment="1" applyProtection="1">
      <alignment horizontal="right" vertical="top" shrinkToFit="1"/>
      <protection hidden="1"/>
    </xf>
    <xf numFmtId="0" fontId="43" fillId="0" borderId="44" xfId="0" applyFont="1" applyBorder="1" applyAlignment="1" applyProtection="1">
      <alignment horizontal="left" vertical="center"/>
      <protection hidden="1"/>
    </xf>
    <xf numFmtId="0" fontId="41" fillId="0" borderId="46" xfId="0" applyFont="1" applyFill="1" applyBorder="1" applyAlignment="1" applyProtection="1">
      <alignment horizontal="center" vertical="center" shrinkToFit="1"/>
      <protection hidden="1"/>
    </xf>
    <xf numFmtId="0" fontId="22" fillId="0" borderId="118" xfId="0" applyFont="1" applyBorder="1" applyAlignment="1" applyProtection="1">
      <alignment vertical="top"/>
      <protection hidden="1"/>
    </xf>
    <xf numFmtId="0" fontId="22" fillId="0" borderId="119" xfId="0" applyFont="1" applyBorder="1" applyAlignment="1" applyProtection="1">
      <alignment vertical="top"/>
      <protection hidden="1"/>
    </xf>
    <xf numFmtId="0" fontId="22" fillId="0" borderId="120" xfId="0" applyFont="1" applyBorder="1" applyAlignment="1" applyProtection="1">
      <alignment vertical="top"/>
      <protection hidden="1"/>
    </xf>
    <xf numFmtId="0" fontId="28" fillId="0" borderId="15" xfId="0" applyFont="1" applyBorder="1" applyAlignment="1" applyProtection="1">
      <alignment horizontal="left" vertical="center" wrapText="1" indent="1"/>
      <protection hidden="1"/>
    </xf>
    <xf numFmtId="0" fontId="28" fillId="0" borderId="0" xfId="0" applyFont="1" applyBorder="1" applyAlignment="1" applyProtection="1">
      <alignment horizontal="left" vertical="center" wrapText="1" indent="1"/>
      <protection hidden="1"/>
    </xf>
    <xf numFmtId="0" fontId="31" fillId="0" borderId="121" xfId="0" applyFont="1" applyBorder="1" applyAlignment="1" applyProtection="1">
      <alignment horizontal="center" vertical="center" wrapText="1"/>
      <protection hidden="1"/>
    </xf>
    <xf numFmtId="0" fontId="31" fillId="0" borderId="122" xfId="0" applyFont="1" applyBorder="1" applyAlignment="1" applyProtection="1">
      <alignment horizontal="center" vertical="center" wrapText="1"/>
      <protection hidden="1"/>
    </xf>
    <xf numFmtId="0" fontId="31" fillId="0" borderId="121" xfId="0" applyFont="1" applyBorder="1" applyAlignment="1" applyProtection="1">
      <alignment horizontal="center" vertical="center" wrapText="1" shrinkToFit="1"/>
      <protection hidden="1"/>
    </xf>
    <xf numFmtId="0" fontId="31" fillId="0" borderId="122" xfId="0" applyFont="1" applyBorder="1" applyAlignment="1" applyProtection="1">
      <alignment horizontal="center" vertical="center" wrapText="1" shrinkToFit="1"/>
      <protection hidden="1"/>
    </xf>
    <xf numFmtId="38" fontId="28" fillId="0" borderId="112" xfId="2" applyFont="1" applyFill="1" applyBorder="1" applyAlignment="1" applyProtection="1">
      <alignment horizontal="right" vertical="top" indent="1" shrinkToFit="1"/>
      <protection hidden="1"/>
    </xf>
    <xf numFmtId="38" fontId="28" fillId="0" borderId="0" xfId="2" applyFont="1" applyFill="1" applyBorder="1" applyAlignment="1" applyProtection="1">
      <alignment horizontal="right" vertical="top" indent="1" shrinkToFit="1"/>
      <protection hidden="1"/>
    </xf>
    <xf numFmtId="38" fontId="28" fillId="0" borderId="113" xfId="2" applyFont="1" applyFill="1" applyBorder="1" applyAlignment="1" applyProtection="1">
      <alignment horizontal="right" vertical="top" indent="1" shrinkToFit="1"/>
      <protection hidden="1"/>
    </xf>
    <xf numFmtId="38" fontId="28" fillId="0" borderId="90" xfId="2" applyFont="1" applyFill="1" applyBorder="1" applyAlignment="1" applyProtection="1">
      <alignment horizontal="right" vertical="top" indent="1" shrinkToFit="1"/>
      <protection hidden="1"/>
    </xf>
    <xf numFmtId="38" fontId="28" fillId="0" borderId="114" xfId="2" applyFont="1" applyFill="1" applyBorder="1" applyAlignment="1" applyProtection="1">
      <alignment horizontal="right" vertical="top" indent="1" shrinkToFit="1"/>
      <protection hidden="1"/>
    </xf>
    <xf numFmtId="38" fontId="28" fillId="0" borderId="115" xfId="2" applyFont="1" applyFill="1" applyBorder="1" applyAlignment="1" applyProtection="1">
      <alignment horizontal="right" vertical="top" indent="1" shrinkToFit="1"/>
      <protection hidden="1"/>
    </xf>
    <xf numFmtId="1" fontId="15" fillId="0" borderId="322" xfId="0" applyNumberFormat="1" applyFont="1" applyFill="1" applyBorder="1" applyAlignment="1" applyProtection="1">
      <alignment horizontal="left" vertical="center" shrinkToFit="1"/>
      <protection hidden="1"/>
    </xf>
    <xf numFmtId="0" fontId="41" fillId="0" borderId="107" xfId="0" applyFont="1" applyBorder="1" applyAlignment="1" applyProtection="1">
      <alignment horizontal="right" vertical="top" textRotation="255"/>
      <protection hidden="1"/>
    </xf>
    <xf numFmtId="0" fontId="24" fillId="0" borderId="12" xfId="0" applyFont="1" applyFill="1" applyBorder="1" applyAlignment="1" applyProtection="1">
      <alignment horizontal="center" vertical="center"/>
      <protection hidden="1"/>
    </xf>
    <xf numFmtId="0" fontId="24" fillId="0" borderId="0" xfId="0" applyFont="1" applyFill="1" applyBorder="1" applyAlignment="1" applyProtection="1">
      <alignment horizontal="center" vertical="center"/>
      <protection hidden="1"/>
    </xf>
    <xf numFmtId="0" fontId="24" fillId="0" borderId="113" xfId="0" applyFont="1" applyFill="1" applyBorder="1" applyAlignment="1" applyProtection="1">
      <alignment horizontal="center" vertical="center"/>
      <protection hidden="1"/>
    </xf>
    <xf numFmtId="0" fontId="24" fillId="0" borderId="101" xfId="0" applyFont="1" applyFill="1" applyBorder="1" applyAlignment="1" applyProtection="1">
      <alignment horizontal="center" vertical="center"/>
      <protection hidden="1"/>
    </xf>
    <xf numFmtId="0" fontId="24" fillId="0" borderId="102" xfId="0" applyFont="1" applyFill="1" applyBorder="1" applyAlignment="1" applyProtection="1">
      <alignment horizontal="center" vertical="center"/>
      <protection hidden="1"/>
    </xf>
    <xf numFmtId="0" fontId="24" fillId="0" borderId="133" xfId="0" applyFont="1" applyFill="1" applyBorder="1" applyAlignment="1" applyProtection="1">
      <alignment horizontal="center" vertical="center"/>
      <protection hidden="1"/>
    </xf>
    <xf numFmtId="0" fontId="24" fillId="0" borderId="47" xfId="0" applyFont="1" applyFill="1" applyBorder="1" applyAlignment="1" applyProtection="1">
      <alignment horizontal="center" vertical="top" shrinkToFit="1"/>
      <protection hidden="1"/>
    </xf>
    <xf numFmtId="0" fontId="24" fillId="0" borderId="0" xfId="0" applyFont="1" applyFill="1" applyBorder="1" applyAlignment="1" applyProtection="1">
      <alignment horizontal="center" vertical="top" shrinkToFit="1"/>
      <protection hidden="1"/>
    </xf>
    <xf numFmtId="0" fontId="24" fillId="0" borderId="84" xfId="0" applyFont="1" applyFill="1" applyBorder="1" applyAlignment="1" applyProtection="1">
      <alignment horizontal="center" vertical="top" shrinkToFit="1"/>
      <protection hidden="1"/>
    </xf>
    <xf numFmtId="0" fontId="24" fillId="0" borderId="114" xfId="0" applyFont="1" applyFill="1" applyBorder="1" applyAlignment="1" applyProtection="1">
      <alignment horizontal="center" vertical="top" shrinkToFit="1"/>
      <protection hidden="1"/>
    </xf>
    <xf numFmtId="0" fontId="24" fillId="0" borderId="77" xfId="0" applyFont="1" applyFill="1" applyBorder="1" applyAlignment="1" applyProtection="1">
      <alignment horizontal="center" vertical="top" shrinkToFit="1"/>
      <protection hidden="1"/>
    </xf>
    <xf numFmtId="0" fontId="31" fillId="0" borderId="31" xfId="0" applyFont="1" applyBorder="1" applyAlignment="1" applyProtection="1">
      <alignment horizontal="center" vertical="center"/>
      <protection hidden="1"/>
    </xf>
    <xf numFmtId="0" fontId="31" fillId="0" borderId="15" xfId="0" applyFont="1" applyBorder="1" applyAlignment="1" applyProtection="1">
      <alignment horizontal="center" vertical="center"/>
      <protection hidden="1"/>
    </xf>
    <xf numFmtId="0" fontId="31" fillId="0" borderId="17" xfId="0" applyFont="1" applyBorder="1" applyAlignment="1" applyProtection="1">
      <alignment horizontal="center" vertical="center"/>
      <protection hidden="1"/>
    </xf>
    <xf numFmtId="0" fontId="24" fillId="0" borderId="12" xfId="0" applyFont="1" applyFill="1" applyBorder="1" applyAlignment="1" applyProtection="1">
      <alignment horizontal="center" vertical="top" shrinkToFit="1"/>
      <protection hidden="1"/>
    </xf>
    <xf numFmtId="0" fontId="24" fillId="0" borderId="113" xfId="0" applyFont="1" applyFill="1" applyBorder="1" applyAlignment="1" applyProtection="1">
      <alignment horizontal="center" vertical="top" shrinkToFit="1"/>
      <protection hidden="1"/>
    </xf>
    <xf numFmtId="0" fontId="24" fillId="0" borderId="146" xfId="0" applyFont="1" applyFill="1" applyBorder="1" applyAlignment="1" applyProtection="1">
      <alignment horizontal="center" vertical="top" shrinkToFit="1"/>
      <protection hidden="1"/>
    </xf>
    <xf numFmtId="0" fontId="24" fillId="0" borderId="115" xfId="0" applyFont="1" applyFill="1" applyBorder="1" applyAlignment="1" applyProtection="1">
      <alignment horizontal="center" vertical="top" shrinkToFit="1"/>
      <protection hidden="1"/>
    </xf>
    <xf numFmtId="0" fontId="41" fillId="0" borderId="111" xfId="0" applyFont="1" applyBorder="1" applyAlignment="1" applyProtection="1">
      <alignment horizontal="distributed" vertical="top"/>
      <protection hidden="1"/>
    </xf>
    <xf numFmtId="0" fontId="41" fillId="0" borderId="107" xfId="0" applyFont="1" applyBorder="1" applyAlignment="1" applyProtection="1">
      <alignment horizontal="distributed" vertical="top"/>
      <protection hidden="1"/>
    </xf>
    <xf numFmtId="0" fontId="41" fillId="0" borderId="110" xfId="0" applyFont="1" applyBorder="1" applyAlignment="1" applyProtection="1">
      <alignment horizontal="distributed" vertical="top"/>
      <protection hidden="1"/>
    </xf>
    <xf numFmtId="0" fontId="4" fillId="0" borderId="257" xfId="0" applyFont="1" applyFill="1" applyBorder="1" applyAlignment="1" applyProtection="1">
      <alignment horizontal="distributed" vertical="center" shrinkToFit="1"/>
      <protection hidden="1"/>
    </xf>
    <xf numFmtId="0" fontId="65" fillId="0" borderId="222" xfId="0" applyFont="1" applyFill="1" applyBorder="1" applyAlignment="1" applyProtection="1">
      <alignment horizontal="center" vertical="center" wrapText="1" shrinkToFit="1"/>
      <protection hidden="1"/>
    </xf>
    <xf numFmtId="0" fontId="65" fillId="0" borderId="222" xfId="0" applyFont="1" applyFill="1" applyBorder="1" applyAlignment="1" applyProtection="1">
      <alignment horizontal="center" vertical="center" shrinkToFit="1"/>
      <protection hidden="1"/>
    </xf>
    <xf numFmtId="0" fontId="65" fillId="0" borderId="237" xfId="0" applyFont="1" applyFill="1" applyBorder="1" applyAlignment="1" applyProtection="1">
      <alignment horizontal="center" vertical="center" shrinkToFit="1"/>
      <protection hidden="1"/>
    </xf>
    <xf numFmtId="0" fontId="27" fillId="0" borderId="260" xfId="0" applyFont="1" applyFill="1" applyBorder="1" applyAlignment="1" applyProtection="1">
      <alignment horizontal="center" vertical="center"/>
      <protection hidden="1"/>
    </xf>
    <xf numFmtId="0" fontId="27" fillId="0" borderId="237" xfId="0" applyFont="1" applyFill="1" applyBorder="1" applyAlignment="1" applyProtection="1">
      <alignment horizontal="center" vertical="center"/>
      <protection hidden="1"/>
    </xf>
    <xf numFmtId="0" fontId="67" fillId="0" borderId="331" xfId="0" applyFont="1" applyBorder="1" applyAlignment="1">
      <alignment horizontal="distributed" vertical="center" wrapText="1"/>
    </xf>
    <xf numFmtId="0" fontId="67" fillId="0" borderId="303" xfId="0" applyFont="1" applyBorder="1" applyAlignment="1">
      <alignment horizontal="distributed" vertical="center" wrapText="1"/>
    </xf>
    <xf numFmtId="0" fontId="67" fillId="0" borderId="332" xfId="0" applyFont="1" applyBorder="1" applyAlignment="1">
      <alignment horizontal="distributed" vertical="center" wrapText="1"/>
    </xf>
    <xf numFmtId="0" fontId="65" fillId="0" borderId="247" xfId="0" applyFont="1" applyFill="1" applyBorder="1" applyAlignment="1" applyProtection="1">
      <alignment horizontal="center" vertical="center" shrinkToFit="1"/>
      <protection hidden="1"/>
    </xf>
    <xf numFmtId="0" fontId="65" fillId="0" borderId="0" xfId="0" applyFont="1" applyFill="1" applyBorder="1" applyAlignment="1" applyProtection="1">
      <alignment horizontal="center" vertical="center" shrinkToFit="1"/>
      <protection hidden="1"/>
    </xf>
    <xf numFmtId="0" fontId="65" fillId="0" borderId="242" xfId="0" applyFont="1" applyFill="1" applyBorder="1" applyAlignment="1" applyProtection="1">
      <alignment horizontal="center" vertical="center" shrinkToFit="1"/>
      <protection hidden="1"/>
    </xf>
    <xf numFmtId="0" fontId="6" fillId="0" borderId="0" xfId="0" applyFont="1" applyFill="1" applyBorder="1" applyAlignment="1" applyProtection="1">
      <alignment horizontal="distributed" vertical="center" shrinkToFit="1"/>
      <protection hidden="1"/>
    </xf>
    <xf numFmtId="0" fontId="31" fillId="0" borderId="12" xfId="0" applyFont="1" applyBorder="1" applyAlignment="1" applyProtection="1">
      <alignment horizontal="distributed" vertical="center" justifyLastLine="1"/>
      <protection hidden="1"/>
    </xf>
    <xf numFmtId="0" fontId="31" fillId="0" borderId="0" xfId="0" applyFont="1" applyBorder="1" applyAlignment="1" applyProtection="1">
      <alignment horizontal="distributed" vertical="center" justifyLastLine="1"/>
      <protection hidden="1"/>
    </xf>
    <xf numFmtId="0" fontId="31" fillId="0" borderId="15" xfId="0" applyFont="1" applyBorder="1" applyAlignment="1" applyProtection="1">
      <alignment horizontal="distributed" vertical="center" justifyLastLine="1"/>
      <protection hidden="1"/>
    </xf>
    <xf numFmtId="0" fontId="31" fillId="0" borderId="17" xfId="0" applyFont="1" applyBorder="1" applyAlignment="1" applyProtection="1">
      <alignment horizontal="distributed" vertical="center" justifyLastLine="1"/>
      <protection hidden="1"/>
    </xf>
    <xf numFmtId="0" fontId="24" fillId="0" borderId="112" xfId="0" applyFont="1" applyFill="1" applyBorder="1" applyAlignment="1" applyProtection="1">
      <alignment horizontal="center" vertical="top" shrinkToFit="1"/>
      <protection hidden="1"/>
    </xf>
    <xf numFmtId="0" fontId="24" fillId="0" borderId="90" xfId="0" applyFont="1" applyFill="1" applyBorder="1" applyAlignment="1" applyProtection="1">
      <alignment horizontal="center" vertical="top" shrinkToFit="1"/>
      <protection hidden="1"/>
    </xf>
    <xf numFmtId="0" fontId="17" fillId="0" borderId="0" xfId="0" applyFont="1" applyFill="1" applyBorder="1" applyAlignment="1" applyProtection="1">
      <alignment horizontal="distributed" vertical="top"/>
      <protection hidden="1"/>
    </xf>
    <xf numFmtId="0" fontId="24" fillId="0" borderId="0" xfId="0" applyNumberFormat="1" applyFont="1" applyFill="1" applyBorder="1" applyAlignment="1">
      <alignment horizontal="center" vertical="top"/>
    </xf>
    <xf numFmtId="0" fontId="17" fillId="0" borderId="83" xfId="0" applyFont="1" applyBorder="1" applyAlignment="1" applyProtection="1">
      <alignment horizontal="distributed" vertical="top"/>
      <protection hidden="1"/>
    </xf>
    <xf numFmtId="0" fontId="31" fillId="0" borderId="27" xfId="0" applyFont="1" applyBorder="1" applyAlignment="1" applyProtection="1">
      <alignment horizontal="center" vertical="center"/>
      <protection hidden="1"/>
    </xf>
    <xf numFmtId="0" fontId="31" fillId="0" borderId="26" xfId="0" applyFont="1" applyBorder="1" applyAlignment="1" applyProtection="1">
      <alignment horizontal="center" vertical="center"/>
      <protection hidden="1"/>
    </xf>
    <xf numFmtId="0" fontId="31" fillId="0" borderId="28" xfId="0" applyFont="1" applyBorder="1" applyAlignment="1" applyProtection="1">
      <alignment horizontal="center" vertical="center"/>
      <protection hidden="1"/>
    </xf>
    <xf numFmtId="0" fontId="62" fillId="0" borderId="203" xfId="0" applyFont="1" applyFill="1" applyBorder="1" applyAlignment="1" applyProtection="1">
      <alignment horizontal="center" vertical="center"/>
      <protection hidden="1"/>
    </xf>
    <xf numFmtId="0" fontId="31" fillId="0" borderId="31" xfId="0" applyFont="1" applyBorder="1" applyAlignment="1" applyProtection="1">
      <alignment horizontal="distributed" vertical="center"/>
      <protection hidden="1"/>
    </xf>
    <xf numFmtId="0" fontId="41" fillId="0" borderId="123" xfId="0" applyFont="1" applyBorder="1" applyAlignment="1" applyProtection="1">
      <alignment horizontal="right" vertical="top" textRotation="255"/>
      <protection hidden="1"/>
    </xf>
    <xf numFmtId="0" fontId="41" fillId="0" borderId="124" xfId="0" applyFont="1" applyBorder="1" applyAlignment="1" applyProtection="1">
      <alignment horizontal="right" vertical="top" textRotation="255"/>
      <protection hidden="1"/>
    </xf>
    <xf numFmtId="0" fontId="64" fillId="0" borderId="261" xfId="0" applyFont="1" applyFill="1" applyBorder="1" applyAlignment="1" applyProtection="1">
      <alignment horizontal="left" vertical="top" textRotation="255"/>
      <protection hidden="1"/>
    </xf>
    <xf numFmtId="0" fontId="64" fillId="0" borderId="262" xfId="0" applyFont="1" applyFill="1" applyBorder="1" applyAlignment="1" applyProtection="1">
      <alignment horizontal="left" vertical="top" textRotation="255"/>
      <protection hidden="1"/>
    </xf>
    <xf numFmtId="0" fontId="64" fillId="0" borderId="263" xfId="0" applyFont="1" applyFill="1" applyBorder="1" applyAlignment="1" applyProtection="1">
      <alignment horizontal="left" vertical="top" textRotation="255"/>
      <protection hidden="1"/>
    </xf>
    <xf numFmtId="0" fontId="64" fillId="0" borderId="261" xfId="0" applyFont="1" applyFill="1" applyBorder="1" applyAlignment="1" applyProtection="1">
      <alignment horizontal="distributed" vertical="top"/>
      <protection hidden="1"/>
    </xf>
    <xf numFmtId="0" fontId="64" fillId="0" borderId="262" xfId="0" applyFont="1" applyFill="1" applyBorder="1" applyAlignment="1" applyProtection="1">
      <alignment horizontal="distributed" vertical="top"/>
      <protection hidden="1"/>
    </xf>
    <xf numFmtId="0" fontId="64" fillId="0" borderId="263" xfId="0" applyFont="1" applyFill="1" applyBorder="1" applyAlignment="1" applyProtection="1">
      <alignment horizontal="distributed" vertical="top"/>
      <protection hidden="1"/>
    </xf>
    <xf numFmtId="0" fontId="64" fillId="0" borderId="240" xfId="0" applyFont="1" applyFill="1" applyBorder="1" applyAlignment="1" applyProtection="1">
      <alignment horizontal="distributed" vertical="top"/>
      <protection hidden="1"/>
    </xf>
    <xf numFmtId="0" fontId="64" fillId="0" borderId="307" xfId="0" applyFont="1" applyFill="1" applyBorder="1" applyAlignment="1" applyProtection="1">
      <alignment horizontal="distributed" vertical="top"/>
      <protection hidden="1"/>
    </xf>
    <xf numFmtId="0" fontId="64" fillId="0" borderId="308" xfId="0" applyFont="1" applyFill="1" applyBorder="1" applyAlignment="1" applyProtection="1">
      <alignment horizontal="distributed" vertical="top"/>
      <protection hidden="1"/>
    </xf>
    <xf numFmtId="0" fontId="64" fillId="0" borderId="309" xfId="0" applyFont="1" applyFill="1" applyBorder="1" applyAlignment="1" applyProtection="1">
      <alignment horizontal="distributed" vertical="top"/>
      <protection hidden="1"/>
    </xf>
    <xf numFmtId="0" fontId="17" fillId="0" borderId="83" xfId="0" applyFont="1" applyFill="1" applyBorder="1" applyAlignment="1" applyProtection="1">
      <alignment horizontal="distributed" vertical="top"/>
      <protection hidden="1"/>
    </xf>
    <xf numFmtId="0" fontId="17" fillId="0" borderId="39" xfId="0" applyFont="1" applyBorder="1" applyAlignment="1" applyProtection="1">
      <alignment horizontal="distributed" vertical="top"/>
      <protection hidden="1"/>
    </xf>
    <xf numFmtId="0" fontId="41" fillId="0" borderId="107" xfId="0" applyFont="1" applyBorder="1" applyAlignment="1" applyProtection="1">
      <alignment horizontal="right" vertical="top"/>
      <protection hidden="1"/>
    </xf>
    <xf numFmtId="0" fontId="41" fillId="0" borderId="110" xfId="0" applyFont="1" applyBorder="1" applyAlignment="1" applyProtection="1">
      <alignment horizontal="right" vertical="top"/>
      <protection hidden="1"/>
    </xf>
    <xf numFmtId="179" fontId="27" fillId="0" borderId="44" xfId="0" applyNumberFormat="1" applyFont="1" applyBorder="1" applyAlignment="1" applyProtection="1">
      <alignment horizontal="center" vertical="center"/>
      <protection hidden="1"/>
    </xf>
    <xf numFmtId="38" fontId="15" fillId="0" borderId="107" xfId="2" applyFont="1" applyBorder="1" applyAlignment="1" applyProtection="1">
      <alignment horizontal="right" vertical="center" shrinkToFit="1"/>
      <protection hidden="1"/>
    </xf>
    <xf numFmtId="0" fontId="17" fillId="0" borderId="31" xfId="0" applyFont="1" applyBorder="1" applyAlignment="1" applyProtection="1">
      <alignment horizontal="center" vertical="center" wrapText="1" shrinkToFit="1"/>
      <protection hidden="1"/>
    </xf>
    <xf numFmtId="0" fontId="17" fillId="0" borderId="15" xfId="0" applyFont="1" applyBorder="1" applyAlignment="1" applyProtection="1">
      <alignment horizontal="center" vertical="center" shrinkToFit="1"/>
      <protection hidden="1"/>
    </xf>
    <xf numFmtId="0" fontId="17" fillId="0" borderId="17" xfId="0" applyFont="1" applyBorder="1" applyAlignment="1" applyProtection="1">
      <alignment horizontal="center" vertical="center" shrinkToFit="1"/>
      <protection hidden="1"/>
    </xf>
    <xf numFmtId="0" fontId="17" fillId="0" borderId="12" xfId="0" applyFont="1" applyBorder="1" applyAlignment="1" applyProtection="1">
      <alignment horizontal="center" vertical="center" shrinkToFit="1"/>
      <protection hidden="1"/>
    </xf>
    <xf numFmtId="0" fontId="17" fillId="0" borderId="0" xfId="0" applyFont="1" applyBorder="1" applyAlignment="1" applyProtection="1">
      <alignment horizontal="center" vertical="center" shrinkToFit="1"/>
      <protection hidden="1"/>
    </xf>
    <xf numFmtId="0" fontId="17" fillId="0" borderId="13" xfId="0" applyFont="1" applyBorder="1" applyAlignment="1" applyProtection="1">
      <alignment horizontal="center" vertical="center" shrinkToFit="1"/>
      <protection hidden="1"/>
    </xf>
    <xf numFmtId="0" fontId="17" fillId="0" borderId="27" xfId="0" applyFont="1" applyBorder="1" applyAlignment="1" applyProtection="1">
      <alignment horizontal="center" vertical="center" shrinkToFit="1"/>
      <protection hidden="1"/>
    </xf>
    <xf numFmtId="0" fontId="17" fillId="0" borderId="26" xfId="0" applyFont="1" applyBorder="1" applyAlignment="1" applyProtection="1">
      <alignment horizontal="center" vertical="center" shrinkToFit="1"/>
      <protection hidden="1"/>
    </xf>
    <xf numFmtId="0" fontId="17" fillId="0" borderId="28" xfId="0" applyFont="1" applyBorder="1" applyAlignment="1" applyProtection="1">
      <alignment horizontal="center" vertical="center" shrinkToFit="1"/>
      <protection hidden="1"/>
    </xf>
    <xf numFmtId="0" fontId="22" fillId="0" borderId="31" xfId="0" applyFont="1" applyBorder="1" applyAlignment="1" applyProtection="1">
      <alignment horizontal="center" vertical="justify" wrapText="1"/>
      <protection hidden="1"/>
    </xf>
    <xf numFmtId="0" fontId="22" fillId="0" borderId="15" xfId="0" applyFont="1" applyBorder="1" applyAlignment="1" applyProtection="1">
      <alignment horizontal="center" vertical="justify" wrapText="1"/>
      <protection hidden="1"/>
    </xf>
    <xf numFmtId="0" fontId="22" fillId="0" borderId="17" xfId="0" applyFont="1" applyBorder="1" applyAlignment="1" applyProtection="1">
      <alignment horizontal="center" vertical="justify" wrapText="1"/>
      <protection hidden="1"/>
    </xf>
    <xf numFmtId="0" fontId="22" fillId="0" borderId="12" xfId="0" applyFont="1" applyBorder="1" applyAlignment="1" applyProtection="1">
      <alignment horizontal="center" vertical="justify" wrapText="1"/>
      <protection hidden="1"/>
    </xf>
    <xf numFmtId="0" fontId="22" fillId="0" borderId="0" xfId="0" applyFont="1" applyBorder="1" applyAlignment="1" applyProtection="1">
      <alignment horizontal="center" vertical="justify" wrapText="1"/>
      <protection hidden="1"/>
    </xf>
    <xf numFmtId="0" fontId="22" fillId="0" borderId="13" xfId="0" applyFont="1" applyBorder="1" applyAlignment="1" applyProtection="1">
      <alignment horizontal="center" vertical="justify" wrapText="1"/>
      <protection hidden="1"/>
    </xf>
    <xf numFmtId="0" fontId="22" fillId="0" borderId="27" xfId="0" applyFont="1" applyBorder="1" applyAlignment="1" applyProtection="1">
      <alignment horizontal="center" vertical="justify" wrapText="1"/>
      <protection hidden="1"/>
    </xf>
    <xf numFmtId="0" fontId="22" fillId="0" borderId="26" xfId="0" applyFont="1" applyBorder="1" applyAlignment="1" applyProtection="1">
      <alignment horizontal="center" vertical="justify" wrapText="1"/>
      <protection hidden="1"/>
    </xf>
    <xf numFmtId="0" fontId="22" fillId="0" borderId="28" xfId="0" applyFont="1" applyBorder="1" applyAlignment="1" applyProtection="1">
      <alignment horizontal="center" vertical="justify" wrapText="1"/>
      <protection hidden="1"/>
    </xf>
    <xf numFmtId="0" fontId="17" fillId="0" borderId="111" xfId="0" applyFont="1" applyFill="1" applyBorder="1" applyAlignment="1" applyProtection="1">
      <alignment horizontal="left" vertical="top" textRotation="255"/>
      <protection hidden="1"/>
    </xf>
    <xf numFmtId="0" fontId="17" fillId="0" borderId="107" xfId="0" applyFont="1" applyFill="1" applyBorder="1" applyAlignment="1" applyProtection="1">
      <alignment horizontal="left" vertical="top" textRotation="255"/>
      <protection hidden="1"/>
    </xf>
    <xf numFmtId="0" fontId="17" fillId="0" borderId="110" xfId="0" applyFont="1" applyFill="1" applyBorder="1" applyAlignment="1" applyProtection="1">
      <alignment horizontal="left" vertical="top" textRotation="255"/>
      <protection hidden="1"/>
    </xf>
    <xf numFmtId="0" fontId="17" fillId="0" borderId="0" xfId="0" applyFont="1" applyBorder="1" applyAlignment="1" applyProtection="1">
      <alignment horizontal="right" vertical="top"/>
      <protection hidden="1"/>
    </xf>
    <xf numFmtId="0" fontId="22" fillId="0" borderId="117" xfId="0" applyFont="1" applyBorder="1" applyAlignment="1" applyProtection="1">
      <alignment vertical="top"/>
      <protection hidden="1"/>
    </xf>
    <xf numFmtId="0" fontId="22" fillId="0" borderId="108" xfId="0" applyFont="1" applyBorder="1" applyAlignment="1" applyProtection="1">
      <alignment vertical="top"/>
      <protection hidden="1"/>
    </xf>
    <xf numFmtId="1" fontId="15" fillId="0" borderId="89" xfId="0" applyNumberFormat="1" applyFont="1" applyFill="1" applyBorder="1" applyAlignment="1" applyProtection="1">
      <alignment horizontal="distributed" vertical="center" justifyLastLine="1"/>
      <protection hidden="1"/>
    </xf>
    <xf numFmtId="0" fontId="21" fillId="0" borderId="12" xfId="0" applyFont="1" applyBorder="1" applyAlignment="1" applyProtection="1">
      <alignment horizontal="center" vertical="center"/>
      <protection hidden="1"/>
    </xf>
    <xf numFmtId="0" fontId="21" fillId="0" borderId="0" xfId="0" applyFont="1" applyBorder="1" applyAlignment="1" applyProtection="1">
      <alignment horizontal="center" vertical="center"/>
      <protection hidden="1"/>
    </xf>
    <xf numFmtId="0" fontId="31" fillId="0" borderId="31" xfId="0" applyFont="1" applyBorder="1" applyAlignment="1" applyProtection="1">
      <alignment horizontal="center" vertical="distributed" textRotation="255" justifyLastLine="1"/>
      <protection hidden="1"/>
    </xf>
    <xf numFmtId="0" fontId="31" fillId="0" borderId="15" xfId="0" applyFont="1" applyBorder="1" applyAlignment="1" applyProtection="1">
      <alignment horizontal="center" vertical="distributed" textRotation="255" justifyLastLine="1"/>
      <protection hidden="1"/>
    </xf>
    <xf numFmtId="0" fontId="31" fillId="0" borderId="27" xfId="0" applyFont="1" applyBorder="1" applyAlignment="1" applyProtection="1">
      <alignment horizontal="center" vertical="distributed" textRotation="255" justifyLastLine="1"/>
      <protection hidden="1"/>
    </xf>
    <xf numFmtId="0" fontId="31" fillId="0" borderId="26" xfId="0" applyFont="1" applyBorder="1" applyAlignment="1" applyProtection="1">
      <alignment horizontal="center" vertical="distributed" textRotation="255" justifyLastLine="1"/>
      <protection hidden="1"/>
    </xf>
    <xf numFmtId="0" fontId="31" fillId="0" borderId="28" xfId="0" applyFont="1" applyBorder="1" applyAlignment="1" applyProtection="1">
      <alignment horizontal="center" vertical="distributed" textRotation="255" justifyLastLine="1"/>
      <protection hidden="1"/>
    </xf>
    <xf numFmtId="1" fontId="28" fillId="0" borderId="26" xfId="0" applyNumberFormat="1" applyFont="1" applyBorder="1" applyAlignment="1" applyProtection="1">
      <alignment horizontal="distributed" vertical="center" justifyLastLine="1"/>
      <protection hidden="1"/>
    </xf>
    <xf numFmtId="0" fontId="22" fillId="0" borderId="101" xfId="0" applyFont="1" applyBorder="1" applyAlignment="1" applyProtection="1">
      <alignment vertical="top"/>
      <protection hidden="1"/>
    </xf>
    <xf numFmtId="0" fontId="22" fillId="0" borderId="102" xfId="0" applyFont="1" applyBorder="1" applyAlignment="1" applyProtection="1">
      <alignment vertical="top"/>
      <protection hidden="1"/>
    </xf>
    <xf numFmtId="0" fontId="31" fillId="0" borderId="17" xfId="0" applyFont="1" applyBorder="1" applyAlignment="1" applyProtection="1">
      <alignment horizontal="center" vertical="distributed" textRotation="255" justifyLastLine="1"/>
      <protection hidden="1"/>
    </xf>
    <xf numFmtId="0" fontId="31" fillId="0" borderId="12" xfId="0" applyFont="1" applyBorder="1" applyAlignment="1" applyProtection="1">
      <alignment horizontal="center" vertical="distributed" textRotation="255" justifyLastLine="1"/>
      <protection hidden="1"/>
    </xf>
    <xf numFmtId="0" fontId="31" fillId="0" borderId="0" xfId="0" applyFont="1" applyBorder="1" applyAlignment="1" applyProtection="1">
      <alignment horizontal="center" vertical="distributed" textRotation="255" justifyLastLine="1"/>
      <protection hidden="1"/>
    </xf>
    <xf numFmtId="0" fontId="31" fillId="0" borderId="13" xfId="0" applyFont="1" applyBorder="1" applyAlignment="1" applyProtection="1">
      <alignment horizontal="center" vertical="distributed" textRotation="255" justifyLastLine="1"/>
      <protection hidden="1"/>
    </xf>
    <xf numFmtId="1" fontId="28" fillId="0" borderId="28" xfId="0" applyNumberFormat="1" applyFont="1" applyBorder="1" applyAlignment="1" applyProtection="1">
      <alignment horizontal="distributed" vertical="center" justifyLastLine="1"/>
      <protection hidden="1"/>
    </xf>
    <xf numFmtId="1" fontId="15" fillId="0" borderId="125" xfId="0" applyNumberFormat="1" applyFont="1" applyFill="1" applyBorder="1" applyAlignment="1" applyProtection="1">
      <alignment horizontal="distributed" vertical="center" justifyLastLine="1"/>
      <protection hidden="1"/>
    </xf>
    <xf numFmtId="177" fontId="28" fillId="0" borderId="0" xfId="0" applyNumberFormat="1" applyFont="1" applyBorder="1" applyAlignment="1" applyProtection="1">
      <alignment horizontal="right" vertical="center" shrinkToFit="1"/>
      <protection locked="0"/>
    </xf>
    <xf numFmtId="38" fontId="28" fillId="0" borderId="128" xfId="2" applyFont="1" applyBorder="1" applyAlignment="1" applyProtection="1">
      <alignment horizontal="right" vertical="top" indent="1" shrinkToFit="1"/>
      <protection hidden="1"/>
    </xf>
    <xf numFmtId="38" fontId="28" fillId="0" borderId="102" xfId="2" applyFont="1" applyBorder="1" applyAlignment="1" applyProtection="1">
      <alignment horizontal="right" vertical="top" indent="1" shrinkToFit="1"/>
      <protection hidden="1"/>
    </xf>
    <xf numFmtId="38" fontId="28" fillId="0" borderId="129" xfId="2" applyFont="1" applyBorder="1" applyAlignment="1" applyProtection="1">
      <alignment horizontal="right" vertical="top" indent="1" shrinkToFit="1"/>
      <protection hidden="1"/>
    </xf>
    <xf numFmtId="0" fontId="41" fillId="0" borderId="111" xfId="0" applyFont="1" applyBorder="1" applyAlignment="1" applyProtection="1">
      <alignment horizontal="left" vertical="top" shrinkToFit="1"/>
      <protection hidden="1"/>
    </xf>
    <xf numFmtId="0" fontId="41" fillId="0" borderId="107" xfId="0" applyFont="1" applyBorder="1" applyAlignment="1" applyProtection="1">
      <alignment horizontal="left" vertical="top" shrinkToFit="1"/>
      <protection hidden="1"/>
    </xf>
    <xf numFmtId="38" fontId="32" fillId="0" borderId="79" xfId="2" quotePrefix="1" applyFont="1" applyBorder="1" applyAlignment="1" applyProtection="1">
      <alignment horizontal="right" vertical="center" shrinkToFit="1"/>
      <protection hidden="1"/>
    </xf>
    <xf numFmtId="38" fontId="32" fillId="0" borderId="80" xfId="2" quotePrefix="1" applyFont="1" applyBorder="1" applyAlignment="1" applyProtection="1">
      <alignment horizontal="right" vertical="center" shrinkToFit="1"/>
      <protection hidden="1"/>
    </xf>
    <xf numFmtId="38" fontId="32" fillId="0" borderId="38" xfId="2" quotePrefix="1" applyFont="1" applyBorder="1" applyAlignment="1" applyProtection="1">
      <alignment horizontal="right" vertical="center" shrinkToFit="1"/>
      <protection hidden="1"/>
    </xf>
    <xf numFmtId="38" fontId="32" fillId="0" borderId="77" xfId="2" quotePrefix="1" applyFont="1" applyBorder="1" applyAlignment="1" applyProtection="1">
      <alignment horizontal="right" vertical="center" shrinkToFit="1"/>
      <protection hidden="1"/>
    </xf>
    <xf numFmtId="38" fontId="32" fillId="0" borderId="78" xfId="2" quotePrefix="1" applyFont="1" applyBorder="1" applyAlignment="1" applyProtection="1">
      <alignment horizontal="right" vertical="center" shrinkToFit="1"/>
      <protection hidden="1"/>
    </xf>
    <xf numFmtId="38" fontId="32" fillId="0" borderId="79" xfId="2" applyFont="1" applyBorder="1" applyAlignment="1" applyProtection="1">
      <alignment horizontal="right" vertical="center" shrinkToFit="1"/>
      <protection hidden="1"/>
    </xf>
    <xf numFmtId="38" fontId="32" fillId="0" borderId="0" xfId="2" applyFont="1" applyBorder="1" applyAlignment="1" applyProtection="1">
      <alignment horizontal="right" vertical="center" shrinkToFit="1"/>
      <protection hidden="1"/>
    </xf>
    <xf numFmtId="38" fontId="32" fillId="0" borderId="80" xfId="2" applyFont="1" applyBorder="1" applyAlignment="1" applyProtection="1">
      <alignment horizontal="right" vertical="center" shrinkToFit="1"/>
      <protection hidden="1"/>
    </xf>
    <xf numFmtId="38" fontId="32" fillId="0" borderId="38" xfId="2" applyFont="1" applyBorder="1" applyAlignment="1" applyProtection="1">
      <alignment horizontal="right" vertical="center" shrinkToFit="1"/>
      <protection hidden="1"/>
    </xf>
    <xf numFmtId="38" fontId="32" fillId="0" borderId="77" xfId="2" applyFont="1" applyBorder="1" applyAlignment="1" applyProtection="1">
      <alignment horizontal="right" vertical="center" shrinkToFit="1"/>
      <protection hidden="1"/>
    </xf>
    <xf numFmtId="38" fontId="32" fillId="0" borderId="78" xfId="2" applyFont="1" applyBorder="1" applyAlignment="1" applyProtection="1">
      <alignment horizontal="right" vertical="center" shrinkToFit="1"/>
      <protection hidden="1"/>
    </xf>
    <xf numFmtId="0" fontId="22" fillId="0" borderId="127" xfId="0" applyFont="1" applyBorder="1" applyAlignment="1" applyProtection="1">
      <alignment vertical="top" shrinkToFit="1"/>
      <protection hidden="1"/>
    </xf>
    <xf numFmtId="0" fontId="22" fillId="0" borderId="89" xfId="0" applyFont="1" applyBorder="1" applyAlignment="1" applyProtection="1">
      <alignment vertical="top" shrinkToFit="1"/>
      <protection hidden="1"/>
    </xf>
    <xf numFmtId="0" fontId="21" fillId="0" borderId="12" xfId="0" applyFont="1" applyBorder="1" applyAlignment="1" applyProtection="1">
      <alignment horizontal="center" vertical="distributed" textRotation="255" justifyLastLine="1"/>
      <protection hidden="1"/>
    </xf>
    <xf numFmtId="0" fontId="21" fillId="0" borderId="0" xfId="0" applyFont="1" applyBorder="1" applyAlignment="1" applyProtection="1">
      <alignment horizontal="center" vertical="distributed" textRotation="255" justifyLastLine="1"/>
      <protection hidden="1"/>
    </xf>
    <xf numFmtId="0" fontId="21" fillId="0" borderId="13" xfId="0" applyFont="1" applyBorder="1" applyAlignment="1" applyProtection="1">
      <alignment horizontal="center" vertical="distributed" textRotation="255" justifyLastLine="1"/>
      <protection hidden="1"/>
    </xf>
    <xf numFmtId="0" fontId="21" fillId="0" borderId="27" xfId="0" applyFont="1" applyBorder="1" applyAlignment="1" applyProtection="1">
      <alignment horizontal="center" vertical="distributed" textRotation="255" justifyLastLine="1"/>
      <protection hidden="1"/>
    </xf>
    <xf numFmtId="0" fontId="21" fillId="0" borderId="26" xfId="0" applyFont="1" applyBorder="1" applyAlignment="1" applyProtection="1">
      <alignment horizontal="center" vertical="distributed" textRotation="255" justifyLastLine="1"/>
      <protection hidden="1"/>
    </xf>
    <xf numFmtId="0" fontId="21" fillId="0" borderId="28" xfId="0" applyFont="1" applyBorder="1" applyAlignment="1" applyProtection="1">
      <alignment horizontal="center" vertical="distributed" textRotation="255" justifyLastLine="1"/>
      <protection hidden="1"/>
    </xf>
    <xf numFmtId="0" fontId="31" fillId="0" borderId="31" xfId="0" applyFont="1" applyFill="1" applyBorder="1" applyAlignment="1" applyProtection="1">
      <alignment horizontal="center" vertical="center" wrapText="1"/>
      <protection hidden="1"/>
    </xf>
    <xf numFmtId="0" fontId="31" fillId="0" borderId="15" xfId="0" applyFont="1" applyFill="1" applyBorder="1" applyAlignment="1" applyProtection="1">
      <alignment horizontal="center" vertical="center" wrapText="1"/>
      <protection hidden="1"/>
    </xf>
    <xf numFmtId="0" fontId="31" fillId="0" borderId="17" xfId="0" applyFont="1" applyFill="1" applyBorder="1" applyAlignment="1" applyProtection="1">
      <alignment horizontal="center" vertical="center" wrapText="1"/>
      <protection hidden="1"/>
    </xf>
    <xf numFmtId="0" fontId="31" fillId="0" borderId="44" xfId="0" applyFont="1" applyBorder="1" applyAlignment="1" applyProtection="1">
      <alignment horizontal="distributed" vertical="center" wrapText="1"/>
      <protection hidden="1"/>
    </xf>
    <xf numFmtId="180" fontId="27" fillId="0" borderId="50" xfId="0" applyNumberFormat="1" applyFont="1" applyBorder="1" applyAlignment="1" applyProtection="1">
      <alignment horizontal="center" vertical="center" shrinkToFit="1"/>
      <protection hidden="1"/>
    </xf>
    <xf numFmtId="180" fontId="27" fillId="0" borderId="51" xfId="0" applyNumberFormat="1" applyFont="1" applyBorder="1" applyAlignment="1" applyProtection="1">
      <alignment horizontal="center" vertical="center" shrinkToFit="1"/>
      <protection hidden="1"/>
    </xf>
    <xf numFmtId="0" fontId="27" fillId="0" borderId="20" xfId="0" applyFont="1" applyBorder="1" applyAlignment="1" applyProtection="1">
      <alignment horizontal="center" vertical="center" shrinkToFit="1"/>
      <protection hidden="1"/>
    </xf>
    <xf numFmtId="0" fontId="27" fillId="0" borderId="19" xfId="0" applyFont="1" applyBorder="1" applyAlignment="1" applyProtection="1">
      <alignment horizontal="center" vertical="center" shrinkToFit="1"/>
      <protection hidden="1"/>
    </xf>
    <xf numFmtId="0" fontId="31" fillId="0" borderId="26" xfId="0" applyFont="1" applyFill="1" applyBorder="1" applyAlignment="1" applyProtection="1">
      <alignment horizontal="distributed"/>
      <protection hidden="1"/>
    </xf>
    <xf numFmtId="0" fontId="24" fillId="0" borderId="44" xfId="0" applyFont="1" applyFill="1" applyBorder="1" applyAlignment="1" applyProtection="1">
      <alignment horizontal="left" vertical="center" indent="1"/>
      <protection hidden="1"/>
    </xf>
    <xf numFmtId="0" fontId="24" fillId="0" borderId="45" xfId="0" applyFont="1" applyFill="1" applyBorder="1" applyAlignment="1" applyProtection="1">
      <alignment horizontal="left" vertical="center" indent="1"/>
      <protection hidden="1"/>
    </xf>
    <xf numFmtId="0" fontId="31" fillId="0" borderId="46" xfId="0" applyFont="1" applyBorder="1" applyAlignment="1" applyProtection="1">
      <alignment horizontal="center" vertical="distributed" wrapText="1"/>
      <protection hidden="1"/>
    </xf>
    <xf numFmtId="0" fontId="31" fillId="0" borderId="48" xfId="0" applyFont="1" applyBorder="1" applyAlignment="1" applyProtection="1">
      <alignment horizontal="center" vertical="distributed" wrapText="1"/>
      <protection hidden="1"/>
    </xf>
    <xf numFmtId="180" fontId="27" fillId="0" borderId="44" xfId="0" applyNumberFormat="1" applyFont="1" applyBorder="1" applyAlignment="1" applyProtection="1">
      <alignment horizontal="center" vertical="center"/>
      <protection hidden="1"/>
    </xf>
    <xf numFmtId="0" fontId="31" fillId="0" borderId="39" xfId="0" applyFont="1" applyBorder="1" applyAlignment="1" applyProtection="1">
      <alignment horizontal="distributed" vertical="center" justifyLastLine="1"/>
      <protection hidden="1"/>
    </xf>
    <xf numFmtId="0" fontId="31" fillId="0" borderId="40" xfId="0" applyFont="1" applyBorder="1" applyAlignment="1" applyProtection="1">
      <alignment horizontal="distributed" vertical="center" justifyLastLine="1"/>
      <protection hidden="1"/>
    </xf>
    <xf numFmtId="0" fontId="31" fillId="0" borderId="63" xfId="0" applyFont="1" applyBorder="1" applyAlignment="1" applyProtection="1">
      <alignment horizontal="distributed" vertical="center" justifyLastLine="1"/>
      <protection hidden="1"/>
    </xf>
    <xf numFmtId="0" fontId="31" fillId="0" borderId="85" xfId="0" applyFont="1" applyBorder="1" applyAlignment="1" applyProtection="1">
      <alignment horizontal="distributed" vertical="center" justifyLastLine="1"/>
      <protection hidden="1"/>
    </xf>
    <xf numFmtId="0" fontId="31" fillId="0" borderId="26" xfId="0" applyFont="1" applyBorder="1" applyAlignment="1" applyProtection="1">
      <alignment horizontal="distributed" vertical="center" justifyLastLine="1"/>
      <protection hidden="1"/>
    </xf>
    <xf numFmtId="0" fontId="31" fillId="0" borderId="86" xfId="0" applyFont="1" applyBorder="1" applyAlignment="1" applyProtection="1">
      <alignment horizontal="distributed" vertical="center" justifyLastLine="1"/>
      <protection hidden="1"/>
    </xf>
    <xf numFmtId="0" fontId="31" fillId="0" borderId="28" xfId="0" applyFont="1" applyBorder="1" applyAlignment="1" applyProtection="1">
      <alignment horizontal="distributed" vertical="center" justifyLastLine="1"/>
      <protection hidden="1"/>
    </xf>
    <xf numFmtId="0" fontId="27" fillId="0" borderId="44" xfId="0" applyFont="1" applyBorder="1" applyAlignment="1" applyProtection="1">
      <alignment horizontal="center" vertical="center" shrinkToFit="1"/>
      <protection hidden="1"/>
    </xf>
    <xf numFmtId="178" fontId="27" fillId="0" borderId="44" xfId="0" applyNumberFormat="1" applyFont="1" applyBorder="1" applyAlignment="1" applyProtection="1">
      <alignment horizontal="center" vertical="center"/>
      <protection hidden="1"/>
    </xf>
    <xf numFmtId="0" fontId="31" fillId="0" borderId="79" xfId="0" applyFont="1" applyBorder="1" applyAlignment="1" applyProtection="1">
      <alignment horizontal="center" vertical="center"/>
      <protection hidden="1"/>
    </xf>
    <xf numFmtId="0" fontId="31" fillId="0" borderId="0" xfId="0" applyFont="1" applyBorder="1" applyAlignment="1" applyProtection="1">
      <alignment horizontal="center" vertical="center"/>
      <protection hidden="1"/>
    </xf>
    <xf numFmtId="0" fontId="31" fillId="0" borderId="13" xfId="0" applyFont="1" applyBorder="1" applyAlignment="1" applyProtection="1">
      <alignment horizontal="center" vertical="center"/>
      <protection hidden="1"/>
    </xf>
    <xf numFmtId="0" fontId="31" fillId="0" borderId="12" xfId="0" applyFont="1" applyBorder="1" applyAlignment="1" applyProtection="1">
      <alignment horizontal="center" vertical="center"/>
      <protection hidden="1"/>
    </xf>
    <xf numFmtId="0" fontId="31" fillId="0" borderId="80" xfId="0" applyFont="1" applyBorder="1" applyAlignment="1" applyProtection="1">
      <alignment horizontal="center" vertical="center"/>
      <protection hidden="1"/>
    </xf>
    <xf numFmtId="179" fontId="27" fillId="0" borderId="50" xfId="0" applyNumberFormat="1" applyFont="1" applyBorder="1" applyAlignment="1" applyProtection="1">
      <alignment horizontal="center" vertical="center" shrinkToFit="1"/>
      <protection hidden="1"/>
    </xf>
    <xf numFmtId="1" fontId="27" fillId="0" borderId="26" xfId="0" applyNumberFormat="1" applyFont="1" applyFill="1" applyBorder="1" applyAlignment="1" applyProtection="1">
      <alignment horizontal="left" indent="1"/>
      <protection hidden="1"/>
    </xf>
    <xf numFmtId="1" fontId="27" fillId="0" borderId="28" xfId="0" applyNumberFormat="1" applyFont="1" applyFill="1" applyBorder="1" applyAlignment="1" applyProtection="1">
      <alignment horizontal="left" indent="1"/>
      <protection hidden="1"/>
    </xf>
    <xf numFmtId="0" fontId="31" fillId="0" borderId="49" xfId="0" applyFont="1" applyBorder="1" applyAlignment="1" applyProtection="1">
      <alignment horizontal="center" vertical="center"/>
      <protection hidden="1"/>
    </xf>
    <xf numFmtId="0" fontId="31" fillId="0" borderId="46" xfId="0" applyFont="1" applyBorder="1" applyAlignment="1" applyProtection="1">
      <alignment horizontal="center" vertical="center"/>
      <protection hidden="1"/>
    </xf>
    <xf numFmtId="0" fontId="27" fillId="0" borderId="55" xfId="0" applyFont="1" applyBorder="1" applyAlignment="1" applyProtection="1">
      <alignment horizontal="center" vertical="center" shrinkToFit="1"/>
      <protection hidden="1"/>
    </xf>
    <xf numFmtId="0" fontId="27" fillId="0" borderId="50" xfId="0" applyFont="1" applyBorder="1" applyAlignment="1" applyProtection="1">
      <alignment horizontal="center" vertical="center" shrinkToFit="1"/>
      <protection hidden="1"/>
    </xf>
    <xf numFmtId="1" fontId="27" fillId="0" borderId="50" xfId="0" applyNumberFormat="1" applyFont="1" applyBorder="1" applyAlignment="1" applyProtection="1">
      <alignment horizontal="center" vertical="center" shrinkToFit="1"/>
      <protection hidden="1"/>
    </xf>
    <xf numFmtId="0" fontId="61" fillId="0" borderId="258" xfId="0" applyFont="1" applyBorder="1" applyAlignment="1" applyProtection="1">
      <alignment horizontal="distributed" vertical="center" justifyLastLine="1"/>
      <protection hidden="1"/>
    </xf>
    <xf numFmtId="0" fontId="61" fillId="0" borderId="239" xfId="0" applyFont="1" applyBorder="1" applyAlignment="1" applyProtection="1">
      <alignment horizontal="distributed" vertical="center" justifyLastLine="1"/>
      <protection hidden="1"/>
    </xf>
    <xf numFmtId="0" fontId="61" fillId="0" borderId="259" xfId="0" applyFont="1" applyBorder="1" applyAlignment="1" applyProtection="1">
      <alignment horizontal="distributed" vertical="center" justifyLastLine="1"/>
      <protection hidden="1"/>
    </xf>
    <xf numFmtId="0" fontId="61" fillId="0" borderId="200" xfId="0" applyFont="1" applyBorder="1" applyAlignment="1" applyProtection="1">
      <alignment horizontal="center" vertical="center" justifyLastLine="1"/>
      <protection hidden="1"/>
    </xf>
    <xf numFmtId="0" fontId="61" fillId="0" borderId="201" xfId="0" applyFont="1" applyBorder="1" applyAlignment="1" applyProtection="1">
      <alignment horizontal="center" vertical="center" justifyLastLine="1"/>
      <protection hidden="1"/>
    </xf>
    <xf numFmtId="0" fontId="61" fillId="0" borderId="301" xfId="0" applyFont="1" applyBorder="1" applyAlignment="1" applyProtection="1">
      <alignment horizontal="center" vertical="center" justifyLastLine="1"/>
      <protection hidden="1"/>
    </xf>
    <xf numFmtId="0" fontId="61" fillId="0" borderId="200" xfId="0" applyFont="1" applyBorder="1" applyAlignment="1" applyProtection="1">
      <alignment horizontal="distributed" vertical="center" justifyLastLine="1"/>
      <protection hidden="1"/>
    </xf>
    <xf numFmtId="0" fontId="61" fillId="0" borderId="201" xfId="0" applyFont="1" applyBorder="1" applyAlignment="1" applyProtection="1">
      <alignment horizontal="distributed" vertical="center" justifyLastLine="1"/>
      <protection hidden="1"/>
    </xf>
    <xf numFmtId="0" fontId="61" fillId="0" borderId="301" xfId="0" applyFont="1" applyBorder="1" applyAlignment="1" applyProtection="1">
      <alignment horizontal="distributed" vertical="center" justifyLastLine="1"/>
      <protection hidden="1"/>
    </xf>
    <xf numFmtId="0" fontId="63" fillId="0" borderId="246" xfId="0" applyFont="1" applyBorder="1" applyAlignment="1" applyProtection="1">
      <alignment horizontal="center" vertical="center"/>
      <protection hidden="1"/>
    </xf>
    <xf numFmtId="0" fontId="63" fillId="0" borderId="240" xfId="0" applyFont="1" applyBorder="1" applyAlignment="1" applyProtection="1">
      <alignment horizontal="center" vertical="center"/>
      <protection hidden="1"/>
    </xf>
    <xf numFmtId="0" fontId="63" fillId="0" borderId="206" xfId="0" applyFont="1" applyBorder="1" applyAlignment="1" applyProtection="1">
      <alignment horizontal="center" vertical="center"/>
      <protection hidden="1"/>
    </xf>
    <xf numFmtId="0" fontId="63" fillId="0" borderId="207" xfId="0" applyFont="1" applyBorder="1" applyAlignment="1" applyProtection="1">
      <alignment horizontal="center" vertical="center"/>
      <protection hidden="1"/>
    </xf>
    <xf numFmtId="0" fontId="65" fillId="0" borderId="261" xfId="0" applyFont="1" applyBorder="1" applyAlignment="1" applyProtection="1">
      <alignment horizontal="distributed" vertical="top"/>
      <protection hidden="1"/>
    </xf>
    <xf numFmtId="0" fontId="65" fillId="0" borderId="262" xfId="0" applyFont="1" applyBorder="1" applyAlignment="1" applyProtection="1">
      <alignment horizontal="distributed" vertical="top"/>
      <protection hidden="1"/>
    </xf>
    <xf numFmtId="38" fontId="24" fillId="0" borderId="262" xfId="2" applyFont="1" applyFill="1" applyBorder="1" applyAlignment="1" applyProtection="1">
      <alignment horizontal="right" vertical="top"/>
      <protection hidden="1"/>
    </xf>
    <xf numFmtId="0" fontId="65" fillId="0" borderId="262" xfId="0" applyFont="1" applyBorder="1" applyAlignment="1" applyProtection="1">
      <alignment horizontal="right" vertical="top"/>
      <protection hidden="1"/>
    </xf>
    <xf numFmtId="0" fontId="65" fillId="0" borderId="263" xfId="0" applyFont="1" applyBorder="1" applyAlignment="1" applyProtection="1">
      <alignment horizontal="right" vertical="top"/>
      <protection hidden="1"/>
    </xf>
    <xf numFmtId="0" fontId="65" fillId="0" borderId="263" xfId="0" applyFont="1" applyBorder="1" applyAlignment="1" applyProtection="1">
      <alignment horizontal="distributed" vertical="top"/>
      <protection hidden="1"/>
    </xf>
    <xf numFmtId="0" fontId="65" fillId="0" borderId="240" xfId="0" applyFont="1" applyBorder="1" applyAlignment="1" applyProtection="1">
      <alignment horizontal="right" vertical="top"/>
      <protection hidden="1"/>
    </xf>
    <xf numFmtId="0" fontId="65" fillId="0" borderId="241" xfId="0" applyFont="1" applyBorder="1" applyAlignment="1" applyProtection="1">
      <alignment horizontal="right" vertical="top"/>
      <protection hidden="1"/>
    </xf>
    <xf numFmtId="177" fontId="28" fillId="0" borderId="240" xfId="0" applyNumberFormat="1" applyFont="1" applyBorder="1" applyAlignment="1" applyProtection="1">
      <alignment horizontal="right" vertical="center" shrinkToFit="1"/>
      <protection locked="0"/>
    </xf>
    <xf numFmtId="38" fontId="28" fillId="0" borderId="266" xfId="2" applyFont="1" applyBorder="1" applyAlignment="1" applyProtection="1">
      <alignment horizontal="right" vertical="top" indent="1" shrinkToFit="1"/>
      <protection hidden="1"/>
    </xf>
    <xf numFmtId="38" fontId="28" fillId="0" borderId="267" xfId="2" applyFont="1" applyBorder="1" applyAlignment="1" applyProtection="1">
      <alignment horizontal="right" vertical="top" indent="1" shrinkToFit="1"/>
      <protection hidden="1"/>
    </xf>
    <xf numFmtId="38" fontId="28" fillId="0" borderId="268" xfId="2" applyFont="1" applyBorder="1" applyAlignment="1" applyProtection="1">
      <alignment horizontal="right" vertical="top" indent="1" shrinkToFit="1"/>
      <protection hidden="1"/>
    </xf>
    <xf numFmtId="38" fontId="28" fillId="0" borderId="207" xfId="2" applyFont="1" applyBorder="1" applyAlignment="1" applyProtection="1">
      <alignment horizontal="right" vertical="top" indent="1" shrinkToFit="1"/>
      <protection hidden="1"/>
    </xf>
    <xf numFmtId="38" fontId="28" fillId="0" borderId="208" xfId="2" applyFont="1" applyBorder="1" applyAlignment="1" applyProtection="1">
      <alignment horizontal="right" vertical="top" indent="1" shrinkToFit="1"/>
      <protection hidden="1"/>
    </xf>
    <xf numFmtId="38" fontId="28" fillId="0" borderId="206" xfId="2" applyFont="1" applyBorder="1" applyAlignment="1" applyProtection="1">
      <alignment horizontal="right" vertical="top" indent="1" shrinkToFit="1"/>
      <protection hidden="1"/>
    </xf>
    <xf numFmtId="0" fontId="61" fillId="0" borderId="0" xfId="0" applyFont="1" applyBorder="1" applyAlignment="1" applyProtection="1">
      <alignment horizontal="distributed" vertical="center" justifyLastLine="1"/>
      <protection hidden="1"/>
    </xf>
    <xf numFmtId="0" fontId="64" fillId="0" borderId="247" xfId="0" applyFont="1" applyBorder="1" applyAlignment="1" applyProtection="1">
      <alignment horizontal="center" vertical="center" wrapText="1" shrinkToFit="1"/>
      <protection hidden="1"/>
    </xf>
    <xf numFmtId="0" fontId="64" fillId="0" borderId="0" xfId="0" applyFont="1" applyBorder="1" applyAlignment="1" applyProtection="1">
      <alignment horizontal="center" vertical="center" shrinkToFit="1"/>
      <protection hidden="1"/>
    </xf>
    <xf numFmtId="0" fontId="64" fillId="0" borderId="242" xfId="0" applyFont="1" applyBorder="1" applyAlignment="1" applyProtection="1">
      <alignment horizontal="center" vertical="center" shrinkToFit="1"/>
      <protection hidden="1"/>
    </xf>
    <xf numFmtId="0" fontId="64" fillId="0" borderId="247" xfId="0" applyFont="1" applyBorder="1" applyAlignment="1" applyProtection="1">
      <alignment horizontal="center" vertical="center" shrinkToFit="1"/>
      <protection hidden="1"/>
    </xf>
    <xf numFmtId="0" fontId="64" fillId="0" borderId="206" xfId="0" applyFont="1" applyBorder="1" applyAlignment="1" applyProtection="1">
      <alignment horizontal="center" vertical="center" shrinkToFit="1"/>
      <protection hidden="1"/>
    </xf>
    <xf numFmtId="0" fontId="64" fillId="0" borderId="207" xfId="0" applyFont="1" applyBorder="1" applyAlignment="1" applyProtection="1">
      <alignment horizontal="center" vertical="center" shrinkToFit="1"/>
      <protection hidden="1"/>
    </xf>
    <xf numFmtId="0" fontId="64" fillId="0" borderId="208" xfId="0" applyFont="1" applyBorder="1" applyAlignment="1" applyProtection="1">
      <alignment horizontal="center" vertical="center" shrinkToFit="1"/>
      <protection hidden="1"/>
    </xf>
    <xf numFmtId="0" fontId="61" fillId="0" borderId="247" xfId="0" applyFont="1" applyBorder="1" applyAlignment="1" applyProtection="1">
      <alignment horizontal="distributed" vertical="center"/>
      <protection hidden="1"/>
    </xf>
    <xf numFmtId="0" fontId="61" fillId="0" borderId="0" xfId="0" applyFont="1" applyBorder="1" applyAlignment="1" applyProtection="1">
      <alignment horizontal="distributed" vertical="center"/>
      <protection hidden="1"/>
    </xf>
    <xf numFmtId="0" fontId="61" fillId="0" borderId="240" xfId="0" applyFont="1" applyBorder="1" applyAlignment="1" applyProtection="1">
      <alignment horizontal="distributed" vertical="center"/>
      <protection hidden="1"/>
    </xf>
    <xf numFmtId="0" fontId="61" fillId="0" borderId="241" xfId="0" applyFont="1" applyBorder="1" applyAlignment="1" applyProtection="1">
      <alignment horizontal="distributed" vertical="center"/>
      <protection hidden="1"/>
    </xf>
    <xf numFmtId="0" fontId="62" fillId="0" borderId="246" xfId="0" applyFont="1" applyBorder="1" applyAlignment="1" applyProtection="1">
      <alignment horizontal="center" vertical="justify" wrapText="1"/>
      <protection hidden="1"/>
    </xf>
    <xf numFmtId="0" fontId="62" fillId="0" borderId="240" xfId="0" applyFont="1" applyBorder="1" applyAlignment="1" applyProtection="1">
      <alignment horizontal="center" vertical="justify" wrapText="1"/>
      <protection hidden="1"/>
    </xf>
    <xf numFmtId="0" fontId="62" fillId="0" borderId="241" xfId="0" applyFont="1" applyBorder="1" applyAlignment="1" applyProtection="1">
      <alignment horizontal="center" vertical="justify" wrapText="1"/>
      <protection hidden="1"/>
    </xf>
    <xf numFmtId="0" fontId="62" fillId="0" borderId="247" xfId="0" applyFont="1" applyBorder="1" applyAlignment="1" applyProtection="1">
      <alignment horizontal="center" vertical="justify" wrapText="1"/>
      <protection hidden="1"/>
    </xf>
    <xf numFmtId="0" fontId="62" fillId="0" borderId="0" xfId="0" applyFont="1" applyBorder="1" applyAlignment="1" applyProtection="1">
      <alignment horizontal="center" vertical="justify" wrapText="1"/>
      <protection hidden="1"/>
    </xf>
    <xf numFmtId="0" fontId="62" fillId="0" borderId="242" xfId="0" applyFont="1" applyBorder="1" applyAlignment="1" applyProtection="1">
      <alignment horizontal="center" vertical="justify" wrapText="1"/>
      <protection hidden="1"/>
    </xf>
    <xf numFmtId="0" fontId="62" fillId="0" borderId="206" xfId="0" applyFont="1" applyBorder="1" applyAlignment="1" applyProtection="1">
      <alignment horizontal="center" vertical="justify" wrapText="1"/>
      <protection hidden="1"/>
    </xf>
    <xf numFmtId="0" fontId="62" fillId="0" borderId="207" xfId="0" applyFont="1" applyBorder="1" applyAlignment="1" applyProtection="1">
      <alignment horizontal="center" vertical="justify" wrapText="1"/>
      <protection hidden="1"/>
    </xf>
    <xf numFmtId="0" fontId="62" fillId="0" borderId="208" xfId="0" applyFont="1" applyBorder="1" applyAlignment="1" applyProtection="1">
      <alignment horizontal="center" vertical="justify" wrapText="1"/>
      <protection hidden="1"/>
    </xf>
    <xf numFmtId="0" fontId="61" fillId="0" borderId="0" xfId="0" applyFont="1" applyBorder="1" applyAlignment="1" applyProtection="1">
      <alignment horizontal="center" vertical="center"/>
      <protection hidden="1"/>
    </xf>
    <xf numFmtId="0" fontId="61" fillId="0" borderId="247" xfId="0" applyFont="1" applyBorder="1" applyAlignment="1" applyProtection="1">
      <alignment horizontal="center" vertical="center" shrinkToFit="1"/>
      <protection hidden="1"/>
    </xf>
    <xf numFmtId="0" fontId="61" fillId="0" borderId="0" xfId="0" applyFont="1" applyBorder="1" applyAlignment="1" applyProtection="1">
      <alignment horizontal="center" vertical="center" shrinkToFit="1"/>
      <protection hidden="1"/>
    </xf>
    <xf numFmtId="0" fontId="61" fillId="0" borderId="242" xfId="0" applyFont="1" applyBorder="1" applyAlignment="1" applyProtection="1">
      <alignment horizontal="center" vertical="center" shrinkToFit="1"/>
      <protection hidden="1"/>
    </xf>
    <xf numFmtId="0" fontId="61" fillId="0" borderId="246" xfId="0" applyFont="1" applyBorder="1" applyAlignment="1" applyProtection="1">
      <alignment horizontal="center" vertical="center"/>
      <protection hidden="1"/>
    </xf>
    <xf numFmtId="0" fontId="61" fillId="0" borderId="240" xfId="0" applyFont="1" applyBorder="1" applyAlignment="1" applyProtection="1">
      <alignment horizontal="center" vertical="center"/>
      <protection hidden="1"/>
    </xf>
    <xf numFmtId="0" fontId="61" fillId="0" borderId="241" xfId="0" applyFont="1" applyBorder="1" applyAlignment="1" applyProtection="1">
      <alignment horizontal="center" vertical="center"/>
      <protection hidden="1"/>
    </xf>
    <xf numFmtId="0" fontId="61" fillId="0" borderId="203" xfId="0" applyFont="1" applyBorder="1" applyAlignment="1" applyProtection="1">
      <alignment horizontal="center" vertical="center"/>
      <protection hidden="1"/>
    </xf>
    <xf numFmtId="0" fontId="61" fillId="0" borderId="204" xfId="0" applyFont="1" applyBorder="1" applyAlignment="1" applyProtection="1">
      <alignment horizontal="center" vertical="center"/>
      <protection hidden="1"/>
    </xf>
    <xf numFmtId="0" fontId="61" fillId="0" borderId="246" xfId="0" applyFont="1" applyBorder="1" applyAlignment="1" applyProtection="1">
      <alignment horizontal="center" vertical="center" shrinkToFit="1"/>
      <protection hidden="1"/>
    </xf>
    <xf numFmtId="0" fontId="61" fillId="0" borderId="240" xfId="0" applyFont="1" applyBorder="1" applyAlignment="1" applyProtection="1">
      <alignment horizontal="center" vertical="center" shrinkToFit="1"/>
      <protection hidden="1"/>
    </xf>
    <xf numFmtId="0" fontId="61" fillId="0" borderId="241" xfId="0" applyFont="1" applyBorder="1" applyAlignment="1" applyProtection="1">
      <alignment horizontal="center" vertical="center" shrinkToFit="1"/>
      <protection hidden="1"/>
    </xf>
    <xf numFmtId="0" fontId="64" fillId="0" borderId="241" xfId="0" applyFont="1" applyFill="1" applyBorder="1" applyAlignment="1" applyProtection="1">
      <alignment horizontal="distributed" vertical="top"/>
      <protection hidden="1"/>
    </xf>
    <xf numFmtId="0" fontId="64" fillId="0" borderId="246" xfId="0" applyFont="1" applyBorder="1" applyAlignment="1" applyProtection="1">
      <alignment horizontal="right" vertical="top" textRotation="255"/>
      <protection hidden="1"/>
    </xf>
    <xf numFmtId="0" fontId="64" fillId="0" borderId="240" xfId="0" applyFont="1" applyBorder="1" applyAlignment="1" applyProtection="1">
      <alignment horizontal="right" vertical="top" textRotation="255"/>
      <protection hidden="1"/>
    </xf>
    <xf numFmtId="0" fontId="64" fillId="0" borderId="261" xfId="0" applyFont="1" applyBorder="1" applyAlignment="1" applyProtection="1">
      <alignment horizontal="distributed" vertical="top"/>
      <protection hidden="1"/>
    </xf>
    <xf numFmtId="0" fontId="64" fillId="0" borderId="262" xfId="0" applyFont="1" applyBorder="1" applyAlignment="1" applyProtection="1">
      <alignment horizontal="distributed" vertical="top"/>
      <protection hidden="1"/>
    </xf>
    <xf numFmtId="0" fontId="24" fillId="0" borderId="0" xfId="0" applyFont="1" applyFill="1" applyBorder="1" applyAlignment="1">
      <alignment horizontal="center" vertical="center"/>
    </xf>
    <xf numFmtId="0" fontId="24" fillId="0" borderId="102" xfId="0" applyFont="1" applyFill="1" applyBorder="1" applyAlignment="1">
      <alignment horizontal="center" vertical="center"/>
    </xf>
    <xf numFmtId="0" fontId="22" fillId="0" borderId="142" xfId="0" applyFont="1" applyFill="1" applyBorder="1" applyAlignment="1" applyProtection="1">
      <alignment horizontal="center" vertical="center"/>
      <protection hidden="1"/>
    </xf>
    <xf numFmtId="0" fontId="22" fillId="0" borderId="143" xfId="0" applyFont="1" applyFill="1" applyBorder="1" applyAlignment="1" applyProtection="1">
      <alignment horizontal="center" vertical="center"/>
      <protection hidden="1"/>
    </xf>
    <xf numFmtId="0" fontId="22" fillId="0" borderId="144" xfId="0" applyFont="1" applyFill="1" applyBorder="1" applyAlignment="1" applyProtection="1">
      <alignment horizontal="center" vertical="center"/>
      <protection hidden="1"/>
    </xf>
    <xf numFmtId="0" fontId="22" fillId="0" borderId="20" xfId="0" applyFont="1" applyFill="1" applyBorder="1" applyAlignment="1" applyProtection="1">
      <alignment horizontal="center" vertical="center"/>
      <protection hidden="1"/>
    </xf>
    <xf numFmtId="38" fontId="15" fillId="0" borderId="33" xfId="2" quotePrefix="1" applyFont="1" applyBorder="1" applyAlignment="1" applyProtection="1">
      <alignment horizontal="right" vertical="top" shrinkToFit="1"/>
      <protection hidden="1"/>
    </xf>
    <xf numFmtId="38" fontId="15" fillId="0" borderId="35" xfId="2" quotePrefix="1" applyFont="1" applyBorder="1" applyAlignment="1" applyProtection="1">
      <alignment horizontal="right" vertical="top" shrinkToFit="1"/>
      <protection hidden="1"/>
    </xf>
    <xf numFmtId="38" fontId="15" fillId="0" borderId="68" xfId="2" quotePrefix="1" applyFont="1" applyBorder="1" applyAlignment="1" applyProtection="1">
      <alignment horizontal="right" vertical="top" shrinkToFit="1"/>
      <protection hidden="1"/>
    </xf>
    <xf numFmtId="38" fontId="16" fillId="0" borderId="0" xfId="2" applyFont="1" applyBorder="1" applyAlignment="1">
      <alignment vertical="top" shrinkToFit="1"/>
    </xf>
    <xf numFmtId="38" fontId="16" fillId="0" borderId="74" xfId="2" applyFont="1" applyBorder="1" applyAlignment="1">
      <alignment vertical="top" shrinkToFit="1"/>
    </xf>
    <xf numFmtId="38" fontId="16" fillId="0" borderId="35" xfId="2" applyFont="1" applyBorder="1" applyAlignment="1">
      <alignment vertical="top" shrinkToFit="1"/>
    </xf>
    <xf numFmtId="0" fontId="62" fillId="0" borderId="302" xfId="0" applyFont="1" applyFill="1" applyBorder="1" applyAlignment="1" applyProtection="1">
      <alignment horizontal="center" vertical="center"/>
      <protection hidden="1"/>
    </xf>
    <xf numFmtId="0" fontId="62" fillId="0" borderId="303" xfId="0" applyFont="1" applyFill="1" applyBorder="1" applyAlignment="1" applyProtection="1">
      <alignment horizontal="center" vertical="center"/>
      <protection hidden="1"/>
    </xf>
    <xf numFmtId="0" fontId="62" fillId="0" borderId="304" xfId="0" applyFont="1" applyFill="1" applyBorder="1" applyAlignment="1" applyProtection="1">
      <alignment horizontal="center" vertical="center"/>
      <protection hidden="1"/>
    </xf>
    <xf numFmtId="0" fontId="28" fillId="0" borderId="305" xfId="0" applyFont="1" applyFill="1" applyBorder="1" applyAlignment="1" applyProtection="1">
      <alignment horizontal="center" vertical="center" shrinkToFit="1"/>
      <protection hidden="1"/>
    </xf>
    <xf numFmtId="0" fontId="28" fillId="0" borderId="240" xfId="0" applyFont="1" applyFill="1" applyBorder="1" applyAlignment="1" applyProtection="1">
      <alignment horizontal="center" vertical="center" shrinkToFit="1"/>
      <protection hidden="1"/>
    </xf>
    <xf numFmtId="0" fontId="28" fillId="0" borderId="306" xfId="0" applyFont="1" applyFill="1" applyBorder="1" applyAlignment="1" applyProtection="1">
      <alignment horizontal="center" vertical="center" shrinkToFit="1"/>
      <protection hidden="1"/>
    </xf>
    <xf numFmtId="0" fontId="28" fillId="0" borderId="266" xfId="0" applyFont="1" applyFill="1" applyBorder="1" applyAlignment="1" applyProtection="1">
      <alignment horizontal="center" vertical="center" shrinkToFit="1"/>
      <protection hidden="1"/>
    </xf>
    <xf numFmtId="0" fontId="28" fillId="0" borderId="267" xfId="0" applyFont="1" applyFill="1" applyBorder="1" applyAlignment="1" applyProtection="1">
      <alignment horizontal="center" vertical="center" shrinkToFit="1"/>
      <protection hidden="1"/>
    </xf>
    <xf numFmtId="0" fontId="28" fillId="0" borderId="268" xfId="0" applyFont="1" applyFill="1" applyBorder="1" applyAlignment="1" applyProtection="1">
      <alignment horizontal="center" vertical="center" shrinkToFit="1"/>
      <protection hidden="1"/>
    </xf>
    <xf numFmtId="0" fontId="24" fillId="0" borderId="264" xfId="0" applyFont="1" applyFill="1" applyBorder="1" applyAlignment="1" applyProtection="1">
      <alignment horizontal="center" vertical="top" shrinkToFit="1"/>
      <protection hidden="1"/>
    </xf>
    <xf numFmtId="0" fontId="24" fillId="0" borderId="265" xfId="0" applyFont="1" applyFill="1" applyBorder="1" applyAlignment="1" applyProtection="1">
      <alignment horizontal="center" vertical="top" shrinkToFit="1"/>
      <protection hidden="1"/>
    </xf>
    <xf numFmtId="0" fontId="24" fillId="0" borderId="266" xfId="0" applyFont="1" applyFill="1" applyBorder="1" applyAlignment="1" applyProtection="1">
      <alignment horizontal="center" vertical="top" shrinkToFit="1"/>
      <protection hidden="1"/>
    </xf>
    <xf numFmtId="0" fontId="24" fillId="0" borderId="267" xfId="0" applyFont="1" applyFill="1" applyBorder="1" applyAlignment="1" applyProtection="1">
      <alignment horizontal="center" vertical="top" shrinkToFit="1"/>
      <protection hidden="1"/>
    </xf>
    <xf numFmtId="0" fontId="24" fillId="0" borderId="268" xfId="0" applyFont="1" applyFill="1" applyBorder="1" applyAlignment="1" applyProtection="1">
      <alignment horizontal="center" vertical="top" shrinkToFit="1"/>
      <protection hidden="1"/>
    </xf>
    <xf numFmtId="38" fontId="28" fillId="0" borderId="264" xfId="2" applyFont="1" applyFill="1" applyBorder="1" applyAlignment="1" applyProtection="1">
      <alignment horizontal="right" vertical="top" indent="1" shrinkToFit="1"/>
      <protection hidden="1"/>
    </xf>
    <xf numFmtId="38" fontId="28" fillId="0" borderId="265" xfId="2" applyFont="1" applyFill="1" applyBorder="1" applyAlignment="1" applyProtection="1">
      <alignment horizontal="right" vertical="top" indent="1" shrinkToFit="1"/>
      <protection hidden="1"/>
    </xf>
    <xf numFmtId="38" fontId="28" fillId="0" borderId="266" xfId="2" applyFont="1" applyFill="1" applyBorder="1" applyAlignment="1" applyProtection="1">
      <alignment horizontal="right" vertical="top" indent="1" shrinkToFit="1"/>
      <protection hidden="1"/>
    </xf>
    <xf numFmtId="38" fontId="28" fillId="0" borderId="267" xfId="2" applyFont="1" applyFill="1" applyBorder="1" applyAlignment="1" applyProtection="1">
      <alignment horizontal="right" vertical="top" indent="1" shrinkToFit="1"/>
      <protection hidden="1"/>
    </xf>
    <xf numFmtId="38" fontId="28" fillId="0" borderId="268" xfId="2" applyFont="1" applyFill="1" applyBorder="1" applyAlignment="1" applyProtection="1">
      <alignment horizontal="right" vertical="top" indent="1" shrinkToFit="1"/>
      <protection hidden="1"/>
    </xf>
    <xf numFmtId="0" fontId="24" fillId="0" borderId="310" xfId="0" applyFont="1" applyFill="1" applyBorder="1" applyAlignment="1" applyProtection="1">
      <alignment horizontal="center" vertical="top" shrinkToFit="1"/>
      <protection hidden="1"/>
    </xf>
    <xf numFmtId="0" fontId="24" fillId="0" borderId="300" xfId="0" applyFont="1" applyFill="1" applyBorder="1" applyAlignment="1" applyProtection="1">
      <alignment horizontal="center" vertical="top" shrinkToFit="1"/>
      <protection hidden="1"/>
    </xf>
    <xf numFmtId="0" fontId="24" fillId="0" borderId="312" xfId="0" applyFont="1" applyFill="1" applyBorder="1" applyAlignment="1" applyProtection="1">
      <alignment horizontal="center" vertical="top" shrinkToFit="1"/>
      <protection hidden="1"/>
    </xf>
    <xf numFmtId="0" fontId="24" fillId="0" borderId="313" xfId="0" applyFont="1" applyFill="1" applyBorder="1" applyAlignment="1" applyProtection="1">
      <alignment horizontal="center" vertical="top" shrinkToFit="1"/>
      <protection hidden="1"/>
    </xf>
    <xf numFmtId="0" fontId="24" fillId="0" borderId="311" xfId="0" applyFont="1" applyFill="1" applyBorder="1" applyAlignment="1" applyProtection="1">
      <alignment horizontal="center" vertical="top" shrinkToFit="1"/>
      <protection hidden="1"/>
    </xf>
    <xf numFmtId="0" fontId="24" fillId="0" borderId="314" xfId="0" applyFont="1" applyFill="1" applyBorder="1" applyAlignment="1" applyProtection="1">
      <alignment horizontal="center" vertical="top" shrinkToFit="1"/>
      <protection hidden="1"/>
    </xf>
    <xf numFmtId="0" fontId="24" fillId="0" borderId="247" xfId="0" applyFont="1" applyFill="1" applyBorder="1" applyAlignment="1" applyProtection="1">
      <alignment horizontal="center" vertical="center"/>
      <protection hidden="1"/>
    </xf>
    <xf numFmtId="0" fontId="24" fillId="0" borderId="206" xfId="0" applyFont="1" applyFill="1" applyBorder="1" applyAlignment="1" applyProtection="1">
      <alignment horizontal="center" vertical="center"/>
      <protection hidden="1"/>
    </xf>
    <xf numFmtId="0" fontId="24" fillId="0" borderId="207" xfId="0" applyFont="1" applyFill="1" applyBorder="1" applyAlignment="1" applyProtection="1">
      <alignment horizontal="center" vertical="center"/>
      <protection hidden="1"/>
    </xf>
    <xf numFmtId="0" fontId="59" fillId="0" borderId="0" xfId="0" applyFont="1" applyAlignment="1">
      <alignment horizontal="right" vertical="top" textRotation="255"/>
    </xf>
    <xf numFmtId="0" fontId="61" fillId="0" borderId="242" xfId="0" applyFont="1" applyBorder="1" applyAlignment="1" applyProtection="1">
      <alignment horizontal="distributed" vertical="center"/>
      <protection hidden="1"/>
    </xf>
    <xf numFmtId="0" fontId="61" fillId="0" borderId="206" xfId="0" applyFont="1" applyBorder="1" applyAlignment="1" applyProtection="1">
      <alignment horizontal="distributed" vertical="center"/>
      <protection hidden="1"/>
    </xf>
    <xf numFmtId="0" fontId="61" fillId="0" borderId="207" xfId="0" applyFont="1" applyBorder="1" applyAlignment="1" applyProtection="1">
      <alignment horizontal="distributed" vertical="center"/>
      <protection hidden="1"/>
    </xf>
    <xf numFmtId="0" fontId="61" fillId="0" borderId="208" xfId="0" applyFont="1" applyBorder="1" applyAlignment="1" applyProtection="1">
      <alignment horizontal="distributed" vertical="center"/>
      <protection hidden="1"/>
    </xf>
    <xf numFmtId="0" fontId="61" fillId="0" borderId="245" xfId="0" applyFont="1" applyBorder="1" applyAlignment="1" applyProtection="1">
      <alignment horizontal="center" vertical="center"/>
      <protection hidden="1"/>
    </xf>
    <xf numFmtId="0" fontId="62" fillId="0" borderId="245" xfId="0" applyFont="1" applyBorder="1" applyAlignment="1" applyProtection="1">
      <alignment vertical="top"/>
      <protection hidden="1"/>
    </xf>
    <xf numFmtId="0" fontId="62" fillId="0" borderId="203" xfId="0" applyFont="1" applyBorder="1" applyAlignment="1" applyProtection="1">
      <alignment vertical="top"/>
      <protection hidden="1"/>
    </xf>
    <xf numFmtId="0" fontId="23" fillId="0" borderId="203" xfId="0" applyNumberFormat="1" applyFont="1" applyFill="1" applyBorder="1" applyAlignment="1" applyProtection="1">
      <alignment horizontal="center" vertical="center"/>
      <protection hidden="1"/>
    </xf>
    <xf numFmtId="0" fontId="23" fillId="0" borderId="204" xfId="0" applyNumberFormat="1" applyFont="1" applyFill="1" applyBorder="1" applyAlignment="1" applyProtection="1">
      <alignment horizontal="center" vertical="center"/>
      <protection hidden="1"/>
    </xf>
    <xf numFmtId="0" fontId="61" fillId="0" borderId="247" xfId="0" applyFont="1" applyBorder="1" applyAlignment="1" applyProtection="1">
      <alignment horizontal="center" vertical="distributed" textRotation="255" justifyLastLine="1"/>
      <protection hidden="1"/>
    </xf>
    <xf numFmtId="0" fontId="61" fillId="0" borderId="0" xfId="0" applyFont="1" applyBorder="1" applyAlignment="1" applyProtection="1">
      <alignment horizontal="center" vertical="distributed" textRotation="255" justifyLastLine="1"/>
      <protection hidden="1"/>
    </xf>
    <xf numFmtId="0" fontId="61" fillId="0" borderId="242" xfId="0" applyFont="1" applyBorder="1" applyAlignment="1" applyProtection="1">
      <alignment horizontal="center" vertical="distributed" textRotation="255" justifyLastLine="1"/>
      <protection hidden="1"/>
    </xf>
    <xf numFmtId="0" fontId="61" fillId="0" borderId="206" xfId="0" applyFont="1" applyBorder="1" applyAlignment="1" applyProtection="1">
      <alignment horizontal="center" vertical="distributed" textRotation="255" justifyLastLine="1"/>
      <protection hidden="1"/>
    </xf>
    <xf numFmtId="0" fontId="61" fillId="0" borderId="207" xfId="0" applyFont="1" applyBorder="1" applyAlignment="1" applyProtection="1">
      <alignment horizontal="center" vertical="distributed" textRotation="255" justifyLastLine="1"/>
      <protection hidden="1"/>
    </xf>
    <xf numFmtId="0" fontId="61" fillId="0" borderId="208" xfId="0" applyFont="1" applyBorder="1" applyAlignment="1" applyProtection="1">
      <alignment horizontal="center" vertical="distributed" textRotation="255" justifyLastLine="1"/>
      <protection hidden="1"/>
    </xf>
    <xf numFmtId="0" fontId="28" fillId="0" borderId="246" xfId="0" applyFont="1" applyBorder="1" applyAlignment="1" applyProtection="1">
      <alignment horizontal="left" vertical="center" wrapText="1" indent="1"/>
      <protection hidden="1"/>
    </xf>
    <xf numFmtId="0" fontId="28" fillId="0" borderId="240" xfId="0" applyFont="1" applyBorder="1" applyAlignment="1" applyProtection="1">
      <alignment horizontal="left" vertical="center" wrapText="1" indent="1"/>
      <protection hidden="1"/>
    </xf>
    <xf numFmtId="0" fontId="28" fillId="0" borderId="241" xfId="0" applyFont="1" applyBorder="1" applyAlignment="1" applyProtection="1">
      <alignment horizontal="left" vertical="center" wrapText="1" indent="1"/>
      <protection hidden="1"/>
    </xf>
    <xf numFmtId="0" fontId="28" fillId="0" borderId="247" xfId="0" applyFont="1" applyBorder="1" applyAlignment="1" applyProtection="1">
      <alignment horizontal="left" vertical="center" wrapText="1" indent="1"/>
      <protection hidden="1"/>
    </xf>
    <xf numFmtId="0" fontId="28" fillId="0" borderId="242" xfId="0" applyFont="1" applyBorder="1" applyAlignment="1" applyProtection="1">
      <alignment horizontal="left" vertical="center" wrapText="1" indent="1"/>
      <protection hidden="1"/>
    </xf>
    <xf numFmtId="0" fontId="28" fillId="0" borderId="206" xfId="0" applyFont="1" applyBorder="1" applyAlignment="1" applyProtection="1">
      <alignment horizontal="left" vertical="center" wrapText="1" indent="1"/>
      <protection hidden="1"/>
    </xf>
    <xf numFmtId="0" fontId="28" fillId="0" borderId="207" xfId="0" applyFont="1" applyBorder="1" applyAlignment="1" applyProtection="1">
      <alignment horizontal="left" vertical="center" wrapText="1" indent="1"/>
      <protection hidden="1"/>
    </xf>
    <xf numFmtId="0" fontId="28" fillId="0" borderId="208" xfId="0" applyFont="1" applyBorder="1" applyAlignment="1" applyProtection="1">
      <alignment horizontal="left" vertical="center" wrapText="1" indent="1"/>
      <protection hidden="1"/>
    </xf>
    <xf numFmtId="0" fontId="60" fillId="0" borderId="0" xfId="0" applyFont="1" applyBorder="1" applyAlignment="1">
      <alignment horizontal="center" vertical="center" shrinkToFit="1"/>
    </xf>
    <xf numFmtId="0" fontId="60" fillId="0" borderId="242" xfId="0" applyFont="1" applyBorder="1" applyAlignment="1">
      <alignment horizontal="center" vertical="center" shrinkToFit="1"/>
    </xf>
    <xf numFmtId="0" fontId="62" fillId="0" borderId="245" xfId="0" applyFont="1" applyBorder="1" applyProtection="1">
      <protection hidden="1"/>
    </xf>
    <xf numFmtId="0" fontId="62" fillId="0" borderId="203" xfId="0" applyFont="1" applyBorder="1" applyProtection="1">
      <protection hidden="1"/>
    </xf>
    <xf numFmtId="0" fontId="62" fillId="0" borderId="197" xfId="0" applyFont="1" applyBorder="1" applyAlignment="1" applyProtection="1">
      <alignment horizontal="left" vertical="center"/>
      <protection hidden="1"/>
    </xf>
    <xf numFmtId="0" fontId="62" fillId="0" borderId="197" xfId="0" applyFont="1" applyBorder="1" applyAlignment="1" applyProtection="1">
      <alignment horizontal="center" vertical="center"/>
      <protection hidden="1"/>
    </xf>
    <xf numFmtId="0" fontId="17" fillId="0" borderId="245" xfId="0" applyFont="1" applyBorder="1" applyAlignment="1" applyProtection="1">
      <alignment horizontal="left" vertical="top"/>
      <protection hidden="1"/>
    </xf>
    <xf numFmtId="0" fontId="17" fillId="0" borderId="203" xfId="0" applyFont="1" applyBorder="1" applyAlignment="1" applyProtection="1">
      <alignment horizontal="left" vertical="top"/>
      <protection hidden="1"/>
    </xf>
    <xf numFmtId="0" fontId="17" fillId="0" borderId="240" xfId="0" applyFont="1" applyBorder="1" applyAlignment="1" applyProtection="1">
      <alignment horizontal="left" vertical="top"/>
      <protection hidden="1"/>
    </xf>
    <xf numFmtId="0" fontId="17" fillId="0" borderId="241" xfId="0" applyFont="1" applyBorder="1" applyAlignment="1" applyProtection="1">
      <alignment horizontal="left" vertical="top"/>
      <protection hidden="1"/>
    </xf>
    <xf numFmtId="0" fontId="17" fillId="0" borderId="237" xfId="0" applyFont="1" applyBorder="1" applyAlignment="1" applyProtection="1">
      <alignment vertical="top"/>
      <protection hidden="1"/>
    </xf>
    <xf numFmtId="0" fontId="17" fillId="0" borderId="195" xfId="0" applyFont="1" applyBorder="1" applyAlignment="1" applyProtection="1">
      <alignment vertical="top"/>
      <protection hidden="1"/>
    </xf>
    <xf numFmtId="0" fontId="62" fillId="0" borderId="204" xfId="0" applyFont="1" applyBorder="1" applyAlignment="1" applyProtection="1">
      <alignment vertical="top"/>
      <protection hidden="1"/>
    </xf>
    <xf numFmtId="0" fontId="62" fillId="0" borderId="197" xfId="0" applyFont="1" applyBorder="1" applyAlignment="1" applyProtection="1">
      <alignment vertical="top"/>
      <protection hidden="1"/>
    </xf>
    <xf numFmtId="38" fontId="20" fillId="0" borderId="197" xfId="2" applyFont="1" applyFill="1" applyBorder="1" applyAlignment="1" applyProtection="1">
      <alignment horizontal="center" vertical="center" shrinkToFit="1"/>
      <protection hidden="1"/>
    </xf>
    <xf numFmtId="0" fontId="62" fillId="0" borderId="246" xfId="0" applyFont="1" applyBorder="1" applyAlignment="1" applyProtection="1">
      <alignment vertical="top"/>
      <protection hidden="1"/>
    </xf>
    <xf numFmtId="0" fontId="62" fillId="0" borderId="240" xfId="0" applyFont="1" applyBorder="1" applyAlignment="1" applyProtection="1">
      <alignment vertical="top"/>
      <protection hidden="1"/>
    </xf>
    <xf numFmtId="1" fontId="15" fillId="0" borderId="323" xfId="0" applyNumberFormat="1" applyFont="1" applyFill="1" applyBorder="1" applyAlignment="1" applyProtection="1">
      <alignment horizontal="left" vertical="center" shrinkToFit="1"/>
      <protection hidden="1"/>
    </xf>
    <xf numFmtId="1" fontId="15" fillId="0" borderId="324" xfId="0" applyNumberFormat="1" applyFont="1" applyFill="1" applyBorder="1" applyAlignment="1" applyProtection="1">
      <alignment horizontal="left" vertical="center" shrinkToFit="1"/>
      <protection hidden="1"/>
    </xf>
    <xf numFmtId="0" fontId="61" fillId="0" borderId="240" xfId="0" applyFont="1" applyBorder="1" applyAlignment="1" applyProtection="1">
      <alignment horizontal="center" vertical="distributed" textRotation="255" justifyLastLine="1"/>
      <protection hidden="1"/>
    </xf>
    <xf numFmtId="1" fontId="15" fillId="0" borderId="320" xfId="0" applyNumberFormat="1" applyFont="1" applyFill="1" applyBorder="1" applyAlignment="1" applyProtection="1">
      <alignment horizontal="distributed" vertical="center" justifyLastLine="1"/>
      <protection hidden="1"/>
    </xf>
    <xf numFmtId="1" fontId="15" fillId="0" borderId="321" xfId="0" applyNumberFormat="1" applyFont="1" applyFill="1" applyBorder="1" applyAlignment="1" applyProtection="1">
      <alignment horizontal="distributed" vertical="center" justifyLastLine="1"/>
      <protection hidden="1"/>
    </xf>
    <xf numFmtId="1" fontId="28" fillId="0" borderId="0" xfId="0" applyNumberFormat="1" applyFont="1" applyBorder="1" applyAlignment="1" applyProtection="1">
      <alignment horizontal="distributed" vertical="center" justifyLastLine="1"/>
      <protection hidden="1"/>
    </xf>
    <xf numFmtId="0" fontId="62" fillId="0" borderId="319" xfId="0" applyFont="1" applyBorder="1" applyAlignment="1" applyProtection="1">
      <alignment vertical="top" shrinkToFit="1"/>
      <protection hidden="1"/>
    </xf>
    <xf numFmtId="0" fontId="62" fillId="0" borderId="320" xfId="0" applyFont="1" applyBorder="1" applyAlignment="1" applyProtection="1">
      <alignment vertical="top" shrinkToFit="1"/>
      <protection hidden="1"/>
    </xf>
    <xf numFmtId="0" fontId="24" fillId="0" borderId="276" xfId="0" applyFont="1" applyFill="1" applyBorder="1" applyAlignment="1" applyProtection="1">
      <alignment horizontal="center" vertical="top" shrinkToFit="1"/>
      <protection hidden="1"/>
    </xf>
    <xf numFmtId="0" fontId="24" fillId="0" borderId="242" xfId="0" applyFont="1" applyFill="1" applyBorder="1" applyAlignment="1" applyProtection="1">
      <alignment horizontal="center" vertical="top" shrinkToFit="1"/>
      <protection hidden="1"/>
    </xf>
    <xf numFmtId="0" fontId="24" fillId="0" borderId="317" xfId="0" applyFont="1" applyFill="1" applyBorder="1" applyAlignment="1" applyProtection="1">
      <alignment horizontal="center" vertical="top" shrinkToFit="1"/>
      <protection hidden="1"/>
    </xf>
    <xf numFmtId="0" fontId="24" fillId="0" borderId="318" xfId="0" applyFont="1" applyFill="1" applyBorder="1" applyAlignment="1" applyProtection="1">
      <alignment horizontal="center" vertical="top" shrinkToFit="1"/>
      <protection hidden="1"/>
    </xf>
    <xf numFmtId="0" fontId="24" fillId="0" borderId="207" xfId="0" applyFont="1" applyFill="1" applyBorder="1" applyAlignment="1" applyProtection="1">
      <alignment horizontal="center" vertical="top" shrinkToFit="1"/>
      <protection hidden="1"/>
    </xf>
    <xf numFmtId="0" fontId="24" fillId="0" borderId="208" xfId="0" applyFont="1" applyFill="1" applyBorder="1" applyAlignment="1" applyProtection="1">
      <alignment horizontal="center" vertical="top" shrinkToFit="1"/>
      <protection hidden="1"/>
    </xf>
    <xf numFmtId="0" fontId="64" fillId="0" borderId="315" xfId="0" applyFont="1" applyBorder="1" applyAlignment="1" applyProtection="1">
      <alignment horizontal="distributed" vertical="top"/>
      <protection hidden="1"/>
    </xf>
    <xf numFmtId="0" fontId="64" fillId="0" borderId="316" xfId="0" applyFont="1" applyBorder="1" applyAlignment="1" applyProtection="1">
      <alignment horizontal="distributed" vertical="top"/>
      <protection hidden="1"/>
    </xf>
    <xf numFmtId="0" fontId="64" fillId="0" borderId="263" xfId="0" applyFont="1" applyBorder="1" applyAlignment="1" applyProtection="1">
      <alignment horizontal="distributed" vertical="top"/>
      <protection hidden="1"/>
    </xf>
    <xf numFmtId="0" fontId="64" fillId="0" borderId="240" xfId="0" applyFont="1" applyBorder="1" applyAlignment="1" applyProtection="1">
      <alignment horizontal="right" vertical="top"/>
      <protection hidden="1"/>
    </xf>
    <xf numFmtId="0" fontId="64" fillId="0" borderId="241" xfId="0" applyFont="1" applyBorder="1" applyAlignment="1" applyProtection="1">
      <alignment horizontal="right" vertical="top"/>
      <protection hidden="1"/>
    </xf>
    <xf numFmtId="0" fontId="61" fillId="0" borderId="237" xfId="0" applyFont="1" applyBorder="1" applyAlignment="1" applyProtection="1">
      <alignment horizontal="center" vertical="center" wrapText="1"/>
      <protection hidden="1"/>
    </xf>
    <xf numFmtId="0" fontId="61" fillId="0" borderId="222" xfId="0" applyFont="1" applyBorder="1" applyAlignment="1" applyProtection="1">
      <alignment horizontal="center" vertical="center" wrapText="1"/>
      <protection hidden="1"/>
    </xf>
    <xf numFmtId="0" fontId="61" fillId="0" borderId="237" xfId="0" applyFont="1" applyBorder="1" applyAlignment="1" applyProtection="1">
      <alignment horizontal="center" vertical="center" wrapText="1" shrinkToFit="1"/>
      <protection hidden="1"/>
    </xf>
    <xf numFmtId="0" fontId="61" fillId="0" borderId="222" xfId="0" applyFont="1" applyBorder="1" applyAlignment="1" applyProtection="1">
      <alignment horizontal="center" vertical="center" wrapText="1" shrinkToFit="1"/>
      <protection hidden="1"/>
    </xf>
    <xf numFmtId="0" fontId="65" fillId="0" borderId="262" xfId="0" applyFont="1" applyBorder="1" applyAlignment="1" applyProtection="1">
      <alignment horizontal="right" vertical="top" textRotation="255"/>
      <protection hidden="1"/>
    </xf>
    <xf numFmtId="0" fontId="65" fillId="0" borderId="263" xfId="0" applyFont="1" applyBorder="1" applyAlignment="1" applyProtection="1">
      <alignment horizontal="right" vertical="top" textRotation="255"/>
      <protection hidden="1"/>
    </xf>
    <xf numFmtId="38" fontId="65" fillId="0" borderId="280" xfId="2" applyFont="1" applyBorder="1" applyAlignment="1" applyProtection="1">
      <alignment horizontal="center" vertical="center" wrapText="1" shrinkToFit="1"/>
      <protection hidden="1"/>
    </xf>
    <xf numFmtId="38" fontId="65" fillId="0" borderId="284" xfId="2" applyFont="1" applyBorder="1" applyAlignment="1" applyProtection="1">
      <alignment horizontal="center" vertical="center" wrapText="1" shrinkToFit="1"/>
      <protection hidden="1"/>
    </xf>
    <xf numFmtId="38" fontId="15" fillId="0" borderId="267" xfId="2" quotePrefix="1" applyFont="1" applyBorder="1" applyAlignment="1" applyProtection="1">
      <alignment horizontal="right" vertical="top" shrinkToFit="1"/>
      <protection hidden="1"/>
    </xf>
    <xf numFmtId="38" fontId="15" fillId="0" borderId="268" xfId="2" quotePrefix="1" applyFont="1" applyBorder="1" applyAlignment="1" applyProtection="1">
      <alignment horizontal="right" vertical="top" shrinkToFit="1"/>
      <protection hidden="1"/>
    </xf>
    <xf numFmtId="38" fontId="15" fillId="0" borderId="267" xfId="2" applyFont="1" applyFill="1" applyBorder="1" applyAlignment="1" applyProtection="1">
      <alignment horizontal="right" vertical="top" shrinkToFit="1"/>
      <protection hidden="1"/>
    </xf>
    <xf numFmtId="38" fontId="15" fillId="0" borderId="268" xfId="2" applyFont="1" applyFill="1" applyBorder="1" applyAlignment="1" applyProtection="1">
      <alignment horizontal="right" vertical="top" shrinkToFit="1"/>
      <protection hidden="1"/>
    </xf>
    <xf numFmtId="38" fontId="15" fillId="0" borderId="267" xfId="2" applyFont="1" applyBorder="1" applyAlignment="1" applyProtection="1">
      <alignment horizontal="right" vertical="top" shrinkToFit="1"/>
      <protection hidden="1"/>
    </xf>
    <xf numFmtId="38" fontId="15" fillId="0" borderId="268" xfId="2" applyFont="1" applyBorder="1" applyAlignment="1" applyProtection="1">
      <alignment horizontal="right" vertical="top" shrinkToFit="1"/>
      <protection hidden="1"/>
    </xf>
    <xf numFmtId="0" fontId="65" fillId="0" borderId="261" xfId="0" applyFont="1" applyBorder="1" applyAlignment="1" applyProtection="1">
      <alignment horizontal="left" vertical="top" shrinkToFit="1"/>
      <protection hidden="1"/>
    </xf>
    <xf numFmtId="0" fontId="65" fillId="0" borderId="262" xfId="0" applyFont="1" applyBorder="1" applyAlignment="1" applyProtection="1">
      <alignment horizontal="left" vertical="top" shrinkToFit="1"/>
      <protection hidden="1"/>
    </xf>
    <xf numFmtId="38" fontId="15" fillId="0" borderId="262" xfId="2" applyFont="1" applyBorder="1" applyAlignment="1" applyProtection="1">
      <alignment horizontal="right" vertical="center" shrinkToFit="1"/>
      <protection hidden="1"/>
    </xf>
    <xf numFmtId="0" fontId="65" fillId="0" borderId="240" xfId="0" applyFont="1" applyBorder="1" applyAlignment="1" applyProtection="1">
      <alignment horizontal="right" vertical="top" textRotation="255"/>
      <protection hidden="1"/>
    </xf>
    <xf numFmtId="0" fontId="41" fillId="0" borderId="240" xfId="0" applyFont="1" applyBorder="1" applyAlignment="1" applyProtection="1">
      <alignment horizontal="right" vertical="top" textRotation="255"/>
      <protection hidden="1"/>
    </xf>
    <xf numFmtId="0" fontId="41" fillId="0" borderId="241" xfId="0" applyFont="1" applyBorder="1" applyAlignment="1" applyProtection="1">
      <alignment horizontal="right" vertical="top" textRotation="255"/>
      <protection hidden="1"/>
    </xf>
    <xf numFmtId="38" fontId="65" fillId="0" borderId="277" xfId="2" applyFont="1" applyBorder="1" applyAlignment="1" applyProtection="1">
      <alignment horizontal="center" vertical="center" wrapText="1" shrinkToFit="1"/>
      <protection hidden="1"/>
    </xf>
    <xf numFmtId="38" fontId="65" fillId="0" borderId="278" xfId="2" applyFont="1" applyBorder="1" applyAlignment="1" applyProtection="1">
      <alignment horizontal="center" vertical="center" wrapText="1" shrinkToFit="1"/>
      <protection hidden="1"/>
    </xf>
    <xf numFmtId="38" fontId="65" fillId="0" borderId="279" xfId="2" applyFont="1" applyBorder="1" applyAlignment="1" applyProtection="1">
      <alignment horizontal="center" vertical="center" wrapText="1" shrinkToFit="1"/>
      <protection hidden="1"/>
    </xf>
    <xf numFmtId="38" fontId="65" fillId="0" borderId="281" xfId="2" applyFont="1" applyBorder="1" applyAlignment="1" applyProtection="1">
      <alignment horizontal="center" vertical="center" wrapText="1" shrinkToFit="1"/>
      <protection hidden="1"/>
    </xf>
    <xf numFmtId="38" fontId="65" fillId="0" borderId="282" xfId="2" applyFont="1" applyBorder="1" applyAlignment="1" applyProtection="1">
      <alignment horizontal="center" vertical="center" wrapText="1" shrinkToFit="1"/>
      <protection hidden="1"/>
    </xf>
    <xf numFmtId="38" fontId="65" fillId="0" borderId="283" xfId="2" applyFont="1" applyBorder="1" applyAlignment="1" applyProtection="1">
      <alignment horizontal="center" vertical="center" wrapText="1" shrinkToFit="1"/>
      <protection hidden="1"/>
    </xf>
    <xf numFmtId="38" fontId="65" fillId="0" borderId="287" xfId="2" applyFont="1" applyBorder="1" applyAlignment="1" applyProtection="1">
      <alignment horizontal="center" vertical="center" wrapText="1" shrinkToFit="1"/>
      <protection hidden="1"/>
    </xf>
    <xf numFmtId="38" fontId="65" fillId="0" borderId="288" xfId="2" applyFont="1" applyBorder="1" applyAlignment="1" applyProtection="1">
      <alignment horizontal="center" vertical="center" wrapText="1" shrinkToFit="1"/>
      <protection hidden="1"/>
    </xf>
    <xf numFmtId="38" fontId="65" fillId="0" borderId="291" xfId="2" applyFont="1" applyBorder="1" applyAlignment="1" applyProtection="1">
      <alignment horizontal="center" vertical="center" wrapText="1" shrinkToFit="1"/>
      <protection hidden="1"/>
    </xf>
    <xf numFmtId="38" fontId="65" fillId="0" borderId="0" xfId="2" applyFont="1" applyBorder="1" applyAlignment="1" applyProtection="1">
      <alignment horizontal="center" vertical="center" wrapText="1" shrinkToFit="1"/>
      <protection hidden="1"/>
    </xf>
    <xf numFmtId="38" fontId="65" fillId="0" borderId="242" xfId="2" applyFont="1" applyBorder="1" applyAlignment="1" applyProtection="1">
      <alignment horizontal="center" vertical="center" wrapText="1" shrinkToFit="1"/>
      <protection hidden="1"/>
    </xf>
    <xf numFmtId="38" fontId="65" fillId="0" borderId="295" xfId="2" applyFont="1" applyBorder="1" applyAlignment="1" applyProtection="1">
      <alignment horizontal="center" vertical="center" wrapText="1" shrinkToFit="1"/>
      <protection hidden="1"/>
    </xf>
    <xf numFmtId="38" fontId="65" fillId="0" borderId="296" xfId="2" applyFont="1" applyBorder="1" applyAlignment="1" applyProtection="1">
      <alignment horizontal="center" vertical="center" wrapText="1" shrinkToFit="1"/>
      <protection hidden="1"/>
    </xf>
    <xf numFmtId="38" fontId="66" fillId="0" borderId="289" xfId="2" applyFont="1" applyBorder="1" applyAlignment="1" applyProtection="1">
      <alignment horizontal="center" vertical="center" wrapText="1" shrinkToFit="1"/>
      <protection hidden="1"/>
    </xf>
    <xf numFmtId="38" fontId="66" fillId="0" borderId="280" xfId="2" applyFont="1" applyBorder="1" applyAlignment="1" applyProtection="1">
      <alignment horizontal="center" vertical="center" wrapText="1" shrinkToFit="1"/>
      <protection hidden="1"/>
    </xf>
    <xf numFmtId="38" fontId="66" fillId="0" borderId="242" xfId="2" applyFont="1" applyBorder="1" applyAlignment="1" applyProtection="1">
      <alignment horizontal="center" vertical="center" wrapText="1" shrinkToFit="1"/>
      <protection hidden="1"/>
    </xf>
    <xf numFmtId="38" fontId="66" fillId="0" borderId="206" xfId="2" applyFont="1" applyBorder="1" applyAlignment="1" applyProtection="1">
      <alignment horizontal="center" vertical="center" wrapText="1" shrinkToFit="1"/>
      <protection hidden="1"/>
    </xf>
    <xf numFmtId="38" fontId="66" fillId="0" borderId="207" xfId="2" applyFont="1" applyBorder="1" applyAlignment="1" applyProtection="1">
      <alignment horizontal="center" vertical="center" wrapText="1" shrinkToFit="1"/>
      <protection hidden="1"/>
    </xf>
    <xf numFmtId="38" fontId="66" fillId="0" borderId="208" xfId="2" applyFont="1" applyBorder="1" applyAlignment="1" applyProtection="1">
      <alignment horizontal="center" vertical="center" wrapText="1" shrinkToFit="1"/>
      <protection hidden="1"/>
    </xf>
    <xf numFmtId="38" fontId="6" fillId="0" borderId="247" xfId="2" applyFont="1" applyFill="1" applyBorder="1" applyAlignment="1" applyProtection="1">
      <alignment horizontal="center" vertical="center" shrinkToFit="1"/>
      <protection hidden="1"/>
    </xf>
    <xf numFmtId="38" fontId="6" fillId="0" borderId="242" xfId="2" applyFont="1" applyFill="1" applyBorder="1" applyAlignment="1" applyProtection="1">
      <alignment horizontal="center" vertical="center" shrinkToFit="1"/>
      <protection hidden="1"/>
    </xf>
    <xf numFmtId="38" fontId="6" fillId="0" borderId="206" xfId="2" applyFont="1" applyFill="1" applyBorder="1" applyAlignment="1" applyProtection="1">
      <alignment horizontal="center" vertical="center" shrinkToFit="1"/>
      <protection hidden="1"/>
    </xf>
    <xf numFmtId="38" fontId="6" fillId="0" borderId="207" xfId="2" applyFont="1" applyFill="1" applyBorder="1" applyAlignment="1" applyProtection="1">
      <alignment horizontal="center" vertical="center" shrinkToFit="1"/>
      <protection hidden="1"/>
    </xf>
    <xf numFmtId="38" fontId="6" fillId="0" borderId="208" xfId="2" applyFont="1" applyFill="1" applyBorder="1" applyAlignment="1" applyProtection="1">
      <alignment horizontal="center" vertical="center" shrinkToFit="1"/>
      <protection hidden="1"/>
    </xf>
    <xf numFmtId="38" fontId="65" fillId="0" borderId="289" xfId="2" applyFont="1" applyBorder="1" applyAlignment="1" applyProtection="1">
      <alignment horizontal="center" vertical="center" wrapText="1" shrinkToFit="1"/>
      <protection hidden="1"/>
    </xf>
    <xf numFmtId="38" fontId="65" fillId="0" borderId="206" xfId="2" applyFont="1" applyBorder="1" applyAlignment="1" applyProtection="1">
      <alignment horizontal="center" vertical="center" wrapText="1" shrinkToFit="1"/>
      <protection hidden="1"/>
    </xf>
    <xf numFmtId="38" fontId="65" fillId="0" borderId="207" xfId="2" applyFont="1" applyBorder="1" applyAlignment="1" applyProtection="1">
      <alignment horizontal="center" vertical="center" wrapText="1" shrinkToFit="1"/>
      <protection hidden="1"/>
    </xf>
    <xf numFmtId="38" fontId="65" fillId="0" borderId="208" xfId="2" applyFont="1" applyBorder="1" applyAlignment="1" applyProtection="1">
      <alignment horizontal="center" vertical="center" wrapText="1" shrinkToFit="1"/>
      <protection hidden="1"/>
    </xf>
    <xf numFmtId="0" fontId="65" fillId="0" borderId="0" xfId="0" applyFont="1" applyBorder="1" applyAlignment="1" applyProtection="1">
      <alignment horizontal="right" vertical="top" textRotation="255"/>
      <protection hidden="1"/>
    </xf>
    <xf numFmtId="0" fontId="65" fillId="0" borderId="290" xfId="0" applyFont="1" applyBorder="1" applyAlignment="1" applyProtection="1">
      <alignment horizontal="right" vertical="top" textRotation="255"/>
      <protection hidden="1"/>
    </xf>
    <xf numFmtId="0" fontId="65" fillId="0" borderId="280" xfId="0" applyFont="1" applyBorder="1" applyAlignment="1" applyProtection="1">
      <alignment horizontal="right" vertical="top" textRotation="255"/>
      <protection hidden="1"/>
    </xf>
    <xf numFmtId="0" fontId="65" fillId="0" borderId="288" xfId="0" applyFont="1" applyBorder="1" applyAlignment="1" applyProtection="1">
      <alignment horizontal="right" vertical="top" textRotation="255"/>
      <protection hidden="1"/>
    </xf>
    <xf numFmtId="38" fontId="65" fillId="0" borderId="247" xfId="2" applyFont="1" applyBorder="1" applyAlignment="1" applyProtection="1">
      <alignment horizontal="center" vertical="center" wrapText="1" shrinkToFit="1"/>
      <protection hidden="1"/>
    </xf>
    <xf numFmtId="38" fontId="6" fillId="0" borderId="247" xfId="2" applyFont="1" applyBorder="1" applyAlignment="1" applyProtection="1">
      <alignment horizontal="center" vertical="center" wrapText="1" shrinkToFit="1"/>
      <protection hidden="1"/>
    </xf>
    <xf numFmtId="38" fontId="6" fillId="0" borderId="280" xfId="2" applyFont="1" applyBorder="1" applyAlignment="1" applyProtection="1">
      <alignment horizontal="center" vertical="center" wrapText="1" shrinkToFit="1"/>
      <protection hidden="1"/>
    </xf>
    <xf numFmtId="38" fontId="6" fillId="0" borderId="288" xfId="2" applyFont="1" applyBorder="1" applyAlignment="1" applyProtection="1">
      <alignment horizontal="center" vertical="center" wrapText="1" shrinkToFit="1"/>
      <protection hidden="1"/>
    </xf>
    <xf numFmtId="38" fontId="6" fillId="0" borderId="206" xfId="2" applyFont="1" applyBorder="1" applyAlignment="1" applyProtection="1">
      <alignment horizontal="center" vertical="center" wrapText="1" shrinkToFit="1"/>
      <protection hidden="1"/>
    </xf>
    <xf numFmtId="38" fontId="6" fillId="0" borderId="207" xfId="2" applyFont="1" applyBorder="1" applyAlignment="1" applyProtection="1">
      <alignment horizontal="center" vertical="center" wrapText="1" shrinkToFit="1"/>
      <protection hidden="1"/>
    </xf>
    <xf numFmtId="38" fontId="6" fillId="0" borderId="208" xfId="2" applyFont="1" applyBorder="1" applyAlignment="1" applyProtection="1">
      <alignment horizontal="center" vertical="center" wrapText="1" shrinkToFit="1"/>
      <protection hidden="1"/>
    </xf>
    <xf numFmtId="0" fontId="65" fillId="0" borderId="294" xfId="0" applyFont="1" applyBorder="1" applyAlignment="1" applyProtection="1">
      <alignment horizontal="right" vertical="top" textRotation="255"/>
      <protection hidden="1"/>
    </xf>
    <xf numFmtId="187" fontId="32" fillId="0" borderId="206" xfId="0" applyNumberFormat="1" applyFont="1" applyBorder="1" applyAlignment="1" applyProtection="1">
      <alignment horizontal="center" vertical="top" shrinkToFit="1"/>
      <protection hidden="1"/>
    </xf>
    <xf numFmtId="187" fontId="32" fillId="0" borderId="207" xfId="0" applyNumberFormat="1" applyFont="1" applyBorder="1" applyAlignment="1" applyProtection="1">
      <alignment horizontal="center" vertical="top" shrinkToFit="1"/>
      <protection hidden="1"/>
    </xf>
    <xf numFmtId="186" fontId="32" fillId="0" borderId="207" xfId="0" applyNumberFormat="1" applyFont="1" applyBorder="1" applyAlignment="1" applyProtection="1">
      <alignment horizontal="center" vertical="top" shrinkToFit="1"/>
      <protection hidden="1"/>
    </xf>
    <xf numFmtId="185" fontId="32" fillId="0" borderId="207" xfId="0" applyNumberFormat="1" applyFont="1" applyBorder="1" applyAlignment="1" applyProtection="1">
      <alignment horizontal="center" vertical="top" shrinkToFit="1"/>
      <protection hidden="1"/>
    </xf>
    <xf numFmtId="38" fontId="16" fillId="0" borderId="207" xfId="2" applyFont="1" applyBorder="1" applyAlignment="1">
      <alignment vertical="top" shrinkToFit="1"/>
    </xf>
    <xf numFmtId="38" fontId="16" fillId="0" borderId="292" xfId="2" applyFont="1" applyBorder="1" applyAlignment="1">
      <alignment vertical="top" shrinkToFit="1"/>
    </xf>
    <xf numFmtId="38" fontId="66" fillId="0" borderId="246" xfId="2" applyFont="1" applyBorder="1" applyAlignment="1" applyProtection="1">
      <alignment horizontal="center" vertical="center" wrapText="1" shrinkToFit="1"/>
      <protection hidden="1"/>
    </xf>
    <xf numFmtId="38" fontId="66" fillId="0" borderId="240" xfId="2" applyFont="1" applyBorder="1" applyAlignment="1" applyProtection="1">
      <alignment horizontal="center" vertical="center" wrapText="1" shrinkToFit="1"/>
      <protection hidden="1"/>
    </xf>
    <xf numFmtId="38" fontId="66" fillId="0" borderId="241" xfId="2" applyFont="1" applyBorder="1" applyAlignment="1" applyProtection="1">
      <alignment horizontal="center" vertical="center" wrapText="1" shrinkToFit="1"/>
      <protection hidden="1"/>
    </xf>
    <xf numFmtId="38" fontId="66" fillId="0" borderId="297" xfId="2" applyFont="1" applyBorder="1" applyAlignment="1" applyProtection="1">
      <alignment horizontal="center" vertical="center" wrapText="1" shrinkToFit="1"/>
      <protection hidden="1"/>
    </xf>
    <xf numFmtId="38" fontId="66" fillId="0" borderId="284" xfId="2" applyFont="1" applyBorder="1" applyAlignment="1" applyProtection="1">
      <alignment horizontal="center" vertical="center" wrapText="1" shrinkToFit="1"/>
      <protection hidden="1"/>
    </xf>
    <xf numFmtId="38" fontId="66" fillId="0" borderId="296" xfId="2" applyFont="1" applyBorder="1" applyAlignment="1" applyProtection="1">
      <alignment horizontal="center" vertical="center" wrapText="1" shrinkToFit="1"/>
      <protection hidden="1"/>
    </xf>
    <xf numFmtId="38" fontId="65" fillId="0" borderId="246" xfId="2" applyFont="1" applyBorder="1" applyAlignment="1" applyProtection="1">
      <alignment horizontal="center" vertical="center" wrapText="1" shrinkToFit="1"/>
      <protection hidden="1"/>
    </xf>
    <xf numFmtId="38" fontId="65" fillId="0" borderId="240" xfId="2" applyFont="1" applyBorder="1" applyAlignment="1" applyProtection="1">
      <alignment horizontal="center" vertical="center" wrapText="1" shrinkToFit="1"/>
      <protection hidden="1"/>
    </xf>
    <xf numFmtId="38" fontId="65" fillId="0" borderId="241" xfId="2" applyFont="1" applyBorder="1" applyAlignment="1" applyProtection="1">
      <alignment horizontal="center" vertical="center" wrapText="1" shrinkToFit="1"/>
      <protection hidden="1"/>
    </xf>
    <xf numFmtId="38" fontId="65" fillId="0" borderId="297" xfId="2" applyFont="1" applyBorder="1" applyAlignment="1" applyProtection="1">
      <alignment horizontal="center" vertical="center" wrapText="1" shrinkToFit="1"/>
      <protection hidden="1"/>
    </xf>
    <xf numFmtId="0" fontId="65" fillId="0" borderId="271" xfId="0" applyFont="1" applyBorder="1" applyAlignment="1" applyProtection="1">
      <alignment horizontal="right" vertical="top" textRotation="255"/>
      <protection hidden="1"/>
    </xf>
    <xf numFmtId="0" fontId="65" fillId="0" borderId="241" xfId="0" applyFont="1" applyBorder="1" applyAlignment="1" applyProtection="1">
      <alignment horizontal="right" vertical="top" textRotation="255"/>
      <protection hidden="1"/>
    </xf>
    <xf numFmtId="38" fontId="6" fillId="0" borderId="246" xfId="2" applyFont="1" applyBorder="1" applyAlignment="1" applyProtection="1">
      <alignment horizontal="center" vertical="center" wrapText="1" shrinkToFit="1"/>
      <protection hidden="1"/>
    </xf>
    <xf numFmtId="38" fontId="6" fillId="0" borderId="240" xfId="2" applyFont="1" applyBorder="1" applyAlignment="1" applyProtection="1">
      <alignment horizontal="center" vertical="center" wrapText="1" shrinkToFit="1"/>
      <protection hidden="1"/>
    </xf>
    <xf numFmtId="38" fontId="6" fillId="0" borderId="241" xfId="2" applyFont="1" applyBorder="1" applyAlignment="1" applyProtection="1">
      <alignment horizontal="center" vertical="center" wrapText="1" shrinkToFit="1"/>
      <protection hidden="1"/>
    </xf>
    <xf numFmtId="38" fontId="6" fillId="0" borderId="284" xfId="2" applyFont="1" applyBorder="1" applyAlignment="1" applyProtection="1">
      <alignment horizontal="center" vertical="center" wrapText="1" shrinkToFit="1"/>
      <protection hidden="1"/>
    </xf>
    <xf numFmtId="38" fontId="6" fillId="0" borderId="296" xfId="2" applyFont="1" applyBorder="1" applyAlignment="1" applyProtection="1">
      <alignment horizontal="center" vertical="center" wrapText="1" shrinkToFit="1"/>
      <protection hidden="1"/>
    </xf>
    <xf numFmtId="0" fontId="65" fillId="0" borderId="293" xfId="0" applyFont="1" applyBorder="1" applyAlignment="1" applyProtection="1">
      <alignment horizontal="right" vertical="top" textRotation="255"/>
      <protection hidden="1"/>
    </xf>
    <xf numFmtId="38" fontId="15" fillId="0" borderId="284" xfId="2" quotePrefix="1" applyFont="1" applyBorder="1" applyAlignment="1" applyProtection="1">
      <alignment horizontal="right" vertical="top" shrinkToFit="1"/>
      <protection hidden="1"/>
    </xf>
    <xf numFmtId="187" fontId="32" fillId="0" borderId="297" xfId="0" applyNumberFormat="1" applyFont="1" applyBorder="1" applyAlignment="1" applyProtection="1">
      <alignment horizontal="center" vertical="top" shrinkToFit="1"/>
      <protection hidden="1"/>
    </xf>
    <xf numFmtId="187" fontId="32" fillId="0" borderId="284" xfId="0" applyNumberFormat="1" applyFont="1" applyBorder="1" applyAlignment="1" applyProtection="1">
      <alignment horizontal="center" vertical="top" shrinkToFit="1"/>
      <protection hidden="1"/>
    </xf>
    <xf numFmtId="186" fontId="32" fillId="0" borderId="284" xfId="0" applyNumberFormat="1" applyFont="1" applyBorder="1" applyAlignment="1" applyProtection="1">
      <alignment horizontal="center" vertical="top" shrinkToFit="1"/>
      <protection hidden="1"/>
    </xf>
    <xf numFmtId="185" fontId="32" fillId="0" borderId="284" xfId="0" applyNumberFormat="1" applyFont="1" applyBorder="1" applyAlignment="1" applyProtection="1">
      <alignment horizontal="center" vertical="top" shrinkToFit="1"/>
      <protection hidden="1"/>
    </xf>
    <xf numFmtId="38" fontId="16" fillId="0" borderId="284" xfId="2" applyFont="1" applyBorder="1" applyAlignment="1">
      <alignment vertical="top" shrinkToFit="1"/>
    </xf>
    <xf numFmtId="38" fontId="16" fillId="0" borderId="294" xfId="2" applyFont="1" applyBorder="1" applyAlignment="1">
      <alignment vertical="top" shrinkToFit="1"/>
    </xf>
    <xf numFmtId="0" fontId="65" fillId="0" borderId="247" xfId="0" applyFont="1" applyFill="1" applyBorder="1" applyAlignment="1" applyProtection="1">
      <alignment horizontal="center" vertical="center" wrapText="1" shrinkToFit="1"/>
      <protection hidden="1"/>
    </xf>
    <xf numFmtId="0" fontId="65" fillId="0" borderId="0" xfId="0" applyFont="1" applyFill="1" applyBorder="1" applyAlignment="1" applyProtection="1">
      <alignment horizontal="center" vertical="center" wrapText="1" shrinkToFit="1"/>
      <protection hidden="1"/>
    </xf>
    <xf numFmtId="0" fontId="65" fillId="0" borderId="242" xfId="0" applyFont="1" applyFill="1" applyBorder="1" applyAlignment="1" applyProtection="1">
      <alignment horizontal="center" vertical="center" wrapText="1" shrinkToFit="1"/>
      <protection hidden="1"/>
    </xf>
    <xf numFmtId="0" fontId="65" fillId="0" borderId="206" xfId="0" applyFont="1" applyFill="1" applyBorder="1" applyAlignment="1" applyProtection="1">
      <alignment horizontal="center" vertical="center" wrapText="1" shrinkToFit="1"/>
      <protection hidden="1"/>
    </xf>
    <xf numFmtId="0" fontId="65" fillId="0" borderId="207" xfId="0" applyFont="1" applyFill="1" applyBorder="1" applyAlignment="1" applyProtection="1">
      <alignment horizontal="center" vertical="center" wrapText="1" shrinkToFit="1"/>
      <protection hidden="1"/>
    </xf>
    <xf numFmtId="0" fontId="65" fillId="0" borderId="208" xfId="0" applyFont="1" applyFill="1" applyBorder="1" applyAlignment="1" applyProtection="1">
      <alignment horizontal="center" vertical="center" wrapText="1" shrinkToFit="1"/>
      <protection hidden="1"/>
    </xf>
    <xf numFmtId="0" fontId="65" fillId="0" borderId="270" xfId="0" applyFont="1" applyFill="1" applyBorder="1" applyAlignment="1" applyProtection="1">
      <alignment horizontal="center" vertical="center" shrinkToFit="1"/>
      <protection hidden="1"/>
    </xf>
    <xf numFmtId="0" fontId="65" fillId="0" borderId="285" xfId="0" applyFont="1" applyFill="1" applyBorder="1" applyAlignment="1" applyProtection="1">
      <alignment horizontal="center" vertical="center" shrinkToFit="1"/>
      <protection hidden="1"/>
    </xf>
    <xf numFmtId="0" fontId="65" fillId="0" borderId="286" xfId="0" applyFont="1" applyFill="1" applyBorder="1" applyAlignment="1" applyProtection="1">
      <alignment horizontal="center" vertical="center" shrinkToFit="1"/>
      <protection hidden="1"/>
    </xf>
    <xf numFmtId="0" fontId="4" fillId="0" borderId="256" xfId="0" applyFont="1" applyFill="1" applyBorder="1" applyAlignment="1" applyProtection="1">
      <alignment horizontal="distributed" vertical="center" shrinkToFit="1"/>
      <protection hidden="1"/>
    </xf>
    <xf numFmtId="0" fontId="65" fillId="0" borderId="243" xfId="0" applyFont="1" applyFill="1" applyBorder="1" applyAlignment="1" applyProtection="1">
      <alignment horizontal="center" vertical="center" wrapText="1" shrinkToFit="1"/>
      <protection hidden="1"/>
    </xf>
    <xf numFmtId="0" fontId="65" fillId="0" borderId="244" xfId="0" applyFont="1" applyFill="1" applyBorder="1" applyAlignment="1" applyProtection="1">
      <alignment horizontal="center" vertical="center" shrinkToFit="1"/>
      <protection hidden="1"/>
    </xf>
    <xf numFmtId="0" fontId="65" fillId="0" borderId="198" xfId="0" applyFont="1" applyFill="1" applyBorder="1" applyAlignment="1" applyProtection="1">
      <alignment horizontal="center" vertical="center" shrinkToFit="1"/>
      <protection hidden="1"/>
    </xf>
    <xf numFmtId="0" fontId="65" fillId="0" borderId="205" xfId="0" applyFont="1" applyFill="1" applyBorder="1" applyAlignment="1" applyProtection="1">
      <alignment horizontal="center" vertical="center" shrinkToFit="1"/>
      <protection hidden="1"/>
    </xf>
    <xf numFmtId="0" fontId="27" fillId="0" borderId="242" xfId="0" applyFont="1" applyFill="1" applyBorder="1" applyAlignment="1" applyProtection="1">
      <alignment horizontal="center" vertical="center"/>
      <protection hidden="1"/>
    </xf>
    <xf numFmtId="0" fontId="27" fillId="0" borderId="207" xfId="0" applyFont="1" applyFill="1" applyBorder="1" applyAlignment="1" applyProtection="1">
      <alignment horizontal="center" vertical="center"/>
      <protection hidden="1"/>
    </xf>
    <xf numFmtId="0" fontId="27" fillId="0" borderId="208" xfId="0" applyFont="1" applyFill="1" applyBorder="1" applyAlignment="1" applyProtection="1">
      <alignment horizontal="center" vertical="center"/>
      <protection hidden="1"/>
    </xf>
    <xf numFmtId="0" fontId="65" fillId="0" borderId="242" xfId="0" applyFont="1" applyBorder="1" applyAlignment="1" applyProtection="1">
      <alignment horizontal="right" vertical="top" textRotation="255"/>
      <protection hidden="1"/>
    </xf>
    <xf numFmtId="0" fontId="65" fillId="0" borderId="243" xfId="0" applyFont="1" applyFill="1" applyBorder="1" applyAlignment="1" applyProtection="1">
      <alignment horizontal="center" vertical="center" shrinkToFit="1"/>
      <protection hidden="1"/>
    </xf>
    <xf numFmtId="0" fontId="65" fillId="0" borderId="48" xfId="0" applyFont="1" applyFill="1" applyBorder="1" applyAlignment="1" applyProtection="1">
      <alignment horizontal="center" vertical="center" shrinkToFit="1"/>
      <protection hidden="1"/>
    </xf>
    <xf numFmtId="38" fontId="32" fillId="0" borderId="264" xfId="2" quotePrefix="1" applyFont="1" applyBorder="1" applyAlignment="1" applyProtection="1">
      <alignment horizontal="right" vertical="center" shrinkToFit="1"/>
      <protection hidden="1"/>
    </xf>
    <xf numFmtId="38" fontId="32" fillId="0" borderId="265" xfId="2" quotePrefix="1" applyFont="1" applyBorder="1" applyAlignment="1" applyProtection="1">
      <alignment horizontal="right" vertical="center" shrinkToFit="1"/>
      <protection hidden="1"/>
    </xf>
    <xf numFmtId="38" fontId="32" fillId="0" borderId="266" xfId="2" quotePrefix="1" applyFont="1" applyBorder="1" applyAlignment="1" applyProtection="1">
      <alignment horizontal="right" vertical="center" shrinkToFit="1"/>
      <protection hidden="1"/>
    </xf>
    <xf numFmtId="38" fontId="32" fillId="0" borderId="267" xfId="2" quotePrefix="1" applyFont="1" applyBorder="1" applyAlignment="1" applyProtection="1">
      <alignment horizontal="right" vertical="center" shrinkToFit="1"/>
      <protection hidden="1"/>
    </xf>
    <xf numFmtId="38" fontId="32" fillId="0" borderId="268" xfId="2" quotePrefix="1" applyFont="1" applyBorder="1" applyAlignment="1" applyProtection="1">
      <alignment horizontal="right" vertical="center" shrinkToFit="1"/>
      <protection hidden="1"/>
    </xf>
    <xf numFmtId="38" fontId="32" fillId="0" borderId="247" xfId="2" quotePrefix="1" applyFont="1" applyBorder="1" applyAlignment="1" applyProtection="1">
      <alignment horizontal="right" vertical="center" shrinkToFit="1"/>
      <protection hidden="1"/>
    </xf>
    <xf numFmtId="38" fontId="32" fillId="0" borderId="242" xfId="2" quotePrefix="1" applyFont="1" applyBorder="1" applyAlignment="1" applyProtection="1">
      <alignment horizontal="right" vertical="center" shrinkToFit="1"/>
      <protection hidden="1"/>
    </xf>
    <xf numFmtId="38" fontId="32" fillId="0" borderId="248" xfId="2" quotePrefix="1" applyFont="1" applyBorder="1" applyAlignment="1" applyProtection="1">
      <alignment horizontal="right" vertical="center" shrinkToFit="1"/>
      <protection hidden="1"/>
    </xf>
    <xf numFmtId="38" fontId="32" fillId="0" borderId="25" xfId="2" quotePrefix="1" applyFont="1" applyBorder="1" applyAlignment="1" applyProtection="1">
      <alignment horizontal="right" vertical="center" shrinkToFit="1"/>
      <protection hidden="1"/>
    </xf>
    <xf numFmtId="38" fontId="32" fillId="0" borderId="275" xfId="2" quotePrefix="1" applyFont="1" applyBorder="1" applyAlignment="1" applyProtection="1">
      <alignment horizontal="right" vertical="center" shrinkToFit="1"/>
      <protection hidden="1"/>
    </xf>
    <xf numFmtId="38" fontId="32" fillId="0" borderId="264" xfId="2" applyFont="1" applyBorder="1" applyAlignment="1" applyProtection="1">
      <alignment horizontal="right" vertical="center" shrinkToFit="1"/>
      <protection hidden="1"/>
    </xf>
    <xf numFmtId="38" fontId="32" fillId="0" borderId="265" xfId="2" applyFont="1" applyBorder="1" applyAlignment="1" applyProtection="1">
      <alignment horizontal="right" vertical="center" shrinkToFit="1"/>
      <protection hidden="1"/>
    </xf>
    <xf numFmtId="38" fontId="32" fillId="0" borderId="266" xfId="2" applyFont="1" applyBorder="1" applyAlignment="1" applyProtection="1">
      <alignment horizontal="right" vertical="center" shrinkToFit="1"/>
      <protection hidden="1"/>
    </xf>
    <xf numFmtId="38" fontId="32" fillId="0" borderId="267" xfId="2" applyFont="1" applyBorder="1" applyAlignment="1" applyProtection="1">
      <alignment horizontal="right" vertical="center" shrinkToFit="1"/>
      <protection hidden="1"/>
    </xf>
    <xf numFmtId="38" fontId="32" fillId="0" borderId="268" xfId="2" applyFont="1" applyBorder="1" applyAlignment="1" applyProtection="1">
      <alignment horizontal="right" vertical="center" shrinkToFit="1"/>
      <protection hidden="1"/>
    </xf>
    <xf numFmtId="0" fontId="65" fillId="0" borderId="197" xfId="0" applyFont="1" applyFill="1" applyBorder="1" applyAlignment="1" applyProtection="1">
      <alignment horizontal="center" vertical="center" shrinkToFit="1"/>
      <protection hidden="1"/>
    </xf>
    <xf numFmtId="38" fontId="15" fillId="0" borderId="241" xfId="2" applyFont="1" applyFill="1" applyBorder="1" applyAlignment="1" applyProtection="1">
      <alignment horizontal="center" vertical="center" shrinkToFit="1"/>
      <protection hidden="1"/>
    </xf>
    <xf numFmtId="38" fontId="15" fillId="0" borderId="222" xfId="2" applyFont="1" applyFill="1" applyBorder="1" applyAlignment="1" applyProtection="1">
      <alignment horizontal="center" vertical="center" shrinkToFit="1"/>
      <protection hidden="1"/>
    </xf>
    <xf numFmtId="0" fontId="65" fillId="0" borderId="197" xfId="0" applyFont="1" applyFill="1" applyBorder="1" applyAlignment="1" applyProtection="1">
      <alignment horizontal="center" vertical="center" textRotation="255" wrapText="1" shrinkToFit="1"/>
      <protection hidden="1"/>
    </xf>
    <xf numFmtId="0" fontId="65" fillId="0" borderId="234" xfId="0" applyFont="1" applyFill="1" applyBorder="1" applyAlignment="1" applyProtection="1">
      <alignment horizontal="center" vertical="center" textRotation="255" wrapText="1" shrinkToFit="1"/>
      <protection hidden="1"/>
    </xf>
    <xf numFmtId="0" fontId="65" fillId="0" borderId="197" xfId="0" applyFont="1" applyFill="1" applyBorder="1" applyAlignment="1" applyProtection="1">
      <alignment horizontal="center" vertical="center" wrapText="1" shrinkToFit="1"/>
      <protection hidden="1"/>
    </xf>
    <xf numFmtId="0" fontId="65" fillId="0" borderId="250" xfId="0" applyFont="1" applyFill="1" applyBorder="1" applyAlignment="1" applyProtection="1">
      <alignment horizontal="center" vertical="center" shrinkToFit="1"/>
      <protection hidden="1"/>
    </xf>
    <xf numFmtId="0" fontId="65" fillId="0" borderId="254" xfId="0" applyFont="1" applyFill="1" applyBorder="1" applyAlignment="1" applyProtection="1">
      <alignment horizontal="center" vertical="center" shrinkToFit="1"/>
      <protection hidden="1"/>
    </xf>
    <xf numFmtId="0" fontId="65" fillId="0" borderId="255" xfId="0" applyFont="1" applyFill="1" applyBorder="1" applyAlignment="1" applyProtection="1">
      <alignment horizontal="center" vertical="center" shrinkToFit="1"/>
      <protection hidden="1"/>
    </xf>
    <xf numFmtId="0" fontId="4" fillId="0" borderId="252" xfId="0" applyFont="1" applyFill="1" applyBorder="1" applyAlignment="1" applyProtection="1">
      <alignment horizontal="distributed" vertical="center" shrinkToFit="1"/>
      <protection hidden="1"/>
    </xf>
    <xf numFmtId="0" fontId="65" fillId="0" borderId="258" xfId="0" applyFont="1" applyFill="1" applyBorder="1" applyAlignment="1" applyProtection="1">
      <alignment horizontal="center" vertical="center" wrapText="1" shrinkToFit="1"/>
      <protection hidden="1"/>
    </xf>
    <xf numFmtId="0" fontId="65" fillId="0" borderId="259" xfId="0" applyFont="1" applyFill="1" applyBorder="1" applyAlignment="1" applyProtection="1">
      <alignment horizontal="center" vertical="center" shrinkToFit="1"/>
      <protection hidden="1"/>
    </xf>
    <xf numFmtId="0" fontId="27" fillId="0" borderId="240" xfId="0" applyFont="1" applyFill="1" applyBorder="1" applyAlignment="1" applyProtection="1">
      <alignment horizontal="center" vertical="center"/>
      <protection hidden="1"/>
    </xf>
    <xf numFmtId="0" fontId="65" fillId="0" borderId="249" xfId="0" applyFont="1" applyFill="1" applyBorder="1" applyAlignment="1" applyProtection="1">
      <alignment horizontal="center" vertical="center" shrinkToFit="1"/>
      <protection hidden="1"/>
    </xf>
    <xf numFmtId="0" fontId="65" fillId="0" borderId="234" xfId="0" applyFont="1" applyFill="1" applyBorder="1" applyAlignment="1" applyProtection="1">
      <alignment horizontal="center" vertical="center" wrapText="1" shrinkToFit="1"/>
      <protection hidden="1"/>
    </xf>
    <xf numFmtId="38" fontId="15" fillId="0" borderId="204" xfId="2" applyFont="1" applyFill="1" applyBorder="1" applyAlignment="1" applyProtection="1">
      <alignment horizontal="center" vertical="center" shrinkToFit="1"/>
      <protection hidden="1"/>
    </xf>
    <xf numFmtId="38" fontId="15" fillId="0" borderId="197" xfId="2" applyFont="1" applyFill="1" applyBorder="1" applyAlignment="1" applyProtection="1">
      <alignment horizontal="center" vertical="center" shrinkToFit="1"/>
      <protection hidden="1"/>
    </xf>
    <xf numFmtId="38" fontId="15" fillId="0" borderId="245" xfId="2" applyFont="1" applyFill="1" applyBorder="1" applyAlignment="1" applyProtection="1">
      <alignment horizontal="center" vertical="center" shrinkToFit="1"/>
      <protection hidden="1"/>
    </xf>
    <xf numFmtId="0" fontId="65" fillId="0" borderId="251" xfId="0" applyFont="1" applyFill="1" applyBorder="1" applyAlignment="1" applyProtection="1">
      <alignment horizontal="center" vertical="center" shrinkToFit="1"/>
      <protection hidden="1"/>
    </xf>
    <xf numFmtId="0" fontId="65" fillId="0" borderId="252" xfId="0" applyFont="1" applyFill="1" applyBorder="1" applyAlignment="1" applyProtection="1">
      <alignment horizontal="center" vertical="center" shrinkToFit="1"/>
      <protection hidden="1"/>
    </xf>
    <xf numFmtId="0" fontId="65" fillId="0" borderId="256" xfId="0" applyFont="1" applyFill="1" applyBorder="1" applyAlignment="1" applyProtection="1">
      <alignment horizontal="center" vertical="center" shrinkToFit="1"/>
      <protection hidden="1"/>
    </xf>
    <xf numFmtId="0" fontId="65" fillId="0" borderId="269" xfId="0" applyFont="1" applyFill="1" applyBorder="1" applyAlignment="1" applyProtection="1">
      <alignment horizontal="center" vertical="center" shrinkToFit="1"/>
      <protection hidden="1"/>
    </xf>
    <xf numFmtId="0" fontId="65" fillId="0" borderId="195" xfId="0" applyFont="1" applyFill="1" applyBorder="1" applyAlignment="1" applyProtection="1">
      <alignment horizontal="center" vertical="center" shrinkToFit="1"/>
      <protection hidden="1"/>
    </xf>
    <xf numFmtId="0" fontId="65" fillId="0" borderId="253" xfId="0" applyFont="1" applyFill="1" applyBorder="1" applyAlignment="1" applyProtection="1">
      <alignment horizontal="center" vertical="center" shrinkToFit="1"/>
      <protection hidden="1"/>
    </xf>
    <xf numFmtId="0" fontId="65" fillId="0" borderId="237" xfId="0" applyFont="1" applyFill="1" applyBorder="1" applyAlignment="1" applyProtection="1">
      <alignment horizontal="center" vertical="center" wrapText="1" shrinkToFit="1"/>
      <protection hidden="1"/>
    </xf>
    <xf numFmtId="0" fontId="6" fillId="0" borderId="207" xfId="0" applyFont="1" applyFill="1" applyBorder="1" applyAlignment="1" applyProtection="1">
      <alignment horizontal="distributed" vertical="center" shrinkToFit="1"/>
      <protection hidden="1"/>
    </xf>
    <xf numFmtId="0" fontId="67" fillId="0" borderId="0" xfId="0" applyFont="1" applyBorder="1" applyAlignment="1">
      <alignment horizontal="center" vertical="center" wrapText="1"/>
    </xf>
    <xf numFmtId="0" fontId="67" fillId="0" borderId="8" xfId="0" applyFont="1" applyBorder="1" applyAlignment="1">
      <alignment horizontal="center" vertical="center" wrapText="1"/>
    </xf>
    <xf numFmtId="0" fontId="27" fillId="0" borderId="246" xfId="0" applyFont="1" applyFill="1" applyBorder="1" applyAlignment="1" applyProtection="1">
      <alignment horizontal="center" vertical="center"/>
      <protection hidden="1"/>
    </xf>
    <xf numFmtId="0" fontId="27" fillId="0" borderId="241" xfId="0" applyFont="1" applyFill="1" applyBorder="1" applyAlignment="1" applyProtection="1">
      <alignment horizontal="center" vertical="center"/>
      <protection hidden="1"/>
    </xf>
    <xf numFmtId="0" fontId="27" fillId="0" borderId="206" xfId="0" applyFont="1" applyFill="1" applyBorder="1" applyAlignment="1" applyProtection="1">
      <alignment horizontal="center" vertical="center"/>
      <protection hidden="1"/>
    </xf>
    <xf numFmtId="0" fontId="65" fillId="0" borderId="199" xfId="0" applyFont="1" applyFill="1" applyBorder="1" applyAlignment="1" applyProtection="1">
      <alignment horizontal="center" vertical="center" shrinkToFit="1"/>
      <protection hidden="1"/>
    </xf>
    <xf numFmtId="38" fontId="15" fillId="0" borderId="330" xfId="2" applyFont="1" applyFill="1" applyBorder="1" applyAlignment="1" applyProtection="1">
      <alignment horizontal="center" vertical="center" shrinkToFit="1"/>
      <protection hidden="1"/>
    </xf>
    <xf numFmtId="0" fontId="27" fillId="0" borderId="220" xfId="0" applyFont="1" applyBorder="1" applyAlignment="1" applyProtection="1">
      <alignment horizontal="center" vertical="center" shrinkToFit="1"/>
      <protection hidden="1"/>
    </xf>
    <xf numFmtId="0" fontId="27" fillId="0" borderId="197" xfId="0" applyFont="1" applyBorder="1" applyAlignment="1" applyProtection="1">
      <alignment horizontal="center" vertical="center" shrinkToFit="1"/>
      <protection hidden="1"/>
    </xf>
    <xf numFmtId="0" fontId="62" fillId="0" borderId="209" xfId="0" applyFont="1" applyBorder="1" applyAlignment="1" applyProtection="1">
      <alignment horizontal="center" vertical="distributed" wrapText="1" shrinkToFit="1"/>
      <protection hidden="1"/>
    </xf>
    <xf numFmtId="0" fontId="62" fillId="0" borderId="210" xfId="0" applyFont="1" applyBorder="1" applyAlignment="1" applyProtection="1">
      <alignment horizontal="center" vertical="distributed" wrapText="1" shrinkToFit="1"/>
      <protection hidden="1"/>
    </xf>
    <xf numFmtId="0" fontId="62" fillId="0" borderId="211" xfId="0" applyFont="1" applyBorder="1" applyAlignment="1" applyProtection="1">
      <alignment horizontal="center" vertical="distributed" wrapText="1" shrinkToFit="1"/>
      <protection hidden="1"/>
    </xf>
    <xf numFmtId="0" fontId="62" fillId="0" borderId="212" xfId="0" applyFont="1" applyBorder="1" applyAlignment="1" applyProtection="1">
      <alignment horizontal="center" vertical="distributed" wrapText="1" shrinkToFit="1"/>
      <protection hidden="1"/>
    </xf>
    <xf numFmtId="0" fontId="62" fillId="0" borderId="48" xfId="0" applyFont="1" applyBorder="1" applyAlignment="1" applyProtection="1">
      <alignment horizontal="center" vertical="distributed" wrapText="1" shrinkToFit="1"/>
      <protection hidden="1"/>
    </xf>
    <xf numFmtId="0" fontId="62" fillId="0" borderId="213" xfId="0" applyFont="1" applyBorder="1" applyAlignment="1" applyProtection="1">
      <alignment horizontal="center" vertical="distributed" wrapText="1" shrinkToFit="1"/>
      <protection hidden="1"/>
    </xf>
    <xf numFmtId="0" fontId="62" fillId="0" borderId="214" xfId="0" applyFont="1" applyBorder="1" applyAlignment="1" applyProtection="1">
      <alignment horizontal="center" vertical="distributed" wrapText="1" shrinkToFit="1"/>
      <protection hidden="1"/>
    </xf>
    <xf numFmtId="0" fontId="62" fillId="0" borderId="199" xfId="0" applyFont="1" applyBorder="1" applyAlignment="1" applyProtection="1">
      <alignment horizontal="center" vertical="distributed" wrapText="1" shrinkToFit="1"/>
      <protection hidden="1"/>
    </xf>
    <xf numFmtId="0" fontId="62" fillId="0" borderId="215" xfId="0" applyFont="1" applyBorder="1" applyAlignment="1" applyProtection="1">
      <alignment horizontal="center" vertical="distributed" wrapText="1" shrinkToFit="1"/>
      <protection hidden="1"/>
    </xf>
    <xf numFmtId="0" fontId="61" fillId="0" borderId="221" xfId="0" applyFont="1" applyBorder="1" applyAlignment="1" applyProtection="1">
      <alignment horizontal="center" vertical="distributed" textRotation="255"/>
      <protection hidden="1"/>
    </xf>
    <xf numFmtId="0" fontId="61" fillId="0" borderId="222" xfId="0" applyFont="1" applyBorder="1" applyAlignment="1" applyProtection="1">
      <alignment horizontal="center" vertical="distributed" textRotation="255"/>
      <protection hidden="1"/>
    </xf>
    <xf numFmtId="0" fontId="61" fillId="0" borderId="236" xfId="0" applyFont="1" applyBorder="1" applyAlignment="1" applyProtection="1">
      <alignment horizontal="center" vertical="distributed" textRotation="255"/>
      <protection hidden="1"/>
    </xf>
    <xf numFmtId="0" fontId="61" fillId="0" borderId="237" xfId="0" applyFont="1" applyBorder="1" applyAlignment="1" applyProtection="1">
      <alignment horizontal="center" vertical="distributed" textRotation="255"/>
      <protection hidden="1"/>
    </xf>
    <xf numFmtId="0" fontId="61" fillId="0" borderId="219" xfId="0" applyFont="1" applyBorder="1" applyAlignment="1" applyProtection="1">
      <alignment horizontal="center" vertical="distributed" textRotation="255"/>
      <protection hidden="1"/>
    </xf>
    <xf numFmtId="0" fontId="61" fillId="0" borderId="195" xfId="0" applyFont="1" applyBorder="1" applyAlignment="1" applyProtection="1">
      <alignment horizontal="center" vertical="distributed" textRotation="255"/>
      <protection hidden="1"/>
    </xf>
    <xf numFmtId="0" fontId="61" fillId="0" borderId="222" xfId="0" applyFont="1" applyBorder="1" applyAlignment="1" applyProtection="1">
      <alignment horizontal="center" vertical="distributed" wrapText="1"/>
      <protection hidden="1"/>
    </xf>
    <xf numFmtId="0" fontId="61" fillId="0" borderId="237" xfId="0" applyFont="1" applyBorder="1" applyAlignment="1" applyProtection="1">
      <alignment horizontal="center" vertical="distributed" wrapText="1"/>
      <protection hidden="1"/>
    </xf>
    <xf numFmtId="0" fontId="61" fillId="0" borderId="195" xfId="0" applyFont="1" applyBorder="1" applyAlignment="1" applyProtection="1">
      <alignment horizontal="center" vertical="distributed" wrapText="1"/>
      <protection hidden="1"/>
    </xf>
    <xf numFmtId="0" fontId="61" fillId="0" borderId="222" xfId="0" applyFont="1" applyBorder="1" applyAlignment="1" applyProtection="1">
      <alignment vertical="distributed" textRotation="255" wrapText="1"/>
      <protection hidden="1"/>
    </xf>
    <xf numFmtId="0" fontId="61" fillId="0" borderId="224" xfId="0" applyFont="1" applyBorder="1" applyAlignment="1" applyProtection="1">
      <alignment vertical="distributed" textRotation="255" wrapText="1"/>
      <protection hidden="1"/>
    </xf>
    <xf numFmtId="0" fontId="61" fillId="0" borderId="237" xfId="0" applyFont="1" applyBorder="1" applyAlignment="1" applyProtection="1">
      <alignment vertical="distributed" textRotation="255" wrapText="1"/>
      <protection hidden="1"/>
    </xf>
    <xf numFmtId="0" fontId="61" fillId="0" borderId="238" xfId="0" applyFont="1" applyBorder="1" applyAlignment="1" applyProtection="1">
      <alignment vertical="distributed" textRotation="255" wrapText="1"/>
      <protection hidden="1"/>
    </xf>
    <xf numFmtId="0" fontId="61" fillId="0" borderId="195" xfId="0" applyFont="1" applyBorder="1" applyAlignment="1" applyProtection="1">
      <alignment vertical="distributed" textRotation="255" wrapText="1"/>
      <protection hidden="1"/>
    </xf>
    <xf numFmtId="0" fontId="61" fillId="0" borderId="225" xfId="0" applyFont="1" applyBorder="1" applyAlignment="1" applyProtection="1">
      <alignment vertical="distributed" textRotation="255" wrapText="1"/>
      <protection hidden="1"/>
    </xf>
    <xf numFmtId="0" fontId="61" fillId="0" borderId="229" xfId="0" applyFont="1" applyBorder="1" applyAlignment="1" applyProtection="1">
      <alignment horizontal="center" vertical="center" shrinkToFit="1"/>
      <protection hidden="1"/>
    </xf>
    <xf numFmtId="0" fontId="61" fillId="0" borderId="230" xfId="0" applyFont="1" applyBorder="1" applyAlignment="1" applyProtection="1">
      <alignment horizontal="center" vertical="center" shrinkToFit="1"/>
      <protection hidden="1"/>
    </xf>
    <xf numFmtId="0" fontId="61" fillId="0" borderId="230" xfId="0" applyFont="1" applyBorder="1" applyAlignment="1" applyProtection="1">
      <alignment horizontal="center" vertical="center"/>
      <protection hidden="1"/>
    </xf>
    <xf numFmtId="0" fontId="61" fillId="0" borderId="230" xfId="0" applyFont="1" applyBorder="1" applyAlignment="1" applyProtection="1">
      <alignment horizontal="center" vertical="distributed" textRotation="255" wrapText="1"/>
      <protection hidden="1"/>
    </xf>
    <xf numFmtId="0" fontId="61" fillId="0" borderId="197" xfId="0" applyFont="1" applyBorder="1" applyAlignment="1" applyProtection="1">
      <alignment horizontal="center" vertical="distributed" textRotation="255" wrapText="1"/>
      <protection hidden="1"/>
    </xf>
    <xf numFmtId="0" fontId="61" fillId="0" borderId="230" xfId="0" applyFont="1" applyBorder="1" applyAlignment="1" applyProtection="1">
      <alignment horizontal="distributed" vertical="distributed" wrapText="1"/>
      <protection hidden="1"/>
    </xf>
    <xf numFmtId="0" fontId="61" fillId="0" borderId="231" xfId="0" applyFont="1" applyBorder="1" applyAlignment="1" applyProtection="1">
      <alignment horizontal="distributed" vertical="distributed" wrapText="1"/>
      <protection hidden="1"/>
    </xf>
    <xf numFmtId="0" fontId="61" fillId="0" borderId="197" xfId="0" applyFont="1" applyBorder="1" applyAlignment="1" applyProtection="1">
      <alignment horizontal="distributed" vertical="distributed" wrapText="1"/>
      <protection hidden="1"/>
    </xf>
    <xf numFmtId="0" fontId="61" fillId="0" borderId="232" xfId="0" applyFont="1" applyBorder="1" applyAlignment="1" applyProtection="1">
      <alignment horizontal="distributed" vertical="distributed" wrapText="1"/>
      <protection hidden="1"/>
    </xf>
    <xf numFmtId="0" fontId="61" fillId="0" borderId="209" xfId="0" applyFont="1" applyBorder="1" applyAlignment="1" applyProtection="1">
      <alignment horizontal="distributed" vertical="center" justifyLastLine="1"/>
      <protection hidden="1"/>
    </xf>
    <xf numFmtId="0" fontId="61" fillId="0" borderId="210" xfId="0" applyFont="1" applyBorder="1" applyAlignment="1" applyProtection="1">
      <alignment horizontal="distributed" vertical="center" justifyLastLine="1"/>
      <protection hidden="1"/>
    </xf>
    <xf numFmtId="0" fontId="61" fillId="0" borderId="211" xfId="0" applyFont="1" applyBorder="1" applyAlignment="1" applyProtection="1">
      <alignment horizontal="distributed" vertical="center" justifyLastLine="1"/>
      <protection hidden="1"/>
    </xf>
    <xf numFmtId="0" fontId="61" fillId="0" borderId="212" xfId="0" applyFont="1" applyBorder="1" applyAlignment="1" applyProtection="1">
      <alignment horizontal="distributed" vertical="center" justifyLastLine="1"/>
      <protection hidden="1"/>
    </xf>
    <xf numFmtId="0" fontId="61" fillId="0" borderId="48" xfId="0" applyFont="1" applyBorder="1" applyAlignment="1" applyProtection="1">
      <alignment horizontal="distributed" vertical="center" justifyLastLine="1"/>
      <protection hidden="1"/>
    </xf>
    <xf numFmtId="0" fontId="61" fillId="0" borderId="213" xfId="0" applyFont="1" applyBorder="1" applyAlignment="1" applyProtection="1">
      <alignment horizontal="distributed" vertical="center" justifyLastLine="1"/>
      <protection hidden="1"/>
    </xf>
    <xf numFmtId="0" fontId="61" fillId="0" borderId="219" xfId="0" applyFont="1" applyBorder="1" applyAlignment="1" applyProtection="1">
      <alignment horizontal="distributed" vertical="center" justifyLastLine="1"/>
      <protection hidden="1"/>
    </xf>
    <xf numFmtId="0" fontId="61" fillId="0" borderId="195" xfId="0" applyFont="1" applyBorder="1" applyAlignment="1" applyProtection="1">
      <alignment horizontal="distributed" vertical="center" justifyLastLine="1"/>
      <protection hidden="1"/>
    </xf>
    <xf numFmtId="0" fontId="61" fillId="0" borderId="220" xfId="0" applyFont="1" applyBorder="1" applyAlignment="1" applyProtection="1">
      <alignment horizontal="distributed" vertical="center" justifyLastLine="1"/>
      <protection hidden="1"/>
    </xf>
    <xf numFmtId="0" fontId="61" fillId="0" borderId="197" xfId="0" applyFont="1" applyBorder="1" applyAlignment="1" applyProtection="1">
      <alignment horizontal="distributed" vertical="center" justifyLastLine="1"/>
      <protection hidden="1"/>
    </xf>
    <xf numFmtId="0" fontId="61" fillId="0" borderId="220" xfId="0" applyFont="1" applyFill="1" applyBorder="1" applyAlignment="1" applyProtection="1">
      <alignment vertical="distributed" textRotation="255" wrapText="1"/>
      <protection hidden="1"/>
    </xf>
    <xf numFmtId="0" fontId="61" fillId="0" borderId="197" xfId="0" applyFont="1" applyFill="1" applyBorder="1" applyAlignment="1" applyProtection="1">
      <alignment vertical="distributed" textRotation="255" wrapText="1"/>
      <protection hidden="1"/>
    </xf>
    <xf numFmtId="0" fontId="61" fillId="0" borderId="197" xfId="0" applyFont="1" applyFill="1" applyBorder="1" applyAlignment="1" applyProtection="1">
      <alignment horizontal="center" vertical="distributed" wrapText="1"/>
      <protection hidden="1"/>
    </xf>
    <xf numFmtId="0" fontId="24" fillId="0" borderId="200" xfId="0" applyFont="1" applyFill="1" applyBorder="1" applyAlignment="1" applyProtection="1">
      <alignment horizontal="left" vertical="center" indent="1"/>
      <protection hidden="1"/>
    </xf>
    <xf numFmtId="0" fontId="24" fillId="0" borderId="201" xfId="0" applyFont="1" applyFill="1" applyBorder="1" applyAlignment="1" applyProtection="1">
      <alignment horizontal="left" vertical="center" indent="1"/>
      <protection hidden="1"/>
    </xf>
    <xf numFmtId="0" fontId="24" fillId="0" borderId="202" xfId="0" applyFont="1" applyFill="1" applyBorder="1" applyAlignment="1" applyProtection="1">
      <alignment horizontal="left" vertical="center" indent="1"/>
      <protection hidden="1"/>
    </xf>
    <xf numFmtId="0" fontId="61" fillId="0" borderId="203" xfId="0" applyFont="1" applyFill="1" applyBorder="1" applyAlignment="1" applyProtection="1">
      <alignment horizontal="distributed"/>
      <protection hidden="1"/>
    </xf>
    <xf numFmtId="1" fontId="27" fillId="0" borderId="203" xfId="0" applyNumberFormat="1" applyFont="1" applyFill="1" applyBorder="1" applyAlignment="1" applyProtection="1">
      <alignment horizontal="left" indent="1"/>
      <protection hidden="1"/>
    </xf>
    <xf numFmtId="1" fontId="27" fillId="0" borderId="204" xfId="0" applyNumberFormat="1" applyFont="1" applyFill="1" applyBorder="1" applyAlignment="1" applyProtection="1">
      <alignment horizontal="left" indent="1"/>
      <protection hidden="1"/>
    </xf>
    <xf numFmtId="0" fontId="61" fillId="0" borderId="0" xfId="0" applyFont="1" applyBorder="1" applyAlignment="1" applyProtection="1">
      <alignment horizontal="right" vertical="top" textRotation="255" shrinkToFit="1"/>
      <protection hidden="1"/>
    </xf>
    <xf numFmtId="0" fontId="61" fillId="0" borderId="221" xfId="0" applyFont="1" applyBorder="1" applyAlignment="1" applyProtection="1">
      <alignment horizontal="center" vertical="center"/>
      <protection hidden="1"/>
    </xf>
    <xf numFmtId="0" fontId="61" fillId="0" borderId="222" xfId="0" applyFont="1" applyBorder="1" applyAlignment="1" applyProtection="1">
      <alignment horizontal="center" vertical="center"/>
      <protection hidden="1"/>
    </xf>
    <xf numFmtId="0" fontId="61" fillId="0" borderId="219" xfId="0" applyFont="1" applyBorder="1" applyAlignment="1" applyProtection="1">
      <alignment horizontal="center" vertical="center"/>
      <protection hidden="1"/>
    </xf>
    <xf numFmtId="0" fontId="61" fillId="0" borderId="195" xfId="0" applyFont="1" applyBorder="1" applyAlignment="1" applyProtection="1">
      <alignment horizontal="center" vertical="center"/>
      <protection hidden="1"/>
    </xf>
    <xf numFmtId="0" fontId="61" fillId="0" borderId="223" xfId="0" applyFont="1" applyBorder="1" applyAlignment="1" applyProtection="1">
      <alignment horizontal="center" vertical="center"/>
      <protection hidden="1"/>
    </xf>
    <xf numFmtId="0" fontId="61" fillId="0" borderId="196" xfId="0" applyFont="1" applyBorder="1" applyAlignment="1" applyProtection="1">
      <alignment horizontal="center" vertical="center"/>
      <protection hidden="1"/>
    </xf>
    <xf numFmtId="0" fontId="61" fillId="0" borderId="224" xfId="0" applyFont="1" applyBorder="1" applyAlignment="1" applyProtection="1">
      <alignment horizontal="center" vertical="center"/>
      <protection hidden="1"/>
    </xf>
    <xf numFmtId="0" fontId="61" fillId="0" borderId="225" xfId="0" applyFont="1" applyBorder="1" applyAlignment="1" applyProtection="1">
      <alignment horizontal="center" vertical="center"/>
      <protection hidden="1"/>
    </xf>
    <xf numFmtId="0" fontId="61" fillId="0" borderId="220" xfId="0" applyFont="1" applyBorder="1" applyAlignment="1" applyProtection="1">
      <alignment horizontal="center" vertical="center"/>
      <protection hidden="1"/>
    </xf>
    <xf numFmtId="0" fontId="61" fillId="0" borderId="197" xfId="0" applyFont="1" applyBorder="1" applyAlignment="1" applyProtection="1">
      <alignment horizontal="center" vertical="center"/>
      <protection hidden="1"/>
    </xf>
    <xf numFmtId="0" fontId="27" fillId="0" borderId="216" xfId="0" applyFont="1" applyFill="1" applyBorder="1" applyAlignment="1" applyProtection="1">
      <alignment horizontal="center" vertical="center"/>
      <protection hidden="1"/>
    </xf>
    <xf numFmtId="0" fontId="27" fillId="0" borderId="217" xfId="0" applyFont="1" applyFill="1" applyBorder="1" applyAlignment="1" applyProtection="1">
      <alignment horizontal="center" vertical="center"/>
      <protection hidden="1"/>
    </xf>
    <xf numFmtId="0" fontId="27" fillId="0" borderId="218" xfId="0" applyFont="1" applyFill="1" applyBorder="1" applyAlignment="1" applyProtection="1">
      <alignment horizontal="center" vertical="center"/>
      <protection hidden="1"/>
    </xf>
    <xf numFmtId="0" fontId="27" fillId="0" borderId="219" xfId="0" applyFont="1" applyFill="1" applyBorder="1" applyAlignment="1" applyProtection="1">
      <alignment horizontal="center" vertical="center"/>
      <protection hidden="1"/>
    </xf>
    <xf numFmtId="0" fontId="27" fillId="0" borderId="195" xfId="0" applyFont="1" applyFill="1" applyBorder="1" applyAlignment="1" applyProtection="1">
      <alignment horizontal="center" vertical="center"/>
      <protection hidden="1"/>
    </xf>
    <xf numFmtId="0" fontId="27" fillId="0" borderId="225" xfId="0" applyFont="1" applyFill="1" applyBorder="1" applyAlignment="1" applyProtection="1">
      <alignment horizontal="center" vertical="center"/>
      <protection hidden="1"/>
    </xf>
    <xf numFmtId="0" fontId="27" fillId="0" borderId="233" xfId="0" applyFont="1" applyFill="1" applyBorder="1" applyAlignment="1">
      <alignment horizontal="center" vertical="center"/>
    </xf>
    <xf numFmtId="0" fontId="27" fillId="0" borderId="234" xfId="0" applyFont="1" applyFill="1" applyBorder="1" applyAlignment="1">
      <alignment horizontal="center" vertical="center"/>
    </xf>
    <xf numFmtId="0" fontId="27" fillId="0" borderId="234" xfId="0" applyFont="1" applyFill="1" applyBorder="1" applyAlignment="1" applyProtection="1">
      <alignment horizontal="center" vertical="center"/>
      <protection hidden="1"/>
    </xf>
    <xf numFmtId="0" fontId="27" fillId="0" borderId="235" xfId="0" applyFont="1" applyFill="1" applyBorder="1" applyAlignment="1" applyProtection="1">
      <alignment horizontal="center" vertical="center"/>
      <protection hidden="1"/>
    </xf>
    <xf numFmtId="0" fontId="27" fillId="0" borderId="226" xfId="0" applyFont="1" applyBorder="1" applyAlignment="1" applyProtection="1">
      <alignment horizontal="center" vertical="center" shrinkToFit="1"/>
      <protection hidden="1"/>
    </xf>
    <xf numFmtId="0" fontId="27" fillId="0" borderId="227" xfId="0" applyFont="1" applyBorder="1" applyAlignment="1" applyProtection="1">
      <alignment horizontal="center" vertical="center" shrinkToFit="1"/>
      <protection hidden="1"/>
    </xf>
    <xf numFmtId="1" fontId="27" fillId="0" borderId="227" xfId="0" applyNumberFormat="1" applyFont="1" applyBorder="1" applyAlignment="1" applyProtection="1">
      <alignment horizontal="center" vertical="center" shrinkToFit="1"/>
      <protection hidden="1"/>
    </xf>
    <xf numFmtId="179" fontId="27" fillId="0" borderId="227" xfId="0" applyNumberFormat="1" applyFont="1" applyBorder="1" applyAlignment="1" applyProtection="1">
      <alignment horizontal="center" vertical="center" shrinkToFit="1"/>
      <protection hidden="1"/>
    </xf>
    <xf numFmtId="180" fontId="27" fillId="0" borderId="227" xfId="0" applyNumberFormat="1" applyFont="1" applyBorder="1" applyAlignment="1" applyProtection="1">
      <alignment horizontal="center" vertical="center" shrinkToFit="1"/>
      <protection hidden="1"/>
    </xf>
    <xf numFmtId="180" fontId="27" fillId="0" borderId="228" xfId="0" applyNumberFormat="1" applyFont="1" applyBorder="1" applyAlignment="1" applyProtection="1">
      <alignment horizontal="center" vertical="center" shrinkToFit="1"/>
      <protection hidden="1"/>
    </xf>
    <xf numFmtId="38" fontId="27" fillId="0" borderId="1" xfId="2" applyFont="1" applyFill="1" applyBorder="1" applyAlignment="1" applyProtection="1">
      <alignment horizontal="center" vertical="center" shrinkToFit="1"/>
      <protection hidden="1"/>
    </xf>
    <xf numFmtId="0" fontId="26" fillId="0" borderId="2" xfId="0" applyFont="1" applyBorder="1" applyAlignment="1" applyProtection="1">
      <alignment vertical="top"/>
      <protection hidden="1"/>
    </xf>
    <xf numFmtId="0" fontId="26" fillId="0" borderId="3" xfId="0" applyFont="1" applyBorder="1" applyAlignment="1" applyProtection="1">
      <alignment vertical="top"/>
      <protection hidden="1"/>
    </xf>
    <xf numFmtId="0" fontId="26" fillId="0" borderId="18" xfId="0" applyFont="1" applyBorder="1" applyAlignment="1" applyProtection="1">
      <alignment vertical="top"/>
      <protection hidden="1"/>
    </xf>
    <xf numFmtId="1" fontId="16" fillId="0" borderId="18" xfId="0" applyNumberFormat="1" applyFont="1" applyFill="1" applyBorder="1" applyAlignment="1" applyProtection="1">
      <alignment horizontal="left" vertical="center" shrinkToFit="1"/>
      <protection hidden="1"/>
    </xf>
    <xf numFmtId="1" fontId="16" fillId="0" borderId="11" xfId="0" applyNumberFormat="1" applyFont="1" applyFill="1" applyBorder="1" applyAlignment="1" applyProtection="1">
      <alignment horizontal="left" vertical="center" shrinkToFit="1"/>
      <protection hidden="1"/>
    </xf>
    <xf numFmtId="0" fontId="6" fillId="0" borderId="14" xfId="0" applyFont="1" applyBorder="1" applyAlignment="1" applyProtection="1">
      <alignment horizontal="center" vertical="distributed" textRotation="255" justifyLastLine="1"/>
      <protection hidden="1"/>
    </xf>
    <xf numFmtId="0" fontId="6" fillId="0" borderId="18" xfId="0" applyFont="1" applyBorder="1" applyAlignment="1" applyProtection="1">
      <alignment horizontal="center" vertical="distributed" textRotation="255" justifyLastLine="1"/>
      <protection hidden="1"/>
    </xf>
    <xf numFmtId="0" fontId="6" fillId="0" borderId="22" xfId="0" applyFont="1" applyBorder="1" applyAlignment="1" applyProtection="1">
      <alignment horizontal="center" vertical="distributed" textRotation="255" justifyLastLine="1"/>
      <protection hidden="1"/>
    </xf>
    <xf numFmtId="0" fontId="6" fillId="0" borderId="25" xfId="0" applyFont="1" applyBorder="1" applyAlignment="1" applyProtection="1">
      <alignment horizontal="center" vertical="distributed" textRotation="255" justifyLastLine="1"/>
      <protection hidden="1"/>
    </xf>
    <xf numFmtId="0" fontId="6" fillId="0" borderId="23" xfId="0" applyFont="1" applyBorder="1" applyAlignment="1" applyProtection="1">
      <alignment horizontal="center" vertical="distributed" textRotation="255" justifyLastLine="1"/>
      <protection hidden="1"/>
    </xf>
    <xf numFmtId="178" fontId="27" fillId="0" borderId="197" xfId="0" applyNumberFormat="1" applyFont="1" applyBorder="1" applyAlignment="1" applyProtection="1">
      <alignment horizontal="center" vertical="center"/>
      <protection hidden="1"/>
    </xf>
    <xf numFmtId="179" fontId="27" fillId="0" borderId="197" xfId="0" applyNumberFormat="1" applyFont="1" applyBorder="1" applyAlignment="1" applyProtection="1">
      <alignment horizontal="center" vertical="center"/>
      <protection hidden="1"/>
    </xf>
    <xf numFmtId="180" fontId="27" fillId="0" borderId="197" xfId="0" applyNumberFormat="1" applyFont="1" applyBorder="1" applyAlignment="1" applyProtection="1">
      <alignment horizontal="center" vertical="center"/>
      <protection hidden="1"/>
    </xf>
    <xf numFmtId="0" fontId="63" fillId="0" borderId="195" xfId="0" applyFont="1" applyBorder="1" applyAlignment="1" applyProtection="1">
      <alignment horizontal="center" vertical="distributed" textRotation="255" justifyLastLine="1"/>
      <protection hidden="1"/>
    </xf>
    <xf numFmtId="0" fontId="63" fillId="0" borderId="197" xfId="0" applyFont="1" applyBorder="1" applyAlignment="1" applyProtection="1">
      <alignment horizontal="center" vertical="distributed" textRotation="255" justifyLastLine="1"/>
      <protection hidden="1"/>
    </xf>
    <xf numFmtId="0" fontId="61" fillId="0" borderId="195" xfId="0" applyFont="1" applyFill="1" applyBorder="1" applyAlignment="1" applyProtection="1">
      <alignment horizontal="center" vertical="center" wrapText="1"/>
      <protection hidden="1"/>
    </xf>
    <xf numFmtId="0" fontId="15" fillId="0" borderId="195" xfId="0" applyNumberFormat="1" applyFont="1" applyFill="1" applyBorder="1" applyAlignment="1" applyProtection="1">
      <alignment horizontal="center" vertical="center"/>
      <protection hidden="1"/>
    </xf>
    <xf numFmtId="0" fontId="61" fillId="0" borderId="197" xfId="0" applyFont="1" applyBorder="1" applyAlignment="1" applyProtection="1">
      <alignment horizontal="distributed" vertical="center" wrapText="1"/>
      <protection hidden="1"/>
    </xf>
    <xf numFmtId="0" fontId="24" fillId="0" borderId="198" xfId="0" applyFont="1" applyFill="1" applyBorder="1" applyAlignment="1" applyProtection="1">
      <alignment horizontal="left" vertical="center" indent="1"/>
      <protection hidden="1"/>
    </xf>
    <xf numFmtId="0" fontId="24" fillId="0" borderId="199" xfId="0" applyFont="1" applyFill="1" applyBorder="1" applyAlignment="1" applyProtection="1">
      <alignment horizontal="left" vertical="center" indent="1"/>
      <protection hidden="1"/>
    </xf>
    <xf numFmtId="0" fontId="24" fillId="0" borderId="205" xfId="0" applyFont="1" applyFill="1" applyBorder="1" applyAlignment="1" applyProtection="1">
      <alignment horizontal="left" vertical="center" indent="1"/>
      <protection hidden="1"/>
    </xf>
    <xf numFmtId="1" fontId="16" fillId="0" borderId="137" xfId="0" applyNumberFormat="1" applyFont="1" applyFill="1" applyBorder="1" applyAlignment="1" applyProtection="1">
      <alignment horizontal="distributed" vertical="center" justifyLastLine="1"/>
      <protection hidden="1"/>
    </xf>
    <xf numFmtId="1" fontId="16" fillId="0" borderId="138" xfId="0" applyNumberFormat="1" applyFont="1" applyFill="1" applyBorder="1" applyAlignment="1" applyProtection="1">
      <alignment horizontal="distributed" vertical="center" justifyLastLine="1"/>
      <protection hidden="1"/>
    </xf>
    <xf numFmtId="1" fontId="28" fillId="0" borderId="25" xfId="0" applyNumberFormat="1" applyFont="1" applyBorder="1" applyAlignment="1" applyProtection="1">
      <alignment horizontal="distributed" vertical="center" justifyLastLine="1"/>
      <protection hidden="1"/>
    </xf>
    <xf numFmtId="1" fontId="28" fillId="0" borderId="23" xfId="0" applyNumberFormat="1" applyFont="1" applyBorder="1" applyAlignment="1" applyProtection="1">
      <alignment horizontal="distributed" vertical="center" justifyLastLine="1"/>
      <protection hidden="1"/>
    </xf>
    <xf numFmtId="0" fontId="6" fillId="0" borderId="139" xfId="0" applyFont="1" applyBorder="1" applyAlignment="1" applyProtection="1">
      <alignment horizontal="distributed" vertical="center" justifyLastLine="1"/>
      <protection hidden="1"/>
    </xf>
    <xf numFmtId="0" fontId="6" fillId="0" borderId="140" xfId="0" applyFont="1" applyBorder="1" applyAlignment="1" applyProtection="1">
      <alignment horizontal="distributed" vertical="center" justifyLastLine="1"/>
      <protection hidden="1"/>
    </xf>
    <xf numFmtId="0" fontId="6" fillId="0" borderId="141" xfId="0" applyFont="1" applyBorder="1" applyAlignment="1" applyProtection="1">
      <alignment horizontal="distributed" vertical="center" justifyLastLine="1"/>
      <protection hidden="1"/>
    </xf>
    <xf numFmtId="0" fontId="6" fillId="0" borderId="13" xfId="0" applyFont="1" applyBorder="1" applyAlignment="1" applyProtection="1">
      <alignment horizontal="distributed" vertical="center" justifyLastLine="1"/>
      <protection hidden="1"/>
    </xf>
    <xf numFmtId="0" fontId="6" fillId="0" borderId="48" xfId="0" applyFont="1" applyBorder="1" applyAlignment="1" applyProtection="1">
      <alignment horizontal="distributed" vertical="center" justifyLastLine="1"/>
      <protection hidden="1"/>
    </xf>
    <xf numFmtId="0" fontId="6" fillId="0" borderId="12" xfId="0" applyFont="1" applyBorder="1" applyAlignment="1" applyProtection="1">
      <alignment horizontal="distributed" vertical="center" justifyLastLine="1"/>
      <protection hidden="1"/>
    </xf>
    <xf numFmtId="0" fontId="6" fillId="0" borderId="1" xfId="0" applyFont="1" applyBorder="1" applyAlignment="1" applyProtection="1">
      <alignment horizontal="distributed" vertical="center" justifyLastLine="1"/>
      <protection hidden="1"/>
    </xf>
    <xf numFmtId="0" fontId="6" fillId="0" borderId="1" xfId="0" applyFont="1" applyBorder="1" applyAlignment="1" applyProtection="1">
      <alignment horizontal="center" vertical="center" justifyLastLine="1"/>
      <protection hidden="1"/>
    </xf>
    <xf numFmtId="0" fontId="16" fillId="0" borderId="14" xfId="0" applyFont="1" applyBorder="1" applyAlignment="1" applyProtection="1">
      <alignment horizontal="center" vertical="center"/>
      <protection hidden="1"/>
    </xf>
    <xf numFmtId="0" fontId="16" fillId="0" borderId="18" xfId="0" applyFont="1" applyBorder="1" applyAlignment="1" applyProtection="1">
      <alignment horizontal="center" vertical="center"/>
      <protection hidden="1"/>
    </xf>
    <xf numFmtId="0" fontId="16" fillId="0" borderId="11" xfId="0" applyFont="1" applyBorder="1" applyAlignment="1" applyProtection="1">
      <alignment horizontal="center" vertical="center"/>
      <protection hidden="1"/>
    </xf>
    <xf numFmtId="0" fontId="16" fillId="0" borderId="22" xfId="0" applyFont="1" applyBorder="1" applyAlignment="1" applyProtection="1">
      <alignment horizontal="center" vertical="center"/>
      <protection hidden="1"/>
    </xf>
    <xf numFmtId="0" fontId="16" fillId="0" borderId="25" xfId="0" applyFont="1" applyBorder="1" applyAlignment="1" applyProtection="1">
      <alignment horizontal="center" vertical="center"/>
      <protection hidden="1"/>
    </xf>
    <xf numFmtId="0" fontId="16" fillId="0" borderId="23" xfId="0" applyFont="1" applyBorder="1" applyAlignment="1" applyProtection="1">
      <alignment horizontal="center" vertical="center"/>
      <protection hidden="1"/>
    </xf>
    <xf numFmtId="0" fontId="4" fillId="0" borderId="14" xfId="0" applyFont="1" applyBorder="1" applyAlignment="1" applyProtection="1">
      <alignment horizontal="left" vertical="top"/>
      <protection hidden="1"/>
    </xf>
    <xf numFmtId="0" fontId="4" fillId="0" borderId="18" xfId="0" applyFont="1" applyBorder="1" applyAlignment="1" applyProtection="1">
      <alignment horizontal="left" vertical="top"/>
      <protection hidden="1"/>
    </xf>
    <xf numFmtId="38" fontId="24" fillId="0" borderId="18" xfId="2" applyFont="1" applyFill="1" applyBorder="1" applyAlignment="1" applyProtection="1">
      <alignment horizontal="right" vertical="top"/>
      <protection hidden="1"/>
    </xf>
    <xf numFmtId="0" fontId="4" fillId="0" borderId="18" xfId="0" applyFont="1" applyBorder="1" applyAlignment="1" applyProtection="1">
      <alignment horizontal="right" vertical="top"/>
      <protection hidden="1"/>
    </xf>
    <xf numFmtId="0" fontId="4" fillId="0" borderId="16" xfId="0" applyFont="1" applyBorder="1" applyAlignment="1" applyProtection="1">
      <alignment horizontal="right" vertical="top"/>
      <protection hidden="1"/>
    </xf>
    <xf numFmtId="0" fontId="4" fillId="0" borderId="0" xfId="0" applyFont="1" applyBorder="1" applyAlignment="1" applyProtection="1">
      <alignment horizontal="right" vertical="top"/>
      <protection hidden="1"/>
    </xf>
    <xf numFmtId="0" fontId="4" fillId="0" borderId="8" xfId="0" applyFont="1" applyBorder="1" applyAlignment="1" applyProtection="1">
      <alignment horizontal="right" vertical="top"/>
      <protection hidden="1"/>
    </xf>
    <xf numFmtId="0" fontId="4" fillId="0" borderId="14" xfId="0" applyFont="1" applyBorder="1" applyAlignment="1" applyProtection="1">
      <alignment horizontal="right" vertical="top"/>
      <protection hidden="1"/>
    </xf>
    <xf numFmtId="0" fontId="4" fillId="0" borderId="11" xfId="0" applyFont="1" applyBorder="1" applyAlignment="1" applyProtection="1">
      <alignment horizontal="right" vertical="top"/>
      <protection hidden="1"/>
    </xf>
    <xf numFmtId="177" fontId="24" fillId="0" borderId="18" xfId="0" applyNumberFormat="1" applyFont="1" applyBorder="1" applyAlignment="1" applyProtection="1">
      <alignment horizontal="right" vertical="center" shrinkToFit="1"/>
      <protection locked="0"/>
    </xf>
    <xf numFmtId="38" fontId="24" fillId="0" borderId="22" xfId="2" applyFont="1" applyBorder="1" applyAlignment="1" applyProtection="1">
      <alignment horizontal="right" vertical="top" indent="1" shrinkToFit="1"/>
      <protection hidden="1"/>
    </xf>
    <xf numFmtId="38" fontId="24" fillId="0" borderId="25" xfId="2" applyFont="1" applyBorder="1" applyAlignment="1" applyProtection="1">
      <alignment horizontal="right" vertical="top" indent="1" shrinkToFit="1"/>
      <protection hidden="1"/>
    </xf>
    <xf numFmtId="38" fontId="24" fillId="0" borderId="23" xfId="2" applyFont="1" applyBorder="1" applyAlignment="1" applyProtection="1">
      <alignment horizontal="right" vertical="top" indent="1" shrinkToFit="1"/>
      <protection hidden="1"/>
    </xf>
    <xf numFmtId="0" fontId="6" fillId="0" borderId="11" xfId="0" applyFont="1" applyBorder="1" applyAlignment="1" applyProtection="1">
      <alignment horizontal="center" vertical="distributed" textRotation="255" justifyLastLine="1"/>
      <protection hidden="1"/>
    </xf>
    <xf numFmtId="0" fontId="6" fillId="0" borderId="16" xfId="0" applyFont="1" applyBorder="1" applyAlignment="1" applyProtection="1">
      <alignment horizontal="center" vertical="distributed" textRotation="255" justifyLastLine="1"/>
      <protection hidden="1"/>
    </xf>
    <xf numFmtId="0" fontId="6" fillId="0" borderId="0" xfId="0" applyFont="1" applyBorder="1" applyAlignment="1" applyProtection="1">
      <alignment horizontal="center" vertical="distributed" textRotation="255" justifyLastLine="1"/>
      <protection hidden="1"/>
    </xf>
    <xf numFmtId="0" fontId="6" fillId="0" borderId="8" xfId="0" applyFont="1" applyBorder="1" applyAlignment="1" applyProtection="1">
      <alignment horizontal="center" vertical="distributed" textRotation="255" justifyLastLine="1"/>
      <protection hidden="1"/>
    </xf>
    <xf numFmtId="0" fontId="28" fillId="0" borderId="14" xfId="0" applyFont="1" applyBorder="1" applyAlignment="1" applyProtection="1">
      <alignment horizontal="left" vertical="center" wrapText="1" indent="1"/>
      <protection hidden="1"/>
    </xf>
    <xf numFmtId="0" fontId="28" fillId="0" borderId="18" xfId="0" applyFont="1" applyBorder="1" applyAlignment="1" applyProtection="1">
      <alignment horizontal="left" vertical="center" wrapText="1" indent="1"/>
      <protection hidden="1"/>
    </xf>
    <xf numFmtId="0" fontId="28" fillId="0" borderId="11" xfId="0" applyFont="1" applyBorder="1" applyAlignment="1" applyProtection="1">
      <alignment horizontal="left" vertical="center" wrapText="1" indent="1"/>
      <protection hidden="1"/>
    </xf>
    <xf numFmtId="0" fontId="28" fillId="0" borderId="16" xfId="0" applyFont="1" applyBorder="1" applyAlignment="1" applyProtection="1">
      <alignment horizontal="left" vertical="center" wrapText="1" indent="1"/>
      <protection hidden="1"/>
    </xf>
    <xf numFmtId="0" fontId="28" fillId="0" borderId="8" xfId="0" applyFont="1" applyBorder="1" applyAlignment="1" applyProtection="1">
      <alignment horizontal="left" vertical="center" wrapText="1" indent="1"/>
      <protection hidden="1"/>
    </xf>
    <xf numFmtId="0" fontId="28" fillId="0" borderId="22" xfId="0" applyFont="1" applyBorder="1" applyAlignment="1" applyProtection="1">
      <alignment horizontal="left" vertical="center" wrapText="1" indent="1"/>
      <protection hidden="1"/>
    </xf>
    <xf numFmtId="0" fontId="28" fillId="0" borderId="25" xfId="0" applyFont="1" applyBorder="1" applyAlignment="1" applyProtection="1">
      <alignment horizontal="left" vertical="center" wrapText="1" indent="1"/>
      <protection hidden="1"/>
    </xf>
    <xf numFmtId="0" fontId="28" fillId="0" borderId="23" xfId="0" applyFont="1" applyBorder="1" applyAlignment="1" applyProtection="1">
      <alignment horizontal="left" vertical="center" wrapText="1" indent="1"/>
      <protection hidden="1"/>
    </xf>
    <xf numFmtId="0" fontId="6" fillId="0" borderId="18" xfId="0" applyFont="1" applyBorder="1" applyAlignment="1" applyProtection="1">
      <alignment horizontal="distributed" vertical="center"/>
      <protection hidden="1"/>
    </xf>
    <xf numFmtId="0" fontId="6" fillId="0" borderId="11" xfId="0" applyFont="1" applyBorder="1" applyAlignment="1" applyProtection="1">
      <alignment horizontal="distributed" vertical="center"/>
      <protection hidden="1"/>
    </xf>
    <xf numFmtId="0" fontId="6" fillId="0" borderId="0" xfId="0" applyFont="1" applyBorder="1" applyAlignment="1" applyProtection="1">
      <alignment horizontal="distributed" vertical="center"/>
      <protection hidden="1"/>
    </xf>
    <xf numFmtId="0" fontId="6" fillId="0" borderId="8" xfId="0" applyFont="1" applyBorder="1" applyAlignment="1" applyProtection="1">
      <alignment horizontal="distributed" vertical="center"/>
      <protection hidden="1"/>
    </xf>
    <xf numFmtId="0" fontId="6" fillId="0" borderId="16" xfId="0" applyFont="1" applyBorder="1" applyAlignment="1" applyProtection="1">
      <alignment horizontal="distributed" vertical="center"/>
      <protection hidden="1"/>
    </xf>
    <xf numFmtId="0" fontId="6" fillId="0" borderId="22" xfId="0" applyFont="1" applyBorder="1" applyAlignment="1" applyProtection="1">
      <alignment horizontal="distributed" vertical="center"/>
      <protection hidden="1"/>
    </xf>
    <xf numFmtId="0" fontId="6" fillId="0" borderId="25" xfId="0" applyFont="1" applyBorder="1" applyAlignment="1" applyProtection="1">
      <alignment horizontal="distributed" vertical="center"/>
      <protection hidden="1"/>
    </xf>
    <xf numFmtId="0" fontId="6" fillId="0" borderId="23" xfId="0" applyFont="1" applyBorder="1" applyAlignment="1" applyProtection="1">
      <alignment horizontal="distributed" vertical="center"/>
      <protection hidden="1"/>
    </xf>
    <xf numFmtId="0" fontId="54" fillId="0" borderId="3" xfId="0" applyNumberFormat="1" applyFont="1" applyFill="1" applyBorder="1" applyAlignment="1" applyProtection="1">
      <alignment horizontal="center" vertical="center"/>
      <protection hidden="1"/>
    </xf>
    <xf numFmtId="0" fontId="54" fillId="0" borderId="4" xfId="0" applyNumberFormat="1" applyFont="1" applyFill="1" applyBorder="1" applyAlignment="1" applyProtection="1">
      <alignment horizontal="center" vertical="center"/>
      <protection hidden="1"/>
    </xf>
    <xf numFmtId="0" fontId="26" fillId="0" borderId="1" xfId="0" applyFont="1" applyBorder="1" applyAlignment="1" applyProtection="1">
      <alignment vertical="top"/>
      <protection hidden="1"/>
    </xf>
    <xf numFmtId="0" fontId="6" fillId="0" borderId="22" xfId="0" applyFont="1" applyBorder="1" applyAlignment="1" applyProtection="1">
      <alignment horizontal="distributed" vertical="center" wrapText="1"/>
      <protection hidden="1"/>
    </xf>
    <xf numFmtId="0" fontId="6" fillId="0" borderId="25" xfId="0" applyFont="1" applyBorder="1" applyAlignment="1" applyProtection="1">
      <alignment horizontal="distributed" vertical="center" wrapText="1"/>
      <protection hidden="1"/>
    </xf>
    <xf numFmtId="0" fontId="6" fillId="0" borderId="23" xfId="0" applyFont="1" applyBorder="1" applyAlignment="1" applyProtection="1">
      <alignment horizontal="distributed" vertical="center" wrapText="1"/>
      <protection hidden="1"/>
    </xf>
    <xf numFmtId="0" fontId="6" fillId="0" borderId="14" xfId="0" applyFont="1" applyBorder="1" applyAlignment="1" applyProtection="1">
      <alignment horizontal="distributed" vertical="center" justifyLastLine="1"/>
      <protection hidden="1"/>
    </xf>
    <xf numFmtId="0" fontId="6" fillId="0" borderId="18" xfId="0" applyFont="1" applyBorder="1" applyAlignment="1" applyProtection="1">
      <alignment horizontal="distributed" vertical="center" justifyLastLine="1"/>
      <protection hidden="1"/>
    </xf>
    <xf numFmtId="0" fontId="6" fillId="0" borderId="11" xfId="0" applyFont="1" applyBorder="1" applyAlignment="1" applyProtection="1">
      <alignment horizontal="distributed" vertical="center" justifyLastLine="1"/>
      <protection hidden="1"/>
    </xf>
    <xf numFmtId="0" fontId="7" fillId="0" borderId="0" xfId="0" applyFont="1" applyBorder="1" applyAlignment="1" applyProtection="1">
      <alignment horizontal="center" vertical="center" wrapText="1" shrinkToFit="1"/>
      <protection hidden="1"/>
    </xf>
    <xf numFmtId="0" fontId="7" fillId="0" borderId="0" xfId="0" applyFont="1" applyBorder="1" applyAlignment="1" applyProtection="1">
      <alignment horizontal="center" vertical="center" shrinkToFit="1"/>
      <protection hidden="1"/>
    </xf>
    <xf numFmtId="0" fontId="6" fillId="0" borderId="14" xfId="0" applyFont="1" applyBorder="1" applyAlignment="1" applyProtection="1">
      <alignment horizontal="distributed" vertical="center"/>
      <protection hidden="1"/>
    </xf>
    <xf numFmtId="0" fontId="26" fillId="0" borderId="14" xfId="0" applyFont="1" applyBorder="1" applyAlignment="1" applyProtection="1">
      <alignment horizontal="center" vertical="justify" wrapText="1"/>
      <protection hidden="1"/>
    </xf>
    <xf numFmtId="0" fontId="26" fillId="0" borderId="18" xfId="0" applyFont="1" applyBorder="1" applyAlignment="1" applyProtection="1">
      <alignment horizontal="center" vertical="justify" wrapText="1"/>
      <protection hidden="1"/>
    </xf>
    <xf numFmtId="0" fontId="26" fillId="0" borderId="11" xfId="0" applyFont="1" applyBorder="1" applyAlignment="1" applyProtection="1">
      <alignment horizontal="center" vertical="justify" wrapText="1"/>
      <protection hidden="1"/>
    </xf>
    <xf numFmtId="0" fontId="26" fillId="0" borderId="16" xfId="0" applyFont="1" applyBorder="1" applyAlignment="1" applyProtection="1">
      <alignment horizontal="center" vertical="justify" wrapText="1"/>
      <protection hidden="1"/>
    </xf>
    <xf numFmtId="0" fontId="26" fillId="0" borderId="0" xfId="0" applyFont="1" applyBorder="1" applyAlignment="1" applyProtection="1">
      <alignment horizontal="center" vertical="justify" wrapText="1"/>
      <protection hidden="1"/>
    </xf>
    <xf numFmtId="0" fontId="26" fillId="0" borderId="8" xfId="0" applyFont="1" applyBorder="1" applyAlignment="1" applyProtection="1">
      <alignment horizontal="center" vertical="justify" wrapText="1"/>
      <protection hidden="1"/>
    </xf>
    <xf numFmtId="0" fontId="26" fillId="0" borderId="22" xfId="0" applyFont="1" applyBorder="1" applyAlignment="1" applyProtection="1">
      <alignment horizontal="center" vertical="justify" wrapText="1"/>
      <protection hidden="1"/>
    </xf>
    <xf numFmtId="0" fontId="26" fillId="0" borderId="25" xfId="0" applyFont="1" applyBorder="1" applyAlignment="1" applyProtection="1">
      <alignment horizontal="center" vertical="justify" wrapText="1"/>
      <protection hidden="1"/>
    </xf>
    <xf numFmtId="0" fontId="26" fillId="0" borderId="23" xfId="0" applyFont="1" applyBorder="1" applyAlignment="1" applyProtection="1">
      <alignment horizontal="center" vertical="justify" wrapText="1"/>
      <protection hidden="1"/>
    </xf>
    <xf numFmtId="0" fontId="6" fillId="0" borderId="22" xfId="0" applyFont="1" applyBorder="1" applyAlignment="1" applyProtection="1">
      <alignment horizontal="center" vertical="center"/>
      <protection hidden="1"/>
    </xf>
    <xf numFmtId="0" fontId="6" fillId="0" borderId="25" xfId="0" applyFont="1" applyBorder="1" applyAlignment="1" applyProtection="1">
      <alignment horizontal="center" vertical="center"/>
      <protection hidden="1"/>
    </xf>
    <xf numFmtId="0" fontId="6" fillId="0" borderId="23" xfId="0" applyFont="1" applyBorder="1" applyAlignment="1" applyProtection="1">
      <alignment horizontal="center" vertical="center"/>
      <protection hidden="1"/>
    </xf>
    <xf numFmtId="0" fontId="6" fillId="0" borderId="16" xfId="0" applyFont="1" applyBorder="1" applyAlignment="1" applyProtection="1">
      <alignment horizontal="center" vertical="center" shrinkToFit="1"/>
      <protection hidden="1"/>
    </xf>
    <xf numFmtId="0" fontId="6" fillId="0" borderId="0" xfId="0" applyFont="1" applyBorder="1" applyAlignment="1" applyProtection="1">
      <alignment horizontal="center" vertical="center" shrinkToFit="1"/>
      <protection hidden="1"/>
    </xf>
    <xf numFmtId="0" fontId="6" fillId="0" borderId="8" xfId="0" applyFont="1" applyBorder="1" applyAlignment="1" applyProtection="1">
      <alignment horizontal="center" vertical="center" shrinkToFit="1"/>
      <protection hidden="1"/>
    </xf>
    <xf numFmtId="0" fontId="6" fillId="0" borderId="2" xfId="0" applyFont="1" applyBorder="1" applyAlignment="1" applyProtection="1">
      <alignment horizontal="center" vertical="center"/>
      <protection hidden="1"/>
    </xf>
    <xf numFmtId="0" fontId="6" fillId="0" borderId="3" xfId="0" applyFont="1" applyBorder="1" applyAlignment="1" applyProtection="1">
      <alignment horizontal="center" vertical="center"/>
      <protection hidden="1"/>
    </xf>
    <xf numFmtId="0" fontId="6" fillId="0" borderId="4" xfId="0" applyFont="1" applyBorder="1" applyAlignment="1" applyProtection="1">
      <alignment horizontal="center" vertical="center"/>
      <protection hidden="1"/>
    </xf>
    <xf numFmtId="0" fontId="6" fillId="0" borderId="14" xfId="0" applyFont="1" applyBorder="1" applyAlignment="1" applyProtection="1">
      <alignment horizontal="center" vertical="center"/>
      <protection hidden="1"/>
    </xf>
    <xf numFmtId="0" fontId="6" fillId="0" borderId="18" xfId="0" applyFont="1" applyBorder="1" applyAlignment="1" applyProtection="1">
      <alignment horizontal="center" vertical="center"/>
      <protection hidden="1"/>
    </xf>
    <xf numFmtId="0" fontId="6" fillId="0" borderId="11" xfId="0" applyFont="1" applyBorder="1" applyAlignment="1" applyProtection="1">
      <alignment horizontal="center" vertical="center"/>
      <protection hidden="1"/>
    </xf>
    <xf numFmtId="0" fontId="6" fillId="0" borderId="14" xfId="0" applyFont="1" applyBorder="1" applyAlignment="1" applyProtection="1">
      <alignment horizontal="center" vertical="center" shrinkToFit="1"/>
      <protection hidden="1"/>
    </xf>
    <xf numFmtId="0" fontId="6" fillId="0" borderId="18" xfId="0" applyFont="1" applyBorder="1" applyAlignment="1" applyProtection="1">
      <alignment horizontal="center" vertical="center" shrinkToFit="1"/>
      <protection hidden="1"/>
    </xf>
    <xf numFmtId="0" fontId="6" fillId="0" borderId="11" xfId="0" applyFont="1" applyBorder="1" applyAlignment="1" applyProtection="1">
      <alignment horizontal="center" vertical="center" shrinkToFit="1"/>
      <protection hidden="1"/>
    </xf>
    <xf numFmtId="0" fontId="26" fillId="0" borderId="2" xfId="0" applyFont="1" applyFill="1" applyBorder="1" applyAlignment="1" applyProtection="1">
      <alignment horizontal="center" vertical="center"/>
      <protection hidden="1"/>
    </xf>
    <xf numFmtId="0" fontId="26" fillId="0" borderId="3" xfId="0" applyFont="1" applyFill="1" applyBorder="1" applyAlignment="1" applyProtection="1">
      <alignment horizontal="center" vertical="center"/>
      <protection hidden="1"/>
    </xf>
    <xf numFmtId="0" fontId="26" fillId="0" borderId="4" xfId="0" applyFont="1" applyFill="1" applyBorder="1" applyAlignment="1" applyProtection="1">
      <alignment horizontal="center" vertical="center"/>
      <protection hidden="1"/>
    </xf>
    <xf numFmtId="0" fontId="7" fillId="0" borderId="14" xfId="0" applyFont="1" applyFill="1" applyBorder="1" applyAlignment="1" applyProtection="1">
      <alignment horizontal="left" vertical="top" textRotation="255"/>
      <protection hidden="1"/>
    </xf>
    <xf numFmtId="0" fontId="7" fillId="0" borderId="18" xfId="0" applyFont="1" applyFill="1" applyBorder="1" applyAlignment="1" applyProtection="1">
      <alignment horizontal="left" vertical="top" textRotation="255"/>
      <protection hidden="1"/>
    </xf>
    <xf numFmtId="0" fontId="7" fillId="0" borderId="11" xfId="0" applyFont="1" applyFill="1" applyBorder="1" applyAlignment="1" applyProtection="1">
      <alignment horizontal="left" vertical="top" textRotation="255"/>
      <protection hidden="1"/>
    </xf>
    <xf numFmtId="0" fontId="7" fillId="0" borderId="14" xfId="0" applyFont="1" applyFill="1" applyBorder="1" applyAlignment="1" applyProtection="1">
      <alignment horizontal="right" vertical="top"/>
      <protection hidden="1"/>
    </xf>
    <xf numFmtId="0" fontId="7" fillId="0" borderId="18" xfId="0" applyFont="1" applyFill="1" applyBorder="1" applyAlignment="1" applyProtection="1">
      <alignment horizontal="right" vertical="top"/>
      <protection hidden="1"/>
    </xf>
    <xf numFmtId="0" fontId="7" fillId="0" borderId="11" xfId="0" applyFont="1" applyFill="1" applyBorder="1" applyAlignment="1" applyProtection="1">
      <alignment horizontal="right" vertical="top"/>
      <protection hidden="1"/>
    </xf>
    <xf numFmtId="0" fontId="7" fillId="0" borderId="14" xfId="0" applyFont="1" applyFill="1" applyBorder="1" applyAlignment="1" applyProtection="1">
      <alignment horizontal="distributed" vertical="top"/>
      <protection hidden="1"/>
    </xf>
    <xf numFmtId="0" fontId="7" fillId="0" borderId="18" xfId="0" applyFont="1" applyFill="1" applyBorder="1" applyAlignment="1" applyProtection="1">
      <alignment horizontal="distributed" vertical="top"/>
      <protection hidden="1"/>
    </xf>
    <xf numFmtId="0" fontId="7" fillId="0" borderId="11" xfId="0" applyFont="1" applyFill="1" applyBorder="1" applyAlignment="1" applyProtection="1">
      <alignment horizontal="distributed" vertical="top"/>
      <protection hidden="1"/>
    </xf>
    <xf numFmtId="0" fontId="7" fillId="0" borderId="147" xfId="0" applyFont="1" applyFill="1" applyBorder="1" applyAlignment="1" applyProtection="1">
      <alignment horizontal="right" vertical="top"/>
      <protection hidden="1"/>
    </xf>
    <xf numFmtId="0" fontId="7" fillId="0" borderId="18" xfId="0" applyFont="1" applyBorder="1" applyAlignment="1" applyProtection="1">
      <alignment horizontal="right" vertical="top" textRotation="255"/>
      <protection hidden="1"/>
    </xf>
    <xf numFmtId="0" fontId="7" fillId="0" borderId="14" xfId="0" applyFont="1" applyBorder="1" applyAlignment="1" applyProtection="1">
      <alignment horizontal="right" vertical="top"/>
      <protection hidden="1"/>
    </xf>
    <xf numFmtId="0" fontId="7" fillId="0" borderId="18" xfId="0" applyFont="1" applyBorder="1" applyAlignment="1" applyProtection="1">
      <alignment horizontal="right" vertical="top"/>
      <protection hidden="1"/>
    </xf>
    <xf numFmtId="0" fontId="7" fillId="0" borderId="147" xfId="0" applyFont="1" applyBorder="1" applyAlignment="1" applyProtection="1">
      <alignment horizontal="right" vertical="top"/>
      <protection hidden="1"/>
    </xf>
    <xf numFmtId="0" fontId="7" fillId="0" borderId="11" xfId="0" applyFont="1" applyBorder="1" applyAlignment="1" applyProtection="1">
      <alignment horizontal="right" vertical="top"/>
      <protection hidden="1"/>
    </xf>
    <xf numFmtId="0" fontId="24" fillId="0" borderId="14" xfId="0" applyFont="1" applyFill="1" applyBorder="1" applyAlignment="1" applyProtection="1">
      <alignment horizontal="center" vertical="center" shrinkToFit="1"/>
      <protection hidden="1"/>
    </xf>
    <xf numFmtId="0" fontId="24" fillId="0" borderId="18" xfId="0" applyFont="1" applyFill="1" applyBorder="1" applyAlignment="1" applyProtection="1">
      <alignment horizontal="center" vertical="center" shrinkToFit="1"/>
      <protection hidden="1"/>
    </xf>
    <xf numFmtId="0" fontId="24" fillId="0" borderId="11" xfId="0" applyFont="1" applyFill="1" applyBorder="1" applyAlignment="1" applyProtection="1">
      <alignment horizontal="center" vertical="center" shrinkToFit="1"/>
      <protection hidden="1"/>
    </xf>
    <xf numFmtId="0" fontId="24" fillId="0" borderId="22" xfId="0" applyFont="1" applyFill="1" applyBorder="1" applyAlignment="1" applyProtection="1">
      <alignment horizontal="center" vertical="center" shrinkToFit="1"/>
      <protection hidden="1"/>
    </xf>
    <xf numFmtId="0" fontId="24" fillId="0" borderId="25" xfId="0" applyFont="1" applyFill="1" applyBorder="1" applyAlignment="1" applyProtection="1">
      <alignment horizontal="center" vertical="center" shrinkToFit="1"/>
      <protection hidden="1"/>
    </xf>
    <xf numFmtId="0" fontId="24" fillId="0" borderId="23" xfId="0" applyFont="1" applyFill="1" applyBorder="1" applyAlignment="1" applyProtection="1">
      <alignment horizontal="center" vertical="center" shrinkToFit="1"/>
      <protection hidden="1"/>
    </xf>
    <xf numFmtId="0" fontId="24" fillId="0" borderId="16" xfId="0" applyFont="1" applyFill="1" applyBorder="1" applyAlignment="1" applyProtection="1">
      <alignment horizontal="center" vertical="top" shrinkToFit="1"/>
      <protection hidden="1"/>
    </xf>
    <xf numFmtId="0" fontId="24" fillId="0" borderId="8" xfId="0" applyFont="1" applyFill="1" applyBorder="1" applyAlignment="1" applyProtection="1">
      <alignment horizontal="center" vertical="top" shrinkToFit="1"/>
      <protection hidden="1"/>
    </xf>
    <xf numFmtId="0" fontId="24" fillId="0" borderId="22" xfId="0" applyFont="1" applyFill="1" applyBorder="1" applyAlignment="1" applyProtection="1">
      <alignment horizontal="center" vertical="top" shrinkToFit="1"/>
      <protection hidden="1"/>
    </xf>
    <xf numFmtId="0" fontId="24" fillId="0" borderId="25" xfId="0" applyFont="1" applyFill="1" applyBorder="1" applyAlignment="1" applyProtection="1">
      <alignment horizontal="center" vertical="top" shrinkToFit="1"/>
      <protection hidden="1"/>
    </xf>
    <xf numFmtId="0" fontId="24" fillId="0" borderId="23" xfId="0" applyFont="1" applyFill="1" applyBorder="1" applyAlignment="1" applyProtection="1">
      <alignment horizontal="center" vertical="top" shrinkToFit="1"/>
      <protection hidden="1"/>
    </xf>
    <xf numFmtId="38" fontId="24" fillId="0" borderId="16" xfId="2" applyFont="1" applyFill="1" applyBorder="1" applyAlignment="1" applyProtection="1">
      <alignment horizontal="right" vertical="top" indent="1" shrinkToFit="1"/>
      <protection hidden="1"/>
    </xf>
    <xf numFmtId="38" fontId="24" fillId="0" borderId="0" xfId="2" applyFont="1" applyFill="1" applyBorder="1" applyAlignment="1" applyProtection="1">
      <alignment horizontal="right" vertical="top" indent="1" shrinkToFit="1"/>
      <protection hidden="1"/>
    </xf>
    <xf numFmtId="38" fontId="24" fillId="0" borderId="8" xfId="2" applyFont="1" applyFill="1" applyBorder="1" applyAlignment="1" applyProtection="1">
      <alignment horizontal="right" vertical="top" indent="1" shrinkToFit="1"/>
      <protection hidden="1"/>
    </xf>
    <xf numFmtId="38" fontId="24" fillId="0" borderId="22" xfId="2" applyFont="1" applyFill="1" applyBorder="1" applyAlignment="1" applyProtection="1">
      <alignment horizontal="right" vertical="top" indent="1" shrinkToFit="1"/>
      <protection hidden="1"/>
    </xf>
    <xf numFmtId="38" fontId="24" fillId="0" borderId="25" xfId="2" applyFont="1" applyFill="1" applyBorder="1" applyAlignment="1" applyProtection="1">
      <alignment horizontal="right" vertical="top" indent="1" shrinkToFit="1"/>
      <protection hidden="1"/>
    </xf>
    <xf numFmtId="38" fontId="24" fillId="0" borderId="23" xfId="2" applyFont="1" applyFill="1" applyBorder="1" applyAlignment="1" applyProtection="1">
      <alignment horizontal="right" vertical="top" indent="1" shrinkToFit="1"/>
      <protection hidden="1"/>
    </xf>
    <xf numFmtId="0" fontId="24" fillId="0" borderId="16" xfId="0" applyNumberFormat="1" applyFont="1" applyFill="1" applyBorder="1" applyAlignment="1">
      <alignment horizontal="center" vertical="top"/>
    </xf>
    <xf numFmtId="0" fontId="24" fillId="0" borderId="8" xfId="0" applyNumberFormat="1" applyFont="1" applyFill="1" applyBorder="1" applyAlignment="1">
      <alignment horizontal="center" vertical="top"/>
    </xf>
    <xf numFmtId="0" fontId="24" fillId="0" borderId="22" xfId="0" applyNumberFormat="1" applyFont="1" applyFill="1" applyBorder="1" applyAlignment="1">
      <alignment horizontal="center" vertical="top"/>
    </xf>
    <xf numFmtId="0" fontId="24" fillId="0" borderId="25" xfId="0" applyNumberFormat="1" applyFont="1" applyFill="1" applyBorder="1" applyAlignment="1">
      <alignment horizontal="center" vertical="top"/>
    </xf>
    <xf numFmtId="0" fontId="24" fillId="0" borderId="23" xfId="0" applyNumberFormat="1" applyFont="1" applyFill="1" applyBorder="1" applyAlignment="1">
      <alignment horizontal="center" vertical="top"/>
    </xf>
    <xf numFmtId="0" fontId="24" fillId="0" borderId="148" xfId="0" applyFont="1" applyFill="1" applyBorder="1" applyAlignment="1" applyProtection="1">
      <alignment horizontal="center" vertical="top" shrinkToFit="1"/>
      <protection hidden="1"/>
    </xf>
    <xf numFmtId="0" fontId="24" fillId="0" borderId="149" xfId="0" applyFont="1" applyFill="1" applyBorder="1" applyAlignment="1" applyProtection="1">
      <alignment horizontal="center" vertical="top" shrinkToFit="1"/>
      <protection hidden="1"/>
    </xf>
    <xf numFmtId="0" fontId="24" fillId="0" borderId="25" xfId="0" applyFont="1" applyFill="1" applyBorder="1" applyAlignment="1" applyProtection="1">
      <alignment horizontal="center" vertical="center"/>
      <protection hidden="1"/>
    </xf>
    <xf numFmtId="0" fontId="6" fillId="0" borderId="150" xfId="0" applyFont="1" applyBorder="1" applyAlignment="1" applyProtection="1">
      <alignment horizontal="center" vertical="center" wrapText="1"/>
      <protection hidden="1"/>
    </xf>
    <xf numFmtId="0" fontId="6" fillId="0" borderId="151" xfId="0" applyFont="1" applyBorder="1" applyAlignment="1" applyProtection="1">
      <alignment horizontal="center" vertical="center" wrapText="1"/>
      <protection hidden="1"/>
    </xf>
    <xf numFmtId="0" fontId="6" fillId="0" borderId="152" xfId="0" applyFont="1" applyBorder="1" applyAlignment="1" applyProtection="1">
      <alignment horizontal="center" vertical="center" wrapText="1"/>
      <protection hidden="1"/>
    </xf>
    <xf numFmtId="0" fontId="6" fillId="0" borderId="150" xfId="0" applyFont="1" applyBorder="1" applyAlignment="1" applyProtection="1">
      <alignment horizontal="center" vertical="center" wrapText="1" shrinkToFit="1"/>
      <protection hidden="1"/>
    </xf>
    <xf numFmtId="0" fontId="6" fillId="0" borderId="151" xfId="0" applyFont="1" applyBorder="1" applyAlignment="1" applyProtection="1">
      <alignment horizontal="center" vertical="center" wrapText="1" shrinkToFit="1"/>
      <protection hidden="1"/>
    </xf>
    <xf numFmtId="0" fontId="6" fillId="0" borderId="152" xfId="0" applyFont="1" applyBorder="1" applyAlignment="1" applyProtection="1">
      <alignment horizontal="center" vertical="center" wrapText="1" shrinkToFit="1"/>
      <protection hidden="1"/>
    </xf>
    <xf numFmtId="185" fontId="6" fillId="0" borderId="183" xfId="0" applyNumberFormat="1" applyFont="1" applyBorder="1" applyAlignment="1" applyProtection="1">
      <alignment horizontal="center" vertical="top" shrinkToFit="1"/>
      <protection hidden="1"/>
    </xf>
    <xf numFmtId="38" fontId="16" fillId="0" borderId="183" xfId="2" applyFont="1" applyBorder="1" applyAlignment="1">
      <alignment vertical="top" shrinkToFit="1"/>
    </xf>
    <xf numFmtId="38" fontId="16" fillId="0" borderId="185" xfId="2" applyFont="1" applyBorder="1" applyAlignment="1">
      <alignment vertical="top" shrinkToFit="1"/>
    </xf>
    <xf numFmtId="0" fontId="4" fillId="0" borderId="14" xfId="0" applyFont="1" applyBorder="1" applyAlignment="1" applyProtection="1">
      <alignment horizontal="left" vertical="top" shrinkToFit="1"/>
      <protection hidden="1"/>
    </xf>
    <xf numFmtId="0" fontId="4" fillId="0" borderId="18" xfId="0" applyFont="1" applyBorder="1" applyAlignment="1" applyProtection="1">
      <alignment horizontal="left" vertical="top" shrinkToFit="1"/>
      <protection hidden="1"/>
    </xf>
    <xf numFmtId="38" fontId="16" fillId="0" borderId="18" xfId="2" applyFont="1" applyBorder="1" applyAlignment="1" applyProtection="1">
      <alignment horizontal="right" vertical="center" shrinkToFit="1"/>
      <protection hidden="1"/>
    </xf>
    <xf numFmtId="0" fontId="4" fillId="0" borderId="18" xfId="0" applyFont="1" applyBorder="1" applyAlignment="1" applyProtection="1">
      <alignment horizontal="right" vertical="top" textRotation="255"/>
      <protection hidden="1"/>
    </xf>
    <xf numFmtId="0" fontId="4" fillId="0" borderId="11" xfId="0" applyFont="1" applyBorder="1" applyAlignment="1" applyProtection="1">
      <alignment horizontal="right" vertical="top" textRotation="255"/>
      <protection hidden="1"/>
    </xf>
    <xf numFmtId="38" fontId="4" fillId="0" borderId="172" xfId="2" applyFont="1" applyBorder="1" applyAlignment="1" applyProtection="1">
      <alignment horizontal="center" vertical="center" wrapText="1" shrinkToFit="1"/>
      <protection hidden="1"/>
    </xf>
    <xf numFmtId="38" fontId="4" fillId="0" borderId="173" xfId="2" applyFont="1" applyBorder="1" applyAlignment="1" applyProtection="1">
      <alignment horizontal="center" vertical="center" wrapText="1" shrinkToFit="1"/>
      <protection hidden="1"/>
    </xf>
    <xf numFmtId="38" fontId="4" fillId="0" borderId="174" xfId="2" applyFont="1" applyBorder="1" applyAlignment="1" applyProtection="1">
      <alignment horizontal="center" vertical="center" wrapText="1" shrinkToFit="1"/>
      <protection hidden="1"/>
    </xf>
    <xf numFmtId="38" fontId="4" fillId="0" borderId="179" xfId="2" applyFont="1" applyBorder="1" applyAlignment="1" applyProtection="1">
      <alignment horizontal="center" vertical="center" wrapText="1" shrinkToFit="1"/>
      <protection hidden="1"/>
    </xf>
    <xf numFmtId="38" fontId="4" fillId="0" borderId="180" xfId="2" applyFont="1" applyBorder="1" applyAlignment="1" applyProtection="1">
      <alignment horizontal="center" vertical="center" wrapText="1" shrinkToFit="1"/>
      <protection hidden="1"/>
    </xf>
    <xf numFmtId="38" fontId="4" fillId="0" borderId="181" xfId="2" applyFont="1" applyBorder="1" applyAlignment="1" applyProtection="1">
      <alignment horizontal="center" vertical="center" wrapText="1" shrinkToFit="1"/>
      <protection hidden="1"/>
    </xf>
    <xf numFmtId="38" fontId="4" fillId="0" borderId="175" xfId="2" applyFont="1" applyBorder="1" applyAlignment="1" applyProtection="1">
      <alignment horizontal="center" vertical="center" wrapText="1" shrinkToFit="1"/>
      <protection hidden="1"/>
    </xf>
    <xf numFmtId="38" fontId="4" fillId="0" borderId="176" xfId="2" applyFont="1" applyBorder="1" applyAlignment="1" applyProtection="1">
      <alignment horizontal="center" vertical="center" wrapText="1" shrinkToFit="1"/>
      <protection hidden="1"/>
    </xf>
    <xf numFmtId="38" fontId="4" fillId="0" borderId="177" xfId="2" applyFont="1" applyBorder="1" applyAlignment="1" applyProtection="1">
      <alignment horizontal="center" vertical="center" wrapText="1" shrinkToFit="1"/>
      <protection hidden="1"/>
    </xf>
    <xf numFmtId="38" fontId="4" fillId="0" borderId="182" xfId="2" applyFont="1" applyBorder="1" applyAlignment="1" applyProtection="1">
      <alignment horizontal="center" vertical="center" wrapText="1" shrinkToFit="1"/>
      <protection hidden="1"/>
    </xf>
    <xf numFmtId="38" fontId="4" fillId="0" borderId="183" xfId="2" applyFont="1" applyBorder="1" applyAlignment="1" applyProtection="1">
      <alignment horizontal="center" vertical="center" wrapText="1" shrinkToFit="1"/>
      <protection hidden="1"/>
    </xf>
    <xf numFmtId="38" fontId="4" fillId="0" borderId="184" xfId="2" applyFont="1" applyBorder="1" applyAlignment="1" applyProtection="1">
      <alignment horizontal="center" vertical="center" wrapText="1" shrinkToFit="1"/>
      <protection hidden="1"/>
    </xf>
    <xf numFmtId="0" fontId="4" fillId="0" borderId="176" xfId="0" applyFont="1" applyBorder="1" applyAlignment="1" applyProtection="1">
      <alignment horizontal="right" vertical="top" textRotation="255"/>
      <protection hidden="1"/>
    </xf>
    <xf numFmtId="0" fontId="4" fillId="0" borderId="178" xfId="0" applyFont="1" applyBorder="1" applyAlignment="1" applyProtection="1">
      <alignment horizontal="right" vertical="top" textRotation="255"/>
      <protection hidden="1"/>
    </xf>
    <xf numFmtId="38" fontId="16" fillId="0" borderId="183" xfId="2" quotePrefix="1" applyFont="1" applyBorder="1" applyAlignment="1" applyProtection="1">
      <alignment horizontal="right" vertical="top" shrinkToFit="1"/>
      <protection hidden="1"/>
    </xf>
    <xf numFmtId="38" fontId="16" fillId="0" borderId="183" xfId="2" applyFont="1" applyFill="1" applyBorder="1" applyAlignment="1" applyProtection="1">
      <alignment horizontal="right" vertical="top" shrinkToFit="1"/>
      <protection hidden="1"/>
    </xf>
    <xf numFmtId="38" fontId="16" fillId="0" borderId="183" xfId="2" applyFont="1" applyBorder="1" applyAlignment="1" applyProtection="1">
      <alignment horizontal="right" vertical="top" shrinkToFit="1"/>
      <protection hidden="1"/>
    </xf>
    <xf numFmtId="38" fontId="16" fillId="0" borderId="185" xfId="2" applyFont="1" applyBorder="1" applyAlignment="1" applyProtection="1">
      <alignment horizontal="right" vertical="top" shrinkToFit="1"/>
      <protection hidden="1"/>
    </xf>
    <xf numFmtId="38" fontId="16" fillId="0" borderId="1" xfId="2" applyFont="1" applyFill="1" applyBorder="1" applyAlignment="1" applyProtection="1">
      <alignment horizontal="center" vertical="center" shrinkToFit="1"/>
      <protection hidden="1"/>
    </xf>
    <xf numFmtId="38" fontId="4" fillId="0" borderId="189" xfId="2" applyFont="1" applyBorder="1" applyAlignment="1" applyProtection="1">
      <alignment horizontal="center" vertical="center" wrapText="1" shrinkToFit="1"/>
      <protection hidden="1"/>
    </xf>
    <xf numFmtId="38" fontId="4" fillId="0" borderId="42" xfId="2" applyFont="1" applyBorder="1" applyAlignment="1" applyProtection="1">
      <alignment horizontal="center" vertical="center" wrapText="1" shrinkToFit="1"/>
      <protection hidden="1"/>
    </xf>
    <xf numFmtId="38" fontId="4" fillId="0" borderId="0" xfId="2" applyFont="1" applyBorder="1" applyAlignment="1" applyProtection="1">
      <alignment horizontal="center" vertical="center" wrapText="1" shrinkToFit="1"/>
      <protection hidden="1"/>
    </xf>
    <xf numFmtId="38" fontId="4" fillId="0" borderId="43" xfId="2" applyFont="1" applyBorder="1" applyAlignment="1" applyProtection="1">
      <alignment horizontal="center" vertical="center" wrapText="1" shrinkToFit="1"/>
      <protection hidden="1"/>
    </xf>
    <xf numFmtId="38" fontId="8" fillId="0" borderId="175" xfId="2" applyFont="1" applyBorder="1" applyAlignment="1" applyProtection="1">
      <alignment horizontal="center" vertical="center" wrapText="1" shrinkToFit="1"/>
      <protection hidden="1"/>
    </xf>
    <xf numFmtId="38" fontId="8" fillId="0" borderId="176" xfId="2" applyFont="1" applyBorder="1" applyAlignment="1" applyProtection="1">
      <alignment horizontal="center" vertical="center" wrapText="1" shrinkToFit="1"/>
      <protection hidden="1"/>
    </xf>
    <xf numFmtId="38" fontId="8" fillId="0" borderId="177" xfId="2" applyFont="1" applyBorder="1" applyAlignment="1" applyProtection="1">
      <alignment horizontal="center" vertical="center" wrapText="1" shrinkToFit="1"/>
      <protection hidden="1"/>
    </xf>
    <xf numFmtId="38" fontId="8" fillId="0" borderId="22" xfId="2" applyFont="1" applyBorder="1" applyAlignment="1" applyProtection="1">
      <alignment horizontal="center" vertical="center" wrapText="1" shrinkToFit="1"/>
      <protection hidden="1"/>
    </xf>
    <xf numFmtId="38" fontId="8" fillId="0" borderId="25" xfId="2" applyFont="1" applyBorder="1" applyAlignment="1" applyProtection="1">
      <alignment horizontal="center" vertical="center" wrapText="1" shrinkToFit="1"/>
      <protection hidden="1"/>
    </xf>
    <xf numFmtId="38" fontId="8" fillId="0" borderId="23" xfId="2" applyFont="1" applyBorder="1" applyAlignment="1" applyProtection="1">
      <alignment horizontal="center" vertical="center" wrapText="1" shrinkToFit="1"/>
      <protection hidden="1"/>
    </xf>
    <xf numFmtId="38" fontId="6" fillId="0" borderId="176" xfId="2" applyFont="1" applyFill="1" applyBorder="1" applyAlignment="1" applyProtection="1">
      <alignment horizontal="center" vertical="center" shrinkToFit="1"/>
      <protection hidden="1"/>
    </xf>
    <xf numFmtId="38" fontId="6" fillId="0" borderId="25" xfId="2" applyFont="1" applyFill="1" applyBorder="1" applyAlignment="1" applyProtection="1">
      <alignment horizontal="center" vertical="center" shrinkToFit="1"/>
      <protection hidden="1"/>
    </xf>
    <xf numFmtId="38" fontId="4" fillId="0" borderId="22" xfId="2" applyFont="1" applyBorder="1" applyAlignment="1" applyProtection="1">
      <alignment horizontal="center" vertical="center" wrapText="1" shrinkToFit="1"/>
      <protection hidden="1"/>
    </xf>
    <xf numFmtId="38" fontId="4" fillId="0" borderId="25" xfId="2" applyFont="1" applyBorder="1" applyAlignment="1" applyProtection="1">
      <alignment horizontal="center" vertical="center" wrapText="1" shrinkToFit="1"/>
      <protection hidden="1"/>
    </xf>
    <xf numFmtId="38" fontId="4" fillId="0" borderId="23" xfId="2" applyFont="1" applyBorder="1" applyAlignment="1" applyProtection="1">
      <alignment horizontal="center" vertical="center" wrapText="1" shrinkToFit="1"/>
      <protection hidden="1"/>
    </xf>
    <xf numFmtId="0" fontId="4" fillId="0" borderId="177" xfId="0" applyFont="1" applyBorder="1" applyAlignment="1" applyProtection="1">
      <alignment horizontal="right" vertical="top" textRotation="255"/>
      <protection hidden="1"/>
    </xf>
    <xf numFmtId="38" fontId="6" fillId="0" borderId="175" xfId="2" applyFont="1" applyBorder="1" applyAlignment="1" applyProtection="1">
      <alignment horizontal="center" vertical="center" wrapText="1" shrinkToFit="1"/>
      <protection hidden="1"/>
    </xf>
    <xf numFmtId="38" fontId="6" fillId="0" borderId="176" xfId="2" applyFont="1" applyBorder="1" applyAlignment="1" applyProtection="1">
      <alignment horizontal="center" vertical="center" wrapText="1" shrinkToFit="1"/>
      <protection hidden="1"/>
    </xf>
    <xf numFmtId="38" fontId="6" fillId="0" borderId="177" xfId="2" applyFont="1" applyBorder="1" applyAlignment="1" applyProtection="1">
      <alignment horizontal="center" vertical="center" wrapText="1" shrinkToFit="1"/>
      <protection hidden="1"/>
    </xf>
    <xf numFmtId="38" fontId="6" fillId="0" borderId="22" xfId="2" applyFont="1" applyBorder="1" applyAlignment="1" applyProtection="1">
      <alignment horizontal="center" vertical="center" wrapText="1" shrinkToFit="1"/>
      <protection hidden="1"/>
    </xf>
    <xf numFmtId="38" fontId="6" fillId="0" borderId="25" xfId="2" applyFont="1" applyBorder="1" applyAlignment="1" applyProtection="1">
      <alignment horizontal="center" vertical="center" wrapText="1" shrinkToFit="1"/>
      <protection hidden="1"/>
    </xf>
    <xf numFmtId="38" fontId="6" fillId="0" borderId="23" xfId="2" applyFont="1" applyBorder="1" applyAlignment="1" applyProtection="1">
      <alignment horizontal="center" vertical="center" wrapText="1" shrinkToFit="1"/>
      <protection hidden="1"/>
    </xf>
    <xf numFmtId="187" fontId="6" fillId="0" borderId="25" xfId="0" applyNumberFormat="1" applyFont="1" applyBorder="1" applyAlignment="1" applyProtection="1">
      <alignment horizontal="center" vertical="top" shrinkToFit="1"/>
      <protection hidden="1"/>
    </xf>
    <xf numFmtId="186" fontId="6" fillId="0" borderId="25" xfId="0" applyNumberFormat="1" applyFont="1" applyBorder="1" applyAlignment="1" applyProtection="1">
      <alignment horizontal="center" vertical="top" shrinkToFit="1"/>
      <protection hidden="1"/>
    </xf>
    <xf numFmtId="185" fontId="6" fillId="0" borderId="25" xfId="0" applyNumberFormat="1" applyFont="1" applyBorder="1" applyAlignment="1" applyProtection="1">
      <alignment horizontal="center" vertical="top" shrinkToFit="1"/>
      <protection hidden="1"/>
    </xf>
    <xf numFmtId="38" fontId="16" fillId="0" borderId="25" xfId="2" applyFont="1" applyBorder="1" applyAlignment="1">
      <alignment vertical="top" shrinkToFit="1"/>
    </xf>
    <xf numFmtId="38" fontId="16" fillId="0" borderId="326" xfId="2" applyFont="1" applyBorder="1" applyAlignment="1">
      <alignment vertical="top" shrinkToFit="1"/>
    </xf>
    <xf numFmtId="38" fontId="8" fillId="0" borderId="153" xfId="2" applyFont="1" applyBorder="1" applyAlignment="1" applyProtection="1">
      <alignment horizontal="center" vertical="center" wrapText="1" shrinkToFit="1"/>
      <protection hidden="1"/>
    </xf>
    <xf numFmtId="38" fontId="8" fillId="0" borderId="48" xfId="2" applyFont="1" applyBorder="1" applyAlignment="1" applyProtection="1">
      <alignment horizontal="center" vertical="center" wrapText="1" shrinkToFit="1"/>
      <protection hidden="1"/>
    </xf>
    <xf numFmtId="38" fontId="8" fillId="0" borderId="154" xfId="2" applyFont="1" applyBorder="1" applyAlignment="1" applyProtection="1">
      <alignment horizontal="center" vertical="center" wrapText="1" shrinkToFit="1"/>
      <protection hidden="1"/>
    </xf>
    <xf numFmtId="38" fontId="8" fillId="0" borderId="192" xfId="2" applyFont="1" applyBorder="1" applyAlignment="1" applyProtection="1">
      <alignment horizontal="center" vertical="center" wrapText="1" shrinkToFit="1"/>
      <protection hidden="1"/>
    </xf>
    <xf numFmtId="38" fontId="8" fillId="0" borderId="180" xfId="2" applyFont="1" applyBorder="1" applyAlignment="1" applyProtection="1">
      <alignment horizontal="center" vertical="center" wrapText="1" shrinkToFit="1"/>
      <protection hidden="1"/>
    </xf>
    <xf numFmtId="38" fontId="8" fillId="0" borderId="193" xfId="2" applyFont="1" applyBorder="1" applyAlignment="1" applyProtection="1">
      <alignment horizontal="center" vertical="center" wrapText="1" shrinkToFit="1"/>
      <protection hidden="1"/>
    </xf>
    <xf numFmtId="0" fontId="4" fillId="0" borderId="0" xfId="0" applyFont="1" applyBorder="1" applyAlignment="1" applyProtection="1">
      <alignment horizontal="right" vertical="top" textRotation="255"/>
      <protection hidden="1"/>
    </xf>
    <xf numFmtId="38" fontId="4" fillId="0" borderId="16" xfId="2" applyFont="1" applyBorder="1" applyAlignment="1" applyProtection="1">
      <alignment horizontal="center" vertical="center" wrapText="1" shrinkToFit="1"/>
      <protection hidden="1"/>
    </xf>
    <xf numFmtId="38" fontId="4" fillId="0" borderId="8" xfId="2" applyFont="1" applyBorder="1" applyAlignment="1" applyProtection="1">
      <alignment horizontal="center" vertical="center" wrapText="1" shrinkToFit="1"/>
      <protection hidden="1"/>
    </xf>
    <xf numFmtId="0" fontId="4" fillId="0" borderId="8" xfId="0" applyFont="1" applyBorder="1" applyAlignment="1" applyProtection="1">
      <alignment horizontal="right" vertical="top" textRotation="255"/>
      <protection hidden="1"/>
    </xf>
    <xf numFmtId="38" fontId="6" fillId="0" borderId="16" xfId="2" applyFont="1" applyBorder="1" applyAlignment="1" applyProtection="1">
      <alignment horizontal="center" vertical="center" wrapText="1" shrinkToFit="1"/>
      <protection hidden="1"/>
    </xf>
    <xf numFmtId="38" fontId="6" fillId="0" borderId="0" xfId="2" applyFont="1" applyBorder="1" applyAlignment="1" applyProtection="1">
      <alignment horizontal="center" vertical="center" wrapText="1" shrinkToFit="1"/>
      <protection hidden="1"/>
    </xf>
    <xf numFmtId="38" fontId="6" fillId="0" borderId="8" xfId="2" applyFont="1" applyBorder="1" applyAlignment="1" applyProtection="1">
      <alignment horizontal="center" vertical="center" wrapText="1" shrinkToFit="1"/>
      <protection hidden="1"/>
    </xf>
    <xf numFmtId="38" fontId="6" fillId="0" borderId="182" xfId="2" applyFont="1" applyBorder="1" applyAlignment="1" applyProtection="1">
      <alignment horizontal="center" vertical="center" wrapText="1" shrinkToFit="1"/>
      <protection hidden="1"/>
    </xf>
    <xf numFmtId="38" fontId="6" fillId="0" borderId="183" xfId="2" applyFont="1" applyBorder="1" applyAlignment="1" applyProtection="1">
      <alignment horizontal="center" vertical="center" wrapText="1" shrinkToFit="1"/>
      <protection hidden="1"/>
    </xf>
    <xf numFmtId="38" fontId="6" fillId="0" borderId="184" xfId="2" applyFont="1" applyBorder="1" applyAlignment="1" applyProtection="1">
      <alignment horizontal="center" vertical="center" wrapText="1" shrinkToFit="1"/>
      <protection hidden="1"/>
    </xf>
    <xf numFmtId="0" fontId="4" fillId="0" borderId="191" xfId="0" applyFont="1" applyBorder="1" applyAlignment="1" applyProtection="1">
      <alignment horizontal="right" vertical="top" textRotation="255"/>
      <protection hidden="1"/>
    </xf>
    <xf numFmtId="187" fontId="6" fillId="0" borderId="183" xfId="0" applyNumberFormat="1" applyFont="1" applyBorder="1" applyAlignment="1" applyProtection="1">
      <alignment horizontal="center" vertical="top" shrinkToFit="1"/>
      <protection hidden="1"/>
    </xf>
    <xf numFmtId="186" fontId="6" fillId="0" borderId="183" xfId="0" applyNumberFormat="1" applyFont="1" applyBorder="1" applyAlignment="1" applyProtection="1">
      <alignment horizontal="center" vertical="top" shrinkToFit="1"/>
      <protection hidden="1"/>
    </xf>
    <xf numFmtId="0" fontId="4" fillId="0" borderId="7" xfId="0" applyFont="1" applyFill="1" applyBorder="1" applyAlignment="1" applyProtection="1">
      <alignment horizontal="center" vertical="center" wrapText="1" shrinkToFit="1"/>
      <protection hidden="1"/>
    </xf>
    <xf numFmtId="0" fontId="4" fillId="0" borderId="1" xfId="0" applyFont="1" applyFill="1" applyBorder="1" applyAlignment="1" applyProtection="1">
      <alignment horizontal="center" vertical="center" wrapText="1" shrinkToFit="1"/>
      <protection hidden="1"/>
    </xf>
    <xf numFmtId="0" fontId="4" fillId="0" borderId="186" xfId="0" applyFont="1" applyFill="1" applyBorder="1" applyAlignment="1" applyProtection="1">
      <alignment horizontal="center" vertical="center" shrinkToFit="1"/>
      <protection hidden="1"/>
    </xf>
    <xf numFmtId="0" fontId="4" fillId="0" borderId="187" xfId="0" applyFont="1" applyFill="1" applyBorder="1" applyAlignment="1" applyProtection="1">
      <alignment horizontal="center" vertical="center" shrinkToFit="1"/>
      <protection hidden="1"/>
    </xf>
    <xf numFmtId="0" fontId="4" fillId="0" borderId="188" xfId="0" applyFont="1" applyFill="1" applyBorder="1" applyAlignment="1" applyProtection="1">
      <alignment horizontal="center" vertical="center" shrinkToFit="1"/>
      <protection hidden="1"/>
    </xf>
    <xf numFmtId="0" fontId="4" fillId="0" borderId="187" xfId="0" applyFont="1" applyFill="1" applyBorder="1" applyAlignment="1" applyProtection="1">
      <alignment horizontal="distributed" vertical="center" shrinkToFit="1"/>
      <protection hidden="1"/>
    </xf>
    <xf numFmtId="0" fontId="4" fillId="0" borderId="7" xfId="0" applyFont="1" applyFill="1" applyBorder="1" applyAlignment="1" applyProtection="1">
      <alignment horizontal="center" vertical="center" shrinkToFit="1"/>
      <protection hidden="1"/>
    </xf>
    <xf numFmtId="0" fontId="4" fillId="0" borderId="6" xfId="0" applyFont="1" applyFill="1" applyBorder="1" applyAlignment="1" applyProtection="1">
      <alignment horizontal="center" vertical="center" shrinkToFit="1"/>
      <protection hidden="1"/>
    </xf>
    <xf numFmtId="0" fontId="27" fillId="0" borderId="7" xfId="0" applyFont="1" applyFill="1" applyBorder="1" applyAlignment="1" applyProtection="1">
      <alignment horizontal="center" vertical="center"/>
      <protection hidden="1"/>
    </xf>
    <xf numFmtId="0" fontId="27" fillId="0" borderId="6" xfId="0" applyFont="1" applyFill="1" applyBorder="1" applyAlignment="1" applyProtection="1">
      <alignment horizontal="center" vertical="center"/>
      <protection hidden="1"/>
    </xf>
    <xf numFmtId="0" fontId="4" fillId="0" borderId="16" xfId="0" applyFont="1" applyFill="1" applyBorder="1" applyAlignment="1" applyProtection="1">
      <alignment horizontal="center" vertical="center" shrinkToFit="1"/>
      <protection hidden="1"/>
    </xf>
    <xf numFmtId="0" fontId="4" fillId="0" borderId="0" xfId="0" applyFont="1" applyFill="1" applyBorder="1" applyAlignment="1" applyProtection="1">
      <alignment horizontal="center" vertical="center" shrinkToFit="1"/>
      <protection hidden="1"/>
    </xf>
    <xf numFmtId="0" fontId="4" fillId="0" borderId="8" xfId="0" applyFont="1" applyFill="1" applyBorder="1" applyAlignment="1" applyProtection="1">
      <alignment horizontal="center" vertical="center" shrinkToFit="1"/>
      <protection hidden="1"/>
    </xf>
    <xf numFmtId="38" fontId="6" fillId="0" borderId="0" xfId="2" quotePrefix="1" applyFont="1" applyBorder="1" applyAlignment="1" applyProtection="1">
      <alignment horizontal="right" vertical="center" shrinkToFit="1"/>
      <protection hidden="1"/>
    </xf>
    <xf numFmtId="38" fontId="6" fillId="0" borderId="25" xfId="2" quotePrefix="1" applyFont="1" applyBorder="1" applyAlignment="1" applyProtection="1">
      <alignment horizontal="right" vertical="center" shrinkToFit="1"/>
      <protection hidden="1"/>
    </xf>
    <xf numFmtId="38" fontId="6" fillId="0" borderId="16" xfId="2" applyFont="1" applyBorder="1" applyAlignment="1" applyProtection="1">
      <alignment horizontal="right" vertical="center" shrinkToFit="1"/>
      <protection hidden="1"/>
    </xf>
    <xf numFmtId="38" fontId="6" fillId="0" borderId="0" xfId="2" applyFont="1" applyBorder="1" applyAlignment="1" applyProtection="1">
      <alignment horizontal="right" vertical="center" shrinkToFit="1"/>
      <protection hidden="1"/>
    </xf>
    <xf numFmtId="38" fontId="6" fillId="0" borderId="8" xfId="2" applyFont="1" applyBorder="1" applyAlignment="1" applyProtection="1">
      <alignment horizontal="right" vertical="center" shrinkToFit="1"/>
      <protection hidden="1"/>
    </xf>
    <xf numFmtId="38" fontId="6" fillId="0" borderId="22" xfId="2" applyFont="1" applyBorder="1" applyAlignment="1" applyProtection="1">
      <alignment horizontal="right" vertical="center" shrinkToFit="1"/>
      <protection hidden="1"/>
    </xf>
    <xf numFmtId="38" fontId="6" fillId="0" borderId="25" xfId="2" applyFont="1" applyBorder="1" applyAlignment="1" applyProtection="1">
      <alignment horizontal="right" vertical="center" shrinkToFit="1"/>
      <protection hidden="1"/>
    </xf>
    <xf numFmtId="38" fontId="6" fillId="0" borderId="23" xfId="2" applyFont="1" applyBorder="1" applyAlignment="1" applyProtection="1">
      <alignment horizontal="right" vertical="center" shrinkToFit="1"/>
      <protection hidden="1"/>
    </xf>
    <xf numFmtId="0" fontId="4" fillId="0" borderId="1" xfId="0" applyFont="1" applyFill="1" applyBorder="1" applyAlignment="1" applyProtection="1">
      <alignment horizontal="center" vertical="center" shrinkToFit="1"/>
      <protection hidden="1"/>
    </xf>
    <xf numFmtId="38" fontId="16" fillId="0" borderId="2" xfId="2" applyFont="1" applyFill="1" applyBorder="1" applyAlignment="1" applyProtection="1">
      <alignment horizontal="center" vertical="center" shrinkToFit="1"/>
      <protection hidden="1"/>
    </xf>
    <xf numFmtId="188" fontId="26" fillId="0" borderId="16" xfId="0" applyNumberFormat="1" applyFont="1" applyBorder="1" applyAlignment="1">
      <alignment horizontal="center" vertical="center" shrinkToFit="1"/>
    </xf>
    <xf numFmtId="188" fontId="26" fillId="0" borderId="8" xfId="0" applyNumberFormat="1" applyFont="1" applyBorder="1" applyAlignment="1">
      <alignment horizontal="center" vertical="center" shrinkToFit="1"/>
    </xf>
    <xf numFmtId="0" fontId="4" fillId="0" borderId="160" xfId="0" applyFont="1" applyFill="1" applyBorder="1" applyAlignment="1" applyProtection="1">
      <alignment horizontal="center" vertical="center" shrinkToFit="1"/>
      <protection hidden="1"/>
    </xf>
    <xf numFmtId="0" fontId="4" fillId="0" borderId="81" xfId="0" applyFont="1" applyFill="1" applyBorder="1" applyAlignment="1" applyProtection="1">
      <alignment horizontal="center" vertical="center" shrinkToFit="1"/>
      <protection hidden="1"/>
    </xf>
    <xf numFmtId="0" fontId="4" fillId="0" borderId="82" xfId="0" applyFont="1" applyFill="1" applyBorder="1" applyAlignment="1" applyProtection="1">
      <alignment horizontal="center" vertical="center" shrinkToFit="1"/>
      <protection hidden="1"/>
    </xf>
    <xf numFmtId="0" fontId="4" fillId="0" borderId="1" xfId="0" applyFont="1" applyFill="1" applyBorder="1" applyAlignment="1" applyProtection="1">
      <alignment horizontal="center" vertical="center" textRotation="255" wrapText="1" shrinkToFit="1"/>
      <protection hidden="1"/>
    </xf>
    <xf numFmtId="0" fontId="4" fillId="0" borderId="157" xfId="0" applyFont="1" applyFill="1" applyBorder="1" applyAlignment="1" applyProtection="1">
      <alignment horizontal="center" vertical="center" shrinkToFit="1"/>
      <protection hidden="1"/>
    </xf>
    <xf numFmtId="0" fontId="4" fillId="0" borderId="158" xfId="0" applyFont="1" applyFill="1" applyBorder="1" applyAlignment="1" applyProtection="1">
      <alignment horizontal="center" vertical="center" shrinkToFit="1"/>
      <protection hidden="1"/>
    </xf>
    <xf numFmtId="0" fontId="4" fillId="0" borderId="159" xfId="0" applyFont="1" applyFill="1" applyBorder="1" applyAlignment="1" applyProtection="1">
      <alignment horizontal="center" vertical="center" shrinkToFit="1"/>
      <protection hidden="1"/>
    </xf>
    <xf numFmtId="0" fontId="4" fillId="0" borderId="158" xfId="0" applyFont="1" applyFill="1" applyBorder="1" applyAlignment="1" applyProtection="1">
      <alignment horizontal="distributed" vertical="center" shrinkToFit="1"/>
      <protection hidden="1"/>
    </xf>
    <xf numFmtId="0" fontId="27" fillId="0" borderId="18" xfId="0" applyFont="1" applyFill="1" applyBorder="1" applyAlignment="1" applyProtection="1">
      <alignment horizontal="center" vertical="center"/>
      <protection hidden="1"/>
    </xf>
    <xf numFmtId="0" fontId="4" fillId="0" borderId="4" xfId="0" applyFont="1" applyFill="1" applyBorder="1" applyAlignment="1" applyProtection="1">
      <alignment horizontal="center" vertical="center" wrapText="1" shrinkToFit="1"/>
      <protection hidden="1"/>
    </xf>
    <xf numFmtId="0" fontId="27" fillId="0" borderId="1" xfId="0" applyFont="1" applyFill="1" applyBorder="1" applyAlignment="1" applyProtection="1">
      <alignment horizontal="center" vertical="center"/>
      <protection hidden="1"/>
    </xf>
    <xf numFmtId="0" fontId="7" fillId="0" borderId="14" xfId="0" applyFont="1" applyBorder="1" applyAlignment="1">
      <alignment horizontal="left" vertical="center" wrapText="1"/>
    </xf>
    <xf numFmtId="0" fontId="7" fillId="0" borderId="18" xfId="0" applyFont="1" applyBorder="1" applyAlignment="1">
      <alignment horizontal="left" vertical="center" wrapText="1"/>
    </xf>
    <xf numFmtId="0" fontId="7" fillId="0" borderId="11" xfId="0" applyFont="1" applyBorder="1" applyAlignment="1">
      <alignment horizontal="left" vertical="center" wrapText="1"/>
    </xf>
    <xf numFmtId="188" fontId="26" fillId="0" borderId="14" xfId="0" applyNumberFormat="1" applyFont="1" applyBorder="1" applyAlignment="1">
      <alignment horizontal="center" vertical="center" shrinkToFit="1"/>
    </xf>
    <xf numFmtId="188" fontId="26" fillId="0" borderId="18" xfId="0" applyNumberFormat="1" applyFont="1" applyBorder="1" applyAlignment="1">
      <alignment horizontal="center" vertical="center" shrinkToFit="1"/>
    </xf>
    <xf numFmtId="188" fontId="26" fillId="0" borderId="11" xfId="0" applyNumberFormat="1" applyFont="1" applyBorder="1" applyAlignment="1">
      <alignment horizontal="center" vertical="center" shrinkToFit="1"/>
    </xf>
    <xf numFmtId="38" fontId="16" fillId="0" borderId="4" xfId="2" applyFont="1" applyFill="1" applyBorder="1" applyAlignment="1" applyProtection="1">
      <alignment horizontal="center" vertical="center" shrinkToFit="1"/>
      <protection hidden="1"/>
    </xf>
    <xf numFmtId="0" fontId="6" fillId="0" borderId="1" xfId="0" applyFont="1" applyBorder="1" applyAlignment="1" applyProtection="1">
      <alignment horizontal="center" vertical="distributed" textRotation="255" wrapText="1"/>
      <protection hidden="1"/>
    </xf>
    <xf numFmtId="0" fontId="56" fillId="0" borderId="161" xfId="0" applyFont="1" applyBorder="1" applyAlignment="1">
      <alignment horizontal="center" vertical="center" wrapText="1"/>
    </xf>
    <xf numFmtId="0" fontId="56" fillId="0" borderId="162" xfId="0" applyFont="1" applyBorder="1" applyAlignment="1">
      <alignment horizontal="center" vertical="center" wrapText="1"/>
    </xf>
    <xf numFmtId="0" fontId="56" fillId="0" borderId="163" xfId="0" applyFont="1" applyBorder="1" applyAlignment="1">
      <alignment horizontal="center" vertical="center" wrapText="1"/>
    </xf>
    <xf numFmtId="0" fontId="56" fillId="0" borderId="164" xfId="0" applyFont="1" applyBorder="1" applyAlignment="1">
      <alignment horizontal="center" vertical="center" wrapText="1"/>
    </xf>
    <xf numFmtId="0" fontId="56" fillId="0" borderId="165" xfId="0" applyFont="1" applyBorder="1" applyAlignment="1">
      <alignment horizontal="center" vertical="center" wrapText="1"/>
    </xf>
    <xf numFmtId="0" fontId="56" fillId="0" borderId="166" xfId="0" applyFont="1" applyBorder="1" applyAlignment="1">
      <alignment horizontal="center" vertical="center" wrapText="1"/>
    </xf>
    <xf numFmtId="0" fontId="56" fillId="0" borderId="167" xfId="0" applyFont="1" applyBorder="1" applyAlignment="1">
      <alignment horizontal="center" vertical="center" wrapText="1"/>
    </xf>
    <xf numFmtId="0" fontId="56" fillId="0" borderId="168" xfId="0" applyFont="1" applyBorder="1" applyAlignment="1">
      <alignment horizontal="center" vertical="center" wrapText="1"/>
    </xf>
    <xf numFmtId="0" fontId="56" fillId="0" borderId="169" xfId="0" applyFont="1" applyBorder="1" applyAlignment="1">
      <alignment horizontal="center" vertical="center" wrapText="1"/>
    </xf>
    <xf numFmtId="0" fontId="6" fillId="0" borderId="1" xfId="0" applyFont="1" applyBorder="1" applyAlignment="1" applyProtection="1">
      <alignment horizontal="center" vertical="center"/>
      <protection hidden="1"/>
    </xf>
    <xf numFmtId="0" fontId="27" fillId="0" borderId="2" xfId="0" applyFont="1" applyFill="1" applyBorder="1" applyAlignment="1" applyProtection="1">
      <alignment horizontal="center" vertical="center"/>
      <protection hidden="1"/>
    </xf>
    <xf numFmtId="0" fontId="27" fillId="0" borderId="14" xfId="0" applyFont="1" applyFill="1" applyBorder="1" applyAlignment="1" applyProtection="1">
      <alignment horizontal="center" vertical="center"/>
      <protection hidden="1"/>
    </xf>
    <xf numFmtId="0" fontId="4" fillId="0" borderId="328" xfId="0" applyFont="1" applyFill="1" applyBorder="1" applyAlignment="1" applyProtection="1">
      <alignment horizontal="distributed" vertical="center" shrinkToFit="1"/>
      <protection hidden="1"/>
    </xf>
    <xf numFmtId="0" fontId="4" fillId="0" borderId="333" xfId="0" applyFont="1" applyFill="1" applyBorder="1" applyAlignment="1" applyProtection="1">
      <alignment horizontal="center" vertical="center" wrapText="1" shrinkToFit="1"/>
      <protection hidden="1"/>
    </xf>
    <xf numFmtId="0" fontId="4" fillId="0" borderId="334" xfId="0" applyFont="1" applyFill="1" applyBorder="1" applyAlignment="1" applyProtection="1">
      <alignment horizontal="center" vertical="center" shrinkToFit="1"/>
      <protection hidden="1"/>
    </xf>
    <xf numFmtId="0" fontId="4" fillId="0" borderId="335" xfId="0" applyFont="1" applyFill="1" applyBorder="1" applyAlignment="1" applyProtection="1">
      <alignment horizontal="center" vertical="center" shrinkToFit="1"/>
      <protection hidden="1"/>
    </xf>
    <xf numFmtId="0" fontId="4" fillId="0" borderId="336" xfId="0" applyFont="1" applyFill="1" applyBorder="1" applyAlignment="1" applyProtection="1">
      <alignment horizontal="center" vertical="center" shrinkToFit="1"/>
      <protection hidden="1"/>
    </xf>
    <xf numFmtId="0" fontId="6" fillId="0" borderId="102" xfId="0" applyFont="1" applyFill="1" applyBorder="1" applyAlignment="1" applyProtection="1">
      <alignment horizontal="distributed" vertical="center" shrinkToFit="1"/>
      <protection hidden="1"/>
    </xf>
    <xf numFmtId="0" fontId="6" fillId="0" borderId="1" xfId="0" applyFont="1" applyBorder="1" applyAlignment="1" applyProtection="1">
      <alignment horizontal="distributed" vertical="distributed" wrapText="1"/>
      <protection hidden="1"/>
    </xf>
    <xf numFmtId="0" fontId="6" fillId="0" borderId="1" xfId="0" applyFont="1" applyFill="1" applyBorder="1" applyAlignment="1" applyProtection="1">
      <alignment vertical="distributed" textRotation="255" wrapText="1"/>
      <protection hidden="1"/>
    </xf>
    <xf numFmtId="0" fontId="6" fillId="0" borderId="1" xfId="0" applyFont="1" applyFill="1" applyBorder="1" applyAlignment="1" applyProtection="1">
      <alignment horizontal="center" vertical="distributed" wrapText="1"/>
      <protection hidden="1"/>
    </xf>
    <xf numFmtId="0" fontId="27" fillId="0" borderId="1" xfId="0" applyFont="1" applyFill="1" applyBorder="1" applyAlignment="1">
      <alignment horizontal="center" vertical="center"/>
    </xf>
    <xf numFmtId="0" fontId="27" fillId="0" borderId="1" xfId="0" applyFont="1" applyBorder="1" applyAlignment="1" applyProtection="1">
      <alignment horizontal="center" vertical="center" shrinkToFit="1"/>
      <protection hidden="1"/>
    </xf>
    <xf numFmtId="1" fontId="27" fillId="0" borderId="1" xfId="0" applyNumberFormat="1" applyFont="1" applyBorder="1" applyAlignment="1" applyProtection="1">
      <alignment horizontal="center" vertical="center" shrinkToFit="1"/>
      <protection hidden="1"/>
    </xf>
    <xf numFmtId="179" fontId="27" fillId="0" borderId="1" xfId="0" applyNumberFormat="1" applyFont="1" applyBorder="1" applyAlignment="1" applyProtection="1">
      <alignment horizontal="center" vertical="center" shrinkToFit="1"/>
      <protection hidden="1"/>
    </xf>
    <xf numFmtId="180" fontId="27" fillId="0" borderId="1" xfId="0" applyNumberFormat="1" applyFont="1" applyBorder="1" applyAlignment="1" applyProtection="1">
      <alignment horizontal="center" vertical="center" shrinkToFit="1"/>
      <protection hidden="1"/>
    </xf>
    <xf numFmtId="0" fontId="6" fillId="0" borderId="1" xfId="0" applyFont="1" applyBorder="1" applyAlignment="1" applyProtection="1">
      <alignment horizontal="center" vertical="distributed" wrapText="1" shrinkToFit="1"/>
      <protection hidden="1"/>
    </xf>
    <xf numFmtId="0" fontId="26" fillId="0" borderId="1" xfId="0" applyFont="1" applyBorder="1" applyAlignment="1" applyProtection="1">
      <alignment horizontal="center" vertical="distributed" wrapText="1" shrinkToFit="1"/>
      <protection hidden="1"/>
    </xf>
    <xf numFmtId="0" fontId="6" fillId="0" borderId="1" xfId="0" applyFont="1" applyBorder="1" applyAlignment="1" applyProtection="1">
      <alignment horizontal="center" vertical="distributed" textRotation="255"/>
      <protection hidden="1"/>
    </xf>
    <xf numFmtId="0" fontId="6" fillId="0" borderId="1" xfId="0" applyFont="1" applyBorder="1" applyAlignment="1" applyProtection="1">
      <alignment horizontal="center" vertical="distributed" wrapText="1"/>
      <protection hidden="1"/>
    </xf>
    <xf numFmtId="0" fontId="6" fillId="0" borderId="1" xfId="0" applyFont="1" applyBorder="1" applyAlignment="1" applyProtection="1">
      <alignment vertical="distributed" textRotation="255" wrapText="1"/>
      <protection hidden="1"/>
    </xf>
    <xf numFmtId="0" fontId="6" fillId="0" borderId="1" xfId="0" applyFont="1" applyBorder="1" applyAlignment="1" applyProtection="1">
      <alignment horizontal="center" vertical="center" shrinkToFit="1"/>
      <protection hidden="1"/>
    </xf>
    <xf numFmtId="0" fontId="26" fillId="0" borderId="160" xfId="0" applyFont="1" applyBorder="1" applyAlignment="1" applyProtection="1">
      <alignment vertical="top"/>
      <protection hidden="1"/>
    </xf>
    <xf numFmtId="0" fontId="26" fillId="0" borderId="81" xfId="0" applyFont="1" applyBorder="1" applyAlignment="1" applyProtection="1">
      <alignment vertical="top"/>
      <protection hidden="1"/>
    </xf>
    <xf numFmtId="0" fontId="26" fillId="0" borderId="82" xfId="0" applyFont="1" applyBorder="1" applyAlignment="1" applyProtection="1">
      <alignment vertical="top"/>
      <protection hidden="1"/>
    </xf>
    <xf numFmtId="178" fontId="27" fillId="0" borderId="1" xfId="0" applyNumberFormat="1" applyFont="1" applyBorder="1" applyAlignment="1" applyProtection="1">
      <alignment horizontal="center" vertical="center"/>
      <protection hidden="1"/>
    </xf>
    <xf numFmtId="179" fontId="27" fillId="0" borderId="1" xfId="0" applyNumberFormat="1" applyFont="1" applyBorder="1" applyAlignment="1" applyProtection="1">
      <alignment horizontal="center" vertical="center"/>
      <protection hidden="1"/>
    </xf>
    <xf numFmtId="180" fontId="27" fillId="0" borderId="1" xfId="0" applyNumberFormat="1" applyFont="1" applyBorder="1" applyAlignment="1" applyProtection="1">
      <alignment horizontal="center" vertical="center"/>
      <protection hidden="1"/>
    </xf>
    <xf numFmtId="0" fontId="16" fillId="0" borderId="1" xfId="0" applyFont="1" applyBorder="1" applyAlignment="1" applyProtection="1">
      <alignment horizontal="center" vertical="distributed" textRotation="255" justifyLastLine="1"/>
      <protection hidden="1"/>
    </xf>
    <xf numFmtId="0" fontId="6" fillId="0" borderId="1" xfId="0" applyFont="1" applyFill="1" applyBorder="1" applyAlignment="1" applyProtection="1">
      <alignment horizontal="center" vertical="center" wrapText="1"/>
      <protection hidden="1"/>
    </xf>
    <xf numFmtId="0" fontId="15" fillId="0" borderId="1" xfId="0" applyNumberFormat="1" applyFont="1" applyFill="1" applyBorder="1" applyAlignment="1" applyProtection="1">
      <alignment horizontal="center" vertical="center"/>
      <protection hidden="1"/>
    </xf>
    <xf numFmtId="0" fontId="6" fillId="0" borderId="1" xfId="0" applyFont="1" applyBorder="1" applyAlignment="1" applyProtection="1">
      <alignment horizontal="distributed" vertical="center" wrapText="1"/>
      <protection hidden="1"/>
    </xf>
    <xf numFmtId="0" fontId="24" fillId="0" borderId="1" xfId="0" applyFont="1" applyFill="1" applyBorder="1" applyAlignment="1" applyProtection="1">
      <alignment horizontal="left" vertical="center" indent="1"/>
      <protection hidden="1"/>
    </xf>
    <xf numFmtId="0" fontId="24" fillId="0" borderId="139" xfId="0" applyFont="1" applyFill="1" applyBorder="1" applyAlignment="1" applyProtection="1">
      <alignment horizontal="left" vertical="center" indent="1"/>
      <protection hidden="1"/>
    </xf>
    <xf numFmtId="0" fontId="24" fillId="0" borderId="140" xfId="0" applyFont="1" applyFill="1" applyBorder="1" applyAlignment="1" applyProtection="1">
      <alignment horizontal="left" vertical="center" indent="1"/>
      <protection hidden="1"/>
    </xf>
    <xf numFmtId="0" fontId="24" fillId="0" borderId="145" xfId="0" applyFont="1" applyFill="1" applyBorder="1" applyAlignment="1" applyProtection="1">
      <alignment horizontal="left" vertical="center" indent="1"/>
      <protection hidden="1"/>
    </xf>
    <xf numFmtId="0" fontId="6" fillId="0" borderId="3" xfId="0" applyFont="1" applyFill="1" applyBorder="1" applyAlignment="1" applyProtection="1">
      <alignment horizontal="distributed"/>
      <protection hidden="1"/>
    </xf>
    <xf numFmtId="1" fontId="27" fillId="0" borderId="3" xfId="0" applyNumberFormat="1" applyFont="1" applyFill="1" applyBorder="1" applyAlignment="1" applyProtection="1">
      <alignment horizontal="left" indent="1"/>
      <protection hidden="1"/>
    </xf>
    <xf numFmtId="1" fontId="27" fillId="0" borderId="4" xfId="0" applyNumberFormat="1" applyFont="1" applyFill="1" applyBorder="1" applyAlignment="1" applyProtection="1">
      <alignment horizontal="left" indent="1"/>
      <protection hidden="1"/>
    </xf>
    <xf numFmtId="0" fontId="7" fillId="0" borderId="161" xfId="0" applyFont="1" applyBorder="1" applyAlignment="1">
      <alignment horizontal="left" vertical="center" wrapText="1"/>
    </xf>
    <xf numFmtId="0" fontId="7" fillId="0" borderId="162" xfId="0" applyFont="1" applyBorder="1" applyAlignment="1">
      <alignment horizontal="left" vertical="center" wrapText="1"/>
    </xf>
    <xf numFmtId="0" fontId="7" fillId="0" borderId="163" xfId="0" applyFont="1" applyBorder="1" applyAlignment="1">
      <alignment horizontal="left" vertical="center" wrapText="1"/>
    </xf>
    <xf numFmtId="0" fontId="7" fillId="0" borderId="164" xfId="0" applyFont="1" applyBorder="1" applyAlignment="1">
      <alignment horizontal="left" vertical="center" wrapText="1"/>
    </xf>
    <xf numFmtId="0" fontId="7" fillId="0" borderId="165" xfId="0" applyFont="1" applyBorder="1" applyAlignment="1">
      <alignment horizontal="left" vertical="center" wrapText="1"/>
    </xf>
    <xf numFmtId="0" fontId="7" fillId="0" borderId="166" xfId="0" applyFont="1" applyBorder="1" applyAlignment="1">
      <alignment horizontal="left" vertical="center" wrapText="1"/>
    </xf>
    <xf numFmtId="0" fontId="7" fillId="0" borderId="167" xfId="0" applyFont="1" applyBorder="1" applyAlignment="1">
      <alignment horizontal="left" vertical="center" wrapText="1"/>
    </xf>
    <xf numFmtId="0" fontId="7" fillId="0" borderId="168" xfId="0" applyFont="1" applyBorder="1" applyAlignment="1">
      <alignment horizontal="left" vertical="center" wrapText="1"/>
    </xf>
    <xf numFmtId="0" fontId="7" fillId="0" borderId="169" xfId="0" applyFont="1" applyBorder="1" applyAlignment="1">
      <alignment horizontal="left" vertical="center" wrapText="1"/>
    </xf>
    <xf numFmtId="0" fontId="16" fillId="0" borderId="171" xfId="0" applyNumberFormat="1" applyFont="1" applyFill="1" applyBorder="1" applyAlignment="1" applyProtection="1">
      <alignment horizontal="center" vertical="center"/>
      <protection hidden="1"/>
    </xf>
    <xf numFmtId="0" fontId="16" fillId="0" borderId="5" xfId="0" applyNumberFormat="1" applyFont="1" applyFill="1" applyBorder="1" applyAlignment="1" applyProtection="1">
      <alignment horizontal="center" vertical="center"/>
      <protection hidden="1"/>
    </xf>
    <xf numFmtId="1" fontId="25" fillId="0" borderId="0" xfId="0" applyNumberFormat="1" applyFont="1" applyBorder="1" applyAlignment="1">
      <alignment horizontal="center" vertical="center" shrinkToFit="1"/>
    </xf>
    <xf numFmtId="0" fontId="45" fillId="0" borderId="25" xfId="0" applyFont="1" applyBorder="1" applyAlignment="1" applyProtection="1">
      <alignment horizontal="distributed" vertical="center"/>
      <protection hidden="1"/>
    </xf>
    <xf numFmtId="0" fontId="6" fillId="0" borderId="0" xfId="0" applyFont="1" applyBorder="1" applyAlignment="1" applyProtection="1">
      <alignment horizontal="right" vertical="top" textRotation="255" shrinkToFit="1"/>
      <protection hidden="1"/>
    </xf>
    <xf numFmtId="0" fontId="6" fillId="0" borderId="8" xfId="0" applyFont="1" applyBorder="1" applyAlignment="1" applyProtection="1">
      <alignment horizontal="right" vertical="top" textRotation="255" shrinkToFit="1"/>
      <protection hidden="1"/>
    </xf>
    <xf numFmtId="0" fontId="24" fillId="0" borderId="14" xfId="0" applyFont="1" applyBorder="1" applyAlignment="1" applyProtection="1">
      <alignment horizontal="left" vertical="center" wrapText="1" indent="1"/>
      <protection hidden="1"/>
    </xf>
    <xf numFmtId="0" fontId="24" fillId="0" borderId="18" xfId="0" applyFont="1" applyBorder="1" applyAlignment="1" applyProtection="1">
      <alignment horizontal="left" vertical="center" wrapText="1" indent="1"/>
      <protection hidden="1"/>
    </xf>
    <xf numFmtId="0" fontId="24" fillId="0" borderId="11" xfId="0" applyFont="1" applyBorder="1" applyAlignment="1" applyProtection="1">
      <alignment horizontal="left" vertical="center" wrapText="1" indent="1"/>
      <protection hidden="1"/>
    </xf>
    <xf numFmtId="0" fontId="24" fillId="0" borderId="16" xfId="0" applyFont="1" applyBorder="1" applyAlignment="1" applyProtection="1">
      <alignment horizontal="left" vertical="center" wrapText="1" indent="1"/>
      <protection hidden="1"/>
    </xf>
    <xf numFmtId="0" fontId="24" fillId="0" borderId="0" xfId="0" applyFont="1" applyBorder="1" applyAlignment="1" applyProtection="1">
      <alignment horizontal="left" vertical="center" wrapText="1" indent="1"/>
      <protection hidden="1"/>
    </xf>
    <xf numFmtId="0" fontId="24" fillId="0" borderId="8" xfId="0" applyFont="1" applyBorder="1" applyAlignment="1" applyProtection="1">
      <alignment horizontal="left" vertical="center" wrapText="1" indent="1"/>
      <protection hidden="1"/>
    </xf>
    <xf numFmtId="0" fontId="24" fillId="0" borderId="22" xfId="0" applyFont="1" applyBorder="1" applyAlignment="1" applyProtection="1">
      <alignment horizontal="left" vertical="center" wrapText="1" indent="1"/>
      <protection hidden="1"/>
    </xf>
    <xf numFmtId="0" fontId="24" fillId="0" borderId="25" xfId="0" applyFont="1" applyBorder="1" applyAlignment="1" applyProtection="1">
      <alignment horizontal="left" vertical="center" wrapText="1" indent="1"/>
      <protection hidden="1"/>
    </xf>
    <xf numFmtId="0" fontId="24" fillId="0" borderId="23" xfId="0" applyFont="1" applyBorder="1" applyAlignment="1" applyProtection="1">
      <alignment horizontal="left" vertical="center" wrapText="1" indent="1"/>
      <protection hidden="1"/>
    </xf>
    <xf numFmtId="0" fontId="16" fillId="0" borderId="1" xfId="0" applyFont="1" applyFill="1" applyBorder="1" applyAlignment="1">
      <alignment horizontal="distributed" vertical="center"/>
    </xf>
    <xf numFmtId="0" fontId="16" fillId="0" borderId="170" xfId="0" applyNumberFormat="1" applyFont="1" applyFill="1" applyBorder="1" applyAlignment="1" applyProtection="1">
      <alignment horizontal="center" vertical="center"/>
      <protection hidden="1"/>
    </xf>
    <xf numFmtId="0" fontId="16" fillId="0" borderId="1" xfId="0" applyFont="1" applyBorder="1" applyAlignment="1">
      <alignment horizontal="distributed" vertical="center"/>
    </xf>
    <xf numFmtId="0" fontId="26" fillId="0" borderId="136" xfId="0" applyFont="1" applyBorder="1" applyAlignment="1" applyProtection="1">
      <alignment vertical="top" shrinkToFit="1"/>
      <protection hidden="1"/>
    </xf>
    <xf numFmtId="0" fontId="26" fillId="0" borderId="137" xfId="0" applyFont="1" applyBorder="1" applyAlignment="1" applyProtection="1">
      <alignment vertical="top" shrinkToFit="1"/>
      <protection hidden="1"/>
    </xf>
    <xf numFmtId="0" fontId="6" fillId="0" borderId="160" xfId="0" applyFont="1" applyFill="1" applyBorder="1" applyAlignment="1" applyProtection="1">
      <alignment horizontal="center" vertical="center" wrapText="1"/>
      <protection hidden="1"/>
    </xf>
    <xf numFmtId="0" fontId="6" fillId="0" borderId="81" xfId="0" applyFont="1" applyFill="1" applyBorder="1" applyAlignment="1" applyProtection="1">
      <alignment horizontal="center" vertical="center" wrapText="1"/>
      <protection hidden="1"/>
    </xf>
    <xf numFmtId="0" fontId="6" fillId="0" borderId="82" xfId="0" applyFont="1" applyFill="1" applyBorder="1" applyAlignment="1" applyProtection="1">
      <alignment horizontal="center" vertical="center" wrapText="1"/>
      <protection hidden="1"/>
    </xf>
    <xf numFmtId="0" fontId="6" fillId="0" borderId="0" xfId="0" applyFont="1" applyBorder="1" applyAlignment="1">
      <alignment horizontal="center" vertical="center" shrinkToFit="1"/>
    </xf>
    <xf numFmtId="0" fontId="6" fillId="0" borderId="35" xfId="0" applyFont="1" applyBorder="1" applyAlignment="1">
      <alignment horizontal="center" vertical="center" shrinkToFit="1"/>
    </xf>
    <xf numFmtId="0" fontId="6" fillId="0" borderId="0" xfId="0" applyNumberFormat="1" applyFont="1" applyFill="1" applyBorder="1" applyAlignment="1" applyProtection="1">
      <alignment horizontal="left" vertical="center" wrapText="1" indent="1"/>
      <protection hidden="1"/>
    </xf>
    <xf numFmtId="0" fontId="6" fillId="0" borderId="116" xfId="0" applyNumberFormat="1" applyFont="1" applyFill="1" applyBorder="1" applyAlignment="1" applyProtection="1">
      <alignment horizontal="left" vertical="center" wrapText="1" indent="1"/>
      <protection hidden="1"/>
    </xf>
    <xf numFmtId="0" fontId="6" fillId="0" borderId="242" xfId="0" applyNumberFormat="1" applyFont="1" applyFill="1" applyBorder="1" applyAlignment="1" applyProtection="1">
      <alignment horizontal="left" vertical="center" wrapText="1" indent="1"/>
      <protection hidden="1"/>
    </xf>
    <xf numFmtId="0" fontId="6" fillId="0" borderId="18" xfId="0" applyNumberFormat="1" applyFont="1" applyFill="1" applyBorder="1" applyAlignment="1" applyProtection="1">
      <alignment horizontal="left" vertical="center" wrapText="1" indent="1"/>
      <protection hidden="1"/>
    </xf>
    <xf numFmtId="0" fontId="6" fillId="0" borderId="11" xfId="0" applyNumberFormat="1" applyFont="1" applyFill="1" applyBorder="1" applyAlignment="1" applyProtection="1">
      <alignment horizontal="left" vertical="center" wrapText="1" indent="1"/>
      <protection hidden="1"/>
    </xf>
    <xf numFmtId="0" fontId="6" fillId="0" borderId="8" xfId="0" applyNumberFormat="1" applyFont="1" applyFill="1" applyBorder="1" applyAlignment="1" applyProtection="1">
      <alignment horizontal="left" vertical="center" wrapText="1" indent="1"/>
      <protection hidden="1"/>
    </xf>
    <xf numFmtId="0" fontId="6" fillId="0" borderId="183" xfId="0" applyNumberFormat="1" applyFont="1" applyFill="1" applyBorder="1" applyAlignment="1" applyProtection="1">
      <alignment horizontal="left" vertical="center" wrapText="1" indent="1"/>
      <protection hidden="1"/>
    </xf>
    <xf numFmtId="0" fontId="6" fillId="0" borderId="184" xfId="0" applyNumberFormat="1" applyFont="1" applyFill="1" applyBorder="1" applyAlignment="1" applyProtection="1">
      <alignment horizontal="left" vertical="center" wrapText="1" indent="1"/>
      <protection hidden="1"/>
    </xf>
    <xf numFmtId="0" fontId="6" fillId="0" borderId="183" xfId="0" applyFont="1" applyBorder="1" applyAlignment="1">
      <alignment horizontal="center" vertical="center" shrinkToFit="1"/>
    </xf>
    <xf numFmtId="0" fontId="8" fillId="11" borderId="1" xfId="0" applyFont="1" applyFill="1" applyBorder="1" applyAlignment="1" applyProtection="1">
      <alignment vertical="center" wrapText="1"/>
    </xf>
    <xf numFmtId="0" fontId="8" fillId="2" borderId="2" xfId="0" applyFont="1" applyFill="1" applyBorder="1" applyAlignment="1" applyProtection="1">
      <alignment horizontal="center" vertical="center" wrapText="1"/>
    </xf>
  </cellXfs>
  <cellStyles count="5">
    <cellStyle name="Comma [0]" xfId="2" builtinId="6"/>
    <cellStyle name="Normal" xfId="0" builtinId="0"/>
    <cellStyle name="Percent" xfId="1" builtinId="5"/>
    <cellStyle name="標準 2" xfId="3"/>
    <cellStyle name="標準 3" xfId="4"/>
  </cellStyles>
  <dxfs count="0"/>
  <tableStyles count="0" defaultTableStyle="TableStyleMedium9" defaultPivotStyle="PivotStyleLight16"/>
  <colors>
    <mruColors>
      <color rgb="FFFF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16</xdr:col>
      <xdr:colOff>62865</xdr:colOff>
      <xdr:row>7</xdr:row>
      <xdr:rowOff>1905</xdr:rowOff>
    </xdr:from>
    <xdr:to>
      <xdr:col>16</xdr:col>
      <xdr:colOff>272415</xdr:colOff>
      <xdr:row>8</xdr:row>
      <xdr:rowOff>40005</xdr:rowOff>
    </xdr:to>
    <xdr:sp macro="" textlink="">
      <xdr:nvSpPr>
        <xdr:cNvPr id="7183" name="Oval 1"/>
        <xdr:cNvSpPr>
          <a:spLocks noChangeArrowheads="1"/>
        </xdr:cNvSpPr>
      </xdr:nvSpPr>
      <xdr:spPr bwMode="auto">
        <a:xfrm>
          <a:off x="8231505" y="1167765"/>
          <a:ext cx="209550" cy="198120"/>
        </a:xfrm>
        <a:prstGeom prst="ellipse">
          <a:avLst/>
        </a:prstGeom>
        <a:solidFill>
          <a:srgbClr val="FFFFFF"/>
        </a:solidFill>
        <a:ln w="9525">
          <a:solidFill>
            <a:srgbClr val="0000FF"/>
          </a:solidFill>
          <a:round/>
          <a:headEnd/>
          <a:tailEnd/>
        </a:ln>
      </xdr:spPr>
      <xdr:txBody>
        <a:bodyPr vertOverflow="clip" wrap="square" lIns="0" tIns="0" rIns="0" bIns="0" anchor="ctr" upright="1"/>
        <a:lstStyle/>
        <a:p>
          <a:pPr algn="ctr" rtl="0">
            <a:defRPr sz="1000"/>
          </a:pPr>
          <a:r>
            <a:rPr lang="ja-JP" altLang="en-US" sz="800" b="0" i="0" strike="noStrike">
              <a:solidFill>
                <a:srgbClr val="0000FF"/>
              </a:solidFill>
              <a:latin typeface="MS UI Gothic"/>
              <a:ea typeface="MS UI Gothic"/>
            </a:rPr>
            <a:t>扶</a:t>
          </a:r>
        </a:p>
      </xdr:txBody>
    </xdr:sp>
    <xdr:clientData/>
  </xdr:twoCellAnchor>
  <xdr:twoCellAnchor editAs="oneCell">
    <xdr:from>
      <xdr:col>15</xdr:col>
      <xdr:colOff>434340</xdr:colOff>
      <xdr:row>41</xdr:row>
      <xdr:rowOff>97155</xdr:rowOff>
    </xdr:from>
    <xdr:to>
      <xdr:col>16</xdr:col>
      <xdr:colOff>207718</xdr:colOff>
      <xdr:row>42</xdr:row>
      <xdr:rowOff>135254</xdr:rowOff>
    </xdr:to>
    <xdr:sp macro="" textlink="">
      <xdr:nvSpPr>
        <xdr:cNvPr id="7184" name="Oval 2"/>
        <xdr:cNvSpPr>
          <a:spLocks noChangeArrowheads="1"/>
        </xdr:cNvSpPr>
      </xdr:nvSpPr>
      <xdr:spPr bwMode="auto">
        <a:xfrm>
          <a:off x="7772400" y="4463415"/>
          <a:ext cx="207718" cy="198119"/>
        </a:xfrm>
        <a:prstGeom prst="ellipse">
          <a:avLst/>
        </a:prstGeom>
        <a:solidFill>
          <a:srgbClr val="FFFFFF"/>
        </a:solidFill>
        <a:ln w="9525">
          <a:solidFill>
            <a:srgbClr val="0000FF"/>
          </a:solidFill>
          <a:round/>
          <a:headEnd/>
          <a:tailEnd/>
        </a:ln>
      </xdr:spPr>
      <xdr:txBody>
        <a:bodyPr vertOverflow="clip" wrap="square" lIns="0" tIns="0" rIns="0" bIns="0" anchor="ctr" upright="1"/>
        <a:lstStyle/>
        <a:p>
          <a:pPr algn="ctr" rtl="0">
            <a:defRPr sz="1000"/>
          </a:pPr>
          <a:r>
            <a:rPr lang="ja-JP" altLang="en-US" sz="800" b="0" i="0" strike="noStrike">
              <a:solidFill>
                <a:srgbClr val="0000FF"/>
              </a:solidFill>
              <a:latin typeface="MS UI Gothic"/>
              <a:ea typeface="MS UI Gothic"/>
            </a:rPr>
            <a:t>保</a:t>
          </a:r>
        </a:p>
      </xdr:txBody>
    </xdr:sp>
    <xdr:clientData/>
  </xdr:twoCellAnchor>
  <xdr:twoCellAnchor>
    <xdr:from>
      <xdr:col>17</xdr:col>
      <xdr:colOff>137160</xdr:colOff>
      <xdr:row>5</xdr:row>
      <xdr:rowOff>53339</xdr:rowOff>
    </xdr:from>
    <xdr:to>
      <xdr:col>17</xdr:col>
      <xdr:colOff>152400</xdr:colOff>
      <xdr:row>52</xdr:row>
      <xdr:rowOff>10885</xdr:rowOff>
    </xdr:to>
    <xdr:sp macro="" textlink="">
      <xdr:nvSpPr>
        <xdr:cNvPr id="11854" name="Line 7"/>
        <xdr:cNvSpPr>
          <a:spLocks noChangeShapeType="1"/>
        </xdr:cNvSpPr>
      </xdr:nvSpPr>
      <xdr:spPr bwMode="auto">
        <a:xfrm>
          <a:off x="8677003" y="842553"/>
          <a:ext cx="15240" cy="7582989"/>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clientData/>
  </xdr:twoCellAnchor>
  <xdr:twoCellAnchor>
    <xdr:from>
      <xdr:col>5</xdr:col>
      <xdr:colOff>250372</xdr:colOff>
      <xdr:row>26</xdr:row>
      <xdr:rowOff>87086</xdr:rowOff>
    </xdr:from>
    <xdr:to>
      <xdr:col>17</xdr:col>
      <xdr:colOff>166551</xdr:colOff>
      <xdr:row>26</xdr:row>
      <xdr:rowOff>87086</xdr:rowOff>
    </xdr:to>
    <xdr:sp macro="" textlink="">
      <xdr:nvSpPr>
        <xdr:cNvPr id="11855" name="Line 8"/>
        <xdr:cNvSpPr>
          <a:spLocks noChangeShapeType="1"/>
        </xdr:cNvSpPr>
      </xdr:nvSpPr>
      <xdr:spPr bwMode="auto">
        <a:xfrm flipH="1">
          <a:off x="2449286" y="4376057"/>
          <a:ext cx="6273436" cy="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clientData/>
  </xdr:twoCellAnchor>
  <xdr:twoCellAnchor>
    <xdr:from>
      <xdr:col>9</xdr:col>
      <xdr:colOff>312420</xdr:colOff>
      <xdr:row>38</xdr:row>
      <xdr:rowOff>10886</xdr:rowOff>
    </xdr:from>
    <xdr:to>
      <xdr:col>9</xdr:col>
      <xdr:colOff>315686</xdr:colOff>
      <xdr:row>52</xdr:row>
      <xdr:rowOff>7620</xdr:rowOff>
    </xdr:to>
    <xdr:sp macro="" textlink="">
      <xdr:nvSpPr>
        <xdr:cNvPr id="11856" name="Line 9"/>
        <xdr:cNvSpPr>
          <a:spLocks noChangeShapeType="1"/>
        </xdr:cNvSpPr>
      </xdr:nvSpPr>
      <xdr:spPr bwMode="auto">
        <a:xfrm flipH="1">
          <a:off x="4623163" y="6259286"/>
          <a:ext cx="3266" cy="2282734"/>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clientData/>
  </xdr:twoCellAnchor>
  <xdr:twoCellAnchor editAs="oneCell">
    <xdr:from>
      <xdr:col>16</xdr:col>
      <xdr:colOff>45720</xdr:colOff>
      <xdr:row>26</xdr:row>
      <xdr:rowOff>112395</xdr:rowOff>
    </xdr:from>
    <xdr:to>
      <xdr:col>16</xdr:col>
      <xdr:colOff>253438</xdr:colOff>
      <xdr:row>27</xdr:row>
      <xdr:rowOff>150494</xdr:rowOff>
    </xdr:to>
    <xdr:sp macro="" textlink="">
      <xdr:nvSpPr>
        <xdr:cNvPr id="8" name="Oval 2"/>
        <xdr:cNvSpPr>
          <a:spLocks noChangeArrowheads="1"/>
        </xdr:cNvSpPr>
      </xdr:nvSpPr>
      <xdr:spPr bwMode="auto">
        <a:xfrm>
          <a:off x="8199120" y="4443095"/>
          <a:ext cx="207718" cy="203199"/>
        </a:xfrm>
        <a:prstGeom prst="ellipse">
          <a:avLst/>
        </a:prstGeom>
        <a:solidFill>
          <a:srgbClr val="FFFFFF"/>
        </a:solidFill>
        <a:ln w="9525">
          <a:solidFill>
            <a:srgbClr val="0000FF"/>
          </a:solidFill>
          <a:round/>
          <a:headEnd/>
          <a:tailEnd/>
        </a:ln>
      </xdr:spPr>
      <xdr:txBody>
        <a:bodyPr vertOverflow="clip" wrap="square" lIns="0" tIns="0" rIns="0" bIns="0" anchor="ctr" upright="1"/>
        <a:lstStyle/>
        <a:p>
          <a:pPr algn="ctr" rtl="0">
            <a:defRPr sz="1000"/>
          </a:pPr>
          <a:r>
            <a:rPr lang="ja-JP" altLang="en-US" sz="800" b="0" i="0" strike="noStrike">
              <a:solidFill>
                <a:srgbClr val="0000FF"/>
              </a:solidFill>
              <a:latin typeface="MS UI Gothic"/>
              <a:ea typeface="MS UI Gothic"/>
            </a:rPr>
            <a:t>配</a:t>
          </a:r>
        </a:p>
      </xdr:txBody>
    </xdr:sp>
    <xdr:clientData/>
  </xdr:twoCellAnchor>
  <xdr:twoCellAnchor>
    <xdr:from>
      <xdr:col>5</xdr:col>
      <xdr:colOff>235858</xdr:colOff>
      <xdr:row>26</xdr:row>
      <xdr:rowOff>94345</xdr:rowOff>
    </xdr:from>
    <xdr:to>
      <xdr:col>5</xdr:col>
      <xdr:colOff>239486</xdr:colOff>
      <xdr:row>38</xdr:row>
      <xdr:rowOff>0</xdr:rowOff>
    </xdr:to>
    <xdr:sp macro="" textlink="">
      <xdr:nvSpPr>
        <xdr:cNvPr id="9" name="Line 9"/>
        <xdr:cNvSpPr>
          <a:spLocks noChangeShapeType="1"/>
        </xdr:cNvSpPr>
      </xdr:nvSpPr>
      <xdr:spPr bwMode="auto">
        <a:xfrm>
          <a:off x="2434772" y="4383316"/>
          <a:ext cx="3628" cy="1865084"/>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clientData/>
  </xdr:twoCellAnchor>
  <xdr:twoCellAnchor>
    <xdr:from>
      <xdr:col>9</xdr:col>
      <xdr:colOff>298270</xdr:colOff>
      <xdr:row>40</xdr:row>
      <xdr:rowOff>152401</xdr:rowOff>
    </xdr:from>
    <xdr:to>
      <xdr:col>17</xdr:col>
      <xdr:colOff>115390</xdr:colOff>
      <xdr:row>40</xdr:row>
      <xdr:rowOff>160021</xdr:rowOff>
    </xdr:to>
    <xdr:sp macro="" textlink="">
      <xdr:nvSpPr>
        <xdr:cNvPr id="10" name="Line 8"/>
        <xdr:cNvSpPr>
          <a:spLocks noChangeShapeType="1"/>
        </xdr:cNvSpPr>
      </xdr:nvSpPr>
      <xdr:spPr bwMode="auto">
        <a:xfrm flipH="1" flipV="1">
          <a:off x="4609013" y="6727372"/>
          <a:ext cx="4062548" cy="7620"/>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clientData/>
  </xdr:twoCellAnchor>
  <xdr:twoCellAnchor>
    <xdr:from>
      <xdr:col>5</xdr:col>
      <xdr:colOff>228600</xdr:colOff>
      <xdr:row>38</xdr:row>
      <xdr:rowOff>0</xdr:rowOff>
    </xdr:from>
    <xdr:to>
      <xdr:col>9</xdr:col>
      <xdr:colOff>315684</xdr:colOff>
      <xdr:row>38</xdr:row>
      <xdr:rowOff>10886</xdr:rowOff>
    </xdr:to>
    <xdr:sp macro="" textlink="">
      <xdr:nvSpPr>
        <xdr:cNvPr id="11" name="Line 8"/>
        <xdr:cNvSpPr>
          <a:spLocks noChangeShapeType="1"/>
        </xdr:cNvSpPr>
      </xdr:nvSpPr>
      <xdr:spPr bwMode="auto">
        <a:xfrm flipH="1" flipV="1">
          <a:off x="2427514" y="6248400"/>
          <a:ext cx="2198913" cy="10886"/>
        </a:xfrm>
        <a:prstGeom prst="line">
          <a:avLst/>
        </a:prstGeom>
        <a:noFill/>
        <a:ln w="9525">
          <a:solidFill>
            <a:srgbClr val="000000"/>
          </a:solidFill>
          <a:prstDash val="dash"/>
          <a:round/>
          <a:headEnd/>
          <a:tailEnd/>
        </a:ln>
        <a:extLst>
          <a:ext uri="{909E8E84-426E-40DD-AFC4-6F175D3DCCD1}">
            <a14:hiddenFill xmlns=""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99060</xdr:colOff>
      <xdr:row>3</xdr:row>
      <xdr:rowOff>30480</xdr:rowOff>
    </xdr:from>
    <xdr:to>
      <xdr:col>4</xdr:col>
      <xdr:colOff>137160</xdr:colOff>
      <xdr:row>5</xdr:row>
      <xdr:rowOff>0</xdr:rowOff>
    </xdr:to>
    <xdr:sp macro="" textlink="">
      <xdr:nvSpPr>
        <xdr:cNvPr id="19962" name="Oval 2"/>
        <xdr:cNvSpPr>
          <a:spLocks noChangeArrowheads="1"/>
        </xdr:cNvSpPr>
      </xdr:nvSpPr>
      <xdr:spPr bwMode="auto">
        <a:xfrm>
          <a:off x="251460" y="487680"/>
          <a:ext cx="495300" cy="457200"/>
        </a:xfrm>
        <a:prstGeom prst="ellipse">
          <a:avLst/>
        </a:prstGeom>
        <a:noFill/>
        <a:ln w="25400">
          <a:solidFill>
            <a:srgbClr val="FF6600"/>
          </a:solidFill>
          <a:round/>
          <a:headEnd/>
          <a:tailEnd/>
        </a:ln>
        <a:extLst>
          <a:ext uri="{909E8E84-426E-40DD-AFC4-6F175D3DCCD1}">
            <a14:hiddenFill xmlns="" xmlns:a14="http://schemas.microsoft.com/office/drawing/2010/main">
              <a:solidFill>
                <a:srgbClr val="FFFFFF"/>
              </a:solidFill>
            </a14:hiddenFill>
          </a:ext>
        </a:extLst>
      </xdr:spPr>
    </xdr:sp>
    <xdr:clientData/>
  </xdr:twoCellAnchor>
  <xdr:twoCellAnchor>
    <xdr:from>
      <xdr:col>5</xdr:col>
      <xdr:colOff>0</xdr:colOff>
      <xdr:row>4</xdr:row>
      <xdr:rowOff>0</xdr:rowOff>
    </xdr:from>
    <xdr:to>
      <xdr:col>40</xdr:col>
      <xdr:colOff>141515</xdr:colOff>
      <xdr:row>5</xdr:row>
      <xdr:rowOff>5443</xdr:rowOff>
    </xdr:to>
    <xdr:grpSp>
      <xdr:nvGrpSpPr>
        <xdr:cNvPr id="19964" name="グループ化 1"/>
        <xdr:cNvGrpSpPr>
          <a:grpSpLocks/>
        </xdr:cNvGrpSpPr>
      </xdr:nvGrpSpPr>
      <xdr:grpSpPr bwMode="auto">
        <a:xfrm>
          <a:off x="762000" y="952500"/>
          <a:ext cx="5475515" cy="310243"/>
          <a:chOff x="894080" y="9870440"/>
          <a:chExt cx="5892800" cy="421640"/>
        </a:xfrm>
        <a:noFill/>
      </xdr:grpSpPr>
      <xdr:grpSp>
        <xdr:nvGrpSpPr>
          <xdr:cNvPr id="19966" name="グループ化 131"/>
          <xdr:cNvGrpSpPr>
            <a:grpSpLocks/>
          </xdr:cNvGrpSpPr>
        </xdr:nvGrpSpPr>
        <xdr:grpSpPr bwMode="auto">
          <a:xfrm>
            <a:off x="894080" y="9870440"/>
            <a:ext cx="5892800" cy="419100"/>
            <a:chOff x="1029651" y="501966"/>
            <a:chExt cx="5895975" cy="419100"/>
          </a:xfrm>
          <a:grpFill/>
        </xdr:grpSpPr>
        <xdr:grpSp>
          <xdr:nvGrpSpPr>
            <xdr:cNvPr id="19975" name="グループ化 140"/>
            <xdr:cNvGrpSpPr>
              <a:grpSpLocks/>
            </xdr:cNvGrpSpPr>
          </xdr:nvGrpSpPr>
          <xdr:grpSpPr bwMode="auto">
            <a:xfrm>
              <a:off x="1029651" y="501966"/>
              <a:ext cx="2769694" cy="419100"/>
              <a:chOff x="1028700" y="504824"/>
              <a:chExt cx="2499360" cy="421005"/>
            </a:xfrm>
            <a:grpFill/>
          </xdr:grpSpPr>
          <xdr:sp macro="" textlink="">
            <xdr:nvSpPr>
              <xdr:cNvPr id="19986" name="正方形/長方形 151"/>
              <xdr:cNvSpPr>
                <a:spLocks noChangeArrowheads="1"/>
              </xdr:cNvSpPr>
            </xdr:nvSpPr>
            <xdr:spPr bwMode="auto">
              <a:xfrm>
                <a:off x="1028700" y="504824"/>
                <a:ext cx="312420" cy="421005"/>
              </a:xfrm>
              <a:prstGeom prst="rect">
                <a:avLst/>
              </a:prstGeom>
              <a:grpFill/>
              <a:ln w="6350" algn="ctr">
                <a:solidFill>
                  <a:srgbClr val="FF6600"/>
                </a:solidFill>
                <a:round/>
                <a:headEnd/>
                <a:tailEnd/>
              </a:ln>
              <a:extLst/>
            </xdr:spPr>
          </xdr:sp>
          <xdr:sp macro="" textlink="">
            <xdr:nvSpPr>
              <xdr:cNvPr id="19987" name="正方形/長方形 152"/>
              <xdr:cNvSpPr>
                <a:spLocks noChangeArrowheads="1"/>
              </xdr:cNvSpPr>
            </xdr:nvSpPr>
            <xdr:spPr bwMode="auto">
              <a:xfrm>
                <a:off x="1341120" y="504824"/>
                <a:ext cx="312420" cy="421005"/>
              </a:xfrm>
              <a:prstGeom prst="rect">
                <a:avLst/>
              </a:prstGeom>
              <a:grpFill/>
              <a:ln w="6350" algn="ctr">
                <a:solidFill>
                  <a:srgbClr val="FF6600"/>
                </a:solidFill>
                <a:round/>
                <a:headEnd/>
                <a:tailEnd/>
              </a:ln>
              <a:extLst/>
            </xdr:spPr>
          </xdr:sp>
          <xdr:sp macro="" textlink="">
            <xdr:nvSpPr>
              <xdr:cNvPr id="19988" name="正方形/長方形 153"/>
              <xdr:cNvSpPr>
                <a:spLocks noChangeArrowheads="1"/>
              </xdr:cNvSpPr>
            </xdr:nvSpPr>
            <xdr:spPr bwMode="auto">
              <a:xfrm>
                <a:off x="1653540" y="504824"/>
                <a:ext cx="312420" cy="421005"/>
              </a:xfrm>
              <a:prstGeom prst="rect">
                <a:avLst/>
              </a:prstGeom>
              <a:grpFill/>
              <a:ln w="6350" algn="ctr">
                <a:solidFill>
                  <a:srgbClr val="FF6600"/>
                </a:solidFill>
                <a:round/>
                <a:headEnd/>
                <a:tailEnd/>
              </a:ln>
              <a:extLst/>
            </xdr:spPr>
          </xdr:sp>
          <xdr:sp macro="" textlink="">
            <xdr:nvSpPr>
              <xdr:cNvPr id="19989" name="正方形/長方形 154"/>
              <xdr:cNvSpPr>
                <a:spLocks noChangeArrowheads="1"/>
              </xdr:cNvSpPr>
            </xdr:nvSpPr>
            <xdr:spPr bwMode="auto">
              <a:xfrm>
                <a:off x="1965960" y="504824"/>
                <a:ext cx="312420" cy="421005"/>
              </a:xfrm>
              <a:prstGeom prst="rect">
                <a:avLst/>
              </a:prstGeom>
              <a:grpFill/>
              <a:ln w="6350" algn="ctr">
                <a:solidFill>
                  <a:srgbClr val="FF6600"/>
                </a:solidFill>
                <a:round/>
                <a:headEnd/>
                <a:tailEnd/>
              </a:ln>
              <a:extLst/>
            </xdr:spPr>
          </xdr:sp>
          <xdr:sp macro="" textlink="">
            <xdr:nvSpPr>
              <xdr:cNvPr id="19990" name="正方形/長方形 155"/>
              <xdr:cNvSpPr>
                <a:spLocks noChangeArrowheads="1"/>
              </xdr:cNvSpPr>
            </xdr:nvSpPr>
            <xdr:spPr bwMode="auto">
              <a:xfrm>
                <a:off x="2278380" y="504824"/>
                <a:ext cx="312420" cy="421005"/>
              </a:xfrm>
              <a:prstGeom prst="rect">
                <a:avLst/>
              </a:prstGeom>
              <a:grpFill/>
              <a:ln w="6350" algn="ctr">
                <a:solidFill>
                  <a:srgbClr val="FF6600"/>
                </a:solidFill>
                <a:round/>
                <a:headEnd/>
                <a:tailEnd/>
              </a:ln>
              <a:extLst/>
            </xdr:spPr>
          </xdr:sp>
          <xdr:sp macro="" textlink="">
            <xdr:nvSpPr>
              <xdr:cNvPr id="19991" name="正方形/長方形 156"/>
              <xdr:cNvSpPr>
                <a:spLocks noChangeArrowheads="1"/>
              </xdr:cNvSpPr>
            </xdr:nvSpPr>
            <xdr:spPr bwMode="auto">
              <a:xfrm>
                <a:off x="2590800" y="504824"/>
                <a:ext cx="312420" cy="421005"/>
              </a:xfrm>
              <a:prstGeom prst="rect">
                <a:avLst/>
              </a:prstGeom>
              <a:grpFill/>
              <a:ln w="6350" algn="ctr">
                <a:solidFill>
                  <a:srgbClr val="FF6600"/>
                </a:solidFill>
                <a:round/>
                <a:headEnd/>
                <a:tailEnd/>
              </a:ln>
              <a:extLst/>
            </xdr:spPr>
          </xdr:sp>
          <xdr:sp macro="" textlink="">
            <xdr:nvSpPr>
              <xdr:cNvPr id="19992" name="正方形/長方形 157"/>
              <xdr:cNvSpPr>
                <a:spLocks noChangeArrowheads="1"/>
              </xdr:cNvSpPr>
            </xdr:nvSpPr>
            <xdr:spPr bwMode="auto">
              <a:xfrm>
                <a:off x="2903220" y="504824"/>
                <a:ext cx="312420" cy="421005"/>
              </a:xfrm>
              <a:prstGeom prst="rect">
                <a:avLst/>
              </a:prstGeom>
              <a:grpFill/>
              <a:ln w="6350" algn="ctr">
                <a:solidFill>
                  <a:srgbClr val="FF6600"/>
                </a:solidFill>
                <a:round/>
                <a:headEnd/>
                <a:tailEnd/>
              </a:ln>
              <a:extLst/>
            </xdr:spPr>
          </xdr:sp>
          <xdr:sp macro="" textlink="">
            <xdr:nvSpPr>
              <xdr:cNvPr id="19993" name="正方形/長方形 158"/>
              <xdr:cNvSpPr>
                <a:spLocks noChangeArrowheads="1"/>
              </xdr:cNvSpPr>
            </xdr:nvSpPr>
            <xdr:spPr bwMode="auto">
              <a:xfrm>
                <a:off x="3215640" y="504824"/>
                <a:ext cx="312420" cy="421005"/>
              </a:xfrm>
              <a:prstGeom prst="rect">
                <a:avLst/>
              </a:prstGeom>
              <a:grpFill/>
              <a:ln w="6350" algn="ctr">
                <a:solidFill>
                  <a:srgbClr val="FF6600"/>
                </a:solidFill>
                <a:round/>
                <a:headEnd/>
                <a:tailEnd/>
              </a:ln>
              <a:extLst/>
            </xdr:spPr>
          </xdr:sp>
        </xdr:grpSp>
        <xdr:grpSp>
          <xdr:nvGrpSpPr>
            <xdr:cNvPr id="19976" name="グループ化 141"/>
            <xdr:cNvGrpSpPr>
              <a:grpSpLocks/>
            </xdr:cNvGrpSpPr>
          </xdr:nvGrpSpPr>
          <xdr:grpSpPr bwMode="auto">
            <a:xfrm>
              <a:off x="3799345" y="501966"/>
              <a:ext cx="2781252" cy="419100"/>
              <a:chOff x="1028700" y="504824"/>
              <a:chExt cx="2499360" cy="421005"/>
            </a:xfrm>
            <a:grpFill/>
          </xdr:grpSpPr>
          <xdr:sp macro="" textlink="">
            <xdr:nvSpPr>
              <xdr:cNvPr id="19978" name="正方形/長方形 143"/>
              <xdr:cNvSpPr>
                <a:spLocks noChangeArrowheads="1"/>
              </xdr:cNvSpPr>
            </xdr:nvSpPr>
            <xdr:spPr bwMode="auto">
              <a:xfrm>
                <a:off x="1028700" y="504824"/>
                <a:ext cx="312420" cy="421005"/>
              </a:xfrm>
              <a:prstGeom prst="rect">
                <a:avLst/>
              </a:prstGeom>
              <a:grpFill/>
              <a:ln w="6350" algn="ctr">
                <a:solidFill>
                  <a:srgbClr val="FF6600"/>
                </a:solidFill>
                <a:round/>
                <a:headEnd/>
                <a:tailEnd/>
              </a:ln>
              <a:extLst/>
            </xdr:spPr>
          </xdr:sp>
          <xdr:sp macro="" textlink="">
            <xdr:nvSpPr>
              <xdr:cNvPr id="19979" name="正方形/長方形 144"/>
              <xdr:cNvSpPr>
                <a:spLocks noChangeArrowheads="1"/>
              </xdr:cNvSpPr>
            </xdr:nvSpPr>
            <xdr:spPr bwMode="auto">
              <a:xfrm>
                <a:off x="1341120" y="504824"/>
                <a:ext cx="312420" cy="421005"/>
              </a:xfrm>
              <a:prstGeom prst="rect">
                <a:avLst/>
              </a:prstGeom>
              <a:grpFill/>
              <a:ln w="6350" algn="ctr">
                <a:solidFill>
                  <a:srgbClr val="FF6600"/>
                </a:solidFill>
                <a:round/>
                <a:headEnd/>
                <a:tailEnd/>
              </a:ln>
              <a:extLst/>
            </xdr:spPr>
          </xdr:sp>
          <xdr:sp macro="" textlink="">
            <xdr:nvSpPr>
              <xdr:cNvPr id="19980" name="正方形/長方形 145"/>
              <xdr:cNvSpPr>
                <a:spLocks noChangeArrowheads="1"/>
              </xdr:cNvSpPr>
            </xdr:nvSpPr>
            <xdr:spPr bwMode="auto">
              <a:xfrm>
                <a:off x="1653540" y="504824"/>
                <a:ext cx="312420" cy="421005"/>
              </a:xfrm>
              <a:prstGeom prst="rect">
                <a:avLst/>
              </a:prstGeom>
              <a:grpFill/>
              <a:ln w="6350" algn="ctr">
                <a:solidFill>
                  <a:srgbClr val="FF6600"/>
                </a:solidFill>
                <a:round/>
                <a:headEnd/>
                <a:tailEnd/>
              </a:ln>
              <a:extLst/>
            </xdr:spPr>
          </xdr:sp>
          <xdr:sp macro="" textlink="">
            <xdr:nvSpPr>
              <xdr:cNvPr id="19981" name="正方形/長方形 146"/>
              <xdr:cNvSpPr>
                <a:spLocks noChangeArrowheads="1"/>
              </xdr:cNvSpPr>
            </xdr:nvSpPr>
            <xdr:spPr bwMode="auto">
              <a:xfrm>
                <a:off x="1965960" y="504824"/>
                <a:ext cx="312420" cy="421005"/>
              </a:xfrm>
              <a:prstGeom prst="rect">
                <a:avLst/>
              </a:prstGeom>
              <a:grpFill/>
              <a:ln w="6350" algn="ctr">
                <a:solidFill>
                  <a:srgbClr val="FF6600"/>
                </a:solidFill>
                <a:round/>
                <a:headEnd/>
                <a:tailEnd/>
              </a:ln>
              <a:extLst/>
            </xdr:spPr>
          </xdr:sp>
          <xdr:sp macro="" textlink="">
            <xdr:nvSpPr>
              <xdr:cNvPr id="19982" name="正方形/長方形 147"/>
              <xdr:cNvSpPr>
                <a:spLocks noChangeArrowheads="1"/>
              </xdr:cNvSpPr>
            </xdr:nvSpPr>
            <xdr:spPr bwMode="auto">
              <a:xfrm>
                <a:off x="2278380" y="504824"/>
                <a:ext cx="312420" cy="421005"/>
              </a:xfrm>
              <a:prstGeom prst="rect">
                <a:avLst/>
              </a:prstGeom>
              <a:grpFill/>
              <a:ln w="6350" algn="ctr">
                <a:solidFill>
                  <a:srgbClr val="FF6600"/>
                </a:solidFill>
                <a:round/>
                <a:headEnd/>
                <a:tailEnd/>
              </a:ln>
              <a:extLst/>
            </xdr:spPr>
          </xdr:sp>
          <xdr:sp macro="" textlink="">
            <xdr:nvSpPr>
              <xdr:cNvPr id="19983" name="正方形/長方形 148"/>
              <xdr:cNvSpPr>
                <a:spLocks noChangeArrowheads="1"/>
              </xdr:cNvSpPr>
            </xdr:nvSpPr>
            <xdr:spPr bwMode="auto">
              <a:xfrm>
                <a:off x="2590800" y="504824"/>
                <a:ext cx="312420" cy="421005"/>
              </a:xfrm>
              <a:prstGeom prst="rect">
                <a:avLst/>
              </a:prstGeom>
              <a:grpFill/>
              <a:ln w="6350" algn="ctr">
                <a:solidFill>
                  <a:srgbClr val="FF6600"/>
                </a:solidFill>
                <a:round/>
                <a:headEnd/>
                <a:tailEnd/>
              </a:ln>
              <a:extLst/>
            </xdr:spPr>
          </xdr:sp>
          <xdr:sp macro="" textlink="">
            <xdr:nvSpPr>
              <xdr:cNvPr id="19984" name="正方形/長方形 149"/>
              <xdr:cNvSpPr>
                <a:spLocks noChangeArrowheads="1"/>
              </xdr:cNvSpPr>
            </xdr:nvSpPr>
            <xdr:spPr bwMode="auto">
              <a:xfrm>
                <a:off x="2903220" y="504824"/>
                <a:ext cx="312420" cy="421005"/>
              </a:xfrm>
              <a:prstGeom prst="rect">
                <a:avLst/>
              </a:prstGeom>
              <a:grpFill/>
              <a:ln w="6350" algn="ctr">
                <a:solidFill>
                  <a:srgbClr val="FF6600"/>
                </a:solidFill>
                <a:round/>
                <a:headEnd/>
                <a:tailEnd/>
              </a:ln>
              <a:extLst/>
            </xdr:spPr>
          </xdr:sp>
          <xdr:sp macro="" textlink="">
            <xdr:nvSpPr>
              <xdr:cNvPr id="19985" name="正方形/長方形 150"/>
              <xdr:cNvSpPr>
                <a:spLocks noChangeArrowheads="1"/>
              </xdr:cNvSpPr>
            </xdr:nvSpPr>
            <xdr:spPr bwMode="auto">
              <a:xfrm>
                <a:off x="3215640" y="504824"/>
                <a:ext cx="312420" cy="421005"/>
              </a:xfrm>
              <a:prstGeom prst="rect">
                <a:avLst/>
              </a:prstGeom>
              <a:grpFill/>
              <a:ln w="6350" algn="ctr">
                <a:solidFill>
                  <a:srgbClr val="FF6600"/>
                </a:solidFill>
                <a:round/>
                <a:headEnd/>
                <a:tailEnd/>
              </a:ln>
              <a:extLst/>
            </xdr:spPr>
          </xdr:sp>
        </xdr:grpSp>
        <xdr:sp macro="" textlink="">
          <xdr:nvSpPr>
            <xdr:cNvPr id="19977" name="正方形/長方形 142"/>
            <xdr:cNvSpPr>
              <a:spLocks noChangeArrowheads="1"/>
            </xdr:cNvSpPr>
          </xdr:nvSpPr>
          <xdr:spPr bwMode="auto">
            <a:xfrm>
              <a:off x="6578889" y="501966"/>
              <a:ext cx="346737" cy="419100"/>
            </a:xfrm>
            <a:prstGeom prst="rect">
              <a:avLst/>
            </a:prstGeom>
            <a:grpFill/>
            <a:ln w="6350" algn="ctr">
              <a:solidFill>
                <a:srgbClr val="FF6600"/>
              </a:solidFill>
              <a:round/>
              <a:headEnd/>
              <a:tailEnd/>
            </a:ln>
            <a:extLst/>
          </xdr:spPr>
        </xdr:sp>
      </xdr:grpSp>
      <xdr:sp macro="" textlink="">
        <xdr:nvSpPr>
          <xdr:cNvPr id="19967" name="二等辺三角形 132"/>
          <xdr:cNvSpPr>
            <a:spLocks noChangeArrowheads="1"/>
          </xdr:cNvSpPr>
        </xdr:nvSpPr>
        <xdr:spPr bwMode="auto">
          <a:xfrm>
            <a:off x="2250440" y="10233660"/>
            <a:ext cx="53340" cy="53340"/>
          </a:xfrm>
          <a:prstGeom prst="triangle">
            <a:avLst>
              <a:gd name="adj" fmla="val 50000"/>
            </a:avLst>
          </a:prstGeom>
          <a:solidFill>
            <a:srgbClr val="FF6600"/>
          </a:solidFill>
          <a:ln w="6350" algn="ctr">
            <a:solidFill>
              <a:srgbClr val="FF6600"/>
            </a:solidFill>
            <a:round/>
            <a:headEnd/>
            <a:tailEnd/>
          </a:ln>
        </xdr:spPr>
      </xdr:sp>
      <xdr:sp macro="" textlink="">
        <xdr:nvSpPr>
          <xdr:cNvPr id="19968" name="二等辺三角形 133"/>
          <xdr:cNvSpPr>
            <a:spLocks noChangeArrowheads="1"/>
          </xdr:cNvSpPr>
        </xdr:nvSpPr>
        <xdr:spPr bwMode="auto">
          <a:xfrm rot="10800000">
            <a:off x="2245360" y="9870440"/>
            <a:ext cx="53340" cy="60960"/>
          </a:xfrm>
          <a:prstGeom prst="triangle">
            <a:avLst>
              <a:gd name="adj" fmla="val 50000"/>
            </a:avLst>
          </a:prstGeom>
          <a:solidFill>
            <a:srgbClr val="FF6600"/>
          </a:solidFill>
          <a:ln w="6350" algn="ctr">
            <a:solidFill>
              <a:srgbClr val="FF6600"/>
            </a:solidFill>
            <a:round/>
            <a:headEnd/>
            <a:tailEnd/>
          </a:ln>
        </xdr:spPr>
      </xdr:sp>
      <xdr:sp macro="" textlink="">
        <xdr:nvSpPr>
          <xdr:cNvPr id="19969" name="二等辺三角形 134"/>
          <xdr:cNvSpPr>
            <a:spLocks noChangeArrowheads="1"/>
          </xdr:cNvSpPr>
        </xdr:nvSpPr>
        <xdr:spPr bwMode="auto">
          <a:xfrm>
            <a:off x="3977640" y="10233660"/>
            <a:ext cx="53340" cy="53340"/>
          </a:xfrm>
          <a:prstGeom prst="triangle">
            <a:avLst>
              <a:gd name="adj" fmla="val 50000"/>
            </a:avLst>
          </a:prstGeom>
          <a:solidFill>
            <a:srgbClr val="FF6600"/>
          </a:solidFill>
          <a:ln w="6350" algn="ctr">
            <a:solidFill>
              <a:srgbClr val="FF6600"/>
            </a:solidFill>
            <a:round/>
            <a:headEnd/>
            <a:tailEnd/>
          </a:ln>
        </xdr:spPr>
      </xdr:sp>
      <xdr:sp macro="" textlink="">
        <xdr:nvSpPr>
          <xdr:cNvPr id="19970" name="二等辺三角形 135"/>
          <xdr:cNvSpPr>
            <a:spLocks noChangeArrowheads="1"/>
          </xdr:cNvSpPr>
        </xdr:nvSpPr>
        <xdr:spPr bwMode="auto">
          <a:xfrm rot="10800000">
            <a:off x="3982720" y="9870440"/>
            <a:ext cx="53340" cy="60960"/>
          </a:xfrm>
          <a:prstGeom prst="triangle">
            <a:avLst>
              <a:gd name="adj" fmla="val 50000"/>
            </a:avLst>
          </a:prstGeom>
          <a:solidFill>
            <a:srgbClr val="FF6600"/>
          </a:solidFill>
          <a:ln w="6350" algn="ctr">
            <a:solidFill>
              <a:srgbClr val="FF6600"/>
            </a:solidFill>
            <a:round/>
            <a:headEnd/>
            <a:tailEnd/>
          </a:ln>
        </xdr:spPr>
      </xdr:sp>
      <xdr:sp macro="" textlink="">
        <xdr:nvSpPr>
          <xdr:cNvPr id="19971" name="二等辺三角形 136"/>
          <xdr:cNvSpPr>
            <a:spLocks noChangeArrowheads="1"/>
          </xdr:cNvSpPr>
        </xdr:nvSpPr>
        <xdr:spPr bwMode="auto">
          <a:xfrm>
            <a:off x="6070600" y="10233660"/>
            <a:ext cx="53340" cy="53340"/>
          </a:xfrm>
          <a:prstGeom prst="triangle">
            <a:avLst>
              <a:gd name="adj" fmla="val 50000"/>
            </a:avLst>
          </a:prstGeom>
          <a:solidFill>
            <a:srgbClr val="FF6600"/>
          </a:solidFill>
          <a:ln w="6350" algn="ctr">
            <a:solidFill>
              <a:srgbClr val="FF6600"/>
            </a:solidFill>
            <a:round/>
            <a:headEnd/>
            <a:tailEnd/>
          </a:ln>
        </xdr:spPr>
      </xdr:sp>
      <xdr:sp macro="" textlink="">
        <xdr:nvSpPr>
          <xdr:cNvPr id="19972" name="二等辺三角形 137"/>
          <xdr:cNvSpPr>
            <a:spLocks noChangeArrowheads="1"/>
          </xdr:cNvSpPr>
        </xdr:nvSpPr>
        <xdr:spPr bwMode="auto">
          <a:xfrm rot="10800000">
            <a:off x="6070600" y="9870440"/>
            <a:ext cx="53340" cy="60960"/>
          </a:xfrm>
          <a:prstGeom prst="triangle">
            <a:avLst>
              <a:gd name="adj" fmla="val 50000"/>
            </a:avLst>
          </a:prstGeom>
          <a:solidFill>
            <a:srgbClr val="FF6600"/>
          </a:solidFill>
          <a:ln w="6350" algn="ctr">
            <a:solidFill>
              <a:srgbClr val="FF6600"/>
            </a:solidFill>
            <a:round/>
            <a:headEnd/>
            <a:tailEnd/>
          </a:ln>
        </xdr:spPr>
      </xdr:sp>
      <xdr:sp macro="" textlink="">
        <xdr:nvSpPr>
          <xdr:cNvPr id="19973" name="二等辺三角形 138"/>
          <xdr:cNvSpPr>
            <a:spLocks noChangeArrowheads="1"/>
          </xdr:cNvSpPr>
        </xdr:nvSpPr>
        <xdr:spPr bwMode="auto">
          <a:xfrm>
            <a:off x="4331469" y="10238739"/>
            <a:ext cx="53340" cy="53341"/>
          </a:xfrm>
          <a:prstGeom prst="triangle">
            <a:avLst>
              <a:gd name="adj" fmla="val 50000"/>
            </a:avLst>
          </a:prstGeom>
          <a:solidFill>
            <a:schemeClr val="bg1"/>
          </a:solidFill>
          <a:ln w="6350" algn="ctr">
            <a:solidFill>
              <a:srgbClr val="FF6600"/>
            </a:solidFill>
            <a:round/>
            <a:headEnd/>
            <a:tailEnd/>
          </a:ln>
        </xdr:spPr>
      </xdr:sp>
      <xdr:sp macro="" textlink="">
        <xdr:nvSpPr>
          <xdr:cNvPr id="19974" name="二等辺三角形 139"/>
          <xdr:cNvSpPr>
            <a:spLocks noChangeArrowheads="1"/>
          </xdr:cNvSpPr>
        </xdr:nvSpPr>
        <xdr:spPr bwMode="auto">
          <a:xfrm rot="10800000">
            <a:off x="4330700" y="9870440"/>
            <a:ext cx="53340" cy="60960"/>
          </a:xfrm>
          <a:prstGeom prst="triangle">
            <a:avLst>
              <a:gd name="adj" fmla="val 50000"/>
            </a:avLst>
          </a:prstGeom>
          <a:solidFill>
            <a:schemeClr val="bg1"/>
          </a:solidFill>
          <a:ln w="6350" algn="ctr">
            <a:solidFill>
              <a:srgbClr val="FF6600"/>
            </a:solidFill>
            <a:round/>
            <a:headEnd/>
            <a:tailEnd/>
          </a:ln>
        </xdr:spPr>
      </xdr:sp>
    </xdr:grpSp>
    <xdr:clientData/>
  </xdr:twoCellAnchor>
  <xdr:twoCellAnchor>
    <xdr:from>
      <xdr:col>77</xdr:col>
      <xdr:colOff>99060</xdr:colOff>
      <xdr:row>3</xdr:row>
      <xdr:rowOff>30480</xdr:rowOff>
    </xdr:from>
    <xdr:to>
      <xdr:col>80</xdr:col>
      <xdr:colOff>137160</xdr:colOff>
      <xdr:row>5</xdr:row>
      <xdr:rowOff>0</xdr:rowOff>
    </xdr:to>
    <xdr:sp macro="" textlink="">
      <xdr:nvSpPr>
        <xdr:cNvPr id="34" name="Oval 2"/>
        <xdr:cNvSpPr>
          <a:spLocks noChangeArrowheads="1"/>
        </xdr:cNvSpPr>
      </xdr:nvSpPr>
      <xdr:spPr bwMode="auto">
        <a:xfrm>
          <a:off x="11833860" y="487680"/>
          <a:ext cx="495300" cy="457200"/>
        </a:xfrm>
        <a:prstGeom prst="ellipse">
          <a:avLst/>
        </a:prstGeom>
        <a:noFill/>
        <a:ln w="25400">
          <a:solidFill>
            <a:schemeClr val="accent4">
              <a:lumMod val="25000"/>
            </a:schemeClr>
          </a:solidFill>
          <a:round/>
          <a:headEnd/>
          <a:tailEnd/>
        </a:ln>
        <a:extLst>
          <a:ext uri="{909E8E84-426E-40DD-AFC4-6F175D3DCCD1}">
            <a14:hiddenFill xmlns="" xmlns:a14="http://schemas.microsoft.com/office/drawing/2010/main">
              <a:solidFill>
                <a:srgbClr val="FFFFFF"/>
              </a:solidFill>
            </a14:hiddenFill>
          </a:ext>
        </a:extLst>
      </xdr:spPr>
    </xdr:sp>
    <xdr:clientData/>
  </xdr:twoCellAnchor>
  <xdr:twoCellAnchor>
    <xdr:from>
      <xdr:col>81</xdr:col>
      <xdr:colOff>0</xdr:colOff>
      <xdr:row>4</xdr:row>
      <xdr:rowOff>0</xdr:rowOff>
    </xdr:from>
    <xdr:to>
      <xdr:col>116</xdr:col>
      <xdr:colOff>139700</xdr:colOff>
      <xdr:row>5</xdr:row>
      <xdr:rowOff>0</xdr:rowOff>
    </xdr:to>
    <xdr:grpSp>
      <xdr:nvGrpSpPr>
        <xdr:cNvPr id="125" name="グループ化 1"/>
        <xdr:cNvGrpSpPr>
          <a:grpSpLocks/>
        </xdr:cNvGrpSpPr>
      </xdr:nvGrpSpPr>
      <xdr:grpSpPr bwMode="auto">
        <a:xfrm>
          <a:off x="12344400" y="952500"/>
          <a:ext cx="5473700" cy="304800"/>
          <a:chOff x="894080" y="9870440"/>
          <a:chExt cx="5892800" cy="421640"/>
        </a:xfrm>
      </xdr:grpSpPr>
      <xdr:grpSp>
        <xdr:nvGrpSpPr>
          <xdr:cNvPr id="126" name="グループ化 131"/>
          <xdr:cNvGrpSpPr>
            <a:grpSpLocks/>
          </xdr:cNvGrpSpPr>
        </xdr:nvGrpSpPr>
        <xdr:grpSpPr bwMode="auto">
          <a:xfrm>
            <a:off x="894080" y="9870440"/>
            <a:ext cx="5892800" cy="419116"/>
            <a:chOff x="1029651" y="501966"/>
            <a:chExt cx="5895975" cy="419116"/>
          </a:xfrm>
        </xdr:grpSpPr>
        <xdr:grpSp>
          <xdr:nvGrpSpPr>
            <xdr:cNvPr id="135" name="グループ化 140"/>
            <xdr:cNvGrpSpPr>
              <a:grpSpLocks/>
            </xdr:cNvGrpSpPr>
          </xdr:nvGrpSpPr>
          <xdr:grpSpPr bwMode="auto">
            <a:xfrm>
              <a:off x="1029651" y="501966"/>
              <a:ext cx="2769694" cy="419100"/>
              <a:chOff x="1028700" y="504824"/>
              <a:chExt cx="2499360" cy="421005"/>
            </a:xfrm>
          </xdr:grpSpPr>
          <xdr:sp macro="" textlink="">
            <xdr:nvSpPr>
              <xdr:cNvPr id="146" name="正方形/長方形 151"/>
              <xdr:cNvSpPr>
                <a:spLocks noChangeArrowheads="1"/>
              </xdr:cNvSpPr>
            </xdr:nvSpPr>
            <xdr:spPr bwMode="auto">
              <a:xfrm>
                <a:off x="1028700" y="504824"/>
                <a:ext cx="312420" cy="421005"/>
              </a:xfrm>
              <a:prstGeom prst="rect">
                <a:avLst/>
              </a:prstGeom>
              <a:noFill/>
              <a:ln w="3175" algn="ctr">
                <a:solidFill>
                  <a:srgbClr val="009900"/>
                </a:solidFill>
                <a:round/>
                <a:headEnd/>
                <a:tailEnd/>
              </a:ln>
              <a:extLst>
                <a:ext uri="{909E8E84-426E-40DD-AFC4-6F175D3DCCD1}">
                  <a14:hiddenFill xmlns="" xmlns:a14="http://schemas.microsoft.com/office/drawing/2010/main">
                    <a:solidFill>
                      <a:srgbClr val="FFFFFF"/>
                    </a:solidFill>
                  </a14:hiddenFill>
                </a:ext>
              </a:extLst>
            </xdr:spPr>
          </xdr:sp>
          <xdr:sp macro="" textlink="">
            <xdr:nvSpPr>
              <xdr:cNvPr id="147" name="正方形/長方形 152"/>
              <xdr:cNvSpPr>
                <a:spLocks noChangeArrowheads="1"/>
              </xdr:cNvSpPr>
            </xdr:nvSpPr>
            <xdr:spPr bwMode="auto">
              <a:xfrm>
                <a:off x="1341120" y="504824"/>
                <a:ext cx="312420" cy="421005"/>
              </a:xfrm>
              <a:prstGeom prst="rect">
                <a:avLst/>
              </a:prstGeom>
              <a:noFill/>
              <a:ln w="3175" algn="ctr">
                <a:solidFill>
                  <a:srgbClr val="009900"/>
                </a:solidFill>
                <a:round/>
                <a:headEnd/>
                <a:tailEnd/>
              </a:ln>
              <a:extLst>
                <a:ext uri="{909E8E84-426E-40DD-AFC4-6F175D3DCCD1}">
                  <a14:hiddenFill xmlns="" xmlns:a14="http://schemas.microsoft.com/office/drawing/2010/main">
                    <a:solidFill>
                      <a:srgbClr val="FFFFFF"/>
                    </a:solidFill>
                  </a14:hiddenFill>
                </a:ext>
              </a:extLst>
            </xdr:spPr>
          </xdr:sp>
          <xdr:sp macro="" textlink="">
            <xdr:nvSpPr>
              <xdr:cNvPr id="148" name="正方形/長方形 153"/>
              <xdr:cNvSpPr>
                <a:spLocks noChangeArrowheads="1"/>
              </xdr:cNvSpPr>
            </xdr:nvSpPr>
            <xdr:spPr bwMode="auto">
              <a:xfrm>
                <a:off x="1653540" y="504824"/>
                <a:ext cx="312420" cy="421005"/>
              </a:xfrm>
              <a:prstGeom prst="rect">
                <a:avLst/>
              </a:prstGeom>
              <a:noFill/>
              <a:ln w="3175" algn="ctr">
                <a:solidFill>
                  <a:srgbClr val="009900"/>
                </a:solidFill>
                <a:round/>
                <a:headEnd/>
                <a:tailEnd/>
              </a:ln>
              <a:extLst>
                <a:ext uri="{909E8E84-426E-40DD-AFC4-6F175D3DCCD1}">
                  <a14:hiddenFill xmlns="" xmlns:a14="http://schemas.microsoft.com/office/drawing/2010/main">
                    <a:solidFill>
                      <a:srgbClr val="FFFFFF"/>
                    </a:solidFill>
                  </a14:hiddenFill>
                </a:ext>
              </a:extLst>
            </xdr:spPr>
          </xdr:sp>
          <xdr:sp macro="" textlink="">
            <xdr:nvSpPr>
              <xdr:cNvPr id="149" name="正方形/長方形 154"/>
              <xdr:cNvSpPr>
                <a:spLocks noChangeArrowheads="1"/>
              </xdr:cNvSpPr>
            </xdr:nvSpPr>
            <xdr:spPr bwMode="auto">
              <a:xfrm>
                <a:off x="1965960" y="504824"/>
                <a:ext cx="312420" cy="421005"/>
              </a:xfrm>
              <a:prstGeom prst="rect">
                <a:avLst/>
              </a:prstGeom>
              <a:noFill/>
              <a:ln w="3175" algn="ctr">
                <a:solidFill>
                  <a:srgbClr val="009900"/>
                </a:solidFill>
                <a:round/>
                <a:headEnd/>
                <a:tailEnd/>
              </a:ln>
              <a:extLst>
                <a:ext uri="{909E8E84-426E-40DD-AFC4-6F175D3DCCD1}">
                  <a14:hiddenFill xmlns="" xmlns:a14="http://schemas.microsoft.com/office/drawing/2010/main">
                    <a:solidFill>
                      <a:srgbClr val="FFFFFF"/>
                    </a:solidFill>
                  </a14:hiddenFill>
                </a:ext>
              </a:extLst>
            </xdr:spPr>
          </xdr:sp>
          <xdr:sp macro="" textlink="">
            <xdr:nvSpPr>
              <xdr:cNvPr id="150" name="正方形/長方形 155"/>
              <xdr:cNvSpPr>
                <a:spLocks noChangeArrowheads="1"/>
              </xdr:cNvSpPr>
            </xdr:nvSpPr>
            <xdr:spPr bwMode="auto">
              <a:xfrm>
                <a:off x="2278380" y="504824"/>
                <a:ext cx="312420" cy="421005"/>
              </a:xfrm>
              <a:prstGeom prst="rect">
                <a:avLst/>
              </a:prstGeom>
              <a:noFill/>
              <a:ln w="3175" algn="ctr">
                <a:solidFill>
                  <a:srgbClr val="009900"/>
                </a:solidFill>
                <a:round/>
                <a:headEnd/>
                <a:tailEnd/>
              </a:ln>
              <a:extLst>
                <a:ext uri="{909E8E84-426E-40DD-AFC4-6F175D3DCCD1}">
                  <a14:hiddenFill xmlns="" xmlns:a14="http://schemas.microsoft.com/office/drawing/2010/main">
                    <a:solidFill>
                      <a:srgbClr val="FFFFFF"/>
                    </a:solidFill>
                  </a14:hiddenFill>
                </a:ext>
              </a:extLst>
            </xdr:spPr>
          </xdr:sp>
          <xdr:sp macro="" textlink="">
            <xdr:nvSpPr>
              <xdr:cNvPr id="151" name="正方形/長方形 156"/>
              <xdr:cNvSpPr>
                <a:spLocks noChangeArrowheads="1"/>
              </xdr:cNvSpPr>
            </xdr:nvSpPr>
            <xdr:spPr bwMode="auto">
              <a:xfrm>
                <a:off x="2590800" y="504824"/>
                <a:ext cx="312420" cy="421005"/>
              </a:xfrm>
              <a:prstGeom prst="rect">
                <a:avLst/>
              </a:prstGeom>
              <a:noFill/>
              <a:ln w="3175" algn="ctr">
                <a:solidFill>
                  <a:srgbClr val="009900"/>
                </a:solidFill>
                <a:round/>
                <a:headEnd/>
                <a:tailEnd/>
              </a:ln>
              <a:extLst>
                <a:ext uri="{909E8E84-426E-40DD-AFC4-6F175D3DCCD1}">
                  <a14:hiddenFill xmlns="" xmlns:a14="http://schemas.microsoft.com/office/drawing/2010/main">
                    <a:solidFill>
                      <a:srgbClr val="FFFFFF"/>
                    </a:solidFill>
                  </a14:hiddenFill>
                </a:ext>
              </a:extLst>
            </xdr:spPr>
          </xdr:sp>
          <xdr:sp macro="" textlink="">
            <xdr:nvSpPr>
              <xdr:cNvPr id="152" name="正方形/長方形 157"/>
              <xdr:cNvSpPr>
                <a:spLocks noChangeArrowheads="1"/>
              </xdr:cNvSpPr>
            </xdr:nvSpPr>
            <xdr:spPr bwMode="auto">
              <a:xfrm>
                <a:off x="2903220" y="504824"/>
                <a:ext cx="312420" cy="421005"/>
              </a:xfrm>
              <a:prstGeom prst="rect">
                <a:avLst/>
              </a:prstGeom>
              <a:noFill/>
              <a:ln w="3175" algn="ctr">
                <a:solidFill>
                  <a:srgbClr val="009900"/>
                </a:solidFill>
                <a:round/>
                <a:headEnd/>
                <a:tailEnd/>
              </a:ln>
              <a:extLst>
                <a:ext uri="{909E8E84-426E-40DD-AFC4-6F175D3DCCD1}">
                  <a14:hiddenFill xmlns="" xmlns:a14="http://schemas.microsoft.com/office/drawing/2010/main">
                    <a:solidFill>
                      <a:srgbClr val="FFFFFF"/>
                    </a:solidFill>
                  </a14:hiddenFill>
                </a:ext>
              </a:extLst>
            </xdr:spPr>
          </xdr:sp>
          <xdr:sp macro="" textlink="">
            <xdr:nvSpPr>
              <xdr:cNvPr id="153" name="正方形/長方形 158"/>
              <xdr:cNvSpPr>
                <a:spLocks noChangeArrowheads="1"/>
              </xdr:cNvSpPr>
            </xdr:nvSpPr>
            <xdr:spPr bwMode="auto">
              <a:xfrm>
                <a:off x="3215640" y="504824"/>
                <a:ext cx="312420" cy="421005"/>
              </a:xfrm>
              <a:prstGeom prst="rect">
                <a:avLst/>
              </a:prstGeom>
              <a:noFill/>
              <a:ln w="3175" algn="ctr">
                <a:solidFill>
                  <a:srgbClr val="009900"/>
                </a:solidFill>
                <a:round/>
                <a:headEnd/>
                <a:tailEnd/>
              </a:ln>
              <a:extLst>
                <a:ext uri="{909E8E84-426E-40DD-AFC4-6F175D3DCCD1}">
                  <a14:hiddenFill xmlns="" xmlns:a14="http://schemas.microsoft.com/office/drawing/2010/main">
                    <a:solidFill>
                      <a:srgbClr val="FFFFFF"/>
                    </a:solidFill>
                  </a14:hiddenFill>
                </a:ext>
              </a:extLst>
            </xdr:spPr>
          </xdr:sp>
        </xdr:grpSp>
        <xdr:grpSp>
          <xdr:nvGrpSpPr>
            <xdr:cNvPr id="136" name="グループ化 141"/>
            <xdr:cNvGrpSpPr>
              <a:grpSpLocks/>
            </xdr:cNvGrpSpPr>
          </xdr:nvGrpSpPr>
          <xdr:grpSpPr bwMode="auto">
            <a:xfrm>
              <a:off x="3799345" y="501966"/>
              <a:ext cx="2781252" cy="419116"/>
              <a:chOff x="1028700" y="504824"/>
              <a:chExt cx="2499360" cy="421021"/>
            </a:xfrm>
          </xdr:grpSpPr>
          <xdr:sp macro="" textlink="">
            <xdr:nvSpPr>
              <xdr:cNvPr id="138" name="正方形/長方形 143"/>
              <xdr:cNvSpPr>
                <a:spLocks noChangeArrowheads="1"/>
              </xdr:cNvSpPr>
            </xdr:nvSpPr>
            <xdr:spPr bwMode="auto">
              <a:xfrm>
                <a:off x="1028700" y="504824"/>
                <a:ext cx="312420" cy="421005"/>
              </a:xfrm>
              <a:prstGeom prst="rect">
                <a:avLst/>
              </a:prstGeom>
              <a:noFill/>
              <a:ln w="3175" algn="ctr">
                <a:solidFill>
                  <a:srgbClr val="009900"/>
                </a:solidFill>
                <a:round/>
                <a:headEnd/>
                <a:tailEnd/>
              </a:ln>
              <a:extLst>
                <a:ext uri="{909E8E84-426E-40DD-AFC4-6F175D3DCCD1}">
                  <a14:hiddenFill xmlns="" xmlns:a14="http://schemas.microsoft.com/office/drawing/2010/main">
                    <a:solidFill>
                      <a:srgbClr val="FFFFFF"/>
                    </a:solidFill>
                  </a14:hiddenFill>
                </a:ext>
              </a:extLst>
            </xdr:spPr>
          </xdr:sp>
          <xdr:sp macro="" textlink="">
            <xdr:nvSpPr>
              <xdr:cNvPr id="139" name="正方形/長方形 144"/>
              <xdr:cNvSpPr>
                <a:spLocks noChangeArrowheads="1"/>
              </xdr:cNvSpPr>
            </xdr:nvSpPr>
            <xdr:spPr bwMode="auto">
              <a:xfrm>
                <a:off x="1341120" y="504824"/>
                <a:ext cx="312420" cy="421005"/>
              </a:xfrm>
              <a:prstGeom prst="rect">
                <a:avLst/>
              </a:prstGeom>
              <a:noFill/>
              <a:ln w="3175" algn="ctr">
                <a:solidFill>
                  <a:srgbClr val="009900"/>
                </a:solidFill>
                <a:round/>
                <a:headEnd/>
                <a:tailEnd/>
              </a:ln>
              <a:extLst>
                <a:ext uri="{909E8E84-426E-40DD-AFC4-6F175D3DCCD1}">
                  <a14:hiddenFill xmlns="" xmlns:a14="http://schemas.microsoft.com/office/drawing/2010/main">
                    <a:solidFill>
                      <a:srgbClr val="FFFFFF"/>
                    </a:solidFill>
                  </a14:hiddenFill>
                </a:ext>
              </a:extLst>
            </xdr:spPr>
          </xdr:sp>
          <xdr:sp macro="" textlink="">
            <xdr:nvSpPr>
              <xdr:cNvPr id="140" name="正方形/長方形 145"/>
              <xdr:cNvSpPr>
                <a:spLocks noChangeArrowheads="1"/>
              </xdr:cNvSpPr>
            </xdr:nvSpPr>
            <xdr:spPr bwMode="auto">
              <a:xfrm>
                <a:off x="1653540" y="504839"/>
                <a:ext cx="312420" cy="421006"/>
              </a:xfrm>
              <a:prstGeom prst="rect">
                <a:avLst/>
              </a:prstGeom>
              <a:noFill/>
              <a:ln w="3175" algn="ctr">
                <a:solidFill>
                  <a:srgbClr val="009900"/>
                </a:solidFill>
                <a:round/>
                <a:headEnd/>
                <a:tailEnd/>
              </a:ln>
              <a:extLst>
                <a:ext uri="{909E8E84-426E-40DD-AFC4-6F175D3DCCD1}">
                  <a14:hiddenFill xmlns="" xmlns:a14="http://schemas.microsoft.com/office/drawing/2010/main">
                    <a:solidFill>
                      <a:srgbClr val="FFFFFF"/>
                    </a:solidFill>
                  </a14:hiddenFill>
                </a:ext>
              </a:extLst>
            </xdr:spPr>
          </xdr:sp>
          <xdr:sp macro="" textlink="">
            <xdr:nvSpPr>
              <xdr:cNvPr id="141" name="正方形/長方形 146"/>
              <xdr:cNvSpPr>
                <a:spLocks noChangeArrowheads="1"/>
              </xdr:cNvSpPr>
            </xdr:nvSpPr>
            <xdr:spPr bwMode="auto">
              <a:xfrm>
                <a:off x="1965960" y="504824"/>
                <a:ext cx="312420" cy="421005"/>
              </a:xfrm>
              <a:prstGeom prst="rect">
                <a:avLst/>
              </a:prstGeom>
              <a:noFill/>
              <a:ln w="3175" algn="ctr">
                <a:solidFill>
                  <a:srgbClr val="009900"/>
                </a:solidFill>
                <a:round/>
                <a:headEnd/>
                <a:tailEnd/>
              </a:ln>
              <a:extLst>
                <a:ext uri="{909E8E84-426E-40DD-AFC4-6F175D3DCCD1}">
                  <a14:hiddenFill xmlns="" xmlns:a14="http://schemas.microsoft.com/office/drawing/2010/main">
                    <a:solidFill>
                      <a:srgbClr val="FFFFFF"/>
                    </a:solidFill>
                  </a14:hiddenFill>
                </a:ext>
              </a:extLst>
            </xdr:spPr>
          </xdr:sp>
          <xdr:sp macro="" textlink="">
            <xdr:nvSpPr>
              <xdr:cNvPr id="142" name="正方形/長方形 147"/>
              <xdr:cNvSpPr>
                <a:spLocks noChangeArrowheads="1"/>
              </xdr:cNvSpPr>
            </xdr:nvSpPr>
            <xdr:spPr bwMode="auto">
              <a:xfrm>
                <a:off x="2278380" y="504824"/>
                <a:ext cx="312420" cy="421005"/>
              </a:xfrm>
              <a:prstGeom prst="rect">
                <a:avLst/>
              </a:prstGeom>
              <a:noFill/>
              <a:ln w="3175" algn="ctr">
                <a:solidFill>
                  <a:srgbClr val="009900"/>
                </a:solidFill>
                <a:round/>
                <a:headEnd/>
                <a:tailEnd/>
              </a:ln>
              <a:extLst>
                <a:ext uri="{909E8E84-426E-40DD-AFC4-6F175D3DCCD1}">
                  <a14:hiddenFill xmlns="" xmlns:a14="http://schemas.microsoft.com/office/drawing/2010/main">
                    <a:solidFill>
                      <a:srgbClr val="FFFFFF"/>
                    </a:solidFill>
                  </a14:hiddenFill>
                </a:ext>
              </a:extLst>
            </xdr:spPr>
          </xdr:sp>
          <xdr:sp macro="" textlink="">
            <xdr:nvSpPr>
              <xdr:cNvPr id="143" name="正方形/長方形 148"/>
              <xdr:cNvSpPr>
                <a:spLocks noChangeArrowheads="1"/>
              </xdr:cNvSpPr>
            </xdr:nvSpPr>
            <xdr:spPr bwMode="auto">
              <a:xfrm>
                <a:off x="2590800" y="504824"/>
                <a:ext cx="312420" cy="421005"/>
              </a:xfrm>
              <a:prstGeom prst="rect">
                <a:avLst/>
              </a:prstGeom>
              <a:noFill/>
              <a:ln w="3175" algn="ctr">
                <a:solidFill>
                  <a:srgbClr val="009900"/>
                </a:solidFill>
                <a:round/>
                <a:headEnd/>
                <a:tailEnd/>
              </a:ln>
              <a:extLst>
                <a:ext uri="{909E8E84-426E-40DD-AFC4-6F175D3DCCD1}">
                  <a14:hiddenFill xmlns="" xmlns:a14="http://schemas.microsoft.com/office/drawing/2010/main">
                    <a:solidFill>
                      <a:srgbClr val="FFFFFF"/>
                    </a:solidFill>
                  </a14:hiddenFill>
                </a:ext>
              </a:extLst>
            </xdr:spPr>
          </xdr:sp>
          <xdr:sp macro="" textlink="">
            <xdr:nvSpPr>
              <xdr:cNvPr id="144" name="正方形/長方形 149"/>
              <xdr:cNvSpPr>
                <a:spLocks noChangeArrowheads="1"/>
              </xdr:cNvSpPr>
            </xdr:nvSpPr>
            <xdr:spPr bwMode="auto">
              <a:xfrm>
                <a:off x="2903220" y="504824"/>
                <a:ext cx="312420" cy="421005"/>
              </a:xfrm>
              <a:prstGeom prst="rect">
                <a:avLst/>
              </a:prstGeom>
              <a:noFill/>
              <a:ln w="3175" algn="ctr">
                <a:solidFill>
                  <a:srgbClr val="009900"/>
                </a:solidFill>
                <a:round/>
                <a:headEnd/>
                <a:tailEnd/>
              </a:ln>
              <a:extLst>
                <a:ext uri="{909E8E84-426E-40DD-AFC4-6F175D3DCCD1}">
                  <a14:hiddenFill xmlns="" xmlns:a14="http://schemas.microsoft.com/office/drawing/2010/main">
                    <a:solidFill>
                      <a:srgbClr val="FFFFFF"/>
                    </a:solidFill>
                  </a14:hiddenFill>
                </a:ext>
              </a:extLst>
            </xdr:spPr>
          </xdr:sp>
          <xdr:sp macro="" textlink="">
            <xdr:nvSpPr>
              <xdr:cNvPr id="145" name="正方形/長方形 150"/>
              <xdr:cNvSpPr>
                <a:spLocks noChangeArrowheads="1"/>
              </xdr:cNvSpPr>
            </xdr:nvSpPr>
            <xdr:spPr bwMode="auto">
              <a:xfrm>
                <a:off x="3215640" y="504824"/>
                <a:ext cx="312420" cy="421005"/>
              </a:xfrm>
              <a:prstGeom prst="rect">
                <a:avLst/>
              </a:prstGeom>
              <a:noFill/>
              <a:ln w="3175" algn="ctr">
                <a:solidFill>
                  <a:srgbClr val="009900"/>
                </a:solidFill>
                <a:round/>
                <a:headEnd/>
                <a:tailEnd/>
              </a:ln>
              <a:extLst>
                <a:ext uri="{909E8E84-426E-40DD-AFC4-6F175D3DCCD1}">
                  <a14:hiddenFill xmlns="" xmlns:a14="http://schemas.microsoft.com/office/drawing/2010/main">
                    <a:solidFill>
                      <a:srgbClr val="FFFFFF"/>
                    </a:solidFill>
                  </a14:hiddenFill>
                </a:ext>
              </a:extLst>
            </xdr:spPr>
          </xdr:sp>
        </xdr:grpSp>
        <xdr:sp macro="" textlink="">
          <xdr:nvSpPr>
            <xdr:cNvPr id="137" name="正方形/長方形 142"/>
            <xdr:cNvSpPr>
              <a:spLocks noChangeArrowheads="1"/>
            </xdr:cNvSpPr>
          </xdr:nvSpPr>
          <xdr:spPr bwMode="auto">
            <a:xfrm>
              <a:off x="6578889" y="501966"/>
              <a:ext cx="346737" cy="419100"/>
            </a:xfrm>
            <a:prstGeom prst="rect">
              <a:avLst/>
            </a:prstGeom>
            <a:noFill/>
            <a:ln w="3175" algn="ctr">
              <a:solidFill>
                <a:srgbClr val="009900"/>
              </a:solidFill>
              <a:round/>
              <a:headEnd/>
              <a:tailEnd/>
            </a:ln>
            <a:extLst>
              <a:ext uri="{909E8E84-426E-40DD-AFC4-6F175D3DCCD1}">
                <a14:hiddenFill xmlns="" xmlns:a14="http://schemas.microsoft.com/office/drawing/2010/main">
                  <a:solidFill>
                    <a:srgbClr val="FFFFFF"/>
                  </a:solidFill>
                </a14:hiddenFill>
              </a:ext>
            </a:extLst>
          </xdr:spPr>
        </xdr:sp>
      </xdr:grpSp>
      <xdr:sp macro="" textlink="">
        <xdr:nvSpPr>
          <xdr:cNvPr id="127" name="二等辺三角形 132"/>
          <xdr:cNvSpPr>
            <a:spLocks noChangeArrowheads="1"/>
          </xdr:cNvSpPr>
        </xdr:nvSpPr>
        <xdr:spPr bwMode="auto">
          <a:xfrm>
            <a:off x="2250440" y="10233660"/>
            <a:ext cx="53340" cy="53340"/>
          </a:xfrm>
          <a:prstGeom prst="triangle">
            <a:avLst>
              <a:gd name="adj" fmla="val 50000"/>
            </a:avLst>
          </a:prstGeom>
          <a:solidFill>
            <a:srgbClr val="009900"/>
          </a:solidFill>
          <a:ln w="3175" algn="ctr">
            <a:solidFill>
              <a:srgbClr val="009900"/>
            </a:solidFill>
            <a:round/>
            <a:headEnd/>
            <a:tailEnd/>
          </a:ln>
        </xdr:spPr>
      </xdr:sp>
      <xdr:sp macro="" textlink="">
        <xdr:nvSpPr>
          <xdr:cNvPr id="128" name="二等辺三角形 133"/>
          <xdr:cNvSpPr>
            <a:spLocks noChangeArrowheads="1"/>
          </xdr:cNvSpPr>
        </xdr:nvSpPr>
        <xdr:spPr bwMode="auto">
          <a:xfrm rot="10800000">
            <a:off x="2245360" y="9870440"/>
            <a:ext cx="53340" cy="60960"/>
          </a:xfrm>
          <a:prstGeom prst="triangle">
            <a:avLst>
              <a:gd name="adj" fmla="val 50000"/>
            </a:avLst>
          </a:prstGeom>
          <a:solidFill>
            <a:srgbClr val="009900"/>
          </a:solidFill>
          <a:ln w="3175" algn="ctr">
            <a:solidFill>
              <a:srgbClr val="009900"/>
            </a:solidFill>
            <a:round/>
            <a:headEnd/>
            <a:tailEnd/>
          </a:ln>
        </xdr:spPr>
      </xdr:sp>
      <xdr:sp macro="" textlink="">
        <xdr:nvSpPr>
          <xdr:cNvPr id="129" name="二等辺三角形 134"/>
          <xdr:cNvSpPr>
            <a:spLocks noChangeArrowheads="1"/>
          </xdr:cNvSpPr>
        </xdr:nvSpPr>
        <xdr:spPr bwMode="auto">
          <a:xfrm>
            <a:off x="3977640" y="10233660"/>
            <a:ext cx="53340" cy="53340"/>
          </a:xfrm>
          <a:prstGeom prst="triangle">
            <a:avLst>
              <a:gd name="adj" fmla="val 50000"/>
            </a:avLst>
          </a:prstGeom>
          <a:solidFill>
            <a:srgbClr val="009900"/>
          </a:solidFill>
          <a:ln w="3175" algn="ctr">
            <a:solidFill>
              <a:srgbClr val="009900"/>
            </a:solidFill>
            <a:round/>
            <a:headEnd/>
            <a:tailEnd/>
          </a:ln>
        </xdr:spPr>
      </xdr:sp>
      <xdr:sp macro="" textlink="">
        <xdr:nvSpPr>
          <xdr:cNvPr id="130" name="二等辺三角形 135"/>
          <xdr:cNvSpPr>
            <a:spLocks noChangeArrowheads="1"/>
          </xdr:cNvSpPr>
        </xdr:nvSpPr>
        <xdr:spPr bwMode="auto">
          <a:xfrm rot="10800000">
            <a:off x="3982720" y="9870440"/>
            <a:ext cx="53340" cy="60960"/>
          </a:xfrm>
          <a:prstGeom prst="triangle">
            <a:avLst>
              <a:gd name="adj" fmla="val 50000"/>
            </a:avLst>
          </a:prstGeom>
          <a:solidFill>
            <a:srgbClr val="009900"/>
          </a:solidFill>
          <a:ln w="3175" algn="ctr">
            <a:solidFill>
              <a:srgbClr val="009900"/>
            </a:solidFill>
            <a:round/>
            <a:headEnd/>
            <a:tailEnd/>
          </a:ln>
        </xdr:spPr>
      </xdr:sp>
      <xdr:sp macro="" textlink="">
        <xdr:nvSpPr>
          <xdr:cNvPr id="131" name="二等辺三角形 136"/>
          <xdr:cNvSpPr>
            <a:spLocks noChangeArrowheads="1"/>
          </xdr:cNvSpPr>
        </xdr:nvSpPr>
        <xdr:spPr bwMode="auto">
          <a:xfrm>
            <a:off x="6070600" y="10233660"/>
            <a:ext cx="53340" cy="53340"/>
          </a:xfrm>
          <a:prstGeom prst="triangle">
            <a:avLst>
              <a:gd name="adj" fmla="val 50000"/>
            </a:avLst>
          </a:prstGeom>
          <a:solidFill>
            <a:srgbClr val="009900"/>
          </a:solidFill>
          <a:ln w="3175" algn="ctr">
            <a:solidFill>
              <a:srgbClr val="009900"/>
            </a:solidFill>
            <a:round/>
            <a:headEnd/>
            <a:tailEnd/>
          </a:ln>
        </xdr:spPr>
      </xdr:sp>
      <xdr:sp macro="" textlink="">
        <xdr:nvSpPr>
          <xdr:cNvPr id="132" name="二等辺三角形 137"/>
          <xdr:cNvSpPr>
            <a:spLocks noChangeArrowheads="1"/>
          </xdr:cNvSpPr>
        </xdr:nvSpPr>
        <xdr:spPr bwMode="auto">
          <a:xfrm rot="10800000">
            <a:off x="6070600" y="9870440"/>
            <a:ext cx="53340" cy="60960"/>
          </a:xfrm>
          <a:prstGeom prst="triangle">
            <a:avLst>
              <a:gd name="adj" fmla="val 50000"/>
            </a:avLst>
          </a:prstGeom>
          <a:solidFill>
            <a:srgbClr val="009900"/>
          </a:solidFill>
          <a:ln w="3175" algn="ctr">
            <a:solidFill>
              <a:srgbClr val="009900"/>
            </a:solidFill>
            <a:round/>
            <a:headEnd/>
            <a:tailEnd/>
          </a:ln>
        </xdr:spPr>
      </xdr:sp>
      <xdr:sp macro="" textlink="">
        <xdr:nvSpPr>
          <xdr:cNvPr id="133" name="二等辺三角形 138"/>
          <xdr:cNvSpPr>
            <a:spLocks noChangeArrowheads="1"/>
          </xdr:cNvSpPr>
        </xdr:nvSpPr>
        <xdr:spPr bwMode="auto">
          <a:xfrm>
            <a:off x="4335780" y="10238740"/>
            <a:ext cx="53340" cy="53340"/>
          </a:xfrm>
          <a:prstGeom prst="triangle">
            <a:avLst>
              <a:gd name="adj" fmla="val 50000"/>
            </a:avLst>
          </a:prstGeom>
          <a:solidFill>
            <a:srgbClr val="FFFFFF"/>
          </a:solidFill>
          <a:ln w="3175" algn="ctr">
            <a:solidFill>
              <a:srgbClr val="009900"/>
            </a:solidFill>
            <a:round/>
            <a:headEnd/>
            <a:tailEnd/>
          </a:ln>
        </xdr:spPr>
      </xdr:sp>
      <xdr:sp macro="" textlink="">
        <xdr:nvSpPr>
          <xdr:cNvPr id="134" name="二等辺三角形 139"/>
          <xdr:cNvSpPr>
            <a:spLocks noChangeArrowheads="1"/>
          </xdr:cNvSpPr>
        </xdr:nvSpPr>
        <xdr:spPr bwMode="auto">
          <a:xfrm rot="10800000">
            <a:off x="4330700" y="9870440"/>
            <a:ext cx="53340" cy="60960"/>
          </a:xfrm>
          <a:prstGeom prst="triangle">
            <a:avLst>
              <a:gd name="adj" fmla="val 50000"/>
            </a:avLst>
          </a:prstGeom>
          <a:solidFill>
            <a:srgbClr val="FFFFFF"/>
          </a:solidFill>
          <a:ln w="3175" algn="ctr">
            <a:solidFill>
              <a:srgbClr val="009900"/>
            </a:solidFill>
            <a:round/>
            <a:headEnd/>
            <a:tailEnd/>
          </a:ln>
        </xdr:spPr>
      </xdr:sp>
    </xdr:grpSp>
    <xdr:clientData/>
  </xdr:twoCellAnchor>
</xdr:wsDr>
</file>

<file path=xl/theme/theme1.xml><?xml version="1.0" encoding="utf-8"?>
<a:theme xmlns:a="http://schemas.openxmlformats.org/drawingml/2006/main" name="Office テーマ">
  <a:themeElements>
    <a:clrScheme name="OLD">
      <a:dk1>
        <a:sysClr val="windowText" lastClr="000000"/>
      </a:dk1>
      <a:lt1>
        <a:sysClr val="window" lastClr="FFFFFF"/>
      </a:lt1>
      <a:dk2>
        <a:srgbClr val="575F6D"/>
      </a:dk2>
      <a:lt2>
        <a:srgbClr val="FFF39D"/>
      </a:lt2>
      <a:accent1>
        <a:srgbClr val="FF99CC"/>
      </a:accent1>
      <a:accent2>
        <a:srgbClr val="FFCC99"/>
      </a:accent2>
      <a:accent3>
        <a:srgbClr val="FFFF99"/>
      </a:accent3>
      <a:accent4>
        <a:srgbClr val="CCFFCC"/>
      </a:accent4>
      <a:accent5>
        <a:srgbClr val="CCFFFF"/>
      </a:accent5>
      <a:accent6>
        <a:srgbClr val="CC99FF"/>
      </a:accent6>
      <a:hlink>
        <a:srgbClr val="D2611C"/>
      </a:hlink>
      <a:folHlink>
        <a:srgbClr val="3B435B"/>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25400">
          <a:solidFill>
            <a:srgbClr val="FF6600"/>
          </a:solidFill>
          <a:round/>
          <a:headEnd/>
          <a:tailEnd/>
        </a:ln>
        <a:extLst>
          <a:ext uri="{909E8E84-426E-40DD-AFC4-6F175D3DCCD1}">
            <a14:hiddenFill xmlns="" xmlns:a14="http://schemas.microsoft.com/office/drawing/2010/main">
              <a:solidFill>
                <a:srgbClr val="FFFFFF"/>
              </a:solidFill>
            </a14:hiddenFill>
          </a:ext>
        </a:extLst>
      </a:spPr>
      <a:body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pageSetUpPr fitToPage="1"/>
  </sheetPr>
  <dimension ref="A1:AS96"/>
  <sheetViews>
    <sheetView tabSelected="1" workbookViewId="0"/>
  </sheetViews>
  <sheetFormatPr defaultColWidth="9.140625" defaultRowHeight="12.75" customHeight="1" outlineLevelCol="1"/>
  <cols>
    <col min="1" max="1" width="2.28515625" style="6" customWidth="1"/>
    <col min="2" max="2" width="10.5703125" style="6" customWidth="1"/>
    <col min="3" max="7" width="6.28515625" style="6" customWidth="1"/>
    <col min="8" max="8" width="12.5703125" style="6" customWidth="1"/>
    <col min="9" max="9" width="5.5703125" style="6" customWidth="1"/>
    <col min="10" max="10" width="8.5703125" style="6" customWidth="1"/>
    <col min="11" max="11" width="5.7109375" style="6" customWidth="1"/>
    <col min="12" max="12" width="5.5703125" style="6" customWidth="1"/>
    <col min="13" max="14" width="10.5703125" style="6" customWidth="1"/>
    <col min="15" max="15" width="9.85546875" style="6" customWidth="1"/>
    <col min="16" max="16" width="5.5703125" style="6" customWidth="1"/>
    <col min="17" max="17" width="5.42578125" style="6" customWidth="1"/>
    <col min="18" max="20" width="4.28515625" style="6" customWidth="1"/>
    <col min="21" max="21" width="6.28515625" style="6" customWidth="1"/>
    <col min="22" max="24" width="10.7109375" style="6" customWidth="1"/>
    <col min="25" max="25" width="7.28515625" style="6" customWidth="1"/>
    <col min="26" max="26" width="4.7109375" style="6" hidden="1" customWidth="1" outlineLevel="1"/>
    <col min="27" max="27" width="17" style="6" hidden="1" customWidth="1" outlineLevel="1"/>
    <col min="28" max="28" width="8.5703125" style="6" hidden="1" customWidth="1" outlineLevel="1"/>
    <col min="29" max="30" width="8.5703125" style="1" hidden="1" customWidth="1" outlineLevel="1"/>
    <col min="31" max="32" width="8.140625" style="6" hidden="1" customWidth="1" outlineLevel="1"/>
    <col min="33" max="33" width="7.28515625" style="6" hidden="1" customWidth="1" outlineLevel="1"/>
    <col min="34" max="34" width="10.5703125" style="6" hidden="1" customWidth="1" outlineLevel="1"/>
    <col min="35" max="35" width="5.42578125" style="6" hidden="1" customWidth="1" outlineLevel="1"/>
    <col min="36" max="36" width="9.140625" style="6" hidden="1" customWidth="1" outlineLevel="1"/>
    <col min="37" max="37" width="6.5703125" style="6" hidden="1" customWidth="1" outlineLevel="1"/>
    <col min="38" max="38" width="10" style="6" hidden="1" customWidth="1" outlineLevel="1"/>
    <col min="39" max="39" width="9.28515625" style="6" hidden="1" customWidth="1" outlineLevel="1"/>
    <col min="40" max="40" width="10" style="6" hidden="1" customWidth="1" outlineLevel="1"/>
    <col min="41" max="41" width="9.28515625" style="6" hidden="1" customWidth="1" outlineLevel="1"/>
    <col min="42" max="43" width="9.140625" style="6" hidden="1" customWidth="1" outlineLevel="1"/>
    <col min="44" max="44" width="9.140625" style="6" collapsed="1"/>
    <col min="45" max="16384" width="9.140625" style="6"/>
  </cols>
  <sheetData>
    <row r="1" spans="1:42" ht="12.75" customHeight="1">
      <c r="A1"/>
      <c r="B1" s="126" t="s">
        <v>445</v>
      </c>
      <c r="K1" s="8" t="s">
        <v>153</v>
      </c>
      <c r="X1" s="129" t="s">
        <v>440</v>
      </c>
      <c r="AC1" s="6"/>
      <c r="AE1" s="1"/>
    </row>
    <row r="2" spans="1:42" ht="12.75" customHeight="1">
      <c r="B2" s="7"/>
      <c r="C2" s="6" t="s">
        <v>80</v>
      </c>
      <c r="AC2" s="6"/>
      <c r="AE2" s="1"/>
    </row>
    <row r="3" spans="1:42" ht="12.75" customHeight="1">
      <c r="B3" s="9"/>
      <c r="C3" s="10" t="s">
        <v>311</v>
      </c>
      <c r="K3" s="400" t="s">
        <v>363</v>
      </c>
      <c r="AC3" s="6"/>
      <c r="AE3" s="1"/>
    </row>
    <row r="4" spans="1:42" ht="12.75" customHeight="1">
      <c r="B4" s="11"/>
      <c r="C4" s="6" t="s">
        <v>81</v>
      </c>
      <c r="K4" s="400" t="s">
        <v>364</v>
      </c>
    </row>
    <row r="6" spans="1:42" ht="16.149999999999999" customHeight="1">
      <c r="B6" s="98" t="s">
        <v>82</v>
      </c>
      <c r="C6" s="12" t="str">
        <f>M12&amp;" "&amp;N12</f>
        <v xml:space="preserve"> </v>
      </c>
    </row>
    <row r="7" spans="1:42" ht="12.75" customHeight="1">
      <c r="B7" s="12"/>
      <c r="S7" s="125" t="s">
        <v>438</v>
      </c>
    </row>
    <row r="8" spans="1:42" ht="12.75" customHeight="1">
      <c r="B8" s="125" t="s">
        <v>435</v>
      </c>
      <c r="K8" s="565" t="s">
        <v>85</v>
      </c>
      <c r="L8" s="565"/>
      <c r="M8" s="557"/>
      <c r="N8" s="557"/>
      <c r="O8" s="486" t="s">
        <v>184</v>
      </c>
      <c r="X8" s="461" t="s">
        <v>439</v>
      </c>
      <c r="Z8" s="6" t="s">
        <v>441</v>
      </c>
    </row>
    <row r="9" spans="1:42" ht="12.75" customHeight="1">
      <c r="B9" s="576" t="s">
        <v>83</v>
      </c>
      <c r="C9" s="571" t="s">
        <v>84</v>
      </c>
      <c r="D9" s="572"/>
      <c r="E9" s="570" t="s">
        <v>447</v>
      </c>
      <c r="F9" s="570"/>
      <c r="G9" s="570"/>
      <c r="H9" s="570"/>
      <c r="I9" s="570"/>
      <c r="J9" s="570"/>
      <c r="K9" s="566" t="s">
        <v>305</v>
      </c>
      <c r="L9" s="566"/>
      <c r="M9" s="543"/>
      <c r="N9" s="543"/>
      <c r="O9" s="486"/>
      <c r="S9" s="550" t="s">
        <v>86</v>
      </c>
      <c r="T9" s="551"/>
      <c r="U9" s="15" t="s">
        <v>87</v>
      </c>
      <c r="V9" s="16" t="s">
        <v>88</v>
      </c>
      <c r="W9" s="16" t="s">
        <v>89</v>
      </c>
      <c r="X9" s="16" t="s">
        <v>90</v>
      </c>
      <c r="Z9" s="98" t="s">
        <v>98</v>
      </c>
      <c r="AA9" s="17" t="s">
        <v>2</v>
      </c>
      <c r="AB9" s="18">
        <f>COUNTA(E17:E20)+COUNTA(E59:E61)-AB10</f>
        <v>0</v>
      </c>
      <c r="AC9" s="128">
        <v>380000</v>
      </c>
      <c r="AD9" s="19">
        <f>AC9*AB9</f>
        <v>0</v>
      </c>
      <c r="AF9" s="21"/>
      <c r="AH9" s="22" t="s">
        <v>3</v>
      </c>
      <c r="AI9" s="23"/>
      <c r="AJ9" s="24"/>
      <c r="AK9" s="2"/>
      <c r="AL9" s="19">
        <f>$W$33</f>
        <v>0</v>
      </c>
      <c r="AM9" s="20" t="s">
        <v>430</v>
      </c>
      <c r="AN9" s="20"/>
      <c r="AO9" s="20"/>
      <c r="AP9" s="25"/>
    </row>
    <row r="10" spans="1:42" ht="12.75" customHeight="1">
      <c r="B10" s="576"/>
      <c r="C10" s="548" t="s">
        <v>91</v>
      </c>
      <c r="D10" s="549"/>
      <c r="E10" s="1793" t="s">
        <v>448</v>
      </c>
      <c r="F10" s="574"/>
      <c r="G10" s="574"/>
      <c r="H10" s="574"/>
      <c r="I10" s="574"/>
      <c r="J10" s="574"/>
      <c r="K10" s="495" t="s">
        <v>100</v>
      </c>
      <c r="L10" s="495"/>
      <c r="M10" s="555"/>
      <c r="N10" s="556"/>
      <c r="O10" s="486"/>
      <c r="S10" s="508" t="s">
        <v>93</v>
      </c>
      <c r="T10" s="16">
        <v>1</v>
      </c>
      <c r="U10" s="28"/>
      <c r="V10" s="29"/>
      <c r="W10" s="29"/>
      <c r="X10" s="29"/>
      <c r="Z10" s="98"/>
      <c r="AA10" s="17" t="s">
        <v>5</v>
      </c>
      <c r="AB10" s="18">
        <f>COUNTIF(Q17:Q20,"対象外")+COUNTIF(Q59:Q61,"対象外")</f>
        <v>0</v>
      </c>
      <c r="AC10" s="20"/>
      <c r="AD10" s="20"/>
      <c r="AF10" s="30"/>
      <c r="AH10" s="3" t="s">
        <v>94</v>
      </c>
      <c r="AI10" s="31" t="s">
        <v>6</v>
      </c>
      <c r="AJ10" s="3" t="s">
        <v>95</v>
      </c>
      <c r="AK10" s="2"/>
      <c r="AL10" s="38" t="s">
        <v>6</v>
      </c>
      <c r="AM10" s="39" t="s">
        <v>9</v>
      </c>
      <c r="AN10" s="40" t="s">
        <v>10</v>
      </c>
      <c r="AO10" s="25" t="s">
        <v>11</v>
      </c>
      <c r="AP10" s="25"/>
    </row>
    <row r="11" spans="1:42" ht="12.75" customHeight="1">
      <c r="B11" s="576"/>
      <c r="C11" s="483" t="s">
        <v>306</v>
      </c>
      <c r="D11" s="573"/>
      <c r="E11" s="567">
        <v>6120002067788</v>
      </c>
      <c r="F11" s="567"/>
      <c r="G11" s="567"/>
      <c r="H11" s="129"/>
      <c r="I11" s="57"/>
      <c r="K11" s="565" t="s">
        <v>92</v>
      </c>
      <c r="L11" s="565"/>
      <c r="M11" s="123"/>
      <c r="N11" s="124"/>
      <c r="O11" s="27" t="s">
        <v>4</v>
      </c>
      <c r="S11" s="509"/>
      <c r="T11" s="16">
        <v>2</v>
      </c>
      <c r="U11" s="28"/>
      <c r="V11" s="29"/>
      <c r="W11" s="29"/>
      <c r="X11" s="29"/>
      <c r="Y11" s="129"/>
      <c r="Z11" s="98" t="s">
        <v>209</v>
      </c>
      <c r="AA11" s="36" t="s">
        <v>188</v>
      </c>
      <c r="AB11" s="51">
        <f>SUM(AC30:AD30)</f>
        <v>0</v>
      </c>
      <c r="AC11" s="128">
        <v>750000</v>
      </c>
      <c r="AD11" s="19">
        <f>AB11*AC11</f>
        <v>0</v>
      </c>
      <c r="AH11" s="19">
        <v>1</v>
      </c>
      <c r="AI11" s="19">
        <v>1</v>
      </c>
      <c r="AJ11" s="19">
        <v>0</v>
      </c>
      <c r="AK11" s="2"/>
      <c r="AL11" s="2" t="e">
        <f>LOOKUP($AL$9,$AH$11:$AH$15,$AI$11:$AI$15)</f>
        <v>#N/A</v>
      </c>
      <c r="AM11" s="2" t="e">
        <f>LOOKUP($AL$9,$AH$11:$AH$15,$AJ$11:$AJ$15)</f>
        <v>#N/A</v>
      </c>
      <c r="AN11" s="2" t="e">
        <f>ROUNDDOWN(($AL$9-$AM$11)/$AL$11,0)</f>
        <v>#N/A</v>
      </c>
      <c r="AO11" s="2" t="e">
        <f>$AN$11*$AL$11-$AL$9+$AM$11</f>
        <v>#N/A</v>
      </c>
      <c r="AP11" s="25"/>
    </row>
    <row r="12" spans="1:42" ht="12.75" customHeight="1">
      <c r="B12" s="576"/>
      <c r="C12" s="495" t="s">
        <v>96</v>
      </c>
      <c r="D12" s="495"/>
      <c r="E12" s="1794" t="s">
        <v>449</v>
      </c>
      <c r="F12" s="569"/>
      <c r="G12" s="556"/>
      <c r="H12" s="57"/>
      <c r="I12" s="57"/>
      <c r="K12" s="495" t="s">
        <v>82</v>
      </c>
      <c r="L12" s="495"/>
      <c r="M12" s="123"/>
      <c r="N12" s="124"/>
      <c r="O12" s="53"/>
      <c r="S12" s="509"/>
      <c r="T12" s="16">
        <v>3</v>
      </c>
      <c r="U12" s="28"/>
      <c r="V12" s="29"/>
      <c r="W12" s="29"/>
      <c r="X12" s="29"/>
      <c r="Y12" s="129"/>
      <c r="Z12" s="98" t="s">
        <v>210</v>
      </c>
      <c r="AA12" s="36" t="s">
        <v>189</v>
      </c>
      <c r="AB12" s="51">
        <f>SUM(AB29:AD29)</f>
        <v>0</v>
      </c>
      <c r="AC12" s="128">
        <v>400000</v>
      </c>
      <c r="AD12" s="19">
        <f>AB12*AC12</f>
        <v>0</v>
      </c>
      <c r="AH12" s="19">
        <v>1619000</v>
      </c>
      <c r="AI12" s="19">
        <v>1000</v>
      </c>
      <c r="AJ12" s="19">
        <v>1619000</v>
      </c>
      <c r="AK12" s="2"/>
      <c r="AL12" s="20" t="s">
        <v>14</v>
      </c>
      <c r="AM12" s="46" t="e">
        <f>$AL$9+$AO$11</f>
        <v>#N/A</v>
      </c>
      <c r="AP12" s="25"/>
    </row>
    <row r="13" spans="1:42" ht="12.75" customHeight="1">
      <c r="B13" s="576"/>
      <c r="C13" s="546" t="s">
        <v>97</v>
      </c>
      <c r="D13" s="547"/>
      <c r="E13" s="568"/>
      <c r="F13" s="568"/>
      <c r="G13" s="568"/>
      <c r="H13" s="63" t="s">
        <v>99</v>
      </c>
      <c r="I13" s="575">
        <v>600338</v>
      </c>
      <c r="J13" s="575"/>
      <c r="K13" s="566" t="s">
        <v>7</v>
      </c>
      <c r="L13" s="566"/>
      <c r="M13" s="552"/>
      <c r="N13" s="553"/>
      <c r="O13" s="554"/>
      <c r="S13" s="509"/>
      <c r="T13" s="16">
        <v>4</v>
      </c>
      <c r="U13" s="28"/>
      <c r="V13" s="29"/>
      <c r="W13" s="29"/>
      <c r="X13" s="29"/>
      <c r="Y13" s="130"/>
      <c r="Z13" s="133" t="s">
        <v>211</v>
      </c>
      <c r="AA13" s="36" t="s">
        <v>17</v>
      </c>
      <c r="AB13" s="51">
        <f>SUM(AB28:AD28)</f>
        <v>0</v>
      </c>
      <c r="AC13" s="128">
        <v>270000</v>
      </c>
      <c r="AD13" s="19">
        <f>AB13*AC13</f>
        <v>0</v>
      </c>
      <c r="AH13" s="19">
        <v>1620000</v>
      </c>
      <c r="AI13" s="19">
        <v>2000</v>
      </c>
      <c r="AJ13" s="19">
        <v>1620000</v>
      </c>
      <c r="AK13" s="2"/>
      <c r="AL13" s="25" t="s">
        <v>19</v>
      </c>
      <c r="AM13" s="20" t="s">
        <v>20</v>
      </c>
      <c r="AN13" s="20" t="s">
        <v>21</v>
      </c>
      <c r="AO13" s="20"/>
      <c r="AP13" s="25"/>
    </row>
    <row r="14" spans="1:42" ht="12.75" customHeight="1">
      <c r="P14" s="129"/>
      <c r="Q14" s="250"/>
      <c r="S14" s="509"/>
      <c r="T14" s="16">
        <v>5</v>
      </c>
      <c r="U14" s="28"/>
      <c r="V14" s="29"/>
      <c r="W14" s="29"/>
      <c r="X14" s="29"/>
      <c r="Y14" s="129"/>
      <c r="Z14" s="133" t="s">
        <v>215</v>
      </c>
      <c r="AA14" s="36" t="s">
        <v>24</v>
      </c>
      <c r="AB14" s="51">
        <f>SUM(AB31)</f>
        <v>0</v>
      </c>
      <c r="AC14" s="128">
        <v>270000</v>
      </c>
      <c r="AD14" s="19">
        <f>AB14*AC14</f>
        <v>0</v>
      </c>
      <c r="AE14" s="20"/>
      <c r="AH14" s="19">
        <v>1624000</v>
      </c>
      <c r="AI14" s="19">
        <v>4000</v>
      </c>
      <c r="AJ14" s="19">
        <v>1624000</v>
      </c>
      <c r="AK14" s="2"/>
      <c r="AL14" s="55" t="e">
        <f>LOOKUP($AM$12,$AH$19:$AH$29,$AI$19:$AI$29)</f>
        <v>#N/A</v>
      </c>
      <c r="AM14" s="2" t="e">
        <f>IF($AM$12&lt;651000,-$AM$12,LOOKUP($AM$12,$AH$19:$AH$29,$AJ$19:$AJ$29))</f>
        <v>#N/A</v>
      </c>
      <c r="AN14" s="19" t="e">
        <f>ROUNDDOWN($AM$12*$AL$14+$AM$14,0)</f>
        <v>#N/A</v>
      </c>
      <c r="AO14" s="20"/>
      <c r="AP14" s="25"/>
    </row>
    <row r="15" spans="1:42" ht="12.75" customHeight="1">
      <c r="B15" s="541"/>
      <c r="C15" s="542"/>
      <c r="D15" s="577" t="s">
        <v>205</v>
      </c>
      <c r="E15" s="490"/>
      <c r="F15" s="550" t="s">
        <v>307</v>
      </c>
      <c r="G15" s="551"/>
      <c r="H15" s="16" t="s">
        <v>305</v>
      </c>
      <c r="I15" s="16" t="s">
        <v>101</v>
      </c>
      <c r="J15" s="27" t="s">
        <v>4</v>
      </c>
      <c r="K15" s="43" t="s">
        <v>207</v>
      </c>
      <c r="L15" s="435" t="s">
        <v>381</v>
      </c>
      <c r="M15" s="489" t="s">
        <v>7</v>
      </c>
      <c r="N15" s="490"/>
      <c r="O15" s="44" t="s">
        <v>173</v>
      </c>
      <c r="P15" s="44" t="s">
        <v>310</v>
      </c>
      <c r="Q15" s="45" t="s">
        <v>102</v>
      </c>
      <c r="S15" s="509"/>
      <c r="T15" s="16">
        <v>6</v>
      </c>
      <c r="U15" s="28"/>
      <c r="V15" s="29"/>
      <c r="W15" s="29"/>
      <c r="X15" s="29"/>
      <c r="Y15" s="129"/>
      <c r="Z15" s="133" t="s">
        <v>215</v>
      </c>
      <c r="AA15" s="36" t="s">
        <v>26</v>
      </c>
      <c r="AB15" s="51">
        <f>SUM(AD31)</f>
        <v>0</v>
      </c>
      <c r="AC15" s="128">
        <v>270000</v>
      </c>
      <c r="AD15" s="19">
        <f>IF(6888889&gt;=W33,AB15*AC15,0)</f>
        <v>0</v>
      </c>
      <c r="AE15" s="20"/>
      <c r="AH15" s="19">
        <v>6600000</v>
      </c>
      <c r="AI15" s="19">
        <v>1</v>
      </c>
      <c r="AJ15" s="19">
        <v>0</v>
      </c>
      <c r="AK15" s="2"/>
      <c r="AP15" s="25"/>
    </row>
    <row r="16" spans="1:42" ht="12.75" customHeight="1">
      <c r="B16" s="483" t="s">
        <v>392</v>
      </c>
      <c r="C16" s="484"/>
      <c r="D16" s="47"/>
      <c r="E16" s="26"/>
      <c r="F16" s="47"/>
      <c r="G16" s="26"/>
      <c r="H16" s="218"/>
      <c r="I16" s="48" t="s">
        <v>16</v>
      </c>
      <c r="J16" s="53"/>
      <c r="K16" s="49" t="str">
        <f>IF(J16&gt;=$AE$21,"対象外",IF(J16="","",IF(J16&lt;=$AE$25,"老",IF(J16&gt;=$AE$19,"",""))))</f>
        <v/>
      </c>
      <c r="L16" s="48" t="s">
        <v>16</v>
      </c>
      <c r="M16" s="544"/>
      <c r="N16" s="545"/>
      <c r="O16" s="50">
        <f>+P40</f>
        <v>0</v>
      </c>
      <c r="P16" s="48" t="s">
        <v>16</v>
      </c>
      <c r="Q16" s="458" t="str">
        <f>IF(J16="","",IF(I35&gt;0,"対象",IF(H34="A",IF(P40&lt;380000,"対象","対象外"),"対象外")))</f>
        <v/>
      </c>
      <c r="S16" s="509"/>
      <c r="T16" s="16">
        <v>7</v>
      </c>
      <c r="U16" s="28"/>
      <c r="V16" s="29"/>
      <c r="W16" s="29"/>
      <c r="X16" s="29"/>
      <c r="Y16" s="129"/>
      <c r="Z16" s="133" t="s">
        <v>215</v>
      </c>
      <c r="AA16" s="36" t="s">
        <v>27</v>
      </c>
      <c r="AB16" s="51">
        <f>SUM(AD32)</f>
        <v>0</v>
      </c>
      <c r="AC16" s="128">
        <v>270000</v>
      </c>
      <c r="AD16" s="19">
        <f>IF(1300000&gt;=W34,AB16*AC16,0)</f>
        <v>0</v>
      </c>
      <c r="AE16" s="20"/>
      <c r="AL16" s="19">
        <f>$N$30</f>
        <v>0</v>
      </c>
      <c r="AM16" s="20" t="s">
        <v>431</v>
      </c>
      <c r="AN16" s="20"/>
      <c r="AO16" s="20"/>
      <c r="AP16" s="25"/>
    </row>
    <row r="17" spans="2:43" ht="12.75" customHeight="1">
      <c r="B17" s="578" t="s">
        <v>393</v>
      </c>
      <c r="C17" s="37" t="s">
        <v>202</v>
      </c>
      <c r="D17" s="47"/>
      <c r="E17" s="26"/>
      <c r="F17" s="47"/>
      <c r="G17" s="26"/>
      <c r="H17" s="218"/>
      <c r="I17" s="48" t="s">
        <v>450</v>
      </c>
      <c r="J17" s="53"/>
      <c r="K17" s="49" t="str">
        <f>IF(J17&gt;=$AE$21,"対象外",IF(J17="","",IF(AND(J17&lt;=$AE$18,$L$17="同居"),"同居老",IF(J17&lt;=$AE$18,"老",IF(J17&gt;=$AE$19,IF(J17&lt;=$AF$19,"特",""),"")))))</f>
        <v/>
      </c>
      <c r="L17" s="48" t="s">
        <v>16</v>
      </c>
      <c r="M17" s="544"/>
      <c r="N17" s="545"/>
      <c r="O17" s="29"/>
      <c r="P17" s="48" t="s">
        <v>452</v>
      </c>
      <c r="Q17" s="259" t="str">
        <f>IF(J17="","",IF(J17&gt;=$AE$21,"住民税事項へ",IF(O17&gt;380000,"対象外","対象")))</f>
        <v/>
      </c>
      <c r="S17" s="509"/>
      <c r="T17" s="16">
        <v>8</v>
      </c>
      <c r="U17" s="28"/>
      <c r="V17" s="29"/>
      <c r="W17" s="29"/>
      <c r="X17" s="29"/>
      <c r="Y17" s="129"/>
      <c r="Z17" s="98" t="s">
        <v>216</v>
      </c>
      <c r="AA17" s="36" t="s">
        <v>25</v>
      </c>
      <c r="AB17" s="51">
        <f>SUM(AB32)</f>
        <v>0</v>
      </c>
      <c r="AC17" s="128">
        <v>350000</v>
      </c>
      <c r="AD17" s="19">
        <f>IF(6888889&gt;=W33,AB17*AC17,0)</f>
        <v>0</v>
      </c>
      <c r="AE17" s="20"/>
      <c r="AH17" s="22" t="s">
        <v>103</v>
      </c>
      <c r="AI17" s="52"/>
      <c r="AJ17" s="24"/>
      <c r="AK17" s="2"/>
      <c r="AL17" s="38" t="s">
        <v>6</v>
      </c>
      <c r="AM17" s="39" t="s">
        <v>9</v>
      </c>
      <c r="AN17" s="40" t="s">
        <v>10</v>
      </c>
      <c r="AO17" s="25" t="s">
        <v>11</v>
      </c>
      <c r="AP17" s="25"/>
    </row>
    <row r="18" spans="2:43" ht="12.75" customHeight="1">
      <c r="B18" s="579"/>
      <c r="C18" s="37" t="s">
        <v>203</v>
      </c>
      <c r="D18" s="47"/>
      <c r="E18" s="26"/>
      <c r="F18" s="47"/>
      <c r="G18" s="26"/>
      <c r="H18" s="218"/>
      <c r="I18" s="48" t="s">
        <v>451</v>
      </c>
      <c r="J18" s="53"/>
      <c r="K18" s="49" t="str">
        <f>IF(J18&gt;=$AE$21,"対象外",IF(J18="","",IF(AND(J18&lt;=$AE$18,$L$18="同居"),"同居老",IF(J18&lt;=$AE$18,"老",IF(J18&gt;=$AE$19,IF(J18&lt;=$AF$19,"特",""),"")))))</f>
        <v/>
      </c>
      <c r="L18" s="48" t="s">
        <v>16</v>
      </c>
      <c r="M18" s="544"/>
      <c r="N18" s="545"/>
      <c r="O18" s="29"/>
      <c r="P18" s="48" t="s">
        <v>452</v>
      </c>
      <c r="Q18" s="259" t="str">
        <f>IF(J18="","",IF(J18&gt;=$AE$21,"住民税事項へ",IF(O18&gt;380000,"対象外","対象")))</f>
        <v/>
      </c>
      <c r="S18" s="509"/>
      <c r="T18" s="16">
        <v>9</v>
      </c>
      <c r="U18" s="28"/>
      <c r="V18" s="29"/>
      <c r="W18" s="29"/>
      <c r="X18" s="29"/>
      <c r="Y18" s="129"/>
      <c r="Z18" s="98" t="s">
        <v>212</v>
      </c>
      <c r="AA18" s="17" t="s">
        <v>12</v>
      </c>
      <c r="AB18" s="18">
        <f>IF($Q$17="対象",COUNTIF($K$17,"同居老"),0)+IF($Q$18="対象",COUNTIF($K$18,"同居老"),0)+IF($Q$19="対象",COUNTIF($K$19,"同居老"),0)+IF($Q$20="対象",COUNTIF($K$20,"同居老"),0)+IF($Q$59="対象",COUNTIF($K$59,"同居老"),0)+IF($Q$60="対象",COUNTIF($K$60,"同居老"),0)+IF($Q$61="対象",COUNTIF($K$61,"同居老"),0)</f>
        <v>0</v>
      </c>
      <c r="AC18" s="128">
        <v>200000</v>
      </c>
      <c r="AD18" s="19">
        <f>AC18*AB18</f>
        <v>0</v>
      </c>
      <c r="AE18" s="422">
        <v>18264</v>
      </c>
      <c r="AF18" s="35"/>
      <c r="AG18" s="6" t="s">
        <v>442</v>
      </c>
      <c r="AH18" s="3" t="s">
        <v>104</v>
      </c>
      <c r="AI18" s="54" t="s">
        <v>23</v>
      </c>
      <c r="AJ18" s="24"/>
      <c r="AK18" s="2"/>
      <c r="AL18" s="2" t="e">
        <f>LOOKUP($AL$16,$AH$11:$AH$15,$AI$11:$AI$15)</f>
        <v>#N/A</v>
      </c>
      <c r="AM18" s="2" t="e">
        <f>LOOKUP($AL$16,$AH$11:$AH$15,$AJ$11:$AJ$15)</f>
        <v>#N/A</v>
      </c>
      <c r="AN18" s="2" t="e">
        <f>ROUNDDOWN(($AL$16-$AM$18)/$AL$18,0)</f>
        <v>#N/A</v>
      </c>
      <c r="AO18" s="2" t="e">
        <f>$AN$18*$AL$18-$AL$16+$AM$18</f>
        <v>#N/A</v>
      </c>
      <c r="AP18" s="25"/>
    </row>
    <row r="19" spans="2:43" ht="12.75" customHeight="1">
      <c r="B19" s="579"/>
      <c r="C19" s="37" t="s">
        <v>204</v>
      </c>
      <c r="D19" s="47"/>
      <c r="E19" s="26"/>
      <c r="F19" s="47"/>
      <c r="G19" s="26"/>
      <c r="H19" s="218"/>
      <c r="I19" s="48" t="s">
        <v>16</v>
      </c>
      <c r="J19" s="53"/>
      <c r="K19" s="49" t="str">
        <f>IF(J19&gt;=$AE$21,"対象外",IF(J19="","",IF(AND(J19&lt;=$AE$18,$L$19="同居"),"同居老",IF(J19&lt;=$AE$18,"老",IF(J19&gt;=$AE$19,IF(J19&lt;=$AF$19,"特",""),"")))))</f>
        <v/>
      </c>
      <c r="L19" s="48" t="s">
        <v>16</v>
      </c>
      <c r="M19" s="544"/>
      <c r="N19" s="545"/>
      <c r="O19" s="29"/>
      <c r="P19" s="48" t="s">
        <v>16</v>
      </c>
      <c r="Q19" s="259" t="str">
        <f>IF(J19="","",IF(J19&gt;=$AE$21,"住民税事項へ",IF(O19&gt;380000,"対象外","対象")))</f>
        <v/>
      </c>
      <c r="S19" s="509"/>
      <c r="T19" s="16">
        <v>10</v>
      </c>
      <c r="U19" s="28"/>
      <c r="V19" s="29"/>
      <c r="W19" s="29"/>
      <c r="X19" s="29"/>
      <c r="Y19" s="129"/>
      <c r="Z19" s="98" t="s">
        <v>213</v>
      </c>
      <c r="AA19" s="17" t="s">
        <v>15</v>
      </c>
      <c r="AB19" s="421">
        <f>IF($Q$17="対象",COUNTIF($K$17,"特"),0)+IF($Q$18="対象",COUNTIF($K$18,"特"),0)+IF($Q$19="対象",COUNTIF($K$19,"特"),0)+IF($Q$20="対象",COUNTIF($K$20,"特"),0)+IF($Q$59="対象",COUNTIF($K$59,"特"),0)+IF($Q$60="対象",COUNTIF($K$60,"特"),0)+IF($Q$61="対象",COUNTIF($K$61,"特"),0)</f>
        <v>0</v>
      </c>
      <c r="AC19" s="128">
        <v>250000</v>
      </c>
      <c r="AD19" s="19">
        <f>AC19*AB19</f>
        <v>0</v>
      </c>
      <c r="AE19" s="422">
        <v>35432</v>
      </c>
      <c r="AF19" s="422">
        <v>36892</v>
      </c>
      <c r="AG19" s="6" t="s">
        <v>442</v>
      </c>
      <c r="AH19" s="19">
        <v>1</v>
      </c>
      <c r="AI19" s="56">
        <v>1</v>
      </c>
      <c r="AJ19" s="19">
        <v>0</v>
      </c>
      <c r="AK19" s="2"/>
      <c r="AL19" s="20" t="s">
        <v>14</v>
      </c>
      <c r="AM19" s="46" t="e">
        <f>$AL$16+$AO$18</f>
        <v>#N/A</v>
      </c>
      <c r="AP19" s="25"/>
    </row>
    <row r="20" spans="2:43" ht="12.75" customHeight="1">
      <c r="B20" s="398" t="s">
        <v>443</v>
      </c>
      <c r="C20" s="404" t="s">
        <v>369</v>
      </c>
      <c r="D20" s="47"/>
      <c r="E20" s="26"/>
      <c r="F20" s="47"/>
      <c r="G20" s="26"/>
      <c r="H20" s="403"/>
      <c r="I20" s="48" t="s">
        <v>16</v>
      </c>
      <c r="J20" s="53"/>
      <c r="K20" s="49" t="str">
        <f>IF(J20&gt;=$AE$21,"対象外",IF(J20="","",IF(AND(J20&lt;=$AE$18,$L$20="同居"),"同居老",IF(J20&lt;=$AE$18,"老",IF(J20&gt;=$AE$19,IF(J20&lt;=$AF$19,"特",""),"")))))</f>
        <v/>
      </c>
      <c r="L20" s="48" t="s">
        <v>16</v>
      </c>
      <c r="M20" s="544"/>
      <c r="N20" s="545"/>
      <c r="O20" s="402"/>
      <c r="P20" s="48" t="s">
        <v>16</v>
      </c>
      <c r="Q20" s="259" t="str">
        <f>IF(J20="","",IF(J20&gt;=$AE$21,"住民税事項へ",IF(O20&gt;380000,"対象外","対象")))</f>
        <v/>
      </c>
      <c r="S20" s="509"/>
      <c r="T20" s="16">
        <v>11</v>
      </c>
      <c r="U20" s="28"/>
      <c r="V20" s="29"/>
      <c r="W20" s="29"/>
      <c r="X20" s="29"/>
      <c r="Y20" s="129"/>
      <c r="Z20" s="98" t="s">
        <v>214</v>
      </c>
      <c r="AA20" s="17" t="s">
        <v>13</v>
      </c>
      <c r="AB20" s="421">
        <f>IF($Q$17="対象",COUNTIF($K$17,"老"),0)+IF($Q$18="対象",COUNTIF($K$18,"老"),0)+IF($Q$19="対象",COUNTIF($K$19,"老"),0)+IF($Q$20="対象",COUNTIF($K$20,"老"),0)+IF($Q$59="対象",COUNTIF($K$59,"老"),0)+IF($Q$60="対象",COUNTIF($K$60,"老"),0)+IF($Q$61="対象",COUNTIF($K$61,"老"),0)</f>
        <v>0</v>
      </c>
      <c r="AC20" s="128">
        <v>100000</v>
      </c>
      <c r="AD20" s="19">
        <f>AC20*AB20</f>
        <v>0</v>
      </c>
      <c r="AE20" s="134">
        <f>+AE18</f>
        <v>18264</v>
      </c>
      <c r="AF20" s="20"/>
      <c r="AG20" s="6" t="s">
        <v>442</v>
      </c>
      <c r="AH20" s="19">
        <v>651000</v>
      </c>
      <c r="AI20" s="56">
        <v>1</v>
      </c>
      <c r="AJ20" s="19">
        <v>-650000</v>
      </c>
      <c r="AK20" s="2"/>
      <c r="AL20" s="25" t="s">
        <v>19</v>
      </c>
      <c r="AM20" s="20" t="s">
        <v>20</v>
      </c>
      <c r="AN20" s="20" t="s">
        <v>21</v>
      </c>
      <c r="AO20" s="20"/>
      <c r="AP20" s="25"/>
    </row>
    <row r="21" spans="2:43" ht="12.75" customHeight="1">
      <c r="B21" s="420"/>
      <c r="C21" s="131"/>
      <c r="D21" s="131"/>
      <c r="E21" s="131"/>
      <c r="F21" s="131"/>
      <c r="G21" s="131"/>
      <c r="H21" s="131"/>
      <c r="I21" s="132"/>
      <c r="J21" s="131"/>
      <c r="K21" s="131"/>
      <c r="L21" s="131"/>
      <c r="M21" s="131"/>
      <c r="N21" s="131"/>
      <c r="O21" s="131"/>
      <c r="P21" s="131"/>
      <c r="Q21" s="251"/>
      <c r="S21" s="509"/>
      <c r="T21" s="16">
        <v>12</v>
      </c>
      <c r="U21" s="28"/>
      <c r="V21" s="29"/>
      <c r="W21" s="29"/>
      <c r="X21" s="29"/>
      <c r="Y21" s="129"/>
      <c r="Z21" s="129"/>
      <c r="AA21" s="36" t="s">
        <v>206</v>
      </c>
      <c r="AB21" s="51">
        <f>COUNTIF(K23:K26,"年少")+COUNTIF(K65:K67,"年少")</f>
        <v>0</v>
      </c>
      <c r="AC21" s="68"/>
      <c r="AD21" s="68"/>
      <c r="AE21" s="422">
        <v>37988</v>
      </c>
      <c r="AG21" s="6" t="s">
        <v>442</v>
      </c>
      <c r="AH21" s="19">
        <v>1619000</v>
      </c>
      <c r="AI21" s="56">
        <v>0.6</v>
      </c>
      <c r="AJ21" s="19">
        <v>-2400</v>
      </c>
      <c r="AK21" s="2"/>
      <c r="AL21" s="55" t="e">
        <f>LOOKUP($AM$19,$AH$19:$AH$29,$AI$19:$AI$29)</f>
        <v>#N/A</v>
      </c>
      <c r="AM21" s="2" t="e">
        <f>IF($AM$19&lt;651000,-$AM$19,LOOKUP($AM$19,$AH$19:$AH$29,$AJ$19:$AJ$29))</f>
        <v>#N/A</v>
      </c>
      <c r="AN21" s="19" t="e">
        <f>ROUNDDOWN($AM$19*$AL$21+$AM$21,0)</f>
        <v>#N/A</v>
      </c>
      <c r="AO21" s="20"/>
      <c r="AP21" s="25"/>
      <c r="AQ21" s="129"/>
    </row>
    <row r="22" spans="2:43" ht="12.75" customHeight="1" thickBot="1">
      <c r="B22" s="583" t="s">
        <v>399</v>
      </c>
      <c r="C22" s="584"/>
      <c r="D22" s="577" t="s">
        <v>205</v>
      </c>
      <c r="E22" s="490"/>
      <c r="F22" s="550" t="s">
        <v>307</v>
      </c>
      <c r="G22" s="551"/>
      <c r="H22" s="16" t="s">
        <v>305</v>
      </c>
      <c r="I22" s="16" t="s">
        <v>101</v>
      </c>
      <c r="J22" s="27" t="s">
        <v>4</v>
      </c>
      <c r="K22" s="43" t="s">
        <v>206</v>
      </c>
      <c r="L22" s="435" t="s">
        <v>402</v>
      </c>
      <c r="M22" s="489" t="s">
        <v>7</v>
      </c>
      <c r="N22" s="490"/>
      <c r="O22" s="44" t="s">
        <v>173</v>
      </c>
      <c r="P22" s="44" t="s">
        <v>310</v>
      </c>
      <c r="Q22" s="45" t="s">
        <v>102</v>
      </c>
      <c r="S22" s="509"/>
      <c r="T22" s="59"/>
      <c r="U22" s="60"/>
      <c r="V22" s="29"/>
      <c r="W22" s="29"/>
      <c r="X22" s="29"/>
      <c r="Y22" s="129"/>
      <c r="Z22" s="129"/>
      <c r="AA22" s="37" t="s">
        <v>312</v>
      </c>
      <c r="AB22" s="51">
        <f>+IF(AM34+AM36&gt;1,COUNTIF(P16,"○"))+COUNTIFS($Q$17:$Q$20,"対象",$P$17:$P$20,"○")+COUNTIFS($K$23:$K$26,"年少",$Q$23:$Q$26,"対象",$P$23:$P$26,"○")+COUNTIFS($Q$59:$Q$61,"対象",$P$59:$P$61,"○")+COUNTIFS($K$65:$K$67,"年少",$Q$65:$Q$67,"対象",$P$65:$P$67,"○")</f>
        <v>0</v>
      </c>
      <c r="AC22" s="248"/>
      <c r="AD22" s="249"/>
      <c r="AH22" s="19">
        <v>1620000</v>
      </c>
      <c r="AI22" s="56">
        <v>0.6</v>
      </c>
      <c r="AJ22" s="19">
        <v>-2000</v>
      </c>
      <c r="AK22" s="2"/>
    </row>
    <row r="23" spans="2:43" ht="12.75" customHeight="1" thickBot="1">
      <c r="B23" s="578" t="s">
        <v>357</v>
      </c>
      <c r="C23" s="65" t="s">
        <v>202</v>
      </c>
      <c r="D23" s="47"/>
      <c r="E23" s="26"/>
      <c r="F23" s="47"/>
      <c r="G23" s="26"/>
      <c r="H23" s="224"/>
      <c r="I23" s="48" t="s">
        <v>16</v>
      </c>
      <c r="J23" s="53"/>
      <c r="K23" s="49" t="str">
        <f>IF(J23="","",IF(J23&lt;$AE$21,"16歳以上",IF(J23&gt;=$AE$21,"年少","")))</f>
        <v/>
      </c>
      <c r="L23" s="48" t="s">
        <v>16</v>
      </c>
      <c r="M23" s="544"/>
      <c r="N23" s="545"/>
      <c r="O23" s="260"/>
      <c r="P23" s="48" t="s">
        <v>16</v>
      </c>
      <c r="Q23" s="399" t="str">
        <f>IF(J23="","",IF(J23&lt;$AE$21,"控除対象欄へ",IF(O23&gt;380000,"対象外","対象")))</f>
        <v/>
      </c>
      <c r="S23" s="510"/>
      <c r="T23" s="498" t="s">
        <v>1</v>
      </c>
      <c r="U23" s="499"/>
      <c r="V23" s="61">
        <f>SUM(V10:V22)</f>
        <v>0</v>
      </c>
      <c r="W23" s="61">
        <f>SUM(W10:W22)</f>
        <v>0</v>
      </c>
      <c r="X23" s="61">
        <f>SUM(X10:X22)</f>
        <v>0</v>
      </c>
      <c r="Y23" s="129"/>
      <c r="Z23" s="129"/>
      <c r="AA23" s="505" t="s">
        <v>28</v>
      </c>
      <c r="AB23" s="506"/>
      <c r="AC23" s="507"/>
      <c r="AD23" s="448">
        <f>SUM(AD11:AD20)</f>
        <v>0</v>
      </c>
      <c r="AH23" s="19">
        <v>1622000</v>
      </c>
      <c r="AI23" s="56">
        <v>0.6</v>
      </c>
      <c r="AJ23" s="19">
        <v>-1200</v>
      </c>
      <c r="AK23" s="2"/>
      <c r="AL23" s="440" t="s">
        <v>412</v>
      </c>
      <c r="AM23" s="81" t="s">
        <v>424</v>
      </c>
      <c r="AO23" s="440" t="s">
        <v>413</v>
      </c>
      <c r="AP23" s="81">
        <v>0</v>
      </c>
    </row>
    <row r="24" spans="2:43" ht="12.75" customHeight="1">
      <c r="B24" s="579"/>
      <c r="C24" s="225" t="s">
        <v>203</v>
      </c>
      <c r="D24" s="47"/>
      <c r="E24" s="26"/>
      <c r="F24" s="47"/>
      <c r="G24" s="26"/>
      <c r="H24" s="224"/>
      <c r="I24" s="48" t="s">
        <v>16</v>
      </c>
      <c r="J24" s="53"/>
      <c r="K24" s="49" t="str">
        <f>IF(J24="","",IF(J24&lt;$AE$21,"16歳以上",IF(J24&gt;=$AE$21,"年少","")))</f>
        <v/>
      </c>
      <c r="L24" s="48" t="s">
        <v>16</v>
      </c>
      <c r="M24" s="544"/>
      <c r="N24" s="545"/>
      <c r="O24" s="260"/>
      <c r="P24" s="48" t="s">
        <v>16</v>
      </c>
      <c r="Q24" s="399" t="str">
        <f>IF(J24="","",IF(J24&lt;$AE$21,"控除対象欄へ",IF(O24&gt;380000,"対象外","対象")))</f>
        <v/>
      </c>
      <c r="S24" s="508" t="s">
        <v>108</v>
      </c>
      <c r="T24" s="63" t="s">
        <v>109</v>
      </c>
      <c r="U24" s="28"/>
      <c r="V24" s="29"/>
      <c r="W24" s="29"/>
      <c r="X24" s="29"/>
      <c r="Y24" s="129"/>
      <c r="AH24" s="19">
        <v>1624000</v>
      </c>
      <c r="AI24" s="56">
        <v>0.6</v>
      </c>
      <c r="AJ24" s="19">
        <v>-400</v>
      </c>
      <c r="AK24" s="2"/>
      <c r="AL24" s="16" t="s">
        <v>98</v>
      </c>
      <c r="AM24" s="453">
        <f>IF($H$34="A",AO33,(IF($H$34="B",AP33,AQ33)))</f>
        <v>160000</v>
      </c>
      <c r="AO24" s="440" t="s">
        <v>414</v>
      </c>
      <c r="AP24" s="19">
        <v>9000001</v>
      </c>
    </row>
    <row r="25" spans="2:43" ht="12.75" customHeight="1">
      <c r="B25" s="579"/>
      <c r="C25" s="225" t="s">
        <v>258</v>
      </c>
      <c r="D25" s="47"/>
      <c r="E25" s="26"/>
      <c r="F25" s="47"/>
      <c r="G25" s="26"/>
      <c r="H25" s="224"/>
      <c r="I25" s="48" t="s">
        <v>16</v>
      </c>
      <c r="J25" s="53"/>
      <c r="K25" s="49" t="str">
        <f>IF(J25="","",IF(J25&lt;$AE$21,"16歳以上",IF(J25&gt;=$AE$21,"年少","")))</f>
        <v/>
      </c>
      <c r="L25" s="48" t="s">
        <v>16</v>
      </c>
      <c r="M25" s="544"/>
      <c r="N25" s="545"/>
      <c r="O25" s="260"/>
      <c r="P25" s="48" t="s">
        <v>16</v>
      </c>
      <c r="Q25" s="399" t="str">
        <f>IF(J25="","",IF(J25&lt;$AE$21,"控除対象欄へ",IF(O25&gt;380000,"対象外","対象")))</f>
        <v/>
      </c>
      <c r="S25" s="509"/>
      <c r="T25" s="63" t="s">
        <v>110</v>
      </c>
      <c r="U25" s="28"/>
      <c r="V25" s="29"/>
      <c r="W25" s="29"/>
      <c r="X25" s="29"/>
      <c r="Y25" s="129"/>
      <c r="AA25" s="443" t="s">
        <v>8</v>
      </c>
      <c r="AB25" s="444">
        <f>IF(Q16="対象",COUNTIF(K16,"老"),0)</f>
        <v>0</v>
      </c>
      <c r="AC25" s="445">
        <v>100000</v>
      </c>
      <c r="AD25" s="446">
        <f>AC25*AB25</f>
        <v>0</v>
      </c>
      <c r="AE25" s="134">
        <f>+AE18</f>
        <v>18264</v>
      </c>
      <c r="AG25" s="6" t="s">
        <v>442</v>
      </c>
      <c r="AH25" s="19">
        <v>1628000</v>
      </c>
      <c r="AI25" s="56">
        <v>0.6</v>
      </c>
      <c r="AJ25" s="19">
        <v>0</v>
      </c>
      <c r="AK25" s="2"/>
      <c r="AL25" s="16" t="s">
        <v>203</v>
      </c>
      <c r="AM25" s="453">
        <f>IF($H$34="A",AO34,(IF($H$34="B",AP34,AQ34)))</f>
        <v>130000</v>
      </c>
      <c r="AO25" s="440" t="s">
        <v>415</v>
      </c>
      <c r="AP25" s="19">
        <v>9500001</v>
      </c>
    </row>
    <row r="26" spans="2:43" ht="12.75" customHeight="1">
      <c r="B26" s="419" t="s">
        <v>444</v>
      </c>
      <c r="C26" s="415" t="s">
        <v>373</v>
      </c>
      <c r="D26" s="47"/>
      <c r="E26" s="26"/>
      <c r="F26" s="47"/>
      <c r="G26" s="26"/>
      <c r="H26" s="416"/>
      <c r="I26" s="418" t="s">
        <v>16</v>
      </c>
      <c r="J26" s="53"/>
      <c r="K26" s="49" t="str">
        <f>IF(J26="","",IF(J26&lt;$AE$21,"16歳以上",IF(J26&gt;=$AE$21,"年少","")))</f>
        <v/>
      </c>
      <c r="L26" s="418" t="s">
        <v>16</v>
      </c>
      <c r="M26" s="544"/>
      <c r="N26" s="545"/>
      <c r="O26" s="414"/>
      <c r="P26" s="418" t="s">
        <v>16</v>
      </c>
      <c r="Q26" s="399" t="str">
        <f>IF(J26="","",IF(J26&lt;$AE$21,"控除対象欄へ",IF(O26&gt;380000,"対象外","対象")))</f>
        <v/>
      </c>
      <c r="S26" s="509"/>
      <c r="T26" s="33"/>
      <c r="U26" s="28"/>
      <c r="V26" s="29"/>
      <c r="W26" s="29"/>
      <c r="X26" s="29"/>
      <c r="Y26" s="129"/>
      <c r="AH26" s="19">
        <v>1800000</v>
      </c>
      <c r="AI26" s="56">
        <v>0.7</v>
      </c>
      <c r="AJ26" s="19">
        <v>-180000</v>
      </c>
      <c r="AK26" s="2"/>
      <c r="AL26" s="440" t="s">
        <v>427</v>
      </c>
      <c r="AM26" s="449" t="str">
        <f>IF($K$16="老","①","②")</f>
        <v>②</v>
      </c>
      <c r="AO26" s="440" t="s">
        <v>416</v>
      </c>
      <c r="AP26" s="19">
        <v>10000001</v>
      </c>
    </row>
    <row r="27" spans="2:43" ht="12.75" customHeight="1">
      <c r="Q27" s="251"/>
      <c r="S27" s="509"/>
      <c r="T27" s="33"/>
      <c r="U27" s="14"/>
      <c r="V27" s="29"/>
      <c r="W27" s="29"/>
      <c r="X27" s="29"/>
      <c r="Y27" s="129"/>
      <c r="Z27" s="129"/>
      <c r="AA27" s="64"/>
      <c r="AB27" s="37" t="s">
        <v>105</v>
      </c>
      <c r="AC27" s="37" t="s">
        <v>106</v>
      </c>
      <c r="AD27" s="441" t="s">
        <v>107</v>
      </c>
      <c r="AH27" s="19">
        <v>3600000</v>
      </c>
      <c r="AI27" s="56">
        <v>0.8</v>
      </c>
      <c r="AJ27" s="19">
        <v>-540000</v>
      </c>
      <c r="AK27" s="2"/>
      <c r="AO27" s="449" t="str">
        <f>+AM26</f>
        <v>②</v>
      </c>
      <c r="AP27" s="19">
        <v>0</v>
      </c>
      <c r="AQ27" s="25"/>
    </row>
    <row r="28" spans="2:43" ht="12.75" customHeight="1">
      <c r="B28" s="425" t="s">
        <v>394</v>
      </c>
      <c r="C28" s="16" t="s">
        <v>105</v>
      </c>
      <c r="D28" s="16" t="s">
        <v>106</v>
      </c>
      <c r="E28" s="44" t="s">
        <v>217</v>
      </c>
      <c r="G28" s="125" t="s">
        <v>436</v>
      </c>
      <c r="J28" s="57"/>
      <c r="L28" s="20"/>
      <c r="M28" s="13"/>
      <c r="Q28" s="20"/>
      <c r="R28" s="58"/>
      <c r="S28" s="510"/>
      <c r="T28" s="498" t="s">
        <v>1</v>
      </c>
      <c r="U28" s="499"/>
      <c r="V28" s="41">
        <f>SUM(V24:V27)</f>
        <v>0</v>
      </c>
      <c r="W28" s="41">
        <f>SUM(W24:W27)</f>
        <v>0</v>
      </c>
      <c r="X28" s="41">
        <f>SUM(X24:X27)</f>
        <v>0</v>
      </c>
      <c r="Y28" s="129"/>
      <c r="Z28" s="129"/>
      <c r="AA28" s="17" t="s">
        <v>17</v>
      </c>
      <c r="AB28" s="67">
        <f>IF(C29="○",1,0)</f>
        <v>0</v>
      </c>
      <c r="AC28" s="460">
        <f>IF($O$16&gt;380000,0,IF($E$16="",0,IF(D29="○",1,0)))</f>
        <v>0</v>
      </c>
      <c r="AD28" s="67" t="str">
        <f>+E29</f>
        <v>－</v>
      </c>
      <c r="AH28" s="19">
        <v>6600000</v>
      </c>
      <c r="AI28" s="56">
        <v>0.9</v>
      </c>
      <c r="AJ28" s="19">
        <v>-1200000</v>
      </c>
      <c r="AK28" s="2"/>
      <c r="AO28" s="440" t="s">
        <v>204</v>
      </c>
      <c r="AP28" s="19">
        <v>380001</v>
      </c>
      <c r="AQ28" s="25"/>
    </row>
    <row r="29" spans="2:43" ht="12.75" customHeight="1">
      <c r="B29" s="462" t="s">
        <v>17</v>
      </c>
      <c r="C29" s="465" t="s">
        <v>16</v>
      </c>
      <c r="D29" s="42" t="s">
        <v>16</v>
      </c>
      <c r="E29" s="62" t="s">
        <v>16</v>
      </c>
      <c r="G29" s="466" t="s">
        <v>428</v>
      </c>
      <c r="H29" s="467"/>
      <c r="I29" s="479" t="s">
        <v>120</v>
      </c>
      <c r="J29" s="479"/>
      <c r="L29" s="466" t="s">
        <v>429</v>
      </c>
      <c r="M29" s="467"/>
      <c r="N29" s="69" t="s">
        <v>118</v>
      </c>
      <c r="O29" s="66" t="s">
        <v>119</v>
      </c>
      <c r="P29" s="479" t="s">
        <v>120</v>
      </c>
      <c r="Q29" s="479"/>
      <c r="S29" s="498" t="s">
        <v>111</v>
      </c>
      <c r="T29" s="511"/>
      <c r="U29" s="499"/>
      <c r="V29" s="61">
        <f>+V23+V28</f>
        <v>0</v>
      </c>
      <c r="W29" s="61">
        <f>+W23+W28</f>
        <v>0</v>
      </c>
      <c r="X29" s="61">
        <f>+X23+X28</f>
        <v>0</v>
      </c>
      <c r="Y29" s="129"/>
      <c r="Z29" s="129"/>
      <c r="AA29" s="17" t="s">
        <v>152</v>
      </c>
      <c r="AB29" s="67">
        <f>IF(C30="○",1,0)</f>
        <v>0</v>
      </c>
      <c r="AC29" s="460">
        <f>IF($O$16&gt;380000,0,IF($E$16="",0,IF(D30="○",1,0)))</f>
        <v>0</v>
      </c>
      <c r="AD29" s="67" t="str">
        <f>+E30</f>
        <v>－</v>
      </c>
      <c r="AH29" s="19">
        <v>10000001</v>
      </c>
      <c r="AI29" s="56">
        <v>1</v>
      </c>
      <c r="AJ29" s="19">
        <v>-2200000</v>
      </c>
      <c r="AK29" s="2"/>
      <c r="AO29" s="440" t="s">
        <v>369</v>
      </c>
      <c r="AP29" s="19">
        <v>850001</v>
      </c>
      <c r="AQ29" s="25"/>
    </row>
    <row r="30" spans="2:43" ht="12.75" customHeight="1">
      <c r="B30" s="463" t="s">
        <v>18</v>
      </c>
      <c r="C30" s="42" t="s">
        <v>16</v>
      </c>
      <c r="D30" s="42" t="s">
        <v>16</v>
      </c>
      <c r="E30" s="62" t="s">
        <v>16</v>
      </c>
      <c r="G30" s="483" t="s">
        <v>121</v>
      </c>
      <c r="H30" s="484"/>
      <c r="I30" s="480">
        <f>+W34</f>
        <v>0</v>
      </c>
      <c r="J30" s="480"/>
      <c r="L30" s="483" t="s">
        <v>121</v>
      </c>
      <c r="M30" s="484"/>
      <c r="N30" s="215"/>
      <c r="O30" s="457"/>
      <c r="P30" s="480">
        <f>+IF($N$30="",0,$AN$21)</f>
        <v>0</v>
      </c>
      <c r="Q30" s="480"/>
      <c r="S30" s="498" t="s">
        <v>154</v>
      </c>
      <c r="T30" s="511"/>
      <c r="U30" s="499"/>
      <c r="V30" s="29"/>
      <c r="W30" s="119"/>
      <c r="X30" s="29"/>
      <c r="Y30" s="129"/>
      <c r="Z30" s="129"/>
      <c r="AA30" s="17" t="s">
        <v>378</v>
      </c>
      <c r="AB30" s="68"/>
      <c r="AC30" s="459">
        <f>IF($O$16&gt;380000,0,IF($E$16="",0,IF(D31="○",1,0)))</f>
        <v>0</v>
      </c>
      <c r="AD30" s="150" t="str">
        <f>+E31</f>
        <v>－</v>
      </c>
      <c r="AO30" s="440" t="s">
        <v>416</v>
      </c>
      <c r="AP30" s="19">
        <v>1230001</v>
      </c>
    </row>
    <row r="31" spans="2:43" ht="12.75" customHeight="1">
      <c r="B31" s="84" t="s">
        <v>22</v>
      </c>
      <c r="C31" s="209"/>
      <c r="D31" s="42" t="s">
        <v>16</v>
      </c>
      <c r="E31" s="62" t="s">
        <v>16</v>
      </c>
      <c r="F31" s="20"/>
      <c r="G31" s="468" t="s">
        <v>421</v>
      </c>
      <c r="H31" s="469"/>
      <c r="I31" s="470"/>
      <c r="J31" s="471"/>
      <c r="L31" s="483" t="s">
        <v>123</v>
      </c>
      <c r="M31" s="484"/>
      <c r="N31" s="215"/>
      <c r="O31" s="29"/>
      <c r="P31" s="480">
        <f>(N31-O31)</f>
        <v>0</v>
      </c>
      <c r="Q31" s="480"/>
      <c r="Z31" s="129"/>
      <c r="AA31" s="37" t="s">
        <v>24</v>
      </c>
      <c r="AB31" s="67">
        <f>IF(C32="○",1,0)</f>
        <v>0</v>
      </c>
      <c r="AC31" s="32" t="s">
        <v>26</v>
      </c>
      <c r="AD31" s="67">
        <f>IF(C34="○",1,0)</f>
        <v>0</v>
      </c>
      <c r="AH31" s="2"/>
      <c r="AI31" s="55"/>
      <c r="AJ31" s="2"/>
      <c r="AK31" s="2"/>
      <c r="AL31" s="20"/>
      <c r="AM31" s="20"/>
      <c r="AN31" s="442"/>
    </row>
    <row r="32" spans="2:43" ht="12.75" customHeight="1">
      <c r="B32" s="463" t="s">
        <v>24</v>
      </c>
      <c r="C32" s="42" t="s">
        <v>16</v>
      </c>
      <c r="D32" s="485"/>
      <c r="E32" s="485"/>
      <c r="F32" s="20"/>
      <c r="G32" s="481" t="s">
        <v>420</v>
      </c>
      <c r="H32" s="482"/>
      <c r="I32" s="502">
        <f>IF(SUM(I30:J31)&lt;0,0,SUM(I30:J31))</f>
        <v>0</v>
      </c>
      <c r="J32" s="502"/>
      <c r="L32" s="537" t="s">
        <v>124</v>
      </c>
      <c r="M32" s="44" t="s">
        <v>125</v>
      </c>
      <c r="N32" s="215"/>
      <c r="O32" s="61">
        <f>+MAX(AN49,AN55)</f>
        <v>0</v>
      </c>
      <c r="P32" s="480">
        <f>+(MAX(N32-O32,0))</f>
        <v>0</v>
      </c>
      <c r="Q32" s="480"/>
      <c r="S32" s="519"/>
      <c r="T32" s="519"/>
      <c r="U32" s="519"/>
      <c r="V32" s="519"/>
      <c r="W32" s="69" t="s">
        <v>29</v>
      </c>
      <c r="X32" s="4" t="s">
        <v>30</v>
      </c>
      <c r="Z32" s="129"/>
      <c r="AA32" s="37" t="s">
        <v>25</v>
      </c>
      <c r="AB32" s="67">
        <f>IF(C33="○",1,0)</f>
        <v>0</v>
      </c>
      <c r="AC32" s="32" t="s">
        <v>27</v>
      </c>
      <c r="AD32" s="67">
        <f>IF(C35="○",1,0)</f>
        <v>0</v>
      </c>
      <c r="AH32" s="22" t="s">
        <v>33</v>
      </c>
      <c r="AI32" s="23"/>
      <c r="AJ32" s="24"/>
      <c r="AK32" s="2"/>
      <c r="AL32" s="20" t="s">
        <v>34</v>
      </c>
      <c r="AM32" s="73">
        <f>P40</f>
        <v>0</v>
      </c>
      <c r="AO32" s="98" t="s">
        <v>408</v>
      </c>
      <c r="AP32" s="98" t="s">
        <v>409</v>
      </c>
      <c r="AQ32" s="98" t="s">
        <v>410</v>
      </c>
    </row>
    <row r="33" spans="1:45" ht="12.75" customHeight="1">
      <c r="B33" s="463" t="s">
        <v>25</v>
      </c>
      <c r="C33" s="42" t="s">
        <v>16</v>
      </c>
      <c r="D33" s="485"/>
      <c r="E33" s="485"/>
      <c r="F33" s="20"/>
      <c r="L33" s="538"/>
      <c r="M33" s="441" t="s">
        <v>126</v>
      </c>
      <c r="N33" s="215"/>
      <c r="O33" s="29"/>
      <c r="P33" s="480">
        <f>+(N33-O33)</f>
        <v>0</v>
      </c>
      <c r="Q33" s="480"/>
      <c r="S33" s="520" t="s">
        <v>174</v>
      </c>
      <c r="T33" s="520"/>
      <c r="U33" s="520"/>
      <c r="V33" s="520"/>
      <c r="W33" s="71">
        <f>+V29</f>
        <v>0</v>
      </c>
      <c r="X33" s="71">
        <f>+X29</f>
        <v>0</v>
      </c>
      <c r="AA33" s="82" t="s">
        <v>391</v>
      </c>
      <c r="AB33" s="70"/>
      <c r="AC33" s="6"/>
      <c r="AE33" s="6" t="str">
        <f>+AH52</f>
        <v>公的年金65歳以上</v>
      </c>
      <c r="AH33" s="63" t="s">
        <v>423</v>
      </c>
      <c r="AI33" s="31"/>
      <c r="AJ33" s="3" t="s">
        <v>20</v>
      </c>
      <c r="AK33" s="2"/>
      <c r="AL33" s="20"/>
      <c r="AM33" s="77"/>
      <c r="AN33" s="129" t="s">
        <v>425</v>
      </c>
      <c r="AO33" s="450">
        <v>480000</v>
      </c>
      <c r="AP33" s="450">
        <v>320000</v>
      </c>
      <c r="AQ33" s="450">
        <v>160000</v>
      </c>
    </row>
    <row r="34" spans="1:45" ht="12.75" customHeight="1">
      <c r="B34" s="463" t="s">
        <v>26</v>
      </c>
      <c r="C34" s="42" t="s">
        <v>16</v>
      </c>
      <c r="D34" s="485"/>
      <c r="E34" s="485"/>
      <c r="F34" s="20"/>
      <c r="G34" s="472" t="s">
        <v>411</v>
      </c>
      <c r="H34" s="474" t="str">
        <f>IF(AM39=0,"",AM39)</f>
        <v/>
      </c>
      <c r="I34" s="498" t="s">
        <v>38</v>
      </c>
      <c r="J34" s="499"/>
      <c r="L34" s="483" t="s">
        <v>127</v>
      </c>
      <c r="M34" s="484"/>
      <c r="N34" s="215"/>
      <c r="O34" s="29"/>
      <c r="P34" s="480">
        <f>+(N34-O34)</f>
        <v>0</v>
      </c>
      <c r="Q34" s="480"/>
      <c r="S34" s="521" t="s">
        <v>21</v>
      </c>
      <c r="T34" s="521"/>
      <c r="U34" s="521"/>
      <c r="V34" s="521"/>
      <c r="W34" s="72">
        <f>IF(W33=0,0,IF(O8="甲欄",AN14,0))</f>
        <v>0</v>
      </c>
      <c r="X34" s="516" t="str">
        <f>IF(OR(O8="乙欄",O8="丙欄",O8="年調対象外"),"年調できません",IF(W33&gt;20000000,"年調できません"," "))</f>
        <v xml:space="preserve"> </v>
      </c>
      <c r="AB34" s="70"/>
      <c r="AC34" s="6"/>
      <c r="AE34" s="436">
        <v>20090</v>
      </c>
      <c r="AH34" s="19">
        <v>0</v>
      </c>
      <c r="AI34" s="56"/>
      <c r="AJ34" s="452">
        <f>+AJ35</f>
        <v>0</v>
      </c>
      <c r="AK34" s="2"/>
      <c r="AL34" s="2" t="s">
        <v>33</v>
      </c>
      <c r="AM34" s="19">
        <f>IF(E16="",0,IF(AM36&gt;0,0,LOOKUP(AM32,AH34:AH44,AJ34:AJ44)))</f>
        <v>0</v>
      </c>
      <c r="AN34" s="451" t="s">
        <v>426</v>
      </c>
      <c r="AO34" s="447">
        <v>380000</v>
      </c>
      <c r="AP34" s="447">
        <v>260000</v>
      </c>
      <c r="AQ34" s="447">
        <v>130000</v>
      </c>
    </row>
    <row r="35" spans="1:45" ht="12.75" customHeight="1">
      <c r="B35" s="463" t="s">
        <v>245</v>
      </c>
      <c r="C35" s="42" t="s">
        <v>16</v>
      </c>
      <c r="D35" s="485"/>
      <c r="E35" s="485"/>
      <c r="F35" s="20"/>
      <c r="G35" s="473"/>
      <c r="H35" s="475"/>
      <c r="I35" s="500">
        <f>+AM36</f>
        <v>0</v>
      </c>
      <c r="J35" s="501"/>
      <c r="L35" s="483" t="s">
        <v>128</v>
      </c>
      <c r="M35" s="484"/>
      <c r="N35" s="215"/>
      <c r="O35" s="29"/>
      <c r="P35" s="480">
        <f>+(N35-O35)</f>
        <v>0</v>
      </c>
      <c r="Q35" s="480"/>
      <c r="S35" s="523" t="s">
        <v>115</v>
      </c>
      <c r="T35" s="524"/>
      <c r="U35" s="527" t="s">
        <v>116</v>
      </c>
      <c r="V35" s="527"/>
      <c r="W35" s="74">
        <f>+W29</f>
        <v>0</v>
      </c>
      <c r="X35" s="517"/>
      <c r="AB35" s="75" t="e">
        <f>LOOKUP(O12,AC35:AC38,AD35:AD38)</f>
        <v>#N/A</v>
      </c>
      <c r="AC35" s="64">
        <v>1</v>
      </c>
      <c r="AD35" s="76">
        <v>1</v>
      </c>
      <c r="AE35" s="6" t="s">
        <v>175</v>
      </c>
      <c r="AH35" s="19">
        <v>380001</v>
      </c>
      <c r="AI35" s="56"/>
      <c r="AJ35" s="452">
        <f t="shared" ref="AJ35:AJ44" si="0">IF($AM$39="A",AO35,(IF($AM$39="B",AP35,IF($AM$39="C",AQ35,0))))</f>
        <v>0</v>
      </c>
      <c r="AK35" s="2"/>
      <c r="AL35" s="20"/>
      <c r="AM35" s="20"/>
      <c r="AN35" s="2">
        <v>380001</v>
      </c>
      <c r="AO35" s="2">
        <v>380000</v>
      </c>
      <c r="AP35" s="2">
        <v>260000</v>
      </c>
      <c r="AQ35" s="2">
        <v>130000</v>
      </c>
    </row>
    <row r="36" spans="1:45" s="20" customFormat="1" ht="12.75" customHeight="1">
      <c r="A36" s="6"/>
      <c r="B36" s="464" t="s">
        <v>31</v>
      </c>
      <c r="C36" s="42" t="s">
        <v>16</v>
      </c>
      <c r="D36" s="32" t="s">
        <v>35</v>
      </c>
      <c r="E36" s="42" t="s">
        <v>16</v>
      </c>
      <c r="G36" s="476" t="s">
        <v>412</v>
      </c>
      <c r="H36" s="478" t="str">
        <f>IF(AM40=0,"",AM40)</f>
        <v/>
      </c>
      <c r="I36" s="498" t="s">
        <v>33</v>
      </c>
      <c r="J36" s="499"/>
      <c r="K36" s="6"/>
      <c r="L36" s="483" t="s">
        <v>129</v>
      </c>
      <c r="M36" s="484"/>
      <c r="N36" s="215"/>
      <c r="O36" s="29"/>
      <c r="P36" s="480">
        <f>MAX(0,INT((N36-O36)/2))</f>
        <v>0</v>
      </c>
      <c r="Q36" s="480"/>
      <c r="R36" s="6"/>
      <c r="S36" s="523"/>
      <c r="T36" s="524"/>
      <c r="U36" s="520" t="s">
        <v>117</v>
      </c>
      <c r="V36" s="520"/>
      <c r="W36" s="72">
        <f>+P49+P50</f>
        <v>0</v>
      </c>
      <c r="X36" s="517"/>
      <c r="Y36" s="6"/>
      <c r="Z36" s="6"/>
      <c r="AA36" s="6"/>
      <c r="AB36" s="78">
        <v>4595</v>
      </c>
      <c r="AC36" s="79">
        <v>4595</v>
      </c>
      <c r="AD36" s="76">
        <v>2</v>
      </c>
      <c r="AE36" s="6" t="s">
        <v>155</v>
      </c>
      <c r="AF36" s="6"/>
      <c r="AG36" s="6"/>
      <c r="AH36" s="19">
        <v>850001</v>
      </c>
      <c r="AI36" s="56"/>
      <c r="AJ36" s="452">
        <f t="shared" si="0"/>
        <v>0</v>
      </c>
      <c r="AK36" s="2"/>
      <c r="AL36" s="2" t="s">
        <v>38</v>
      </c>
      <c r="AM36" s="19">
        <f>IF(E16="",0,IF(AM39="対象外",0,IF(AM40="①",AM24,IF(AM40="②",AM25,0))))</f>
        <v>0</v>
      </c>
      <c r="AN36" s="2">
        <v>850001</v>
      </c>
      <c r="AO36" s="2">
        <v>360000</v>
      </c>
      <c r="AP36" s="2">
        <v>240000</v>
      </c>
      <c r="AQ36" s="2">
        <v>120000</v>
      </c>
      <c r="AR36" s="6"/>
      <c r="AS36" s="6"/>
    </row>
    <row r="37" spans="1:45" s="20" customFormat="1" ht="12.75" customHeight="1">
      <c r="A37" s="6"/>
      <c r="B37" s="464" t="s">
        <v>32</v>
      </c>
      <c r="C37" s="42" t="s">
        <v>16</v>
      </c>
      <c r="D37" s="32" t="s">
        <v>36</v>
      </c>
      <c r="E37" s="42" t="s">
        <v>16</v>
      </c>
      <c r="G37" s="477"/>
      <c r="H37" s="475"/>
      <c r="I37" s="500">
        <f>+AM34</f>
        <v>0</v>
      </c>
      <c r="J37" s="501"/>
      <c r="K37" s="6"/>
      <c r="L37" s="539" t="s">
        <v>130</v>
      </c>
      <c r="M37" s="441" t="s">
        <v>131</v>
      </c>
      <c r="N37" s="215"/>
      <c r="O37" s="29"/>
      <c r="P37" s="480">
        <f>+(N37-O37)</f>
        <v>0</v>
      </c>
      <c r="Q37" s="480"/>
      <c r="R37" s="6"/>
      <c r="S37" s="525"/>
      <c r="T37" s="526"/>
      <c r="U37" s="520" t="s">
        <v>208</v>
      </c>
      <c r="V37" s="520"/>
      <c r="W37" s="72">
        <f>P51</f>
        <v>0</v>
      </c>
      <c r="X37" s="517"/>
      <c r="Y37" s="6"/>
      <c r="Z37" s="6"/>
      <c r="AA37" s="6"/>
      <c r="AB37" s="78">
        <v>9856</v>
      </c>
      <c r="AC37" s="79">
        <v>9856</v>
      </c>
      <c r="AD37" s="76">
        <v>3</v>
      </c>
      <c r="AE37" s="2" t="s">
        <v>176</v>
      </c>
      <c r="AF37" s="6"/>
      <c r="AG37" s="6"/>
      <c r="AH37" s="19">
        <v>900001</v>
      </c>
      <c r="AI37" s="56"/>
      <c r="AJ37" s="452">
        <f t="shared" si="0"/>
        <v>0</v>
      </c>
      <c r="AK37" s="2"/>
      <c r="AN37" s="2">
        <v>900001</v>
      </c>
      <c r="AO37" s="2">
        <v>310000</v>
      </c>
      <c r="AP37" s="2">
        <v>210000</v>
      </c>
      <c r="AQ37" s="2">
        <v>110000</v>
      </c>
    </row>
    <row r="38" spans="1:45" s="20" customFormat="1" ht="12.75" customHeight="1">
      <c r="A38" s="6"/>
      <c r="K38" s="6"/>
      <c r="L38" s="540"/>
      <c r="M38" s="441" t="s">
        <v>133</v>
      </c>
      <c r="N38" s="215"/>
      <c r="O38" s="29"/>
      <c r="P38" s="480">
        <f>INT((((N38-O38)+(N39-O39))/2))</f>
        <v>0</v>
      </c>
      <c r="Q38" s="480"/>
      <c r="R38" s="6"/>
      <c r="S38" s="520" t="s">
        <v>37</v>
      </c>
      <c r="T38" s="520"/>
      <c r="U38" s="520"/>
      <c r="V38" s="520"/>
      <c r="W38" s="72">
        <f>AO68</f>
        <v>0</v>
      </c>
      <c r="X38" s="517"/>
      <c r="Y38" s="6"/>
      <c r="Z38" s="6"/>
      <c r="AB38" s="78">
        <v>32516</v>
      </c>
      <c r="AC38" s="79">
        <v>32516</v>
      </c>
      <c r="AD38" s="81">
        <v>4</v>
      </c>
      <c r="AE38" s="20" t="s">
        <v>122</v>
      </c>
      <c r="AG38" s="6"/>
      <c r="AH38" s="19">
        <v>950001</v>
      </c>
      <c r="AI38" s="56"/>
      <c r="AJ38" s="452">
        <f t="shared" si="0"/>
        <v>0</v>
      </c>
      <c r="AK38" s="2"/>
      <c r="AN38" s="2">
        <v>950001</v>
      </c>
      <c r="AO38" s="2">
        <v>260000</v>
      </c>
      <c r="AP38" s="2">
        <v>180000</v>
      </c>
      <c r="AQ38" s="2">
        <v>90000</v>
      </c>
    </row>
    <row r="39" spans="1:45" s="20" customFormat="1" ht="12.75" customHeight="1">
      <c r="B39" s="20" t="s">
        <v>315</v>
      </c>
      <c r="K39" s="6"/>
      <c r="L39" s="483" t="s">
        <v>134</v>
      </c>
      <c r="M39" s="484"/>
      <c r="N39" s="215"/>
      <c r="O39" s="29"/>
      <c r="P39" s="480"/>
      <c r="Q39" s="480"/>
      <c r="R39" s="6"/>
      <c r="S39" s="520" t="s">
        <v>179</v>
      </c>
      <c r="T39" s="520"/>
      <c r="U39" s="520"/>
      <c r="V39" s="520"/>
      <c r="W39" s="72">
        <f>AO75</f>
        <v>0</v>
      </c>
      <c r="X39" s="517"/>
      <c r="Y39" s="6"/>
      <c r="Z39" s="6"/>
      <c r="AB39" s="82"/>
      <c r="AC39" s="83"/>
      <c r="AH39" s="19">
        <v>1000001</v>
      </c>
      <c r="AI39" s="56"/>
      <c r="AJ39" s="452">
        <f t="shared" si="0"/>
        <v>0</v>
      </c>
      <c r="AK39" s="2"/>
      <c r="AL39" s="440" t="s">
        <v>411</v>
      </c>
      <c r="AM39" s="449">
        <f>IF($E$16="",0,LOOKUP($W$34,$AP$23:$AP$26,$AO$23:$AO$26))</f>
        <v>0</v>
      </c>
      <c r="AN39" s="2">
        <v>1000001</v>
      </c>
      <c r="AO39" s="2">
        <v>210000</v>
      </c>
      <c r="AP39" s="2">
        <v>140000</v>
      </c>
      <c r="AQ39" s="2">
        <v>70000</v>
      </c>
    </row>
    <row r="40" spans="1:45" s="20" customFormat="1" ht="12.75" customHeight="1">
      <c r="B40" s="491" t="s">
        <v>318</v>
      </c>
      <c r="C40" s="493"/>
      <c r="D40" s="493"/>
      <c r="E40" s="493"/>
      <c r="F40" s="493"/>
      <c r="G40" s="493"/>
      <c r="H40" s="493"/>
      <c r="K40" s="6"/>
      <c r="L40" s="541"/>
      <c r="M40" s="542"/>
      <c r="N40" s="564" t="s">
        <v>419</v>
      </c>
      <c r="O40" s="482"/>
      <c r="P40" s="502">
        <f>IF(SUM(P30:Q39)&lt;0,0,SUM(P30:Q39))</f>
        <v>0</v>
      </c>
      <c r="Q40" s="502"/>
      <c r="R40" s="6"/>
      <c r="S40" s="532" t="s">
        <v>422</v>
      </c>
      <c r="T40" s="533"/>
      <c r="U40" s="533"/>
      <c r="V40" s="534"/>
      <c r="W40" s="455"/>
      <c r="X40" s="517"/>
      <c r="Y40" s="6"/>
      <c r="Z40" s="426" t="s">
        <v>377</v>
      </c>
      <c r="AA40" s="427"/>
      <c r="AB40" s="428"/>
      <c r="AH40" s="19">
        <v>1050001</v>
      </c>
      <c r="AI40" s="56"/>
      <c r="AJ40" s="452">
        <f t="shared" si="0"/>
        <v>0</v>
      </c>
      <c r="AK40" s="2"/>
      <c r="AL40" s="3" t="s">
        <v>412</v>
      </c>
      <c r="AM40" s="454">
        <f>IF($E$16="",0,LOOKUP($AM$32,$AP$27:$AP$30,$AO$27:$AO$30))</f>
        <v>0</v>
      </c>
      <c r="AN40" s="2">
        <v>1050001</v>
      </c>
      <c r="AO40" s="2">
        <v>160000</v>
      </c>
      <c r="AP40" s="2">
        <v>110000</v>
      </c>
      <c r="AQ40" s="2">
        <v>60000</v>
      </c>
    </row>
    <row r="41" spans="1:45" s="20" customFormat="1" ht="12.75" customHeight="1">
      <c r="B41" s="492"/>
      <c r="C41" s="493"/>
      <c r="D41" s="493"/>
      <c r="E41" s="493"/>
      <c r="F41" s="493"/>
      <c r="G41" s="493"/>
      <c r="H41" s="493"/>
      <c r="K41" s="6"/>
      <c r="R41" s="6"/>
      <c r="S41" s="535"/>
      <c r="T41" s="506"/>
      <c r="U41" s="506"/>
      <c r="V41" s="536"/>
      <c r="W41" s="456">
        <f>IF(10000000&gt;=I32,AM34+AM36,0)</f>
        <v>0</v>
      </c>
      <c r="X41" s="517"/>
      <c r="Y41" s="6"/>
      <c r="Z41" s="430">
        <f>IF(Q59="対象",1,0)</f>
        <v>0</v>
      </c>
      <c r="AA41" s="57" t="str">
        <f>IF(Q59="対象","("&amp;Z41&amp;")"&amp;D59&amp;E59&amp;IF(P59="○","(非居住者)",""),"")</f>
        <v/>
      </c>
      <c r="AB41" s="429"/>
      <c r="AH41" s="19">
        <v>1100001</v>
      </c>
      <c r="AI41" s="56"/>
      <c r="AJ41" s="452">
        <f t="shared" si="0"/>
        <v>0</v>
      </c>
      <c r="AK41" s="2"/>
      <c r="AN41" s="2">
        <v>1100001</v>
      </c>
      <c r="AO41" s="2">
        <v>110000</v>
      </c>
      <c r="AP41" s="2">
        <v>80000</v>
      </c>
      <c r="AQ41" s="2">
        <v>40000</v>
      </c>
    </row>
    <row r="42" spans="1:45" s="20" customFormat="1" ht="12.75" customHeight="1">
      <c r="B42" s="494" t="s">
        <v>314</v>
      </c>
      <c r="C42" s="493"/>
      <c r="D42" s="493"/>
      <c r="E42" s="493"/>
      <c r="F42" s="493"/>
      <c r="G42" s="493"/>
      <c r="H42" s="493"/>
      <c r="K42" s="6"/>
      <c r="S42" s="520" t="s">
        <v>39</v>
      </c>
      <c r="T42" s="520"/>
      <c r="U42" s="520"/>
      <c r="V42" s="520"/>
      <c r="W42" s="72">
        <f>AD9</f>
        <v>0</v>
      </c>
      <c r="X42" s="517"/>
      <c r="Y42" s="6"/>
      <c r="Z42" s="430">
        <f>IF(Q60="対象",Z41+1,Z41)</f>
        <v>0</v>
      </c>
      <c r="AA42" s="57" t="str">
        <f>IF(Q60="対象","("&amp;Z42&amp;")"&amp;D60&amp;E60&amp;IF(P60="○","(非居住者)",""),"")</f>
        <v/>
      </c>
      <c r="AB42" s="429"/>
      <c r="AH42" s="19">
        <v>1150001</v>
      </c>
      <c r="AI42" s="56"/>
      <c r="AJ42" s="452">
        <f t="shared" si="0"/>
        <v>0</v>
      </c>
      <c r="AK42" s="2"/>
      <c r="AN42" s="2">
        <v>1150001</v>
      </c>
      <c r="AO42" s="2">
        <v>60000</v>
      </c>
      <c r="AP42" s="2">
        <v>40000</v>
      </c>
      <c r="AQ42" s="2">
        <v>20000</v>
      </c>
    </row>
    <row r="43" spans="1:45" s="20" customFormat="1" ht="12.75" customHeight="1">
      <c r="B43" s="494"/>
      <c r="C43" s="493"/>
      <c r="D43" s="493"/>
      <c r="E43" s="493"/>
      <c r="F43" s="493"/>
      <c r="G43" s="493"/>
      <c r="H43" s="493"/>
      <c r="K43" s="125" t="s">
        <v>437</v>
      </c>
      <c r="L43" s="13"/>
      <c r="M43" s="6"/>
      <c r="N43" s="6"/>
      <c r="O43" s="6"/>
      <c r="P43" s="6"/>
      <c r="Q43" s="6"/>
      <c r="S43" s="520" t="s">
        <v>40</v>
      </c>
      <c r="T43" s="520"/>
      <c r="U43" s="520"/>
      <c r="V43" s="520"/>
      <c r="W43" s="72">
        <f>IF(O8="甲欄",380000,0)</f>
        <v>380000</v>
      </c>
      <c r="X43" s="517"/>
      <c r="Z43" s="430">
        <f>IF(Q61="対象",Z42+1,Z42)</f>
        <v>0</v>
      </c>
      <c r="AA43" s="57" t="str">
        <f>IF(Q61="対象","("&amp;Z43&amp;")"&amp;D61&amp;E61&amp;IF(P61="○","(非居住者)",""),"")</f>
        <v/>
      </c>
      <c r="AB43" s="429"/>
      <c r="AH43" s="19">
        <v>1200001</v>
      </c>
      <c r="AI43" s="56"/>
      <c r="AJ43" s="452">
        <f t="shared" si="0"/>
        <v>0</v>
      </c>
      <c r="AK43" s="2"/>
      <c r="AN43" s="2">
        <v>1200001</v>
      </c>
      <c r="AO43" s="2">
        <v>30000</v>
      </c>
      <c r="AP43" s="2">
        <v>20000</v>
      </c>
      <c r="AQ43" s="2">
        <v>10000</v>
      </c>
    </row>
    <row r="44" spans="1:45" s="20" customFormat="1" ht="12.75" customHeight="1">
      <c r="B44" s="494"/>
      <c r="C44" s="493"/>
      <c r="D44" s="493"/>
      <c r="E44" s="493"/>
      <c r="F44" s="493"/>
      <c r="G44" s="493"/>
      <c r="H44" s="493"/>
      <c r="K44" s="211"/>
      <c r="L44" s="261"/>
      <c r="M44" s="221"/>
      <c r="N44" s="401" t="s">
        <v>367</v>
      </c>
      <c r="O44" s="212"/>
      <c r="P44" s="479" t="s">
        <v>368</v>
      </c>
      <c r="Q44" s="479"/>
      <c r="S44" s="522" t="s">
        <v>201</v>
      </c>
      <c r="T44" s="522"/>
      <c r="U44" s="522"/>
      <c r="V44" s="522"/>
      <c r="W44" s="72">
        <f>AD23</f>
        <v>0</v>
      </c>
      <c r="X44" s="517"/>
      <c r="Z44" s="430">
        <f>IF(E65="",Z43,Z43+1)</f>
        <v>0</v>
      </c>
      <c r="AA44" s="57" t="str">
        <f>IF(E65="","","("&amp;Z44&amp;")"&amp;D65&amp;E65&amp;"(年少)"&amp;IF(P65="○","(非居住者)",""))</f>
        <v/>
      </c>
      <c r="AB44" s="429"/>
      <c r="AH44" s="19">
        <v>1230001</v>
      </c>
      <c r="AI44" s="56"/>
      <c r="AJ44" s="452">
        <f t="shared" si="0"/>
        <v>0</v>
      </c>
      <c r="AK44" s="2"/>
      <c r="AN44" s="2">
        <v>1230001</v>
      </c>
      <c r="AO44" s="2">
        <v>0</v>
      </c>
      <c r="AP44" s="2">
        <v>0</v>
      </c>
      <c r="AQ44" s="2">
        <v>0</v>
      </c>
    </row>
    <row r="45" spans="1:45" s="20" customFormat="1" ht="12.75" customHeight="1">
      <c r="B45" s="487" t="s">
        <v>313</v>
      </c>
      <c r="C45" s="488"/>
      <c r="D45" s="486" t="s">
        <v>417</v>
      </c>
      <c r="E45" s="486"/>
      <c r="F45" s="496" t="s">
        <v>132</v>
      </c>
      <c r="G45" s="496"/>
      <c r="H45" s="257" t="s">
        <v>16</v>
      </c>
      <c r="K45" s="503" t="s">
        <v>227</v>
      </c>
      <c r="L45" s="503"/>
      <c r="M45" s="219" t="s">
        <v>225</v>
      </c>
      <c r="N45" s="138"/>
      <c r="O45" s="226" t="s">
        <v>223</v>
      </c>
      <c r="P45" s="504"/>
      <c r="Q45" s="504"/>
      <c r="S45" s="527" t="s">
        <v>41</v>
      </c>
      <c r="T45" s="527"/>
      <c r="U45" s="527"/>
      <c r="V45" s="527"/>
      <c r="W45" s="120">
        <f>IF(O8="甲欄",SUM(W35:W44),"0")</f>
        <v>380000</v>
      </c>
      <c r="X45" s="518"/>
      <c r="Z45" s="430">
        <f>IF(E66="",Z44,Z44+1)</f>
        <v>0</v>
      </c>
      <c r="AA45" s="57" t="str">
        <f>IF(E66="","","("&amp;Z45&amp;")"&amp;D66&amp;E66&amp;"(年少)"&amp;IF(P66="○","(非居住者)",""))</f>
        <v/>
      </c>
      <c r="AB45" s="429"/>
      <c r="AH45" s="2"/>
      <c r="AI45" s="55"/>
      <c r="AJ45" s="2"/>
      <c r="AK45" s="2"/>
    </row>
    <row r="46" spans="1:45" s="20" customFormat="1" ht="12.75" customHeight="1">
      <c r="F46" s="495" t="s">
        <v>418</v>
      </c>
      <c r="G46" s="495"/>
      <c r="H46" s="34"/>
      <c r="K46" s="503"/>
      <c r="L46" s="503"/>
      <c r="M46" s="220" t="s">
        <v>220</v>
      </c>
      <c r="N46" s="260"/>
      <c r="O46" s="139" t="s">
        <v>228</v>
      </c>
      <c r="P46" s="485" t="s">
        <v>228</v>
      </c>
      <c r="Q46" s="485"/>
      <c r="S46" s="521" t="s">
        <v>42</v>
      </c>
      <c r="T46" s="521"/>
      <c r="U46" s="521"/>
      <c r="V46" s="521"/>
      <c r="W46" s="85">
        <f>IF(W34-W45&lt;0,0,ROUNDDOWN(W34-W45,-3))</f>
        <v>0</v>
      </c>
      <c r="X46" s="61">
        <f>AO79</f>
        <v>0</v>
      </c>
      <c r="Z46" s="431">
        <f>IF(E67="",Z45,Z45+1)</f>
        <v>0</v>
      </c>
      <c r="AA46" s="432" t="str">
        <f>IF(E67="","","("&amp;Z46&amp;")"&amp;D67&amp;E67&amp;"(年少)"&amp;IF(P67="○","(非居住者)",""))</f>
        <v/>
      </c>
      <c r="AB46" s="433"/>
      <c r="AH46" s="512" t="s">
        <v>135</v>
      </c>
      <c r="AI46" s="513"/>
      <c r="AJ46" s="86" t="s">
        <v>136</v>
      </c>
      <c r="AL46" s="149">
        <f>+AL52+1</f>
        <v>20091</v>
      </c>
      <c r="AM46" s="87" t="s">
        <v>137</v>
      </c>
    </row>
    <row r="47" spans="1:45" s="20" customFormat="1" ht="12.75" customHeight="1">
      <c r="B47" s="20" t="s">
        <v>308</v>
      </c>
      <c r="K47" s="503"/>
      <c r="L47" s="503"/>
      <c r="M47" s="219" t="s">
        <v>226</v>
      </c>
      <c r="N47" s="260"/>
      <c r="O47" s="226" t="s">
        <v>224</v>
      </c>
      <c r="P47" s="504"/>
      <c r="Q47" s="504"/>
      <c r="S47" s="520" t="s">
        <v>187</v>
      </c>
      <c r="T47" s="520"/>
      <c r="U47" s="520"/>
      <c r="V47" s="520"/>
      <c r="W47" s="520"/>
      <c r="X47" s="41">
        <f>IF(F48=0,0,F48)</f>
        <v>0</v>
      </c>
      <c r="AH47" s="86">
        <v>0</v>
      </c>
      <c r="AI47" s="88">
        <v>0</v>
      </c>
      <c r="AJ47" s="86">
        <v>700000</v>
      </c>
      <c r="AL47" s="89">
        <f>IF(J16&lt;=AL52,0,N32)</f>
        <v>0</v>
      </c>
      <c r="AM47" s="87"/>
      <c r="AP47" s="25"/>
    </row>
    <row r="48" spans="1:45" s="20" customFormat="1" ht="12.75" customHeight="1" thickBot="1">
      <c r="B48" s="393" t="s">
        <v>309</v>
      </c>
      <c r="C48" s="590" t="s">
        <v>353</v>
      </c>
      <c r="D48" s="591"/>
      <c r="E48" s="592"/>
      <c r="F48" s="504"/>
      <c r="G48" s="504"/>
      <c r="I48" s="96" t="s">
        <v>359</v>
      </c>
      <c r="K48" s="530" t="s">
        <v>186</v>
      </c>
      <c r="L48" s="531"/>
      <c r="M48" s="219" t="s">
        <v>178</v>
      </c>
      <c r="N48" s="137"/>
      <c r="O48" s="140" t="s">
        <v>177</v>
      </c>
      <c r="P48" s="504"/>
      <c r="Q48" s="504"/>
      <c r="S48" s="520" t="s">
        <v>247</v>
      </c>
      <c r="T48" s="520"/>
      <c r="U48" s="520"/>
      <c r="V48" s="520"/>
      <c r="W48" s="514"/>
      <c r="X48" s="144">
        <f>IF(X46-X47&lt;=0,0,X46-X47)</f>
        <v>0</v>
      </c>
      <c r="Y48" s="2"/>
      <c r="AD48" s="2"/>
      <c r="AH48" s="86">
        <v>1300000</v>
      </c>
      <c r="AI48" s="88">
        <v>0.25</v>
      </c>
      <c r="AJ48" s="86">
        <v>375000</v>
      </c>
      <c r="AL48" s="90"/>
      <c r="AM48" s="91" t="s">
        <v>136</v>
      </c>
      <c r="AN48" s="90" t="s">
        <v>138</v>
      </c>
    </row>
    <row r="49" spans="2:42" s="20" customFormat="1" ht="12.75" customHeight="1" thickBot="1">
      <c r="B49" s="585" t="s">
        <v>16</v>
      </c>
      <c r="C49" s="487" t="s">
        <v>356</v>
      </c>
      <c r="D49" s="586"/>
      <c r="E49" s="488"/>
      <c r="F49" s="480" t="str">
        <f>IF(F48-MIN(X46:X47)=0,"",F48)</f>
        <v/>
      </c>
      <c r="G49" s="480"/>
      <c r="H49" s="96" t="s">
        <v>360</v>
      </c>
      <c r="I49" s="257" t="s">
        <v>16</v>
      </c>
      <c r="K49" s="528" t="s">
        <v>185</v>
      </c>
      <c r="L49" s="560"/>
      <c r="M49" s="529"/>
      <c r="N49" s="558" t="s">
        <v>112</v>
      </c>
      <c r="O49" s="559"/>
      <c r="P49" s="504"/>
      <c r="Q49" s="504"/>
      <c r="S49" s="514" t="s">
        <v>261</v>
      </c>
      <c r="T49" s="515"/>
      <c r="U49" s="515"/>
      <c r="V49" s="515"/>
      <c r="W49" s="145" t="s">
        <v>246</v>
      </c>
      <c r="X49" s="146">
        <f>IF(O8="甲欄",IF(ROUNDDOWN(X48*102.1%,-2)&lt;=0,0,ROUNDDOWN(X48*102.1%,-2)),X33)</f>
        <v>0</v>
      </c>
      <c r="AD49" s="2"/>
      <c r="AH49" s="86">
        <v>4100000</v>
      </c>
      <c r="AI49" s="88">
        <v>0.15</v>
      </c>
      <c r="AJ49" s="86">
        <v>785000</v>
      </c>
      <c r="AL49" s="92">
        <f>LOOKUP(AL47,AH47:AH50,AI47:AI50)</f>
        <v>0</v>
      </c>
      <c r="AM49" s="93">
        <f>IF(AL47=0,0,IF(AL47&lt;=700000,700000,LOOKUP(AL47,AH47:AH50,AJ47:AJ50)))</f>
        <v>0</v>
      </c>
      <c r="AN49" s="86">
        <f>ROUNDDOWN((AL47*AL49+AM49),0)</f>
        <v>0</v>
      </c>
    </row>
    <row r="50" spans="2:42" s="20" customFormat="1" ht="12.75" customHeight="1">
      <c r="B50" s="585"/>
      <c r="C50" s="588" t="s">
        <v>352</v>
      </c>
      <c r="D50" s="589"/>
      <c r="E50" s="394" t="s">
        <v>354</v>
      </c>
      <c r="F50" s="587" t="s">
        <v>355</v>
      </c>
      <c r="G50" s="587"/>
      <c r="H50" s="96" t="s">
        <v>358</v>
      </c>
      <c r="I50" s="62" t="s">
        <v>16</v>
      </c>
      <c r="K50" s="561"/>
      <c r="L50" s="562"/>
      <c r="M50" s="563"/>
      <c r="N50" s="528" t="s">
        <v>113</v>
      </c>
      <c r="O50" s="529"/>
      <c r="P50" s="504"/>
      <c r="Q50" s="504"/>
      <c r="S50" s="514" t="s">
        <v>44</v>
      </c>
      <c r="T50" s="515"/>
      <c r="U50" s="515"/>
      <c r="V50" s="515"/>
      <c r="W50" s="147" t="str">
        <f>IF(X50&gt;=0,"［ 超過 ］","［ 不足］")</f>
        <v>［ 超過 ］</v>
      </c>
      <c r="X50" s="143">
        <f>X33-X49</f>
        <v>0</v>
      </c>
      <c r="AD50" s="2"/>
      <c r="AH50" s="89">
        <v>7700000</v>
      </c>
      <c r="AI50" s="88">
        <v>0.05</v>
      </c>
      <c r="AJ50" s="86">
        <v>1555000</v>
      </c>
      <c r="AL50" s="87"/>
      <c r="AM50" s="87"/>
      <c r="AP50" s="25"/>
    </row>
    <row r="51" spans="2:42" s="20" customFormat="1" ht="12.75" customHeight="1">
      <c r="B51" s="256" t="s">
        <v>316</v>
      </c>
      <c r="C51" s="497"/>
      <c r="D51" s="497"/>
      <c r="E51" s="257" t="s">
        <v>16</v>
      </c>
      <c r="F51" s="504"/>
      <c r="G51" s="504"/>
      <c r="H51" s="96" t="s">
        <v>361</v>
      </c>
      <c r="I51" s="62" t="s">
        <v>16</v>
      </c>
      <c r="K51" s="503" t="s">
        <v>114</v>
      </c>
      <c r="L51" s="503"/>
      <c r="M51" s="503"/>
      <c r="N51" s="503"/>
      <c r="O51" s="503"/>
      <c r="P51" s="504"/>
      <c r="Q51" s="504"/>
      <c r="AD51" s="2"/>
      <c r="AH51" s="87"/>
      <c r="AI51" s="87"/>
      <c r="AJ51" s="87"/>
      <c r="AP51" s="25"/>
    </row>
    <row r="52" spans="2:42" s="20" customFormat="1" ht="12.75" customHeight="1">
      <c r="B52" s="256" t="s">
        <v>317</v>
      </c>
      <c r="C52" s="497"/>
      <c r="D52" s="497"/>
      <c r="E52" s="257" t="s">
        <v>16</v>
      </c>
      <c r="F52" s="504"/>
      <c r="G52" s="504"/>
      <c r="H52" s="96" t="s">
        <v>362</v>
      </c>
      <c r="I52" s="62" t="s">
        <v>16</v>
      </c>
      <c r="K52" s="6"/>
      <c r="S52" s="80"/>
      <c r="T52" s="127"/>
      <c r="U52" s="127"/>
      <c r="V52" s="127"/>
      <c r="AD52" s="2"/>
      <c r="AH52" s="512" t="s">
        <v>139</v>
      </c>
      <c r="AI52" s="513"/>
      <c r="AJ52" s="86" t="s">
        <v>136</v>
      </c>
      <c r="AL52" s="148">
        <f>+AE34</f>
        <v>20090</v>
      </c>
      <c r="AM52" s="87" t="s">
        <v>140</v>
      </c>
      <c r="AN52" s="87"/>
      <c r="AP52" s="25"/>
    </row>
    <row r="53" spans="2:42" s="20" customFormat="1" ht="12.75" customHeight="1">
      <c r="K53" s="6"/>
      <c r="AC53" s="2"/>
      <c r="AD53" s="2"/>
      <c r="AH53" s="86">
        <v>0</v>
      </c>
      <c r="AI53" s="88">
        <v>0</v>
      </c>
      <c r="AJ53" s="86">
        <v>1200000</v>
      </c>
      <c r="AL53" s="89">
        <f>IF(J16&gt;AL52,0,N32)</f>
        <v>0</v>
      </c>
      <c r="AM53" s="87"/>
      <c r="AN53" s="87"/>
      <c r="AP53" s="25"/>
    </row>
    <row r="54" spans="2:42" s="20" customFormat="1" ht="12.75" customHeight="1">
      <c r="B54" s="20" t="s">
        <v>396</v>
      </c>
      <c r="AA54" s="20" t="s">
        <v>379</v>
      </c>
      <c r="AB54" s="20" t="s">
        <v>380</v>
      </c>
      <c r="AC54" s="20" t="s">
        <v>387</v>
      </c>
      <c r="AD54" s="2"/>
      <c r="AH54" s="86">
        <v>3300000</v>
      </c>
      <c r="AI54" s="88">
        <v>0.25</v>
      </c>
      <c r="AJ54" s="86">
        <v>375000</v>
      </c>
      <c r="AL54" s="90"/>
      <c r="AM54" s="91" t="s">
        <v>136</v>
      </c>
      <c r="AN54" s="90" t="s">
        <v>138</v>
      </c>
      <c r="AP54" s="25"/>
    </row>
    <row r="55" spans="2:42" s="20" customFormat="1" ht="12.75" customHeight="1">
      <c r="B55" s="20" t="s">
        <v>398</v>
      </c>
      <c r="AB55" s="20" t="s">
        <v>390</v>
      </c>
      <c r="AC55" s="20" t="s">
        <v>389</v>
      </c>
      <c r="AD55" s="2"/>
      <c r="AH55" s="86">
        <v>4100000</v>
      </c>
      <c r="AI55" s="88">
        <v>0.15</v>
      </c>
      <c r="AJ55" s="86">
        <v>785000</v>
      </c>
      <c r="AL55" s="92">
        <f>LOOKUP(AL53,AH53:AH56,AI53:AI56)</f>
        <v>0</v>
      </c>
      <c r="AM55" s="93">
        <f>IF(AL53=0,0,IF(AL53&lt;=1200000,1200000,LOOKUP(AL53,AH53:AH56,AJ53:AJ56)))</f>
        <v>0</v>
      </c>
      <c r="AN55" s="86">
        <f>ROUNDDOWN((AL53*AL55+AM55),0)</f>
        <v>0</v>
      </c>
      <c r="AP55" s="25"/>
    </row>
    <row r="56" spans="2:42" s="20" customFormat="1" ht="12.75" customHeight="1">
      <c r="AA56" s="20" t="s">
        <v>381</v>
      </c>
      <c r="AB56" s="20" t="s">
        <v>383</v>
      </c>
      <c r="AC56" s="20" t="s">
        <v>388</v>
      </c>
      <c r="AD56" s="2"/>
      <c r="AH56" s="86">
        <v>7700000</v>
      </c>
      <c r="AI56" s="88">
        <v>0.05</v>
      </c>
      <c r="AJ56" s="86">
        <v>1555000</v>
      </c>
      <c r="AK56" s="87"/>
      <c r="AL56" s="87"/>
      <c r="AM56" s="121"/>
      <c r="AP56" s="25"/>
    </row>
    <row r="57" spans="2:42" s="20" customFormat="1" ht="12.75" customHeight="1">
      <c r="B57" s="20" t="s">
        <v>397</v>
      </c>
      <c r="AA57" s="20" t="s">
        <v>382</v>
      </c>
      <c r="AB57" s="20" t="s">
        <v>384</v>
      </c>
      <c r="AD57" s="2"/>
      <c r="AH57" s="2"/>
      <c r="AI57" s="55"/>
      <c r="AJ57" s="2"/>
      <c r="AK57" s="2"/>
      <c r="AP57" s="25"/>
    </row>
    <row r="58" spans="2:42" s="20" customFormat="1" ht="12.75" customHeight="1">
      <c r="B58" s="541" t="s">
        <v>401</v>
      </c>
      <c r="C58" s="542"/>
      <c r="D58" s="577" t="s">
        <v>205</v>
      </c>
      <c r="E58" s="490"/>
      <c r="F58" s="550" t="s">
        <v>307</v>
      </c>
      <c r="G58" s="551"/>
      <c r="H58" s="16" t="s">
        <v>305</v>
      </c>
      <c r="I58" s="16" t="s">
        <v>101</v>
      </c>
      <c r="J58" s="27" t="s">
        <v>4</v>
      </c>
      <c r="K58" s="43" t="s">
        <v>207</v>
      </c>
      <c r="L58" s="435" t="s">
        <v>402</v>
      </c>
      <c r="M58" s="489" t="s">
        <v>7</v>
      </c>
      <c r="N58" s="490"/>
      <c r="O58" s="44" t="s">
        <v>173</v>
      </c>
      <c r="P58" s="44" t="s">
        <v>310</v>
      </c>
      <c r="Q58" s="45" t="s">
        <v>102</v>
      </c>
      <c r="AB58" s="417" t="s">
        <v>385</v>
      </c>
      <c r="AD58" s="2"/>
      <c r="AH58" s="22" t="s">
        <v>229</v>
      </c>
      <c r="AI58" s="23"/>
      <c r="AJ58" s="24"/>
      <c r="AK58" s="96" t="s">
        <v>221</v>
      </c>
      <c r="AL58" s="19">
        <f>P45</f>
        <v>0</v>
      </c>
      <c r="AM58" s="55">
        <f>LOOKUP(AL58,AH60:AH63,AI60:AI63)</f>
        <v>1</v>
      </c>
      <c r="AN58" s="2">
        <f>LOOKUP(AL58,AH60:AH63,AJ60:AJ63)</f>
        <v>0</v>
      </c>
      <c r="AO58" s="19">
        <f>ROUNDUP(AL58*AM58+AN58,0)</f>
        <v>0</v>
      </c>
      <c r="AP58" s="25"/>
    </row>
    <row r="59" spans="2:42" s="20" customFormat="1" ht="12.75" customHeight="1">
      <c r="B59" s="580" t="str">
        <f>+B20</f>
        <v>(H16.1.1以前生)</v>
      </c>
      <c r="C59" s="404" t="s">
        <v>370</v>
      </c>
      <c r="D59" s="47"/>
      <c r="E59" s="26"/>
      <c r="F59" s="47"/>
      <c r="G59" s="26"/>
      <c r="H59" s="403"/>
      <c r="I59" s="48" t="s">
        <v>16</v>
      </c>
      <c r="J59" s="53"/>
      <c r="K59" s="49" t="str">
        <f>IF(J59&gt;=$AE$21,"対象外",IF(J59="","",IF(AND(J59&lt;=$AE$18,$L$59="同居"),"同居老",IF(J59&lt;=$AE$18,"老",IF(J59&gt;=$AE$19,IF(J59&lt;=$AF$19,"特",""),"")))))</f>
        <v/>
      </c>
      <c r="L59" s="48" t="s">
        <v>16</v>
      </c>
      <c r="M59" s="544"/>
      <c r="N59" s="545"/>
      <c r="O59" s="402"/>
      <c r="P59" s="48" t="s">
        <v>16</v>
      </c>
      <c r="Q59" s="259" t="str">
        <f>IF(J59="","",IF(J59&gt;=$AE$21,"住民税事項へ",IF(O59&gt;380000,"対象外","対象")))</f>
        <v/>
      </c>
      <c r="AB59" s="417" t="s">
        <v>386</v>
      </c>
      <c r="AD59" s="2"/>
      <c r="AH59" s="63" t="s">
        <v>232</v>
      </c>
      <c r="AI59" s="94" t="s">
        <v>20</v>
      </c>
      <c r="AJ59" s="95"/>
      <c r="AK59" s="96" t="s">
        <v>236</v>
      </c>
      <c r="AL59" s="19">
        <f>N45</f>
        <v>0</v>
      </c>
      <c r="AM59" s="55">
        <f>LOOKUP(AL59,AH65:AH68,AI65:AI68)</f>
        <v>1</v>
      </c>
      <c r="AN59" s="2">
        <f>LOOKUP(AL59,AH65:AH68,AJ65:AJ68)</f>
        <v>0</v>
      </c>
      <c r="AO59" s="19">
        <f>ROUNDUP(AL59*AM59+AN59,0)</f>
        <v>0</v>
      </c>
      <c r="AP59" s="25"/>
    </row>
    <row r="60" spans="2:42" s="20" customFormat="1" ht="12.75" customHeight="1">
      <c r="B60" s="581"/>
      <c r="C60" s="415" t="s">
        <v>371</v>
      </c>
      <c r="D60" s="47"/>
      <c r="E60" s="26"/>
      <c r="F60" s="47"/>
      <c r="G60" s="26"/>
      <c r="H60" s="416"/>
      <c r="I60" s="418" t="s">
        <v>16</v>
      </c>
      <c r="J60" s="53"/>
      <c r="K60" s="49" t="str">
        <f>IF(J60&gt;=$AE$21,"対象外",IF(J60="","",IF(AND(J60&lt;=$AE$18,$L$60="同居"),"同居老",IF(J60&lt;=$AE$18,"老",IF(J60&gt;=$AE$19,IF(J60&lt;=$AF$19,"特",""),"")))))</f>
        <v/>
      </c>
      <c r="L60" s="48" t="s">
        <v>16</v>
      </c>
      <c r="M60" s="544"/>
      <c r="N60" s="545"/>
      <c r="O60" s="414"/>
      <c r="P60" s="418" t="s">
        <v>16</v>
      </c>
      <c r="Q60" s="259" t="str">
        <f>IF(J60="","",IF(J60&gt;=$AE$21,"住民税事項へ",IF(O60&gt;380000,"対象外","対象")))</f>
        <v/>
      </c>
      <c r="AD60" s="2"/>
      <c r="AH60" s="19">
        <v>0</v>
      </c>
      <c r="AI60" s="56">
        <v>1</v>
      </c>
      <c r="AJ60" s="19">
        <v>0</v>
      </c>
      <c r="AN60" s="5" t="s">
        <v>233</v>
      </c>
      <c r="AO60" s="73">
        <f>MAX(IF(AO58+AO59&lt;=40000,AO58+AO59,40000),AO58)</f>
        <v>0</v>
      </c>
    </row>
    <row r="61" spans="2:42" s="20" customFormat="1" ht="12.75" customHeight="1">
      <c r="B61" s="582"/>
      <c r="C61" s="415" t="s">
        <v>372</v>
      </c>
      <c r="D61" s="47"/>
      <c r="E61" s="26"/>
      <c r="F61" s="47"/>
      <c r="G61" s="26"/>
      <c r="H61" s="416"/>
      <c r="I61" s="48" t="s">
        <v>16</v>
      </c>
      <c r="J61" s="53"/>
      <c r="K61" s="49" t="str">
        <f>IF(J61&gt;=$AE$21,"対象外",IF(J61="","",IF(AND(J61&lt;=$AE$18,$L$61="同居"),"同居老",IF(J61&lt;=$AE$18,"老",IF(J61&gt;=$AE$19,IF(J61&lt;=$AF$19,"特",""),"")))))</f>
        <v/>
      </c>
      <c r="L61" s="48" t="s">
        <v>16</v>
      </c>
      <c r="M61" s="544"/>
      <c r="N61" s="545"/>
      <c r="O61" s="414"/>
      <c r="P61" s="48" t="s">
        <v>16</v>
      </c>
      <c r="Q61" s="259" t="str">
        <f>IF(J61="","",IF(J61&gt;=$AE$21,"住民税事項へ",IF(O61&gt;380000,"対象外","対象")))</f>
        <v/>
      </c>
      <c r="AA61" s="20" t="s">
        <v>192</v>
      </c>
      <c r="AC61" s="20" t="s">
        <v>193</v>
      </c>
      <c r="AD61" s="2"/>
      <c r="AH61" s="19">
        <v>25000</v>
      </c>
      <c r="AI61" s="56">
        <v>0.5</v>
      </c>
      <c r="AJ61" s="19">
        <v>12500</v>
      </c>
    </row>
    <row r="62" spans="2:42" s="20" customFormat="1" ht="12.75" customHeight="1">
      <c r="AA62" s="20" t="s">
        <v>190</v>
      </c>
      <c r="AC62" s="20" t="s">
        <v>194</v>
      </c>
      <c r="AD62" s="2"/>
      <c r="AH62" s="19">
        <v>50000</v>
      </c>
      <c r="AI62" s="56">
        <v>0.25</v>
      </c>
      <c r="AJ62" s="19">
        <v>25000</v>
      </c>
      <c r="AK62" s="96" t="s">
        <v>231</v>
      </c>
      <c r="AL62" s="19">
        <f>N46</f>
        <v>0</v>
      </c>
      <c r="AM62" s="55">
        <f>LOOKUP(AL62,AH65:AH68,AI65:AI68)</f>
        <v>1</v>
      </c>
      <c r="AN62" s="2">
        <f>LOOKUP(AL62,AH65:AH68,AJ65:AJ68)</f>
        <v>0</v>
      </c>
      <c r="AO62" s="19">
        <f>MIN(40000,ROUNDUP(AL62*AM62+AN62,0))</f>
        <v>0</v>
      </c>
    </row>
    <row r="63" spans="2:42" s="20" customFormat="1" ht="12.75" customHeight="1">
      <c r="B63" s="20" t="s">
        <v>395</v>
      </c>
      <c r="AA63" s="20" t="s">
        <v>191</v>
      </c>
      <c r="AC63" s="20" t="s">
        <v>194</v>
      </c>
      <c r="AD63" s="2"/>
      <c r="AH63" s="19">
        <v>100000</v>
      </c>
      <c r="AI63" s="56">
        <v>0</v>
      </c>
      <c r="AJ63" s="19">
        <v>50000</v>
      </c>
      <c r="AK63" s="96"/>
      <c r="AP63" s="25"/>
    </row>
    <row r="64" spans="2:42" s="20" customFormat="1" ht="12.75" customHeight="1">
      <c r="B64" s="593" t="s">
        <v>400</v>
      </c>
      <c r="C64" s="594"/>
      <c r="D64" s="577" t="s">
        <v>205</v>
      </c>
      <c r="E64" s="490"/>
      <c r="F64" s="550" t="s">
        <v>307</v>
      </c>
      <c r="G64" s="551"/>
      <c r="H64" s="16" t="s">
        <v>305</v>
      </c>
      <c r="I64" s="16" t="s">
        <v>101</v>
      </c>
      <c r="J64" s="27" t="s">
        <v>4</v>
      </c>
      <c r="K64" s="43" t="s">
        <v>207</v>
      </c>
      <c r="L64" s="435" t="s">
        <v>402</v>
      </c>
      <c r="M64" s="489" t="s">
        <v>7</v>
      </c>
      <c r="N64" s="490"/>
      <c r="O64" s="44" t="s">
        <v>173</v>
      </c>
      <c r="P64" s="44" t="s">
        <v>310</v>
      </c>
      <c r="Q64" s="45" t="s">
        <v>102</v>
      </c>
      <c r="AA64" s="20" t="s">
        <v>195</v>
      </c>
      <c r="AC64" s="20" t="s">
        <v>196</v>
      </c>
      <c r="AD64" s="2"/>
      <c r="AH64" s="63" t="s">
        <v>230</v>
      </c>
      <c r="AI64" s="94" t="s">
        <v>20</v>
      </c>
      <c r="AJ64" s="95"/>
      <c r="AK64" s="96" t="s">
        <v>222</v>
      </c>
      <c r="AL64" s="19">
        <f>P47</f>
        <v>0</v>
      </c>
      <c r="AM64" s="55">
        <f>LOOKUP(AL64,AH60:AH63,AI60:AI63)</f>
        <v>1</v>
      </c>
      <c r="AN64" s="2">
        <f>LOOKUP(AL64,AH60:AH63,AJ60:AJ63)</f>
        <v>0</v>
      </c>
      <c r="AO64" s="19">
        <f>ROUNDUP(AL64*AM64+AN64,0)</f>
        <v>0</v>
      </c>
      <c r="AP64" s="25"/>
    </row>
    <row r="65" spans="2:43" s="20" customFormat="1" ht="12.75" customHeight="1">
      <c r="B65" s="580" t="str">
        <f>+B26</f>
        <v>(H16.1.2以後生)</v>
      </c>
      <c r="C65" s="415" t="s">
        <v>374</v>
      </c>
      <c r="D65" s="47"/>
      <c r="E65" s="26"/>
      <c r="F65" s="47"/>
      <c r="G65" s="26"/>
      <c r="H65" s="416"/>
      <c r="I65" s="48" t="s">
        <v>16</v>
      </c>
      <c r="J65" s="53"/>
      <c r="K65" s="49" t="str">
        <f>IF(J65="","",IF(J65&lt;$AE$21,"16歳以上",IF(J65&gt;=$AE$21,"年少","")))</f>
        <v/>
      </c>
      <c r="L65" s="48" t="s">
        <v>16</v>
      </c>
      <c r="M65" s="544"/>
      <c r="N65" s="545"/>
      <c r="O65" s="414"/>
      <c r="P65" s="48" t="s">
        <v>16</v>
      </c>
      <c r="Q65" s="399" t="str">
        <f>IF(J65="","",IF(J65&lt;$AE$21,"控除対象欄へ",IF(O65&gt;380000,"対象外","対象")))</f>
        <v/>
      </c>
      <c r="AA65" s="20" t="s">
        <v>197</v>
      </c>
      <c r="AC65" s="20" t="s">
        <v>198</v>
      </c>
      <c r="AD65" s="2"/>
      <c r="AH65" s="19">
        <v>0</v>
      </c>
      <c r="AI65" s="56">
        <v>1</v>
      </c>
      <c r="AJ65" s="19">
        <v>0</v>
      </c>
      <c r="AK65" s="96" t="s">
        <v>235</v>
      </c>
      <c r="AL65" s="19">
        <f>N47</f>
        <v>0</v>
      </c>
      <c r="AM65" s="55">
        <f>LOOKUP(AL65,AH65:AH68,AI65:AI68)</f>
        <v>1</v>
      </c>
      <c r="AN65" s="2">
        <f>LOOKUP(AL65,AH65:AH68,AJ65:AJ68)</f>
        <v>0</v>
      </c>
      <c r="AO65" s="19">
        <f>ROUNDUP(AL65*AM65+AN65,0)</f>
        <v>0</v>
      </c>
      <c r="AP65" s="25"/>
    </row>
    <row r="66" spans="2:43" s="20" customFormat="1" ht="12.75" customHeight="1">
      <c r="B66" s="581"/>
      <c r="C66" s="415" t="s">
        <v>375</v>
      </c>
      <c r="D66" s="47"/>
      <c r="E66" s="26"/>
      <c r="F66" s="47"/>
      <c r="G66" s="26"/>
      <c r="H66" s="416"/>
      <c r="I66" s="48" t="s">
        <v>16</v>
      </c>
      <c r="J66" s="53"/>
      <c r="K66" s="49" t="str">
        <f>IF(J66="","",IF(J66&lt;$AE$21,"16歳以上",IF(J66&gt;=$AE$21,"年少","")))</f>
        <v/>
      </c>
      <c r="L66" s="48" t="s">
        <v>16</v>
      </c>
      <c r="M66" s="544"/>
      <c r="N66" s="545"/>
      <c r="O66" s="414"/>
      <c r="P66" s="48" t="s">
        <v>16</v>
      </c>
      <c r="Q66" s="399" t="str">
        <f>IF(J66="","",IF(J66&lt;$AE$21,"控除対象欄へ",IF(O66&gt;380000,"対象外","対象")))</f>
        <v/>
      </c>
      <c r="AC66" s="2"/>
      <c r="AD66" s="2"/>
      <c r="AH66" s="19">
        <v>20000</v>
      </c>
      <c r="AI66" s="56">
        <v>0.5</v>
      </c>
      <c r="AJ66" s="19">
        <v>10000</v>
      </c>
      <c r="AN66" s="5" t="s">
        <v>234</v>
      </c>
      <c r="AO66" s="73">
        <f>MAX(IF(AO64+AO65&lt;=40000,AO64+AO65,40000),AO64)</f>
        <v>0</v>
      </c>
      <c r="AP66" s="25"/>
    </row>
    <row r="67" spans="2:43" s="20" customFormat="1" ht="12.75" customHeight="1">
      <c r="B67" s="582"/>
      <c r="C67" s="415" t="s">
        <v>376</v>
      </c>
      <c r="D67" s="47"/>
      <c r="E67" s="26"/>
      <c r="F67" s="47"/>
      <c r="G67" s="26"/>
      <c r="H67" s="416"/>
      <c r="I67" s="48" t="s">
        <v>16</v>
      </c>
      <c r="J67" s="53"/>
      <c r="K67" s="49" t="str">
        <f>IF(J67="","",IF(J67&lt;$AE$21,"16歳以上",IF(J67&gt;=$AE$21,"年少","")))</f>
        <v/>
      </c>
      <c r="L67" s="48" t="s">
        <v>16</v>
      </c>
      <c r="M67" s="544"/>
      <c r="N67" s="545"/>
      <c r="O67" s="414"/>
      <c r="P67" s="48" t="s">
        <v>16</v>
      </c>
      <c r="Q67" s="399" t="str">
        <f>IF(J67="","",IF(J67&lt;$AE$21,"控除対象欄へ",IF(O67&gt;380000,"対象外","対象")))</f>
        <v/>
      </c>
      <c r="AH67" s="19">
        <v>40000</v>
      </c>
      <c r="AI67" s="56">
        <v>0.25</v>
      </c>
      <c r="AJ67" s="19">
        <v>20000</v>
      </c>
      <c r="AK67" s="2"/>
      <c r="AP67" s="25"/>
    </row>
    <row r="68" spans="2:43" s="20" customFormat="1" ht="12.75" customHeight="1">
      <c r="AH68" s="19">
        <v>80000</v>
      </c>
      <c r="AI68" s="56">
        <v>0</v>
      </c>
      <c r="AJ68" s="19">
        <v>40000</v>
      </c>
      <c r="AN68" s="5" t="s">
        <v>237</v>
      </c>
      <c r="AO68" s="73">
        <f>IF(AO60+AO62+AO66&lt;=120000,AO60+AO62+AO66,120000)</f>
        <v>0</v>
      </c>
      <c r="AP68" s="25"/>
    </row>
    <row r="69" spans="2:43" s="20" customFormat="1" ht="12.75" customHeight="1">
      <c r="AH69" s="2"/>
      <c r="AI69" s="55"/>
      <c r="AJ69" s="2"/>
      <c r="AK69" s="2"/>
      <c r="AP69" s="25"/>
    </row>
    <row r="70" spans="2:43" s="20" customFormat="1" ht="12.75" customHeight="1">
      <c r="AH70" s="22" t="s">
        <v>182</v>
      </c>
      <c r="AI70" s="23"/>
      <c r="AJ70" s="24"/>
      <c r="AK70" s="2"/>
      <c r="AP70" s="25"/>
      <c r="AQ70" s="122"/>
    </row>
    <row r="71" spans="2:43" s="20" customFormat="1" ht="12.75" customHeight="1">
      <c r="AC71" s="2"/>
      <c r="AD71" s="2"/>
      <c r="AH71" s="63" t="s">
        <v>181</v>
      </c>
      <c r="AI71" s="94" t="s">
        <v>20</v>
      </c>
      <c r="AJ71" s="95"/>
      <c r="AK71" s="96" t="s">
        <v>178</v>
      </c>
      <c r="AL71" s="19">
        <f>N48</f>
        <v>0</v>
      </c>
      <c r="AM71" s="55">
        <f>LOOKUP(AL71,AH72:AH72,AI72:AI72)</f>
        <v>1</v>
      </c>
      <c r="AN71" s="2">
        <f>LOOKUP(AL71,AH72:AH72,AJ72:AJ72)</f>
        <v>0</v>
      </c>
      <c r="AO71" s="19">
        <f>MIN(50000,ROUNDUP(AL71*AM71+AN71,0))</f>
        <v>0</v>
      </c>
      <c r="AP71" s="25"/>
      <c r="AQ71" s="122"/>
    </row>
    <row r="72" spans="2:43" s="20" customFormat="1" ht="12.75" customHeight="1">
      <c r="AC72" s="2"/>
      <c r="AD72" s="2"/>
      <c r="AH72" s="19">
        <v>0</v>
      </c>
      <c r="AI72" s="56">
        <v>1</v>
      </c>
      <c r="AJ72" s="19">
        <v>0</v>
      </c>
      <c r="AK72" s="5"/>
      <c r="AN72" s="2"/>
      <c r="AP72" s="25"/>
    </row>
    <row r="73" spans="2:43" s="20" customFormat="1" ht="12.75" customHeight="1">
      <c r="AC73" s="2"/>
      <c r="AD73" s="2"/>
      <c r="AH73" s="63" t="s">
        <v>180</v>
      </c>
      <c r="AI73" s="94" t="s">
        <v>20</v>
      </c>
      <c r="AJ73" s="95"/>
      <c r="AK73" s="96" t="s">
        <v>183</v>
      </c>
      <c r="AL73" s="19">
        <f>P48</f>
        <v>0</v>
      </c>
      <c r="AM73" s="55">
        <f>LOOKUP(AL73,AH74:AH76,AI74:AI76)</f>
        <v>1</v>
      </c>
      <c r="AN73" s="2">
        <f>LOOKUP(AL73,AH74:AH76,AJ74:AJ76)</f>
        <v>0</v>
      </c>
      <c r="AO73" s="19">
        <f>ROUNDUP(AL73*AM73+AN73,0)</f>
        <v>0</v>
      </c>
      <c r="AP73" s="25"/>
    </row>
    <row r="74" spans="2:43" s="20" customFormat="1" ht="12.75" customHeight="1">
      <c r="AC74" s="2"/>
      <c r="AD74" s="2"/>
      <c r="AH74" s="19">
        <v>0</v>
      </c>
      <c r="AI74" s="56">
        <v>1</v>
      </c>
      <c r="AJ74" s="19">
        <v>0</v>
      </c>
      <c r="AP74" s="25"/>
    </row>
    <row r="75" spans="2:43" s="20" customFormat="1" ht="12.75" customHeight="1">
      <c r="AC75" s="2"/>
      <c r="AD75" s="2"/>
      <c r="AH75" s="19">
        <v>10000</v>
      </c>
      <c r="AI75" s="56">
        <v>0.5</v>
      </c>
      <c r="AJ75" s="19">
        <v>5000</v>
      </c>
      <c r="AK75" s="2"/>
      <c r="AN75" s="5" t="s">
        <v>0</v>
      </c>
      <c r="AO75" s="73">
        <f>IF(AO71+AO73&lt;=50000,AO71+AO73,50000)</f>
        <v>0</v>
      </c>
      <c r="AP75" s="25"/>
    </row>
    <row r="76" spans="2:43" s="20" customFormat="1" ht="12.75" customHeight="1">
      <c r="AC76" s="2"/>
      <c r="AD76" s="2"/>
      <c r="AH76" s="19">
        <v>20000</v>
      </c>
      <c r="AI76" s="56">
        <v>0</v>
      </c>
      <c r="AJ76" s="19">
        <v>15000</v>
      </c>
      <c r="AK76" s="2"/>
      <c r="AP76" s="25"/>
    </row>
    <row r="77" spans="2:43" s="20" customFormat="1" ht="12.75" customHeight="1">
      <c r="AD77" s="2"/>
      <c r="AH77" s="2"/>
      <c r="AI77" s="55"/>
      <c r="AJ77" s="2"/>
      <c r="AK77" s="2"/>
      <c r="AP77" s="25"/>
    </row>
    <row r="78" spans="2:43" s="20" customFormat="1" ht="12.75" customHeight="1">
      <c r="AD78" s="2"/>
      <c r="AH78" s="22" t="s">
        <v>45</v>
      </c>
      <c r="AI78" s="23"/>
      <c r="AJ78" s="24"/>
      <c r="AL78" s="40" t="s">
        <v>46</v>
      </c>
      <c r="AP78" s="25"/>
    </row>
    <row r="79" spans="2:43" s="20" customFormat="1" ht="12.75" customHeight="1">
      <c r="AD79" s="2"/>
      <c r="AH79" s="63" t="s">
        <v>141</v>
      </c>
      <c r="AI79" s="3" t="s">
        <v>47</v>
      </c>
      <c r="AJ79" s="95" t="s">
        <v>20</v>
      </c>
      <c r="AL79" s="19">
        <f>W46</f>
        <v>0</v>
      </c>
      <c r="AM79" s="55">
        <f>LOOKUP(AL79,AH80:AH87,AI80:AI87)</f>
        <v>0.05</v>
      </c>
      <c r="AN79" s="2">
        <f>LOOKUP(AL79,AH80:AH87,AJ80:AJ87)</f>
        <v>0</v>
      </c>
      <c r="AO79" s="142">
        <f>AL79*AM79-AN79</f>
        <v>0</v>
      </c>
      <c r="AP79" s="25"/>
    </row>
    <row r="80" spans="2:43" s="20" customFormat="1" ht="12.75" customHeight="1">
      <c r="AD80" s="2"/>
      <c r="AH80" s="19">
        <v>0</v>
      </c>
      <c r="AI80" s="56">
        <v>0.05</v>
      </c>
      <c r="AJ80" s="19">
        <v>0</v>
      </c>
      <c r="AP80" s="25"/>
    </row>
    <row r="81" spans="1:42" s="20" customFormat="1" ht="12.75" customHeight="1">
      <c r="AD81" s="2"/>
      <c r="AH81" s="19">
        <v>1950001</v>
      </c>
      <c r="AI81" s="56">
        <v>0.1</v>
      </c>
      <c r="AJ81" s="19">
        <v>97500</v>
      </c>
      <c r="AN81" s="5" t="s">
        <v>43</v>
      </c>
      <c r="AO81" s="19"/>
      <c r="AP81" s="25"/>
    </row>
    <row r="82" spans="1:42" s="20" customFormat="1" ht="12.75" customHeight="1">
      <c r="AD82" s="2"/>
      <c r="AH82" s="19">
        <v>3300001</v>
      </c>
      <c r="AI82" s="56">
        <v>0.2</v>
      </c>
      <c r="AJ82" s="19">
        <v>427500</v>
      </c>
      <c r="AO82" s="2"/>
      <c r="AP82" s="25"/>
    </row>
    <row r="83" spans="1:42" s="20" customFormat="1" ht="12.75" customHeight="1">
      <c r="AD83" s="2"/>
      <c r="AH83" s="19">
        <v>6950001</v>
      </c>
      <c r="AI83" s="56">
        <v>0.23</v>
      </c>
      <c r="AJ83" s="19">
        <v>636000</v>
      </c>
      <c r="AN83" s="96" t="s">
        <v>247</v>
      </c>
      <c r="AO83" s="19">
        <f>IF(AO79-AO81&gt;=0,AO79-AO81,0)</f>
        <v>0</v>
      </c>
      <c r="AP83" s="25"/>
    </row>
    <row r="84" spans="1:42" s="20" customFormat="1" ht="12.75" customHeight="1">
      <c r="AD84" s="2"/>
      <c r="AH84" s="19">
        <v>9000001</v>
      </c>
      <c r="AI84" s="56">
        <v>0.33</v>
      </c>
      <c r="AJ84" s="19">
        <v>1536000</v>
      </c>
      <c r="AP84" s="25"/>
    </row>
    <row r="85" spans="1:42" s="20" customFormat="1" ht="12.75" customHeight="1">
      <c r="AD85" s="2"/>
      <c r="AH85" s="97">
        <v>18000001</v>
      </c>
      <c r="AI85" s="56">
        <v>0.4</v>
      </c>
      <c r="AJ85" s="19">
        <v>2796000</v>
      </c>
      <c r="AP85" s="25"/>
    </row>
    <row r="86" spans="1:42" s="20" customFormat="1" ht="12.75" customHeight="1">
      <c r="AC86" s="2"/>
      <c r="AD86" s="2"/>
      <c r="AH86" s="439">
        <v>40000001</v>
      </c>
      <c r="AI86" s="424">
        <v>0.45</v>
      </c>
      <c r="AJ86" s="423">
        <v>4796000</v>
      </c>
      <c r="AP86" s="25"/>
    </row>
    <row r="87" spans="1:42" s="20" customFormat="1" ht="12.75" customHeight="1">
      <c r="AC87" s="2"/>
      <c r="AD87" s="2"/>
      <c r="AH87" s="423">
        <v>999999999</v>
      </c>
      <c r="AI87" s="424">
        <f>+AI86</f>
        <v>0.45</v>
      </c>
      <c r="AJ87" s="423">
        <f>+AJ86</f>
        <v>4796000</v>
      </c>
      <c r="AM87" s="25"/>
      <c r="AP87" s="25"/>
    </row>
    <row r="88" spans="1:42" s="20" customFormat="1" ht="12.75" customHeight="1">
      <c r="AC88" s="2"/>
      <c r="AD88" s="2"/>
      <c r="AH88" s="22" t="s">
        <v>156</v>
      </c>
      <c r="AI88" s="23"/>
      <c r="AJ88" s="24"/>
      <c r="AL88" s="40" t="s">
        <v>46</v>
      </c>
      <c r="AP88" s="25"/>
    </row>
    <row r="89" spans="1:42" s="20" customFormat="1" ht="12.75" customHeight="1">
      <c r="AC89" s="2"/>
      <c r="AD89" s="2"/>
      <c r="AH89" s="63" t="s">
        <v>157</v>
      </c>
      <c r="AI89" s="3" t="s">
        <v>47</v>
      </c>
      <c r="AJ89" s="95" t="s">
        <v>20</v>
      </c>
      <c r="AL89" s="19">
        <f>AL79</f>
        <v>0</v>
      </c>
      <c r="AM89" s="55">
        <f>LOOKUP(AL89,AH90:AH93,AI90:AI93)</f>
        <v>0.1</v>
      </c>
      <c r="AN89" s="2">
        <f>LOOKUP(AL89,AH90:AH93,AJ90:AJ93)</f>
        <v>0</v>
      </c>
      <c r="AO89" s="19">
        <f>AL89*AM89-AN89</f>
        <v>0</v>
      </c>
      <c r="AP89" s="25"/>
    </row>
    <row r="90" spans="1:42" s="20" customFormat="1" ht="12.75" customHeight="1">
      <c r="AC90" s="2"/>
      <c r="AD90" s="2"/>
      <c r="AH90" s="19">
        <v>0</v>
      </c>
      <c r="AI90" s="56">
        <v>0.1</v>
      </c>
      <c r="AJ90" s="19">
        <v>0</v>
      </c>
      <c r="AL90" s="20" t="s">
        <v>158</v>
      </c>
      <c r="AM90" s="25"/>
      <c r="AO90" s="2">
        <v>5000</v>
      </c>
      <c r="AP90" s="25"/>
    </row>
    <row r="91" spans="1:42" s="20" customFormat="1" ht="12.75" customHeight="1">
      <c r="AC91" s="2"/>
      <c r="AD91" s="2"/>
      <c r="AH91" s="19">
        <v>2000001</v>
      </c>
      <c r="AI91" s="56">
        <v>0.1</v>
      </c>
      <c r="AJ91" s="19">
        <v>0</v>
      </c>
      <c r="AM91" s="25"/>
      <c r="AO91" s="73">
        <f>SUM(AO89:AO90)</f>
        <v>5000</v>
      </c>
      <c r="AP91" s="25"/>
    </row>
    <row r="92" spans="1:42" s="20" customFormat="1" ht="12.75" customHeight="1">
      <c r="B92" s="6"/>
      <c r="C92" s="6"/>
      <c r="D92" s="6"/>
      <c r="E92" s="6"/>
      <c r="F92" s="6"/>
      <c r="G92" s="6"/>
      <c r="H92" s="6"/>
      <c r="I92" s="6"/>
      <c r="J92" s="6"/>
      <c r="K92" s="6"/>
      <c r="L92" s="6"/>
      <c r="M92" s="6"/>
      <c r="N92" s="6"/>
      <c r="O92" s="6"/>
      <c r="P92" s="6"/>
      <c r="Q92" s="6"/>
      <c r="AC92" s="2"/>
      <c r="AD92" s="2"/>
      <c r="AH92" s="19">
        <v>7000001</v>
      </c>
      <c r="AI92" s="56">
        <v>0.1</v>
      </c>
      <c r="AJ92" s="19">
        <v>0</v>
      </c>
      <c r="AM92" s="25"/>
      <c r="AP92" s="25"/>
    </row>
    <row r="93" spans="1:42" s="20" customFormat="1" ht="12.75" customHeight="1">
      <c r="B93" s="6"/>
      <c r="C93" s="6"/>
      <c r="D93" s="6"/>
      <c r="E93" s="6"/>
      <c r="F93" s="6"/>
      <c r="G93" s="6"/>
      <c r="H93" s="6"/>
      <c r="I93" s="6"/>
      <c r="J93" s="6"/>
      <c r="K93" s="6"/>
      <c r="L93" s="6"/>
      <c r="M93" s="6"/>
      <c r="N93" s="6"/>
      <c r="O93" s="6"/>
      <c r="P93" s="6"/>
      <c r="Q93" s="6"/>
      <c r="T93" s="6"/>
      <c r="AC93" s="2"/>
      <c r="AD93" s="2"/>
      <c r="AH93" s="19">
        <v>999999999</v>
      </c>
      <c r="AI93" s="56">
        <v>0.1</v>
      </c>
      <c r="AJ93" s="19">
        <v>0</v>
      </c>
      <c r="AM93" s="25"/>
      <c r="AP93" s="25"/>
    </row>
    <row r="94" spans="1:42" s="20" customFormat="1" ht="12.75" customHeight="1">
      <c r="B94" s="6"/>
      <c r="C94" s="6"/>
      <c r="D94" s="6"/>
      <c r="E94" s="6"/>
      <c r="F94" s="6"/>
      <c r="G94" s="6"/>
      <c r="H94" s="6"/>
      <c r="I94" s="6"/>
      <c r="J94" s="6"/>
      <c r="K94" s="6"/>
      <c r="L94" s="6"/>
      <c r="M94" s="6"/>
      <c r="N94" s="6"/>
      <c r="O94" s="6"/>
      <c r="P94" s="6"/>
      <c r="Q94" s="6"/>
      <c r="T94" s="6"/>
      <c r="AC94" s="2"/>
      <c r="AD94" s="2"/>
      <c r="AP94" s="25"/>
    </row>
    <row r="95" spans="1:42" ht="12.75" customHeight="1">
      <c r="A95" s="20"/>
      <c r="R95" s="20"/>
    </row>
    <row r="96" spans="1:42" ht="12.75" customHeight="1">
      <c r="A96" s="20"/>
    </row>
  </sheetData>
  <sheetProtection password="CC71" sheet="1" objects="1" scenarios="1"/>
  <protectedRanges>
    <protectedRange sqref="E9:J10 E11:G13 I13 M8:O13" name="範囲1"/>
    <protectedRange sqref="L16:N20 O17:O20 P16:P20 D23:J26 L23:P26 D16:J20" name="範囲2"/>
    <protectedRange sqref="C29:E30 D31:E31 C32:C37 E36:E37 C40:H44 D45 H45:H46 F48 B49 C51:G52 I49:I52" name="範囲3"/>
    <protectedRange sqref="N45:N48 P45 P47:Q51 N30:N39 O31 O33:O39 I31" name="範囲4"/>
    <protectedRange sqref="D59:J61 L59:P61 D65:J67 L65:P67" name="範囲5"/>
    <protectedRange sqref="U10:X22 T22 U24:X27 T26:T27 V30 X30 W33:X33 W35" name="範囲6"/>
  </protectedRanges>
  <dataConsolidate/>
  <mergeCells count="164">
    <mergeCell ref="B17:B19"/>
    <mergeCell ref="B65:B67"/>
    <mergeCell ref="B23:B25"/>
    <mergeCell ref="B59:B61"/>
    <mergeCell ref="B22:C22"/>
    <mergeCell ref="B49:B50"/>
    <mergeCell ref="C49:E49"/>
    <mergeCell ref="F48:G48"/>
    <mergeCell ref="F49:G49"/>
    <mergeCell ref="F50:G50"/>
    <mergeCell ref="F51:G51"/>
    <mergeCell ref="F52:G52"/>
    <mergeCell ref="D22:E22"/>
    <mergeCell ref="F22:G22"/>
    <mergeCell ref="C52:D52"/>
    <mergeCell ref="C50:D50"/>
    <mergeCell ref="C48:E48"/>
    <mergeCell ref="B64:C64"/>
    <mergeCell ref="D64:E64"/>
    <mergeCell ref="F64:G64"/>
    <mergeCell ref="B58:C58"/>
    <mergeCell ref="D58:E58"/>
    <mergeCell ref="F58:G58"/>
    <mergeCell ref="C40:H41"/>
    <mergeCell ref="B16:C16"/>
    <mergeCell ref="B15:C15"/>
    <mergeCell ref="E10:J10"/>
    <mergeCell ref="I13:J13"/>
    <mergeCell ref="F15:G15"/>
    <mergeCell ref="B9:B13"/>
    <mergeCell ref="D15:E15"/>
    <mergeCell ref="K9:L9"/>
    <mergeCell ref="K11:L11"/>
    <mergeCell ref="C12:D12"/>
    <mergeCell ref="K8:L8"/>
    <mergeCell ref="K12:L12"/>
    <mergeCell ref="K13:L13"/>
    <mergeCell ref="K10:L10"/>
    <mergeCell ref="E11:G11"/>
    <mergeCell ref="E13:G13"/>
    <mergeCell ref="E12:G12"/>
    <mergeCell ref="E9:J9"/>
    <mergeCell ref="C9:D9"/>
    <mergeCell ref="C11:D11"/>
    <mergeCell ref="M24:N24"/>
    <mergeCell ref="M25:N25"/>
    <mergeCell ref="M67:N67"/>
    <mergeCell ref="M20:N20"/>
    <mergeCell ref="M59:N59"/>
    <mergeCell ref="M60:N60"/>
    <mergeCell ref="M26:N26"/>
    <mergeCell ref="M65:N65"/>
    <mergeCell ref="M66:N66"/>
    <mergeCell ref="N49:O49"/>
    <mergeCell ref="K49:M50"/>
    <mergeCell ref="N40:O40"/>
    <mergeCell ref="M61:N61"/>
    <mergeCell ref="L30:M30"/>
    <mergeCell ref="L31:M31"/>
    <mergeCell ref="M15:N15"/>
    <mergeCell ref="M22:N22"/>
    <mergeCell ref="M64:N64"/>
    <mergeCell ref="M9:N9"/>
    <mergeCell ref="M16:N16"/>
    <mergeCell ref="C13:D13"/>
    <mergeCell ref="C10:D10"/>
    <mergeCell ref="S9:T9"/>
    <mergeCell ref="M13:O13"/>
    <mergeCell ref="M17:N17"/>
    <mergeCell ref="M18:N18"/>
    <mergeCell ref="M19:N19"/>
    <mergeCell ref="O8:O10"/>
    <mergeCell ref="M23:N23"/>
    <mergeCell ref="M10:N10"/>
    <mergeCell ref="M8:N8"/>
    <mergeCell ref="P40:Q40"/>
    <mergeCell ref="P35:Q35"/>
    <mergeCell ref="P47:Q47"/>
    <mergeCell ref="P48:Q48"/>
    <mergeCell ref="P49:Q49"/>
    <mergeCell ref="P50:Q50"/>
    <mergeCell ref="P51:Q51"/>
    <mergeCell ref="P29:Q29"/>
    <mergeCell ref="S47:W47"/>
    <mergeCell ref="N50:O50"/>
    <mergeCell ref="S45:V45"/>
    <mergeCell ref="S42:V42"/>
    <mergeCell ref="P46:Q46"/>
    <mergeCell ref="K45:L47"/>
    <mergeCell ref="K48:L48"/>
    <mergeCell ref="P30:Q30"/>
    <mergeCell ref="P31:Q31"/>
    <mergeCell ref="P32:Q32"/>
    <mergeCell ref="P33:Q33"/>
    <mergeCell ref="P34:Q34"/>
    <mergeCell ref="S40:V41"/>
    <mergeCell ref="L32:L33"/>
    <mergeCell ref="L34:M34"/>
    <mergeCell ref="L35:M35"/>
    <mergeCell ref="L36:M36"/>
    <mergeCell ref="L37:L38"/>
    <mergeCell ref="L39:M39"/>
    <mergeCell ref="L40:M40"/>
    <mergeCell ref="S33:V33"/>
    <mergeCell ref="AA23:AC23"/>
    <mergeCell ref="S10:S23"/>
    <mergeCell ref="S30:U30"/>
    <mergeCell ref="S24:S28"/>
    <mergeCell ref="T23:U23"/>
    <mergeCell ref="AH52:AI52"/>
    <mergeCell ref="AH46:AI46"/>
    <mergeCell ref="T28:U28"/>
    <mergeCell ref="S29:U29"/>
    <mergeCell ref="S50:V50"/>
    <mergeCell ref="X34:X45"/>
    <mergeCell ref="S32:V32"/>
    <mergeCell ref="S39:V39"/>
    <mergeCell ref="S34:V34"/>
    <mergeCell ref="S49:V49"/>
    <mergeCell ref="S43:V43"/>
    <mergeCell ref="S44:V44"/>
    <mergeCell ref="U37:V37"/>
    <mergeCell ref="S38:V38"/>
    <mergeCell ref="S46:V46"/>
    <mergeCell ref="U36:V36"/>
    <mergeCell ref="S48:W48"/>
    <mergeCell ref="S35:T37"/>
    <mergeCell ref="U35:V35"/>
    <mergeCell ref="D32:E32"/>
    <mergeCell ref="D33:E33"/>
    <mergeCell ref="D34:E34"/>
    <mergeCell ref="D45:E45"/>
    <mergeCell ref="B45:C45"/>
    <mergeCell ref="M58:N58"/>
    <mergeCell ref="P36:Q36"/>
    <mergeCell ref="P37:Q37"/>
    <mergeCell ref="P38:Q39"/>
    <mergeCell ref="B40:B41"/>
    <mergeCell ref="C42:H44"/>
    <mergeCell ref="B42:B44"/>
    <mergeCell ref="F46:G46"/>
    <mergeCell ref="F45:G45"/>
    <mergeCell ref="D35:E35"/>
    <mergeCell ref="C51:D51"/>
    <mergeCell ref="I34:J34"/>
    <mergeCell ref="I36:J36"/>
    <mergeCell ref="I37:J37"/>
    <mergeCell ref="I35:J35"/>
    <mergeCell ref="I32:J32"/>
    <mergeCell ref="K51:O51"/>
    <mergeCell ref="P44:Q44"/>
    <mergeCell ref="P45:Q45"/>
    <mergeCell ref="G29:H29"/>
    <mergeCell ref="L29:M29"/>
    <mergeCell ref="G31:H31"/>
    <mergeCell ref="I31:J31"/>
    <mergeCell ref="G34:G35"/>
    <mergeCell ref="H34:H35"/>
    <mergeCell ref="G36:G37"/>
    <mergeCell ref="H36:H37"/>
    <mergeCell ref="I29:J29"/>
    <mergeCell ref="I30:J30"/>
    <mergeCell ref="G32:H32"/>
    <mergeCell ref="G30:H30"/>
  </mergeCells>
  <phoneticPr fontId="3"/>
  <dataValidations xWindow="585" yWindow="416" count="22">
    <dataValidation type="list" allowBlank="1" showInputMessage="1" showErrorMessage="1" sqref="H45">
      <formula1>"－,就職,退職"</formula1>
    </dataValidation>
    <dataValidation type="list" allowBlank="1" showInputMessage="1" showErrorMessage="1" prompt="ドロップダウンリストから該当の場合は &quot;○&quot; を選んでください。_x000a_該当しない場合は &quot;－&quot; のままで" sqref="C29:C30 D29:D31 I49 C32:C37 E36:E37">
      <formula1>"－,○"</formula1>
    </dataValidation>
    <dataValidation type="list" allowBlank="1" showInputMessage="1" showErrorMessage="1" prompt="ドロップダウンリストから該当の場合は &quot;人数&quot; を選んでください。_x000a_該当しない場合は &quot;－&quot; のままで" sqref="E29:E31 I50:I52">
      <formula1>"－,1,2,3,4,5"</formula1>
    </dataValidation>
    <dataValidation type="list" allowBlank="1" showInputMessage="1" showErrorMessage="1" sqref="O8">
      <formula1>"甲欄,年調対象外,乙欄,丙欄"</formula1>
    </dataValidation>
    <dataValidation type="list" allowBlank="1" showErrorMessage="1" prompt="源泉徴収票の控除対象配偶者の有無欄の無に &quot;○&quot; を付ける場合は無を選択してください。" sqref="I16">
      <formula1>"－,妻,夫"</formula1>
    </dataValidation>
    <dataValidation type="list" allowBlank="1" showInputMessage="1" showErrorMessage="1" prompt="ドロップダウンリストから適用を受けている区分を選んでください。_x000a_該当しない場合は &quot;－&quot; のままで" sqref="E51:E52">
      <formula1>"－,住,認,増,震,住(特),認(特),増(特)"</formula1>
    </dataValidation>
    <dataValidation type="list" allowBlank="1" showInputMessage="1" showErrorMessage="1" prompt="ドロップダウンリストから非居住者である親族に該当する方は &quot;○&quot; を選んでください。_x000a_該当しない場合は &quot;－&quot; のままで" sqref="P59:P61 P16:P20 P23:P26 P65:P67">
      <formula1>"－,○"</formula1>
    </dataValidation>
    <dataValidation type="whole" imeMode="off" allowBlank="1" showInputMessage="1" showErrorMessage="1" error="半角で8桁を入力してください。" prompt="半角で8桁を入力してください。" sqref="I13:J13">
      <formula1>0</formula1>
      <formula2>99999999</formula2>
    </dataValidation>
    <dataValidation type="whole" imeMode="off" allowBlank="1" showInputMessage="1" showErrorMessage="1" error="半角で5桁を入力してください。" prompt="半角で5桁を入力してください。" sqref="E13:G13">
      <formula1>0</formula1>
      <formula2>99999</formula2>
    </dataValidation>
    <dataValidation type="whole" imeMode="off" allowBlank="1" showInputMessage="1" showErrorMessage="1" error="半角で12桁入力してください" prompt="マイナンバーを半角で12桁入力してください。" sqref="M9:N9 H59:H61 H16:H20 H23:H26 H65:H67">
      <formula1>1</formula1>
      <formula2>999999999999</formula2>
    </dataValidation>
    <dataValidation type="whole" imeMode="off" allowBlank="1" showInputMessage="1" showErrorMessage="1" error="法人番号は半角で13桁、個人番号(マイナンバー)き半角で12桁で入力してください。" prompt="法人番号は半角で13桁入力してください。_x000a_個人番号(マイナンバー)は半角で12桁で入力してください。(表示上13桁目に0が入りますが源泉徴収票には飛びません。)" sqref="E11:G11">
      <formula1>1</formula1>
      <formula2>9999999999999</formula2>
    </dataValidation>
    <dataValidation type="list" allowBlank="1" showInputMessage="1" showErrorMessage="1" sqref="D45:E45">
      <formula1>"－,普通徴収"</formula1>
    </dataValidation>
    <dataValidation allowBlank="1" showInputMessage="1" showErrorMessage="1" prompt="給与所得者の住宅借入金等特別控除申告書から満額を入力してください。" sqref="F48:G48"/>
    <dataValidation type="date" imeMode="halfAlpha" operator="greaterThanOrEqual" allowBlank="1" showInputMessage="1" showErrorMessage="1" error="半角英数で(例)昭和48年1月1日生れの方は 1973/1/1か　S48.1.1　と入れてください。_x000a_" sqref="O12 J59:J61 J23:J26 J65:J67 J16:J20">
      <formula1>1</formula1>
    </dataValidation>
    <dataValidation type="list" allowBlank="1" showInputMessage="1" showErrorMessage="1" prompt="ドロップダウンリストから適用数を選んでください。_x000a_該当しない場合は &quot;－&quot; のままで_x000a_適用数が3以上のときには、前職情報等に住宅借入金等特別控除区分、居住開始年月日及び住宅借入金等年末残高を記載してください。" sqref="B49:B50">
      <formula1>"－,1,2,3,4,5,6,7,8,9"</formula1>
    </dataValidation>
    <dataValidation type="list" allowBlank="1" showInputMessage="1" showErrorMessage="1" sqref="I59:I61 I17:I20">
      <formula1>"－,子,父,母,祖父,祖母,兄,弟,姉,妹,その他"</formula1>
    </dataValidation>
    <dataValidation type="list" allowBlank="1" showInputMessage="1" showErrorMessage="1" prompt="あなたと同居の場合は&quot;同居&quot;を選択してください。" sqref="L16">
      <formula1>"－,同居"</formula1>
    </dataValidation>
    <dataValidation allowBlank="1" showInputMessage="1" showErrorMessage="1" prompt="同居の場合入力してもしなくてもOK" sqref="M59:N61 M16:N20"/>
    <dataValidation type="list" allowBlank="1" showInputMessage="1" showErrorMessage="1" sqref="I23:I26 I65:I67">
      <formula1>"－,子"</formula1>
    </dataValidation>
    <dataValidation type="list" allowBlank="1" showInputMessage="1" showErrorMessage="1" sqref="L23:L26 L65:L67">
      <formula1>"－,同居"</formula1>
    </dataValidation>
    <dataValidation type="list" allowBlank="1" showInputMessage="1" showErrorMessage="1" prompt="あなたと同居の場合は&quot;同居&quot;を選択してください。_x000a_同居老人扶養親族で直系尊属以外の場合は&quot;直系以外&quot;を選択してください。_x000a_" sqref="L59:L61 L18:L20">
      <formula1>"－,同居,直系以外"</formula1>
    </dataValidation>
    <dataValidation type="list" allowBlank="1" showInputMessage="1" showErrorMessage="1" prompt="あなたと同居の場合は&quot;同居&quot;を選択してください。_x000a_同居老人扶養親族で直系尊属以外の場合は&quot;直系以外&quot;を選択してください。" sqref="L17">
      <formula1>"－,同居,直系以外"</formula1>
    </dataValidation>
  </dataValidations>
  <printOptions horizontalCentered="1" verticalCentered="1"/>
  <pageMargins left="0.39370078740157483" right="0.39370078740157483" top="0.39370078740157483" bottom="0.39370078740157483" header="0.23622047244094491" footer="0.23622047244094491"/>
  <pageSetup paperSize="9" scale="89" orientation="landscape" horizontalDpi="400" verticalDpi="400" r:id="rId1"/>
  <headerFooter alignWithMargins="0"/>
  <drawing r:id="rId2"/>
</worksheet>
</file>

<file path=xl/worksheets/sheet2.xml><?xml version="1.0" encoding="utf-8"?>
<worksheet xmlns="http://schemas.openxmlformats.org/spreadsheetml/2006/main" xmlns:r="http://schemas.openxmlformats.org/officeDocument/2006/relationships">
  <sheetPr codeName="Sheet3">
    <pageSetUpPr fitToPage="1"/>
  </sheetPr>
  <dimension ref="A1:EV108"/>
  <sheetViews>
    <sheetView zoomScale="50" zoomScaleNormal="50" workbookViewId="0"/>
  </sheetViews>
  <sheetFormatPr defaultColWidth="2.140625" defaultRowHeight="12"/>
  <cols>
    <col min="1" max="150" width="2.140625" style="102"/>
    <col min="151" max="151" width="2.140625" style="370"/>
    <col min="152" max="16384" width="2.140625" style="102"/>
  </cols>
  <sheetData>
    <row r="1" spans="1:152" s="100" customFormat="1" ht="24">
      <c r="A1" s="99" t="s">
        <v>446</v>
      </c>
      <c r="EU1" s="369"/>
    </row>
    <row r="2" spans="1:152" s="100" customFormat="1" ht="24">
      <c r="A2" s="99"/>
      <c r="EU2" s="369"/>
    </row>
    <row r="3" spans="1:152">
      <c r="A3" s="156"/>
      <c r="B3" s="156"/>
      <c r="C3" s="156"/>
      <c r="D3" s="156"/>
      <c r="E3" s="156"/>
      <c r="F3" s="156"/>
      <c r="G3" s="156"/>
      <c r="H3" s="156"/>
      <c r="I3" s="156"/>
      <c r="J3" s="156"/>
      <c r="K3" s="156"/>
      <c r="L3" s="156"/>
      <c r="M3" s="156"/>
      <c r="N3" s="156"/>
      <c r="O3" s="156"/>
      <c r="P3" s="208"/>
      <c r="Q3" s="156"/>
      <c r="R3" s="156"/>
      <c r="S3" s="156"/>
      <c r="T3" s="156"/>
      <c r="U3" s="156"/>
      <c r="V3" s="156"/>
      <c r="W3" s="156"/>
      <c r="X3" s="156"/>
      <c r="Y3" s="156"/>
      <c r="Z3" s="156"/>
      <c r="AA3" s="156"/>
      <c r="AB3" s="156"/>
      <c r="AC3" s="156"/>
      <c r="AD3" s="208"/>
      <c r="AE3" s="208"/>
      <c r="AF3" s="208"/>
      <c r="AG3" s="208"/>
      <c r="AH3" s="208"/>
      <c r="AI3" s="208"/>
      <c r="AJ3" s="208"/>
      <c r="AK3" s="208"/>
      <c r="AL3" s="208"/>
      <c r="AM3" s="208"/>
      <c r="AN3" s="208"/>
      <c r="AO3" s="156"/>
      <c r="AX3" s="156"/>
      <c r="AY3" s="156"/>
      <c r="AZ3" s="156"/>
      <c r="BA3" s="156"/>
      <c r="BB3" s="156"/>
      <c r="BC3" s="156"/>
      <c r="BD3" s="156"/>
      <c r="BE3" s="156"/>
      <c r="BF3" s="156"/>
      <c r="BG3" s="156"/>
      <c r="BH3" s="156"/>
      <c r="BI3" s="156"/>
      <c r="BJ3" s="156"/>
      <c r="BK3" s="156"/>
      <c r="BL3" s="156"/>
      <c r="BM3" s="156"/>
      <c r="BN3" s="156"/>
      <c r="BO3" s="156"/>
      <c r="BP3" s="156"/>
      <c r="BQ3" s="156"/>
      <c r="BR3" s="156"/>
      <c r="BS3" s="156"/>
      <c r="BT3" s="156"/>
      <c r="BU3" s="156"/>
      <c r="BV3" s="156"/>
      <c r="BW3" s="185"/>
      <c r="BX3" s="156"/>
      <c r="BY3" s="156"/>
      <c r="BZ3" s="156"/>
      <c r="CA3" s="156"/>
      <c r="CB3" s="156"/>
      <c r="CC3" s="156"/>
      <c r="CD3" s="156"/>
      <c r="CE3" s="156"/>
      <c r="CF3" s="156"/>
      <c r="CG3" s="156"/>
      <c r="CH3" s="156"/>
      <c r="CI3" s="156"/>
      <c r="CJ3" s="156"/>
      <c r="CK3" s="156"/>
      <c r="CL3" s="156"/>
      <c r="CM3" s="156"/>
      <c r="CN3" s="208"/>
      <c r="CO3" s="156"/>
      <c r="CP3" s="156"/>
      <c r="CQ3" s="156"/>
      <c r="CR3" s="156"/>
      <c r="CS3" s="156"/>
      <c r="CT3" s="156"/>
      <c r="CU3" s="156"/>
      <c r="CV3" s="156"/>
      <c r="CW3" s="156"/>
      <c r="CX3" s="156"/>
      <c r="CY3" s="156"/>
      <c r="CZ3" s="156"/>
      <c r="DA3" s="156"/>
      <c r="DB3" s="208"/>
      <c r="DC3" s="208"/>
      <c r="DD3" s="208"/>
      <c r="DE3" s="208"/>
      <c r="DF3" s="208"/>
      <c r="DG3" s="208"/>
      <c r="DH3" s="208"/>
      <c r="DI3" s="208"/>
      <c r="DJ3" s="208"/>
      <c r="DK3" s="208"/>
      <c r="DL3" s="208"/>
      <c r="DM3" s="156"/>
      <c r="DV3" s="156"/>
      <c r="DW3" s="156"/>
      <c r="DX3" s="156"/>
      <c r="DY3" s="156"/>
      <c r="DZ3" s="156"/>
      <c r="EA3" s="156"/>
      <c r="EB3" s="156"/>
      <c r="EC3" s="156"/>
      <c r="ED3" s="156"/>
      <c r="EE3" s="156"/>
      <c r="EF3" s="156"/>
      <c r="EG3" s="156"/>
      <c r="EH3" s="156"/>
      <c r="EI3" s="156"/>
      <c r="EJ3" s="156"/>
      <c r="EK3" s="156"/>
      <c r="EL3" s="156"/>
      <c r="EM3" s="156"/>
      <c r="EN3" s="156"/>
      <c r="EO3" s="156"/>
      <c r="EP3" s="156"/>
      <c r="EQ3" s="156"/>
      <c r="ER3" s="156"/>
      <c r="ES3" s="156"/>
      <c r="ET3" s="156"/>
      <c r="EU3" s="381"/>
    </row>
    <row r="4" spans="1:152" s="155" customFormat="1" ht="14.25">
      <c r="A4" s="103"/>
      <c r="B4" s="639" t="s">
        <v>432</v>
      </c>
      <c r="C4" s="640"/>
      <c r="D4" s="640"/>
      <c r="E4" s="641"/>
      <c r="F4" s="676" t="s">
        <v>257</v>
      </c>
      <c r="G4" s="677"/>
      <c r="H4" s="677"/>
      <c r="I4" s="677"/>
      <c r="J4" s="677"/>
      <c r="K4" s="677"/>
      <c r="L4" s="677"/>
      <c r="M4" s="677"/>
      <c r="N4" s="677"/>
      <c r="O4" s="677"/>
      <c r="P4" s="677"/>
      <c r="Q4" s="677"/>
      <c r="R4" s="677"/>
      <c r="S4" s="677"/>
      <c r="T4" s="677"/>
      <c r="U4" s="677"/>
      <c r="V4" s="677"/>
      <c r="W4" s="677"/>
      <c r="X4" s="677"/>
      <c r="Y4" s="677"/>
      <c r="Z4" s="677"/>
      <c r="AA4" s="677"/>
      <c r="AB4" s="677"/>
      <c r="AC4" s="677"/>
      <c r="AD4" s="677"/>
      <c r="AE4" s="677"/>
      <c r="AF4" s="677"/>
      <c r="AG4" s="677"/>
      <c r="AH4" s="677"/>
      <c r="AI4" s="677"/>
      <c r="AJ4" s="677"/>
      <c r="AK4" s="677"/>
      <c r="AL4" s="677"/>
      <c r="AM4" s="677"/>
      <c r="AN4" s="677"/>
      <c r="AO4" s="678"/>
      <c r="AP4" s="833" t="s">
        <v>276</v>
      </c>
      <c r="AQ4" s="833"/>
      <c r="AR4" s="833"/>
      <c r="AS4" s="833"/>
      <c r="AT4" s="833"/>
      <c r="AU4" s="833"/>
      <c r="AV4" s="833"/>
      <c r="AW4" s="833"/>
      <c r="AX4" s="833"/>
      <c r="AY4" s="743" t="s">
        <v>277</v>
      </c>
      <c r="AZ4" s="743"/>
      <c r="BA4" s="743"/>
      <c r="BB4" s="743"/>
      <c r="BC4" s="743"/>
      <c r="BD4" s="743"/>
      <c r="BE4" s="743"/>
      <c r="BF4" s="743"/>
      <c r="BG4" s="743"/>
      <c r="BH4" s="743"/>
      <c r="BI4" s="743"/>
      <c r="BJ4" s="743"/>
      <c r="BK4" s="833" t="s">
        <v>257</v>
      </c>
      <c r="BL4" s="833"/>
      <c r="BM4" s="833"/>
      <c r="BN4" s="833"/>
      <c r="BO4" s="833"/>
      <c r="BP4" s="833"/>
      <c r="BQ4" s="833"/>
      <c r="BR4" s="833"/>
      <c r="BS4" s="833"/>
      <c r="BT4" s="833"/>
      <c r="BU4" s="833"/>
      <c r="BV4" s="833"/>
      <c r="BW4" s="185"/>
      <c r="BX4" s="156"/>
      <c r="BY4" s="156"/>
      <c r="BZ4" s="1150" t="str">
        <f>+B4</f>
        <v xml:space="preserve"> 2</v>
      </c>
      <c r="CA4" s="1150"/>
      <c r="CB4" s="1150"/>
      <c r="CC4" s="1151"/>
      <c r="CD4" s="1152" t="s">
        <v>257</v>
      </c>
      <c r="CE4" s="1153"/>
      <c r="CF4" s="1153"/>
      <c r="CG4" s="1153"/>
      <c r="CH4" s="1153"/>
      <c r="CI4" s="1153"/>
      <c r="CJ4" s="1153"/>
      <c r="CK4" s="1153"/>
      <c r="CL4" s="1153"/>
      <c r="CM4" s="1153"/>
      <c r="CN4" s="1153"/>
      <c r="CO4" s="1153"/>
      <c r="CP4" s="1153"/>
      <c r="CQ4" s="1153"/>
      <c r="CR4" s="1153"/>
      <c r="CS4" s="1153"/>
      <c r="CT4" s="1153"/>
      <c r="CU4" s="1153"/>
      <c r="CV4" s="1153"/>
      <c r="CW4" s="1153"/>
      <c r="CX4" s="1153"/>
      <c r="CY4" s="1153"/>
      <c r="CZ4" s="1153"/>
      <c r="DA4" s="1153"/>
      <c r="DB4" s="1153"/>
      <c r="DC4" s="1153"/>
      <c r="DD4" s="1153"/>
      <c r="DE4" s="1153"/>
      <c r="DF4" s="1153"/>
      <c r="DG4" s="1153"/>
      <c r="DH4" s="1153"/>
      <c r="DI4" s="1153"/>
      <c r="DJ4" s="1153"/>
      <c r="DK4" s="1153"/>
      <c r="DL4" s="1153"/>
      <c r="DM4" s="1153"/>
      <c r="DN4" s="1154" t="s">
        <v>276</v>
      </c>
      <c r="DO4" s="1154"/>
      <c r="DP4" s="1154"/>
      <c r="DQ4" s="1154"/>
      <c r="DR4" s="1154"/>
      <c r="DS4" s="1154"/>
      <c r="DT4" s="1154"/>
      <c r="DU4" s="1154"/>
      <c r="DV4" s="1154"/>
      <c r="DW4" s="1155" t="s">
        <v>277</v>
      </c>
      <c r="DX4" s="1155"/>
      <c r="DY4" s="1155"/>
      <c r="DZ4" s="1155"/>
      <c r="EA4" s="1155"/>
      <c r="EB4" s="1155"/>
      <c r="EC4" s="1155"/>
      <c r="ED4" s="1155"/>
      <c r="EE4" s="1155"/>
      <c r="EF4" s="1155"/>
      <c r="EG4" s="1155"/>
      <c r="EH4" s="1155"/>
      <c r="EI4" s="1154" t="s">
        <v>257</v>
      </c>
      <c r="EJ4" s="1154"/>
      <c r="EK4" s="1154"/>
      <c r="EL4" s="1154"/>
      <c r="EM4" s="1154"/>
      <c r="EN4" s="1154"/>
      <c r="EO4" s="1154"/>
      <c r="EP4" s="1154"/>
      <c r="EQ4" s="1154"/>
      <c r="ER4" s="1154"/>
      <c r="ES4" s="1154"/>
      <c r="ET4" s="1154"/>
      <c r="EU4" s="381"/>
      <c r="EV4" s="102"/>
    </row>
    <row r="5" spans="1:152" ht="24">
      <c r="A5" s="154"/>
      <c r="B5" s="640"/>
      <c r="C5" s="640"/>
      <c r="D5" s="640"/>
      <c r="E5" s="641"/>
      <c r="F5" s="231"/>
      <c r="G5" s="232"/>
      <c r="H5" s="232"/>
      <c r="I5" s="232"/>
      <c r="J5" s="232"/>
      <c r="K5" s="232"/>
      <c r="L5" s="232"/>
      <c r="M5" s="232"/>
      <c r="N5" s="232"/>
      <c r="O5" s="232"/>
      <c r="P5" s="232"/>
      <c r="Q5" s="232"/>
      <c r="R5" s="232"/>
      <c r="S5" s="232"/>
      <c r="T5" s="232"/>
      <c r="U5" s="232"/>
      <c r="V5" s="232"/>
      <c r="W5" s="232"/>
      <c r="X5" s="232"/>
      <c r="Y5" s="232"/>
      <c r="Z5" s="232"/>
      <c r="AA5" s="232"/>
      <c r="AB5" s="232"/>
      <c r="AC5" s="232"/>
      <c r="AD5" s="232"/>
      <c r="AE5" s="232"/>
      <c r="AF5" s="232"/>
      <c r="AG5" s="232"/>
      <c r="AH5" s="232"/>
      <c r="AI5" s="232"/>
      <c r="AJ5" s="232"/>
      <c r="AK5" s="232"/>
      <c r="AL5" s="232"/>
      <c r="AM5" s="232"/>
      <c r="AN5" s="232"/>
      <c r="AO5" s="265"/>
      <c r="AP5" s="745"/>
      <c r="AQ5" s="745"/>
      <c r="AR5" s="745"/>
      <c r="AS5" s="745"/>
      <c r="AT5" s="745"/>
      <c r="AU5" s="745"/>
      <c r="AV5" s="745"/>
      <c r="AW5" s="745"/>
      <c r="AX5" s="745"/>
      <c r="AY5" s="745"/>
      <c r="AZ5" s="745"/>
      <c r="BA5" s="745"/>
      <c r="BB5" s="745"/>
      <c r="BC5" s="745"/>
      <c r="BD5" s="745"/>
      <c r="BE5" s="745"/>
      <c r="BF5" s="745"/>
      <c r="BG5" s="745"/>
      <c r="BH5" s="745"/>
      <c r="BI5" s="745"/>
      <c r="BJ5" s="745"/>
      <c r="BK5" s="745"/>
      <c r="BL5" s="745"/>
      <c r="BM5" s="745"/>
      <c r="BN5" s="745"/>
      <c r="BO5" s="745"/>
      <c r="BP5" s="745"/>
      <c r="BQ5" s="745"/>
      <c r="BR5" s="745"/>
      <c r="BS5" s="745"/>
      <c r="BT5" s="745"/>
      <c r="BU5" s="745"/>
      <c r="BV5" s="745"/>
      <c r="BW5" s="185"/>
      <c r="BX5" s="186"/>
      <c r="BY5" s="186"/>
      <c r="BZ5" s="1150"/>
      <c r="CA5" s="1150"/>
      <c r="CB5" s="1150"/>
      <c r="CC5" s="1151"/>
      <c r="CD5" s="1156"/>
      <c r="CE5" s="1157"/>
      <c r="CF5" s="1157"/>
      <c r="CG5" s="1157"/>
      <c r="CH5" s="1158"/>
      <c r="CI5" s="1158"/>
      <c r="CJ5" s="1158"/>
      <c r="CK5" s="1158"/>
      <c r="CL5" s="1158"/>
      <c r="CM5" s="1158"/>
      <c r="CN5" s="1158"/>
      <c r="CO5" s="1158"/>
      <c r="CP5" s="1158"/>
      <c r="CQ5" s="1158"/>
      <c r="CR5" s="1158"/>
      <c r="CS5" s="1158"/>
      <c r="CT5" s="1158"/>
      <c r="CU5" s="1158"/>
      <c r="CV5" s="1158"/>
      <c r="CW5" s="1158"/>
      <c r="CX5" s="1158"/>
      <c r="CY5" s="1158"/>
      <c r="CZ5" s="1158"/>
      <c r="DA5" s="1158"/>
      <c r="DB5" s="1158"/>
      <c r="DC5" s="1158"/>
      <c r="DD5" s="1158"/>
      <c r="DE5" s="1158"/>
      <c r="DF5" s="1158"/>
      <c r="DG5" s="1158"/>
      <c r="DH5" s="1158"/>
      <c r="DI5" s="1158"/>
      <c r="DJ5" s="1158"/>
      <c r="DK5" s="1158"/>
      <c r="DL5" s="1158"/>
      <c r="DM5" s="1159"/>
      <c r="DN5" s="1160"/>
      <c r="DO5" s="1160"/>
      <c r="DP5" s="1161"/>
      <c r="DQ5" s="1161"/>
      <c r="DR5" s="1161"/>
      <c r="DS5" s="1161"/>
      <c r="DT5" s="1161"/>
      <c r="DU5" s="1161"/>
      <c r="DV5" s="1161"/>
      <c r="DW5" s="1161"/>
      <c r="DX5" s="1161"/>
      <c r="DY5" s="1161"/>
      <c r="DZ5" s="1161"/>
      <c r="EA5" s="1161"/>
      <c r="EB5" s="1161"/>
      <c r="EC5" s="1161"/>
      <c r="ED5" s="1161"/>
      <c r="EE5" s="1161"/>
      <c r="EF5" s="1161"/>
      <c r="EG5" s="1161"/>
      <c r="EH5" s="1161"/>
      <c r="EI5" s="1161"/>
      <c r="EJ5" s="1161"/>
      <c r="EK5" s="1161"/>
      <c r="EL5" s="1161"/>
      <c r="EM5" s="1161"/>
      <c r="EN5" s="1161"/>
      <c r="EO5" s="1161"/>
      <c r="EP5" s="1161"/>
      <c r="EQ5" s="1161"/>
      <c r="ER5" s="1161"/>
      <c r="ES5" s="1161"/>
      <c r="ET5" s="1161"/>
      <c r="EU5" s="381"/>
    </row>
    <row r="6" spans="1:152" ht="24">
      <c r="A6" s="154"/>
      <c r="C6" s="647" t="s">
        <v>297</v>
      </c>
      <c r="D6" s="647"/>
      <c r="E6" s="647"/>
      <c r="F6" s="595" t="s">
        <v>218</v>
      </c>
      <c r="G6" s="746"/>
      <c r="H6" s="746"/>
      <c r="I6" s="747"/>
      <c r="J6" s="756" t="s">
        <v>303</v>
      </c>
      <c r="K6" s="756"/>
      <c r="L6" s="756"/>
      <c r="M6" s="756"/>
      <c r="N6" s="757"/>
      <c r="R6" s="152"/>
      <c r="S6" s="152"/>
      <c r="Y6" s="152"/>
      <c r="Z6" s="152"/>
      <c r="AA6" s="152"/>
      <c r="AB6" s="152"/>
      <c r="AC6" s="152"/>
      <c r="AD6" s="152"/>
      <c r="AE6" s="152"/>
      <c r="AF6" s="152"/>
      <c r="AG6" s="152"/>
      <c r="AH6" s="152"/>
      <c r="AO6" s="152"/>
      <c r="AP6" s="196"/>
      <c r="AQ6" s="196"/>
      <c r="AR6" s="951" t="s">
        <v>48</v>
      </c>
      <c r="AS6" s="952"/>
      <c r="AT6" s="952"/>
      <c r="AU6" s="952"/>
      <c r="AV6" s="952"/>
      <c r="AW6" s="952"/>
      <c r="AX6" s="952"/>
      <c r="AY6" s="802" t="str">
        <f>IF('01nen'!$M$8="","",'01nen'!$M$8)</f>
        <v/>
      </c>
      <c r="AZ6" s="802"/>
      <c r="BA6" s="802"/>
      <c r="BB6" s="802"/>
      <c r="BC6" s="802"/>
      <c r="BD6" s="802"/>
      <c r="BE6" s="802"/>
      <c r="BF6" s="802"/>
      <c r="BG6" s="802"/>
      <c r="BH6" s="802"/>
      <c r="BI6" s="802"/>
      <c r="BJ6" s="802"/>
      <c r="BK6" s="802"/>
      <c r="BL6" s="802"/>
      <c r="BM6" s="802"/>
      <c r="BN6" s="802"/>
      <c r="BO6" s="802"/>
      <c r="BP6" s="802"/>
      <c r="BQ6" s="802"/>
      <c r="BR6" s="802"/>
      <c r="BS6" s="802"/>
      <c r="BT6" s="802"/>
      <c r="BU6" s="802"/>
      <c r="BV6" s="803"/>
      <c r="BW6" s="187"/>
      <c r="BX6" s="156"/>
      <c r="BY6" s="156"/>
      <c r="CA6" s="1126" t="s">
        <v>297</v>
      </c>
      <c r="CB6" s="1126"/>
      <c r="CC6" s="1126"/>
      <c r="CD6" s="601" t="s">
        <v>218</v>
      </c>
      <c r="CE6" s="1058"/>
      <c r="CF6" s="1058"/>
      <c r="CG6" s="1058"/>
      <c r="CH6" s="1131" t="s">
        <v>303</v>
      </c>
      <c r="CI6" s="1076"/>
      <c r="CJ6" s="1076"/>
      <c r="CK6" s="1076"/>
      <c r="CL6" s="1077"/>
      <c r="CM6" s="362"/>
      <c r="CN6" s="363"/>
      <c r="CO6" s="363"/>
      <c r="CP6" s="364"/>
      <c r="CQ6" s="364"/>
      <c r="CR6" s="363"/>
      <c r="CS6" s="363"/>
      <c r="CT6" s="363"/>
      <c r="CU6" s="363"/>
      <c r="CV6" s="363"/>
      <c r="CW6" s="364"/>
      <c r="CX6" s="364"/>
      <c r="CY6" s="364"/>
      <c r="CZ6" s="364"/>
      <c r="DA6" s="364"/>
      <c r="DB6" s="364"/>
      <c r="DC6" s="364"/>
      <c r="DD6" s="364"/>
      <c r="DE6" s="364"/>
      <c r="DF6" s="364"/>
      <c r="DG6" s="363"/>
      <c r="DH6" s="363"/>
      <c r="DI6" s="363"/>
      <c r="DJ6" s="363"/>
      <c r="DK6" s="363"/>
      <c r="DL6" s="363"/>
      <c r="DM6" s="364"/>
      <c r="DN6" s="364"/>
      <c r="DO6" s="365"/>
      <c r="DP6" s="1132" t="s">
        <v>48</v>
      </c>
      <c r="DQ6" s="1133"/>
      <c r="DR6" s="1133"/>
      <c r="DS6" s="1133"/>
      <c r="DT6" s="1133"/>
      <c r="DU6" s="1133"/>
      <c r="DV6" s="1133"/>
      <c r="DW6" s="1134" t="str">
        <f>IF('01nen'!$M$8="","",'01nen'!$M$8)</f>
        <v/>
      </c>
      <c r="DX6" s="1134"/>
      <c r="DY6" s="1134"/>
      <c r="DZ6" s="1134"/>
      <c r="EA6" s="1134"/>
      <c r="EB6" s="1134"/>
      <c r="EC6" s="1134"/>
      <c r="ED6" s="1134"/>
      <c r="EE6" s="1134"/>
      <c r="EF6" s="1134"/>
      <c r="EG6" s="1134"/>
      <c r="EH6" s="1134"/>
      <c r="EI6" s="1134"/>
      <c r="EJ6" s="1134"/>
      <c r="EK6" s="1134"/>
      <c r="EL6" s="1134"/>
      <c r="EM6" s="1134"/>
      <c r="EN6" s="1134"/>
      <c r="EO6" s="1134"/>
      <c r="EP6" s="1134"/>
      <c r="EQ6" s="1134"/>
      <c r="ER6" s="1134"/>
      <c r="ES6" s="1134"/>
      <c r="ET6" s="1135"/>
      <c r="EU6" s="382"/>
    </row>
    <row r="7" spans="1:152" ht="24">
      <c r="A7" s="104"/>
      <c r="B7" s="200"/>
      <c r="C7" s="647"/>
      <c r="D7" s="647"/>
      <c r="E7" s="647"/>
      <c r="F7" s="598"/>
      <c r="G7" s="748"/>
      <c r="H7" s="748"/>
      <c r="I7" s="749"/>
      <c r="J7" s="945" t="s">
        <v>144</v>
      </c>
      <c r="K7" s="946"/>
      <c r="L7" s="953"/>
      <c r="M7" s="838" t="str">
        <f>IF('01nen'!$M$13="","",'01nen'!$M$13)</f>
        <v/>
      </c>
      <c r="N7" s="838"/>
      <c r="O7" s="838"/>
      <c r="P7" s="838"/>
      <c r="Q7" s="838"/>
      <c r="R7" s="838"/>
      <c r="S7" s="838"/>
      <c r="T7" s="838"/>
      <c r="U7" s="838"/>
      <c r="V7" s="838"/>
      <c r="W7" s="838"/>
      <c r="X7" s="838"/>
      <c r="Y7" s="838"/>
      <c r="Z7" s="838"/>
      <c r="AA7" s="838"/>
      <c r="AB7" s="838"/>
      <c r="AC7" s="838"/>
      <c r="AD7" s="838"/>
      <c r="AE7" s="838"/>
      <c r="AF7" s="838"/>
      <c r="AG7" s="838"/>
      <c r="AH7" s="838"/>
      <c r="AI7" s="838"/>
      <c r="AJ7" s="838"/>
      <c r="AK7" s="838"/>
      <c r="AL7" s="838"/>
      <c r="AM7" s="838"/>
      <c r="AN7" s="838"/>
      <c r="AO7" s="838"/>
      <c r="AP7" s="838"/>
      <c r="AQ7" s="838"/>
      <c r="AR7" s="835" t="s">
        <v>275</v>
      </c>
      <c r="AS7" s="836"/>
      <c r="AT7" s="836"/>
      <c r="AU7" s="836"/>
      <c r="AV7" s="836"/>
      <c r="AW7" s="836"/>
      <c r="AX7" s="837"/>
      <c r="AY7" s="823" t="str">
        <f>IF('01nen'!$M$9="","",(MIDB('01nen'!$M$9+1000000000000,2,1)))</f>
        <v/>
      </c>
      <c r="AZ7" s="823"/>
      <c r="BA7" s="823" t="str">
        <f>IF('01nen'!$M$9="","",(MIDB('01nen'!$M$9+1000000000000,3,1)))</f>
        <v/>
      </c>
      <c r="BB7" s="823"/>
      <c r="BC7" s="823" t="str">
        <f>IF('01nen'!$M$9="","",(MIDB('01nen'!$M$9+1000000000000,4,1)))</f>
        <v/>
      </c>
      <c r="BD7" s="823"/>
      <c r="BE7" s="823" t="str">
        <f>IF('01nen'!$M$9="","",(MIDB('01nen'!$M$9+1000000000000,5,1)))</f>
        <v/>
      </c>
      <c r="BF7" s="823"/>
      <c r="BG7" s="823" t="str">
        <f>IF('01nen'!$M$9="","",(MIDB('01nen'!$M$9+1000000000000,6,1)))</f>
        <v/>
      </c>
      <c r="BH7" s="823"/>
      <c r="BI7" s="823" t="str">
        <f>IF('01nen'!$M$9="","",(MIDB('01nen'!$M$9+1000000000000,7,1)))</f>
        <v/>
      </c>
      <c r="BJ7" s="823"/>
      <c r="BK7" s="823" t="str">
        <f>IF('01nen'!$M$9="","",(MIDB('01nen'!$M$9+1000000000000,8,1)))</f>
        <v/>
      </c>
      <c r="BL7" s="823"/>
      <c r="BM7" s="823" t="str">
        <f>IF('01nen'!$M$9="","",(MIDB('01nen'!$M$9+1000000000000,9,1)))</f>
        <v/>
      </c>
      <c r="BN7" s="823"/>
      <c r="BO7" s="823" t="str">
        <f>IF('01nen'!$M$9="","",(MIDB('01nen'!$M$9+1000000000000,10,1)))</f>
        <v/>
      </c>
      <c r="BP7" s="823"/>
      <c r="BQ7" s="823" t="str">
        <f>IF('01nen'!$M$9="","",(MIDB('01nen'!$M$9+1000000000000,11,1)))</f>
        <v/>
      </c>
      <c r="BR7" s="823"/>
      <c r="BS7" s="823" t="str">
        <f>IF('01nen'!$M$9="","",(MIDB('01nen'!$M$9+1000000000000,12,1)))</f>
        <v/>
      </c>
      <c r="BT7" s="823"/>
      <c r="BU7" s="823" t="str">
        <f>IF('01nen'!$M$9="","",(MIDB('01nen'!$M$9+1000000000000,13,1)))</f>
        <v/>
      </c>
      <c r="BV7" s="823"/>
      <c r="BW7" s="187"/>
      <c r="BX7" s="156"/>
      <c r="BY7" s="156"/>
      <c r="BZ7" s="239"/>
      <c r="CA7" s="1126"/>
      <c r="CB7" s="1126"/>
      <c r="CC7" s="1126"/>
      <c r="CD7" s="604"/>
      <c r="CE7" s="1057"/>
      <c r="CF7" s="1057"/>
      <c r="CG7" s="1127"/>
      <c r="CH7" s="1136" t="s">
        <v>144</v>
      </c>
      <c r="CI7" s="1137"/>
      <c r="CJ7" s="1138"/>
      <c r="CK7" s="1142" t="str">
        <f>IF('01nen'!$M$13="","",'01nen'!$M$13)</f>
        <v/>
      </c>
      <c r="CL7" s="1143"/>
      <c r="CM7" s="1143"/>
      <c r="CN7" s="1143"/>
      <c r="CO7" s="1143"/>
      <c r="CP7" s="1143"/>
      <c r="CQ7" s="1143"/>
      <c r="CR7" s="1143"/>
      <c r="CS7" s="1143"/>
      <c r="CT7" s="1143"/>
      <c r="CU7" s="1143"/>
      <c r="CV7" s="1143"/>
      <c r="CW7" s="1143"/>
      <c r="CX7" s="1143"/>
      <c r="CY7" s="1143"/>
      <c r="CZ7" s="1143"/>
      <c r="DA7" s="1143"/>
      <c r="DB7" s="1143"/>
      <c r="DC7" s="1143"/>
      <c r="DD7" s="1143"/>
      <c r="DE7" s="1143"/>
      <c r="DF7" s="1143"/>
      <c r="DG7" s="1143"/>
      <c r="DH7" s="1143"/>
      <c r="DI7" s="1143"/>
      <c r="DJ7" s="1143"/>
      <c r="DK7" s="1143"/>
      <c r="DL7" s="1143"/>
      <c r="DM7" s="1143"/>
      <c r="DN7" s="1143"/>
      <c r="DO7" s="1144"/>
      <c r="DP7" s="1162" t="s">
        <v>275</v>
      </c>
      <c r="DQ7" s="1163"/>
      <c r="DR7" s="1163"/>
      <c r="DS7" s="1163"/>
      <c r="DT7" s="1163"/>
      <c r="DU7" s="1163"/>
      <c r="DV7" s="1163"/>
      <c r="DW7" s="1164" t="str">
        <f>IF('01nen'!$M$9="","",(MIDB('01nen'!$M$9+1000000000000,2,1)))</f>
        <v/>
      </c>
      <c r="DX7" s="1164"/>
      <c r="DY7" s="1164" t="str">
        <f>IF('01nen'!$M$9="","",(MIDB('01nen'!$M$9+1000000000000,3,1)))</f>
        <v/>
      </c>
      <c r="DZ7" s="1164"/>
      <c r="EA7" s="1164" t="str">
        <f>IF('01nen'!$M$9="","",(MIDB('01nen'!$M$9+1000000000000,4,1)))</f>
        <v/>
      </c>
      <c r="EB7" s="1164"/>
      <c r="EC7" s="1164" t="str">
        <f>IF('01nen'!$M$9="","",(MIDB('01nen'!$M$9+1000000000000,5,1)))</f>
        <v/>
      </c>
      <c r="ED7" s="1164"/>
      <c r="EE7" s="1164" t="str">
        <f>IF('01nen'!$M$9="","",(MIDB('01nen'!$M$9+1000000000000,6,1)))</f>
        <v/>
      </c>
      <c r="EF7" s="1164"/>
      <c r="EG7" s="1164" t="str">
        <f>IF('01nen'!$M$9="","",(MIDB('01nen'!$M$9+1000000000000,7,1)))</f>
        <v/>
      </c>
      <c r="EH7" s="1164"/>
      <c r="EI7" s="1164" t="str">
        <f>IF('01nen'!$M$9="","",(MIDB('01nen'!$M$9+1000000000000,8,1)))</f>
        <v/>
      </c>
      <c r="EJ7" s="1164"/>
      <c r="EK7" s="1164" t="str">
        <f>IF('01nen'!$M$9="","",(MIDB('01nen'!$M$9+1000000000000,9,1)))</f>
        <v/>
      </c>
      <c r="EL7" s="1164"/>
      <c r="EM7" s="1164" t="str">
        <f>IF('01nen'!$M$9="","",(MIDB('01nen'!$M$9+1000000000000,10,1)))</f>
        <v/>
      </c>
      <c r="EN7" s="1164"/>
      <c r="EO7" s="1164" t="str">
        <f>IF('01nen'!$M$9="","",(MIDB('01nen'!$M$9+1000000000000,11,1)))</f>
        <v/>
      </c>
      <c r="EP7" s="1164"/>
      <c r="EQ7" s="1164" t="str">
        <f>IF('01nen'!$M$9="","",(MIDB('01nen'!$M$9+1000000000000,12,1)))</f>
        <v/>
      </c>
      <c r="ER7" s="1164"/>
      <c r="ES7" s="1164" t="str">
        <f>IF('01nen'!$M$9="","",(MIDB('01nen'!$M$9+1000000000000,13,1)))</f>
        <v/>
      </c>
      <c r="ET7" s="1164"/>
      <c r="EU7" s="382"/>
    </row>
    <row r="8" spans="1:152" ht="24.75" thickBot="1">
      <c r="A8" s="104"/>
      <c r="B8" s="200"/>
      <c r="C8" s="647"/>
      <c r="D8" s="647"/>
      <c r="E8" s="647"/>
      <c r="F8" s="598"/>
      <c r="G8" s="748"/>
      <c r="H8" s="748"/>
      <c r="I8" s="749"/>
      <c r="J8" s="954"/>
      <c r="K8" s="955"/>
      <c r="L8" s="956"/>
      <c r="M8" s="839"/>
      <c r="N8" s="839"/>
      <c r="O8" s="839"/>
      <c r="P8" s="839"/>
      <c r="Q8" s="839"/>
      <c r="R8" s="839"/>
      <c r="S8" s="839"/>
      <c r="T8" s="839"/>
      <c r="U8" s="839"/>
      <c r="V8" s="839"/>
      <c r="W8" s="839"/>
      <c r="X8" s="839"/>
      <c r="Y8" s="839"/>
      <c r="Z8" s="839"/>
      <c r="AA8" s="839"/>
      <c r="AB8" s="839"/>
      <c r="AC8" s="839"/>
      <c r="AD8" s="839"/>
      <c r="AE8" s="839"/>
      <c r="AF8" s="839"/>
      <c r="AG8" s="839"/>
      <c r="AH8" s="839"/>
      <c r="AI8" s="839"/>
      <c r="AJ8" s="839"/>
      <c r="AK8" s="839"/>
      <c r="AL8" s="839"/>
      <c r="AM8" s="839"/>
      <c r="AN8" s="839"/>
      <c r="AO8" s="839"/>
      <c r="AP8" s="839"/>
      <c r="AQ8" s="839"/>
      <c r="AR8" s="940" t="s">
        <v>50</v>
      </c>
      <c r="AS8" s="941"/>
      <c r="AT8" s="941"/>
      <c r="AU8" s="941"/>
      <c r="AV8" s="941"/>
      <c r="AW8" s="169"/>
      <c r="AX8" s="169"/>
      <c r="AY8" s="850" t="str">
        <f>IF('01nen'!$M$10="","",'01nen'!$M$10)</f>
        <v/>
      </c>
      <c r="AZ8" s="850"/>
      <c r="BA8" s="850"/>
      <c r="BB8" s="850"/>
      <c r="BC8" s="850"/>
      <c r="BD8" s="850"/>
      <c r="BE8" s="850"/>
      <c r="BF8" s="850"/>
      <c r="BG8" s="850"/>
      <c r="BH8" s="850"/>
      <c r="BI8" s="850"/>
      <c r="BJ8" s="850"/>
      <c r="BK8" s="850"/>
      <c r="BL8" s="850"/>
      <c r="BM8" s="850"/>
      <c r="BN8" s="850"/>
      <c r="BO8" s="850"/>
      <c r="BP8" s="850"/>
      <c r="BQ8" s="850"/>
      <c r="BR8" s="850"/>
      <c r="BS8" s="850"/>
      <c r="BT8" s="850"/>
      <c r="BU8" s="850"/>
      <c r="BV8" s="850"/>
      <c r="BW8" s="187"/>
      <c r="BX8" s="156"/>
      <c r="BY8" s="156"/>
      <c r="BZ8" s="239"/>
      <c r="CA8" s="1126"/>
      <c r="CB8" s="1126"/>
      <c r="CC8" s="1126"/>
      <c r="CD8" s="604"/>
      <c r="CE8" s="1057"/>
      <c r="CF8" s="1057"/>
      <c r="CG8" s="1127"/>
      <c r="CH8" s="1136"/>
      <c r="CI8" s="1137"/>
      <c r="CJ8" s="1138"/>
      <c r="CK8" s="1145"/>
      <c r="CL8" s="839"/>
      <c r="CM8" s="839"/>
      <c r="CN8" s="839"/>
      <c r="CO8" s="839"/>
      <c r="CP8" s="839"/>
      <c r="CQ8" s="839"/>
      <c r="CR8" s="839"/>
      <c r="CS8" s="839"/>
      <c r="CT8" s="839"/>
      <c r="CU8" s="839"/>
      <c r="CV8" s="839"/>
      <c r="CW8" s="839"/>
      <c r="CX8" s="839"/>
      <c r="CY8" s="839"/>
      <c r="CZ8" s="839"/>
      <c r="DA8" s="839"/>
      <c r="DB8" s="839"/>
      <c r="DC8" s="839"/>
      <c r="DD8" s="839"/>
      <c r="DE8" s="839"/>
      <c r="DF8" s="839"/>
      <c r="DG8" s="839"/>
      <c r="DH8" s="839"/>
      <c r="DI8" s="839"/>
      <c r="DJ8" s="839"/>
      <c r="DK8" s="839"/>
      <c r="DL8" s="839"/>
      <c r="DM8" s="839"/>
      <c r="DN8" s="839"/>
      <c r="DO8" s="1146"/>
      <c r="DP8" s="1165" t="s">
        <v>50</v>
      </c>
      <c r="DQ8" s="1166"/>
      <c r="DR8" s="1166"/>
      <c r="DS8" s="1166"/>
      <c r="DT8" s="1166"/>
      <c r="DU8" s="380"/>
      <c r="DV8" s="380"/>
      <c r="DW8" s="1167" t="str">
        <f>IF('01nen'!$M$10="","",'01nen'!$M$10)</f>
        <v/>
      </c>
      <c r="DX8" s="1167"/>
      <c r="DY8" s="1167"/>
      <c r="DZ8" s="1167"/>
      <c r="EA8" s="1167"/>
      <c r="EB8" s="1167"/>
      <c r="EC8" s="1167"/>
      <c r="ED8" s="1167"/>
      <c r="EE8" s="1167"/>
      <c r="EF8" s="1167"/>
      <c r="EG8" s="1167"/>
      <c r="EH8" s="1167"/>
      <c r="EI8" s="1167"/>
      <c r="EJ8" s="1167"/>
      <c r="EK8" s="1167"/>
      <c r="EL8" s="1167"/>
      <c r="EM8" s="1167"/>
      <c r="EN8" s="1167"/>
      <c r="EO8" s="1167"/>
      <c r="EP8" s="1167"/>
      <c r="EQ8" s="1167"/>
      <c r="ER8" s="1167"/>
      <c r="ES8" s="1167"/>
      <c r="ET8" s="1168"/>
      <c r="EU8" s="382"/>
    </row>
    <row r="9" spans="1:152" ht="25.5" thickTop="1" thickBot="1">
      <c r="A9" s="104"/>
      <c r="B9" s="200"/>
      <c r="C9" s="647"/>
      <c r="D9" s="647"/>
      <c r="E9" s="647"/>
      <c r="F9" s="750"/>
      <c r="G9" s="748"/>
      <c r="H9" s="748"/>
      <c r="I9" s="749"/>
      <c r="J9" s="954"/>
      <c r="K9" s="955"/>
      <c r="L9" s="956"/>
      <c r="M9" s="839"/>
      <c r="N9" s="839"/>
      <c r="O9" s="839"/>
      <c r="P9" s="839"/>
      <c r="Q9" s="839"/>
      <c r="R9" s="839"/>
      <c r="S9" s="839"/>
      <c r="T9" s="839"/>
      <c r="U9" s="839"/>
      <c r="V9" s="839"/>
      <c r="W9" s="839"/>
      <c r="X9" s="839"/>
      <c r="Y9" s="839"/>
      <c r="Z9" s="839"/>
      <c r="AA9" s="839"/>
      <c r="AB9" s="839"/>
      <c r="AC9" s="839"/>
      <c r="AD9" s="839"/>
      <c r="AE9" s="839"/>
      <c r="AF9" s="839"/>
      <c r="AG9" s="839"/>
      <c r="AH9" s="839"/>
      <c r="AI9" s="839"/>
      <c r="AJ9" s="839"/>
      <c r="AK9" s="839"/>
      <c r="AL9" s="839"/>
      <c r="AM9" s="839"/>
      <c r="AN9" s="839"/>
      <c r="AO9" s="839"/>
      <c r="AP9" s="839"/>
      <c r="AQ9" s="839"/>
      <c r="AR9" s="945" t="s">
        <v>274</v>
      </c>
      <c r="AS9" s="946"/>
      <c r="AT9" s="946"/>
      <c r="AU9" s="976" t="s">
        <v>49</v>
      </c>
      <c r="AV9" s="977"/>
      <c r="AW9" s="977"/>
      <c r="AX9" s="977"/>
      <c r="AY9" s="942" t="str">
        <f>IF('01nen'!$M$11="","",'01nen'!$M$11)</f>
        <v/>
      </c>
      <c r="AZ9" s="942"/>
      <c r="BA9" s="942"/>
      <c r="BB9" s="942"/>
      <c r="BC9" s="942"/>
      <c r="BD9" s="942"/>
      <c r="BE9" s="942"/>
      <c r="BF9" s="942"/>
      <c r="BG9" s="942"/>
      <c r="BH9" s="942"/>
      <c r="BI9" s="942"/>
      <c r="BJ9" s="390"/>
      <c r="BK9" s="390"/>
      <c r="BL9" s="942" t="str">
        <f>IF('01nen'!$N$11="","",'01nen'!$N$11)</f>
        <v/>
      </c>
      <c r="BM9" s="942"/>
      <c r="BN9" s="942"/>
      <c r="BO9" s="942"/>
      <c r="BP9" s="942"/>
      <c r="BQ9" s="942"/>
      <c r="BR9" s="942"/>
      <c r="BS9" s="942"/>
      <c r="BT9" s="942"/>
      <c r="BU9" s="942"/>
      <c r="BV9" s="958"/>
      <c r="BW9" s="187"/>
      <c r="BX9" s="156"/>
      <c r="BY9" s="156"/>
      <c r="BZ9" s="239"/>
      <c r="CA9" s="1126"/>
      <c r="CB9" s="1126"/>
      <c r="CC9" s="1126"/>
      <c r="CD9" s="1056"/>
      <c r="CE9" s="1057"/>
      <c r="CF9" s="1057"/>
      <c r="CG9" s="1127"/>
      <c r="CH9" s="1136"/>
      <c r="CI9" s="1137"/>
      <c r="CJ9" s="1138"/>
      <c r="CK9" s="1145"/>
      <c r="CL9" s="839"/>
      <c r="CM9" s="839"/>
      <c r="CN9" s="839"/>
      <c r="CO9" s="839"/>
      <c r="CP9" s="839"/>
      <c r="CQ9" s="839"/>
      <c r="CR9" s="839"/>
      <c r="CS9" s="839"/>
      <c r="CT9" s="839"/>
      <c r="CU9" s="839"/>
      <c r="CV9" s="839"/>
      <c r="CW9" s="839"/>
      <c r="CX9" s="839"/>
      <c r="CY9" s="839"/>
      <c r="CZ9" s="839"/>
      <c r="DA9" s="839"/>
      <c r="DB9" s="839"/>
      <c r="DC9" s="839"/>
      <c r="DD9" s="839"/>
      <c r="DE9" s="839"/>
      <c r="DF9" s="839"/>
      <c r="DG9" s="839"/>
      <c r="DH9" s="839"/>
      <c r="DI9" s="839"/>
      <c r="DJ9" s="839"/>
      <c r="DK9" s="839"/>
      <c r="DL9" s="839"/>
      <c r="DM9" s="839"/>
      <c r="DN9" s="839"/>
      <c r="DO9" s="1146"/>
      <c r="DP9" s="1169" t="s">
        <v>274</v>
      </c>
      <c r="DQ9" s="1169"/>
      <c r="DR9" s="1169"/>
      <c r="DS9" s="1173" t="s">
        <v>49</v>
      </c>
      <c r="DT9" s="1174"/>
      <c r="DU9" s="1174"/>
      <c r="DV9" s="1174"/>
      <c r="DW9" s="1170" t="str">
        <f>IF('01nen'!$M$11="","",'01nen'!$M$11)</f>
        <v/>
      </c>
      <c r="DX9" s="1170"/>
      <c r="DY9" s="1170"/>
      <c r="DZ9" s="1170"/>
      <c r="EA9" s="1170"/>
      <c r="EB9" s="1170"/>
      <c r="EC9" s="1170"/>
      <c r="ED9" s="1170"/>
      <c r="EE9" s="1170"/>
      <c r="EF9" s="1170"/>
      <c r="EG9" s="1170"/>
      <c r="EH9" s="391"/>
      <c r="EI9" s="391"/>
      <c r="EJ9" s="1170" t="str">
        <f>IF('01nen'!$N$11="","",'01nen'!$N$11)</f>
        <v/>
      </c>
      <c r="EK9" s="1170"/>
      <c r="EL9" s="1170"/>
      <c r="EM9" s="1170"/>
      <c r="EN9" s="1170"/>
      <c r="EO9" s="1170"/>
      <c r="EP9" s="1170"/>
      <c r="EQ9" s="1170"/>
      <c r="ER9" s="1170"/>
      <c r="ES9" s="1170"/>
      <c r="ET9" s="1171"/>
      <c r="EU9" s="382"/>
    </row>
    <row r="10" spans="1:152" ht="42" customHeight="1" thickTop="1">
      <c r="A10" s="107"/>
      <c r="B10" s="200"/>
      <c r="C10" s="647"/>
      <c r="D10" s="647"/>
      <c r="E10" s="647"/>
      <c r="F10" s="750"/>
      <c r="G10" s="748"/>
      <c r="H10" s="748"/>
      <c r="I10" s="749"/>
      <c r="J10" s="947"/>
      <c r="K10" s="948"/>
      <c r="L10" s="949"/>
      <c r="M10" s="839"/>
      <c r="N10" s="839"/>
      <c r="O10" s="839"/>
      <c r="P10" s="839"/>
      <c r="Q10" s="839"/>
      <c r="R10" s="839"/>
      <c r="S10" s="839"/>
      <c r="T10" s="839"/>
      <c r="U10" s="839"/>
      <c r="V10" s="839"/>
      <c r="W10" s="839"/>
      <c r="X10" s="839"/>
      <c r="Y10" s="839"/>
      <c r="Z10" s="839"/>
      <c r="AA10" s="839"/>
      <c r="AB10" s="839"/>
      <c r="AC10" s="839"/>
      <c r="AD10" s="839"/>
      <c r="AE10" s="839"/>
      <c r="AF10" s="839"/>
      <c r="AG10" s="839"/>
      <c r="AH10" s="839"/>
      <c r="AI10" s="839"/>
      <c r="AJ10" s="839"/>
      <c r="AK10" s="839"/>
      <c r="AL10" s="839"/>
      <c r="AM10" s="839"/>
      <c r="AN10" s="839"/>
      <c r="AO10" s="839"/>
      <c r="AP10" s="839"/>
      <c r="AQ10" s="839"/>
      <c r="AR10" s="947"/>
      <c r="AS10" s="948"/>
      <c r="AT10" s="949"/>
      <c r="AU10" s="151"/>
      <c r="AV10" s="118"/>
      <c r="AY10" s="950" t="str">
        <f>IF('01nen'!$M$12="","",'01nen'!$M$12)</f>
        <v/>
      </c>
      <c r="AZ10" s="950"/>
      <c r="BA10" s="950"/>
      <c r="BB10" s="950"/>
      <c r="BC10" s="950"/>
      <c r="BD10" s="950"/>
      <c r="BE10" s="950"/>
      <c r="BF10" s="950"/>
      <c r="BG10" s="950"/>
      <c r="BH10" s="950"/>
      <c r="BI10" s="950"/>
      <c r="BL10" s="950" t="str">
        <f>IF('01nen'!$N$12="","",'01nen'!$N$12)</f>
        <v/>
      </c>
      <c r="BM10" s="950"/>
      <c r="BN10" s="950"/>
      <c r="BO10" s="950"/>
      <c r="BP10" s="950"/>
      <c r="BQ10" s="950"/>
      <c r="BR10" s="950"/>
      <c r="BS10" s="950"/>
      <c r="BT10" s="950"/>
      <c r="BU10" s="950"/>
      <c r="BV10" s="957"/>
      <c r="BW10" s="188"/>
      <c r="BX10" s="189"/>
      <c r="BY10" s="189"/>
      <c r="BZ10" s="239"/>
      <c r="CA10" s="1126"/>
      <c r="CB10" s="1126"/>
      <c r="CC10" s="1126"/>
      <c r="CD10" s="1128"/>
      <c r="CE10" s="1129"/>
      <c r="CF10" s="1129"/>
      <c r="CG10" s="1130"/>
      <c r="CH10" s="1139"/>
      <c r="CI10" s="1140"/>
      <c r="CJ10" s="1141"/>
      <c r="CK10" s="1147"/>
      <c r="CL10" s="1148"/>
      <c r="CM10" s="1148"/>
      <c r="CN10" s="1148"/>
      <c r="CO10" s="1148"/>
      <c r="CP10" s="1148"/>
      <c r="CQ10" s="1148"/>
      <c r="CR10" s="1148"/>
      <c r="CS10" s="1148"/>
      <c r="CT10" s="1148"/>
      <c r="CU10" s="1148"/>
      <c r="CV10" s="1148"/>
      <c r="CW10" s="1148"/>
      <c r="CX10" s="1148"/>
      <c r="CY10" s="1148"/>
      <c r="CZ10" s="1148"/>
      <c r="DA10" s="1148"/>
      <c r="DB10" s="1148"/>
      <c r="DC10" s="1148"/>
      <c r="DD10" s="1148"/>
      <c r="DE10" s="1148"/>
      <c r="DF10" s="1148"/>
      <c r="DG10" s="1148"/>
      <c r="DH10" s="1148"/>
      <c r="DI10" s="1148"/>
      <c r="DJ10" s="1148"/>
      <c r="DK10" s="1148"/>
      <c r="DL10" s="1148"/>
      <c r="DM10" s="1148"/>
      <c r="DN10" s="1148"/>
      <c r="DO10" s="1149"/>
      <c r="DP10" s="1140"/>
      <c r="DQ10" s="1140"/>
      <c r="DR10" s="1141"/>
      <c r="DS10" s="230"/>
      <c r="DT10" s="118"/>
      <c r="DW10" s="1172" t="str">
        <f>IF('01nen'!$M$12="","",'01nen'!$M$12)</f>
        <v/>
      </c>
      <c r="DX10" s="1172"/>
      <c r="DY10" s="1172"/>
      <c r="DZ10" s="1172"/>
      <c r="EA10" s="1172"/>
      <c r="EB10" s="1172"/>
      <c r="EC10" s="1172"/>
      <c r="ED10" s="1172"/>
      <c r="EE10" s="1172"/>
      <c r="EF10" s="1172"/>
      <c r="EG10" s="1172"/>
      <c r="EJ10" s="1172" t="str">
        <f>IF('01nen'!$N$12="","",'01nen'!$N$12)</f>
        <v/>
      </c>
      <c r="EK10" s="1172"/>
      <c r="EL10" s="1172"/>
      <c r="EM10" s="1172"/>
      <c r="EN10" s="1172"/>
      <c r="EO10" s="1172"/>
      <c r="EP10" s="1172"/>
      <c r="EQ10" s="1172"/>
      <c r="ER10" s="1172"/>
      <c r="ES10" s="1172"/>
      <c r="ET10" s="1172"/>
      <c r="EU10" s="383"/>
    </row>
    <row r="11" spans="1:152" s="157" customFormat="1" ht="24.75" thickBot="1">
      <c r="A11" s="104"/>
      <c r="B11" s="200"/>
      <c r="C11" s="647"/>
      <c r="D11" s="647"/>
      <c r="E11" s="647"/>
      <c r="F11" s="744" t="s">
        <v>51</v>
      </c>
      <c r="G11" s="744"/>
      <c r="H11" s="744"/>
      <c r="I11" s="744"/>
      <c r="J11" s="744"/>
      <c r="K11" s="744"/>
      <c r="L11" s="744"/>
      <c r="M11" s="744"/>
      <c r="N11" s="744"/>
      <c r="O11" s="744"/>
      <c r="P11" s="744"/>
      <c r="Q11" s="744"/>
      <c r="R11" s="744"/>
      <c r="S11" s="812" t="s">
        <v>52</v>
      </c>
      <c r="T11" s="812"/>
      <c r="U11" s="812"/>
      <c r="V11" s="812"/>
      <c r="W11" s="812"/>
      <c r="X11" s="812"/>
      <c r="Y11" s="812"/>
      <c r="Z11" s="812"/>
      <c r="AA11" s="812"/>
      <c r="AB11" s="812"/>
      <c r="AC11" s="812"/>
      <c r="AD11" s="812"/>
      <c r="AE11" s="812"/>
      <c r="AF11" s="812"/>
      <c r="AG11" s="812" t="s">
        <v>279</v>
      </c>
      <c r="AH11" s="812"/>
      <c r="AI11" s="812"/>
      <c r="AJ11" s="812"/>
      <c r="AK11" s="812"/>
      <c r="AL11" s="812"/>
      <c r="AM11" s="812"/>
      <c r="AN11" s="812"/>
      <c r="AO11" s="812"/>
      <c r="AP11" s="812"/>
      <c r="AQ11" s="812"/>
      <c r="AR11" s="812"/>
      <c r="AS11" s="812"/>
      <c r="AT11" s="812"/>
      <c r="AU11" s="814" t="s">
        <v>273</v>
      </c>
      <c r="AV11" s="814"/>
      <c r="AW11" s="814"/>
      <c r="AX11" s="814"/>
      <c r="AY11" s="814"/>
      <c r="AZ11" s="814"/>
      <c r="BA11" s="814"/>
      <c r="BB11" s="814"/>
      <c r="BC11" s="814"/>
      <c r="BD11" s="814"/>
      <c r="BE11" s="814"/>
      <c r="BF11" s="814"/>
      <c r="BG11" s="814"/>
      <c r="BH11" s="814"/>
      <c r="BI11" s="744" t="s">
        <v>278</v>
      </c>
      <c r="BJ11" s="744"/>
      <c r="BK11" s="744"/>
      <c r="BL11" s="744"/>
      <c r="BM11" s="744"/>
      <c r="BN11" s="744"/>
      <c r="BO11" s="744"/>
      <c r="BP11" s="744"/>
      <c r="BQ11" s="744"/>
      <c r="BR11" s="744"/>
      <c r="BS11" s="744"/>
      <c r="BT11" s="744"/>
      <c r="BU11" s="744"/>
      <c r="BV11" s="744"/>
      <c r="BW11" s="171"/>
      <c r="BX11" s="172"/>
      <c r="BY11" s="172"/>
      <c r="BZ11" s="239"/>
      <c r="CA11" s="1126"/>
      <c r="CB11" s="1126"/>
      <c r="CC11" s="1126"/>
      <c r="CD11" s="1026" t="s">
        <v>51</v>
      </c>
      <c r="CE11" s="1027"/>
      <c r="CF11" s="1027"/>
      <c r="CG11" s="1027"/>
      <c r="CH11" s="1027"/>
      <c r="CI11" s="1027"/>
      <c r="CJ11" s="1027"/>
      <c r="CK11" s="1027"/>
      <c r="CL11" s="1027"/>
      <c r="CM11" s="1027"/>
      <c r="CN11" s="1027"/>
      <c r="CO11" s="1027"/>
      <c r="CP11" s="1028"/>
      <c r="CQ11" s="1020" t="s">
        <v>52</v>
      </c>
      <c r="CR11" s="1021"/>
      <c r="CS11" s="1021"/>
      <c r="CT11" s="1021"/>
      <c r="CU11" s="1021"/>
      <c r="CV11" s="1021"/>
      <c r="CW11" s="1021"/>
      <c r="CX11" s="1021"/>
      <c r="CY11" s="1021"/>
      <c r="CZ11" s="1021"/>
      <c r="DA11" s="1021"/>
      <c r="DB11" s="1021"/>
      <c r="DC11" s="1021"/>
      <c r="DD11" s="1022"/>
      <c r="DE11" s="1020" t="s">
        <v>279</v>
      </c>
      <c r="DF11" s="1021"/>
      <c r="DG11" s="1021"/>
      <c r="DH11" s="1021"/>
      <c r="DI11" s="1021"/>
      <c r="DJ11" s="1021"/>
      <c r="DK11" s="1021"/>
      <c r="DL11" s="1021"/>
      <c r="DM11" s="1021"/>
      <c r="DN11" s="1021"/>
      <c r="DO11" s="1021"/>
      <c r="DP11" s="1021"/>
      <c r="DQ11" s="1021"/>
      <c r="DR11" s="1022"/>
      <c r="DS11" s="1023" t="s">
        <v>273</v>
      </c>
      <c r="DT11" s="1024"/>
      <c r="DU11" s="1024"/>
      <c r="DV11" s="1024"/>
      <c r="DW11" s="1024"/>
      <c r="DX11" s="1024"/>
      <c r="DY11" s="1024"/>
      <c r="DZ11" s="1024"/>
      <c r="EA11" s="1024"/>
      <c r="EB11" s="1024"/>
      <c r="EC11" s="1024"/>
      <c r="ED11" s="1024"/>
      <c r="EE11" s="1024"/>
      <c r="EF11" s="1025"/>
      <c r="EG11" s="1026" t="s">
        <v>278</v>
      </c>
      <c r="EH11" s="1027"/>
      <c r="EI11" s="1027"/>
      <c r="EJ11" s="1027"/>
      <c r="EK11" s="1027"/>
      <c r="EL11" s="1027"/>
      <c r="EM11" s="1027"/>
      <c r="EN11" s="1027"/>
      <c r="EO11" s="1027"/>
      <c r="EP11" s="1027"/>
      <c r="EQ11" s="1027"/>
      <c r="ER11" s="1027"/>
      <c r="ES11" s="1027"/>
      <c r="ET11" s="1028"/>
      <c r="EU11" s="384"/>
      <c r="EV11" s="102"/>
    </row>
    <row r="12" spans="1:152" ht="24.75" thickTop="1">
      <c r="A12" s="111"/>
      <c r="B12" s="200"/>
      <c r="C12" s="647"/>
      <c r="D12" s="647"/>
      <c r="E12" s="647"/>
      <c r="F12" s="943" t="s">
        <v>53</v>
      </c>
      <c r="G12" s="944"/>
      <c r="H12" s="944"/>
      <c r="I12" s="944"/>
      <c r="J12" s="944"/>
      <c r="K12" s="944"/>
      <c r="L12" s="944"/>
      <c r="M12" s="944"/>
      <c r="N12" s="944"/>
      <c r="O12" s="944"/>
      <c r="P12" s="944"/>
      <c r="Q12" s="944"/>
      <c r="R12" s="944"/>
      <c r="S12" s="870" t="s">
        <v>160</v>
      </c>
      <c r="T12" s="871"/>
      <c r="U12" s="808" t="str">
        <f>IF('01nen'!$V$30="","",'01nen'!$V$30)</f>
        <v/>
      </c>
      <c r="V12" s="808"/>
      <c r="W12" s="808"/>
      <c r="X12" s="808"/>
      <c r="Y12" s="808"/>
      <c r="Z12" s="808"/>
      <c r="AA12" s="808"/>
      <c r="AB12" s="808"/>
      <c r="AC12" s="808"/>
      <c r="AD12" s="808"/>
      <c r="AE12" s="914" t="s">
        <v>161</v>
      </c>
      <c r="AF12" s="915"/>
      <c r="AG12" s="870" t="s">
        <v>162</v>
      </c>
      <c r="AH12" s="871"/>
      <c r="AI12" s="871"/>
      <c r="AJ12" s="871"/>
      <c r="AK12" s="871"/>
      <c r="AL12" s="871"/>
      <c r="AM12" s="871"/>
      <c r="AN12" s="871"/>
      <c r="AO12" s="871"/>
      <c r="AP12" s="871"/>
      <c r="AQ12" s="871"/>
      <c r="AR12" s="871"/>
      <c r="AS12" s="871"/>
      <c r="AT12" s="872"/>
      <c r="AU12" s="774" t="s">
        <v>54</v>
      </c>
      <c r="AV12" s="774"/>
      <c r="AW12" s="774"/>
      <c r="AX12" s="774"/>
      <c r="AY12" s="774"/>
      <c r="AZ12" s="774"/>
      <c r="BA12" s="774"/>
      <c r="BB12" s="774"/>
      <c r="BC12" s="774"/>
      <c r="BD12" s="774"/>
      <c r="BE12" s="774"/>
      <c r="BF12" s="774"/>
      <c r="BG12" s="774"/>
      <c r="BH12" s="813"/>
      <c r="BI12" s="162" t="s">
        <v>55</v>
      </c>
      <c r="BJ12" s="161"/>
      <c r="BK12" s="959" t="str">
        <f>IF('01nen'!$X$30="","",'01nen'!$X$30)</f>
        <v/>
      </c>
      <c r="BL12" s="959"/>
      <c r="BM12" s="959"/>
      <c r="BN12" s="959"/>
      <c r="BO12" s="959"/>
      <c r="BP12" s="959"/>
      <c r="BQ12" s="959"/>
      <c r="BR12" s="959"/>
      <c r="BS12" s="959"/>
      <c r="BT12" s="959"/>
      <c r="BU12" s="774" t="s">
        <v>54</v>
      </c>
      <c r="BV12" s="774"/>
      <c r="BW12" s="190"/>
      <c r="BX12" s="191"/>
      <c r="BY12" s="191"/>
      <c r="BZ12" s="239"/>
      <c r="CA12" s="1126"/>
      <c r="CB12" s="1126"/>
      <c r="CC12" s="1126"/>
      <c r="CD12" s="1029" t="s">
        <v>53</v>
      </c>
      <c r="CE12" s="1030"/>
      <c r="CF12" s="1030"/>
      <c r="CG12" s="1030"/>
      <c r="CH12" s="1030"/>
      <c r="CI12" s="1030"/>
      <c r="CJ12" s="1030"/>
      <c r="CK12" s="1030"/>
      <c r="CL12" s="1030"/>
      <c r="CM12" s="1030"/>
      <c r="CN12" s="1030"/>
      <c r="CO12" s="1030"/>
      <c r="CP12" s="1030"/>
      <c r="CQ12" s="1033" t="s">
        <v>160</v>
      </c>
      <c r="CR12" s="1034"/>
      <c r="CS12" s="1035" t="str">
        <f>IF('01nen'!$V$30="","",'01nen'!$V$30)</f>
        <v/>
      </c>
      <c r="CT12" s="1035"/>
      <c r="CU12" s="1035"/>
      <c r="CV12" s="1035"/>
      <c r="CW12" s="1035"/>
      <c r="CX12" s="1035"/>
      <c r="CY12" s="1035"/>
      <c r="CZ12" s="1035"/>
      <c r="DA12" s="1035"/>
      <c r="DB12" s="1035"/>
      <c r="DC12" s="1036" t="s">
        <v>161</v>
      </c>
      <c r="DD12" s="1037"/>
      <c r="DE12" s="1033" t="s">
        <v>162</v>
      </c>
      <c r="DF12" s="1034"/>
      <c r="DG12" s="1034"/>
      <c r="DH12" s="1034"/>
      <c r="DI12" s="1034"/>
      <c r="DJ12" s="1034"/>
      <c r="DK12" s="1034"/>
      <c r="DL12" s="1034"/>
      <c r="DM12" s="1034"/>
      <c r="DN12" s="1034"/>
      <c r="DO12" s="1034"/>
      <c r="DP12" s="1034"/>
      <c r="DQ12" s="1034"/>
      <c r="DR12" s="1038"/>
      <c r="DS12" s="1039" t="s">
        <v>54</v>
      </c>
      <c r="DT12" s="1039"/>
      <c r="DU12" s="1039"/>
      <c r="DV12" s="1039"/>
      <c r="DW12" s="1039"/>
      <c r="DX12" s="1039"/>
      <c r="DY12" s="1039"/>
      <c r="DZ12" s="1039"/>
      <c r="EA12" s="1039"/>
      <c r="EB12" s="1039"/>
      <c r="EC12" s="1039"/>
      <c r="ED12" s="1039"/>
      <c r="EE12" s="1039"/>
      <c r="EF12" s="1040"/>
      <c r="EG12" s="378" t="s">
        <v>55</v>
      </c>
      <c r="EH12" s="379"/>
      <c r="EI12" s="1041" t="str">
        <f>IF('01nen'!$X$30="","",'01nen'!$X$30)</f>
        <v/>
      </c>
      <c r="EJ12" s="1041"/>
      <c r="EK12" s="1041"/>
      <c r="EL12" s="1041"/>
      <c r="EM12" s="1041"/>
      <c r="EN12" s="1041"/>
      <c r="EO12" s="1041"/>
      <c r="EP12" s="1041"/>
      <c r="EQ12" s="1041"/>
      <c r="ER12" s="1041"/>
      <c r="ES12" s="1039" t="s">
        <v>54</v>
      </c>
      <c r="ET12" s="1040"/>
      <c r="EU12" s="385"/>
    </row>
    <row r="13" spans="1:152" ht="31.5" thickBot="1">
      <c r="A13" s="173"/>
      <c r="B13" s="200"/>
      <c r="C13" s="647"/>
      <c r="D13" s="647"/>
      <c r="E13" s="647"/>
      <c r="F13" s="943"/>
      <c r="G13" s="944"/>
      <c r="H13" s="944"/>
      <c r="I13" s="944"/>
      <c r="J13" s="944"/>
      <c r="K13" s="944"/>
      <c r="L13" s="944"/>
      <c r="M13" s="944"/>
      <c r="N13" s="944"/>
      <c r="O13" s="944"/>
      <c r="P13" s="944"/>
      <c r="Q13" s="944"/>
      <c r="R13" s="944"/>
      <c r="S13" s="809">
        <f>IF('01nen'!$W$33="","",'01nen'!$W$33)</f>
        <v>0</v>
      </c>
      <c r="T13" s="810"/>
      <c r="U13" s="810"/>
      <c r="V13" s="810"/>
      <c r="W13" s="810"/>
      <c r="X13" s="810"/>
      <c r="Y13" s="810"/>
      <c r="Z13" s="810"/>
      <c r="AA13" s="810"/>
      <c r="AB13" s="810"/>
      <c r="AC13" s="810"/>
      <c r="AD13" s="810"/>
      <c r="AE13" s="810"/>
      <c r="AF13" s="811"/>
      <c r="AG13" s="809">
        <f>IF('01nen'!$O$8="甲欄",IF('01nen'!$W$34="","",'01nen'!$W$34),"")</f>
        <v>0</v>
      </c>
      <c r="AH13" s="810"/>
      <c r="AI13" s="810"/>
      <c r="AJ13" s="810"/>
      <c r="AK13" s="810"/>
      <c r="AL13" s="810"/>
      <c r="AM13" s="810"/>
      <c r="AN13" s="810"/>
      <c r="AO13" s="810"/>
      <c r="AP13" s="810"/>
      <c r="AQ13" s="810"/>
      <c r="AR13" s="810"/>
      <c r="AS13" s="810"/>
      <c r="AT13" s="811"/>
      <c r="AU13" s="773">
        <f>IF('01nen'!$O$8="甲欄",IF('01nen'!$W$45="","",'01nen'!$W$45),"")</f>
        <v>380000</v>
      </c>
      <c r="AV13" s="773"/>
      <c r="AW13" s="773"/>
      <c r="AX13" s="773"/>
      <c r="AY13" s="773"/>
      <c r="AZ13" s="773"/>
      <c r="BA13" s="773"/>
      <c r="BB13" s="773"/>
      <c r="BC13" s="773"/>
      <c r="BD13" s="773"/>
      <c r="BE13" s="773"/>
      <c r="BF13" s="773"/>
      <c r="BG13" s="773"/>
      <c r="BH13" s="804"/>
      <c r="BI13" s="772">
        <f>IF('01nen'!$X$49="","",'01nen'!$X$49)</f>
        <v>0</v>
      </c>
      <c r="BJ13" s="773"/>
      <c r="BK13" s="773"/>
      <c r="BL13" s="773"/>
      <c r="BM13" s="773"/>
      <c r="BN13" s="773"/>
      <c r="BO13" s="773"/>
      <c r="BP13" s="773"/>
      <c r="BQ13" s="773"/>
      <c r="BR13" s="773"/>
      <c r="BS13" s="773"/>
      <c r="BT13" s="773"/>
      <c r="BU13" s="773"/>
      <c r="BV13" s="773"/>
      <c r="BW13" s="171"/>
      <c r="BX13" s="172"/>
      <c r="BY13" s="172"/>
      <c r="BZ13" s="239"/>
      <c r="CA13" s="1126"/>
      <c r="CB13" s="1126"/>
      <c r="CC13" s="1126"/>
      <c r="CD13" s="1031"/>
      <c r="CE13" s="1032"/>
      <c r="CF13" s="1032"/>
      <c r="CG13" s="1032"/>
      <c r="CH13" s="1032"/>
      <c r="CI13" s="1032"/>
      <c r="CJ13" s="1032"/>
      <c r="CK13" s="1032"/>
      <c r="CL13" s="1032"/>
      <c r="CM13" s="1032"/>
      <c r="CN13" s="1032"/>
      <c r="CO13" s="1032"/>
      <c r="CP13" s="1032"/>
      <c r="CQ13" s="1042">
        <f>IF('01nen'!$W$33="","",'01nen'!$W$33)</f>
        <v>0</v>
      </c>
      <c r="CR13" s="1043"/>
      <c r="CS13" s="1043"/>
      <c r="CT13" s="1043"/>
      <c r="CU13" s="1043"/>
      <c r="CV13" s="1043"/>
      <c r="CW13" s="1043"/>
      <c r="CX13" s="1043"/>
      <c r="CY13" s="1043"/>
      <c r="CZ13" s="1043"/>
      <c r="DA13" s="1043"/>
      <c r="DB13" s="1043"/>
      <c r="DC13" s="1043"/>
      <c r="DD13" s="1044"/>
      <c r="DE13" s="1042">
        <f>IF('01nen'!$O$8="甲欄",IF('01nen'!$W$34="","",'01nen'!$W$34),"")</f>
        <v>0</v>
      </c>
      <c r="DF13" s="1043"/>
      <c r="DG13" s="1043"/>
      <c r="DH13" s="1043"/>
      <c r="DI13" s="1043"/>
      <c r="DJ13" s="1043"/>
      <c r="DK13" s="1043"/>
      <c r="DL13" s="1043"/>
      <c r="DM13" s="1043"/>
      <c r="DN13" s="1043"/>
      <c r="DO13" s="1043"/>
      <c r="DP13" s="1043"/>
      <c r="DQ13" s="1043"/>
      <c r="DR13" s="1044"/>
      <c r="DS13" s="1045">
        <f>IF('01nen'!$O$8="甲欄",IF('01nen'!$W$45="","",'01nen'!$W$45),"")</f>
        <v>380000</v>
      </c>
      <c r="DT13" s="1045"/>
      <c r="DU13" s="1045"/>
      <c r="DV13" s="1045"/>
      <c r="DW13" s="1045"/>
      <c r="DX13" s="1045"/>
      <c r="DY13" s="1045"/>
      <c r="DZ13" s="1045"/>
      <c r="EA13" s="1045"/>
      <c r="EB13" s="1045"/>
      <c r="EC13" s="1045"/>
      <c r="ED13" s="1045"/>
      <c r="EE13" s="1045"/>
      <c r="EF13" s="1046"/>
      <c r="EG13" s="1047">
        <f>IF('01nen'!$X$49="","",'01nen'!$X$49)</f>
        <v>0</v>
      </c>
      <c r="EH13" s="1045"/>
      <c r="EI13" s="1045"/>
      <c r="EJ13" s="1045"/>
      <c r="EK13" s="1045"/>
      <c r="EL13" s="1045"/>
      <c r="EM13" s="1045"/>
      <c r="EN13" s="1045"/>
      <c r="EO13" s="1045"/>
      <c r="EP13" s="1045"/>
      <c r="EQ13" s="1045"/>
      <c r="ER13" s="1045"/>
      <c r="ES13" s="1045"/>
      <c r="ET13" s="1046"/>
      <c r="EU13" s="384"/>
    </row>
    <row r="14" spans="1:152" s="157" customFormat="1" ht="16.899999999999999" customHeight="1" thickTop="1">
      <c r="A14" s="111"/>
      <c r="B14" s="200"/>
      <c r="C14" s="647"/>
      <c r="D14" s="647"/>
      <c r="E14" s="647"/>
      <c r="F14" s="595" t="s">
        <v>405</v>
      </c>
      <c r="G14" s="596"/>
      <c r="H14" s="596"/>
      <c r="I14" s="596"/>
      <c r="J14" s="596"/>
      <c r="K14" s="596"/>
      <c r="L14" s="596"/>
      <c r="M14" s="596"/>
      <c r="N14" s="596"/>
      <c r="O14" s="596"/>
      <c r="P14" s="596"/>
      <c r="Q14" s="597"/>
      <c r="R14" s="595" t="s">
        <v>403</v>
      </c>
      <c r="S14" s="599"/>
      <c r="T14" s="599"/>
      <c r="U14" s="599"/>
      <c r="V14" s="599"/>
      <c r="W14" s="599"/>
      <c r="X14" s="599"/>
      <c r="Y14" s="599"/>
      <c r="Z14" s="599"/>
      <c r="AA14" s="599"/>
      <c r="AB14" s="599"/>
      <c r="AC14" s="600"/>
      <c r="AD14" s="886" t="s">
        <v>200</v>
      </c>
      <c r="AE14" s="887"/>
      <c r="AF14" s="887"/>
      <c r="AG14" s="887"/>
      <c r="AH14" s="887"/>
      <c r="AI14" s="887"/>
      <c r="AJ14" s="887"/>
      <c r="AK14" s="887"/>
      <c r="AL14" s="887"/>
      <c r="AM14" s="887"/>
      <c r="AN14" s="887"/>
      <c r="AO14" s="887"/>
      <c r="AP14" s="887"/>
      <c r="AQ14" s="887"/>
      <c r="AR14" s="887"/>
      <c r="AS14" s="887"/>
      <c r="AT14" s="887"/>
      <c r="AU14" s="888"/>
      <c r="AV14" s="888"/>
      <c r="AW14" s="888"/>
      <c r="AX14" s="888"/>
      <c r="AY14" s="888"/>
      <c r="AZ14" s="888"/>
      <c r="BA14" s="889"/>
      <c r="BB14" s="918" t="s">
        <v>265</v>
      </c>
      <c r="BC14" s="919"/>
      <c r="BD14" s="919"/>
      <c r="BE14" s="920"/>
      <c r="BF14" s="899" t="s">
        <v>56</v>
      </c>
      <c r="BG14" s="746"/>
      <c r="BH14" s="746"/>
      <c r="BI14" s="746"/>
      <c r="BJ14" s="746"/>
      <c r="BK14" s="746"/>
      <c r="BL14" s="746"/>
      <c r="BM14" s="746"/>
      <c r="BN14" s="746"/>
      <c r="BO14" s="746"/>
      <c r="BP14" s="746"/>
      <c r="BQ14" s="747"/>
      <c r="BR14" s="927" t="s">
        <v>266</v>
      </c>
      <c r="BS14" s="928"/>
      <c r="BT14" s="928"/>
      <c r="BU14" s="928"/>
      <c r="BV14" s="929"/>
      <c r="BW14" s="171"/>
      <c r="BX14" s="172"/>
      <c r="BY14" s="172"/>
      <c r="BZ14" s="239"/>
      <c r="CA14" s="1126"/>
      <c r="CB14" s="1126"/>
      <c r="CC14" s="1126"/>
      <c r="CD14" s="601" t="s">
        <v>404</v>
      </c>
      <c r="CE14" s="602"/>
      <c r="CF14" s="602"/>
      <c r="CG14" s="602"/>
      <c r="CH14" s="602"/>
      <c r="CI14" s="602"/>
      <c r="CJ14" s="602"/>
      <c r="CK14" s="602"/>
      <c r="CL14" s="602"/>
      <c r="CM14" s="602"/>
      <c r="CN14" s="602"/>
      <c r="CO14" s="603"/>
      <c r="CP14" s="604" t="s">
        <v>403</v>
      </c>
      <c r="CQ14" s="605"/>
      <c r="CR14" s="605"/>
      <c r="CS14" s="605"/>
      <c r="CT14" s="605"/>
      <c r="CU14" s="605"/>
      <c r="CV14" s="605"/>
      <c r="CW14" s="605"/>
      <c r="CX14" s="605"/>
      <c r="CY14" s="605"/>
      <c r="CZ14" s="605"/>
      <c r="DA14" s="606"/>
      <c r="DB14" s="1048" t="s">
        <v>200</v>
      </c>
      <c r="DC14" s="1048"/>
      <c r="DD14" s="1048"/>
      <c r="DE14" s="1048"/>
      <c r="DF14" s="1048"/>
      <c r="DG14" s="1048"/>
      <c r="DH14" s="1048"/>
      <c r="DI14" s="1048"/>
      <c r="DJ14" s="1048"/>
      <c r="DK14" s="1048"/>
      <c r="DL14" s="1048"/>
      <c r="DM14" s="1048"/>
      <c r="DN14" s="1048"/>
      <c r="DO14" s="1048"/>
      <c r="DP14" s="1048"/>
      <c r="DQ14" s="1048"/>
      <c r="DR14" s="1048"/>
      <c r="DS14" s="1048"/>
      <c r="DT14" s="1048"/>
      <c r="DU14" s="1048"/>
      <c r="DV14" s="1048"/>
      <c r="DW14" s="1048"/>
      <c r="DX14" s="1048"/>
      <c r="DY14" s="1048"/>
      <c r="DZ14" s="1049" t="s">
        <v>265</v>
      </c>
      <c r="EA14" s="1050"/>
      <c r="EB14" s="1050"/>
      <c r="EC14" s="1051"/>
      <c r="ED14" s="1056" t="s">
        <v>56</v>
      </c>
      <c r="EE14" s="1057"/>
      <c r="EF14" s="1057"/>
      <c r="EG14" s="1058"/>
      <c r="EH14" s="1058"/>
      <c r="EI14" s="1058"/>
      <c r="EJ14" s="1058"/>
      <c r="EK14" s="1058"/>
      <c r="EL14" s="1058"/>
      <c r="EM14" s="1058"/>
      <c r="EN14" s="1058"/>
      <c r="EO14" s="1059"/>
      <c r="EP14" s="1060" t="s">
        <v>266</v>
      </c>
      <c r="EQ14" s="1061"/>
      <c r="ER14" s="1061"/>
      <c r="ES14" s="1061"/>
      <c r="ET14" s="1062"/>
      <c r="EU14" s="384"/>
      <c r="EV14" s="102"/>
    </row>
    <row r="15" spans="1:152" s="157" customFormat="1" ht="17.25">
      <c r="A15" s="111"/>
      <c r="B15" s="200"/>
      <c r="C15" s="647"/>
      <c r="D15" s="647"/>
      <c r="E15" s="647"/>
      <c r="F15" s="598"/>
      <c r="G15" s="599"/>
      <c r="H15" s="599"/>
      <c r="I15" s="599"/>
      <c r="J15" s="599"/>
      <c r="K15" s="599"/>
      <c r="L15" s="599"/>
      <c r="M15" s="599"/>
      <c r="N15" s="599"/>
      <c r="O15" s="599"/>
      <c r="P15" s="599"/>
      <c r="Q15" s="600"/>
      <c r="R15" s="598"/>
      <c r="S15" s="599"/>
      <c r="T15" s="599"/>
      <c r="U15" s="599"/>
      <c r="V15" s="599"/>
      <c r="W15" s="599"/>
      <c r="X15" s="599"/>
      <c r="Y15" s="599"/>
      <c r="Z15" s="599"/>
      <c r="AA15" s="599"/>
      <c r="AB15" s="599"/>
      <c r="AC15" s="600"/>
      <c r="AD15" s="895" t="s">
        <v>259</v>
      </c>
      <c r="AE15" s="896"/>
      <c r="AF15" s="896"/>
      <c r="AG15" s="896"/>
      <c r="AH15" s="896"/>
      <c r="AI15" s="896"/>
      <c r="AJ15" s="896"/>
      <c r="AK15" s="896"/>
      <c r="AL15" s="896"/>
      <c r="AM15" s="896"/>
      <c r="AN15" s="896"/>
      <c r="AO15" s="896"/>
      <c r="AP15" s="896"/>
      <c r="AQ15" s="896"/>
      <c r="AR15" s="896"/>
      <c r="AS15" s="896"/>
      <c r="AT15" s="896"/>
      <c r="AU15" s="896"/>
      <c r="AV15" s="896"/>
      <c r="AW15" s="896"/>
      <c r="AX15" s="896"/>
      <c r="AY15" s="896"/>
      <c r="AZ15" s="896"/>
      <c r="BA15" s="897"/>
      <c r="BB15" s="921"/>
      <c r="BC15" s="922"/>
      <c r="BD15" s="922"/>
      <c r="BE15" s="923"/>
      <c r="BF15" s="820" t="s">
        <v>260</v>
      </c>
      <c r="BG15" s="821"/>
      <c r="BH15" s="821"/>
      <c r="BI15" s="821"/>
      <c r="BJ15" s="821"/>
      <c r="BK15" s="821"/>
      <c r="BL15" s="821"/>
      <c r="BM15" s="821"/>
      <c r="BN15" s="821"/>
      <c r="BO15" s="821"/>
      <c r="BP15" s="821"/>
      <c r="BQ15" s="822"/>
      <c r="BR15" s="930"/>
      <c r="BS15" s="931"/>
      <c r="BT15" s="931"/>
      <c r="BU15" s="931"/>
      <c r="BV15" s="932"/>
      <c r="BW15" s="171"/>
      <c r="BX15" s="172"/>
      <c r="BY15" s="172"/>
      <c r="BZ15" s="239"/>
      <c r="CA15" s="1126"/>
      <c r="CB15" s="1126"/>
      <c r="CC15" s="1126"/>
      <c r="CD15" s="604"/>
      <c r="CE15" s="605"/>
      <c r="CF15" s="605"/>
      <c r="CG15" s="605"/>
      <c r="CH15" s="605"/>
      <c r="CI15" s="605"/>
      <c r="CJ15" s="605"/>
      <c r="CK15" s="605"/>
      <c r="CL15" s="605"/>
      <c r="CM15" s="605"/>
      <c r="CN15" s="605"/>
      <c r="CO15" s="606"/>
      <c r="CP15" s="604"/>
      <c r="CQ15" s="605"/>
      <c r="CR15" s="605"/>
      <c r="CS15" s="605"/>
      <c r="CT15" s="605"/>
      <c r="CU15" s="605"/>
      <c r="CV15" s="605"/>
      <c r="CW15" s="605"/>
      <c r="CX15" s="605"/>
      <c r="CY15" s="605"/>
      <c r="CZ15" s="605"/>
      <c r="DA15" s="606"/>
      <c r="DB15" s="1069" t="s">
        <v>259</v>
      </c>
      <c r="DC15" s="1069"/>
      <c r="DD15" s="1069"/>
      <c r="DE15" s="1069"/>
      <c r="DF15" s="1069"/>
      <c r="DG15" s="1069"/>
      <c r="DH15" s="1069"/>
      <c r="DI15" s="1069"/>
      <c r="DJ15" s="1069"/>
      <c r="DK15" s="1069"/>
      <c r="DL15" s="1069"/>
      <c r="DM15" s="1069"/>
      <c r="DN15" s="1069"/>
      <c r="DO15" s="1069"/>
      <c r="DP15" s="1069"/>
      <c r="DQ15" s="1069"/>
      <c r="DR15" s="1069"/>
      <c r="DS15" s="1069"/>
      <c r="DT15" s="1069"/>
      <c r="DU15" s="1069"/>
      <c r="DV15" s="1069"/>
      <c r="DW15" s="1069"/>
      <c r="DX15" s="1069"/>
      <c r="DY15" s="1069"/>
      <c r="DZ15" s="1052"/>
      <c r="EA15" s="1050"/>
      <c r="EB15" s="1050"/>
      <c r="EC15" s="1051"/>
      <c r="ED15" s="1070" t="s">
        <v>260</v>
      </c>
      <c r="EE15" s="1071"/>
      <c r="EF15" s="1071"/>
      <c r="EG15" s="1071"/>
      <c r="EH15" s="1071"/>
      <c r="EI15" s="1071"/>
      <c r="EJ15" s="1071"/>
      <c r="EK15" s="1071"/>
      <c r="EL15" s="1071"/>
      <c r="EM15" s="1071"/>
      <c r="EN15" s="1071"/>
      <c r="EO15" s="1072"/>
      <c r="EP15" s="1063"/>
      <c r="EQ15" s="1064"/>
      <c r="ER15" s="1064"/>
      <c r="ES15" s="1064"/>
      <c r="ET15" s="1065"/>
      <c r="EU15" s="384"/>
      <c r="EV15" s="102"/>
    </row>
    <row r="16" spans="1:152" s="157" customFormat="1" ht="18" thickBot="1">
      <c r="A16" s="111"/>
      <c r="B16" s="200"/>
      <c r="C16" s="647"/>
      <c r="D16" s="647"/>
      <c r="E16" s="647"/>
      <c r="F16" s="437"/>
      <c r="G16" s="438"/>
      <c r="H16" s="438"/>
      <c r="I16" s="438"/>
      <c r="J16" s="184"/>
      <c r="K16" s="184"/>
      <c r="L16" s="184"/>
      <c r="M16" s="184"/>
      <c r="N16" s="613" t="s">
        <v>164</v>
      </c>
      <c r="O16" s="614"/>
      <c r="P16" s="614"/>
      <c r="Q16" s="615"/>
      <c r="R16" s="598"/>
      <c r="S16" s="599"/>
      <c r="T16" s="599"/>
      <c r="U16" s="599"/>
      <c r="V16" s="599"/>
      <c r="W16" s="599"/>
      <c r="X16" s="599"/>
      <c r="Y16" s="599"/>
      <c r="Z16" s="599"/>
      <c r="AA16" s="599"/>
      <c r="AB16" s="599"/>
      <c r="AC16" s="600"/>
      <c r="AD16" s="863" t="s">
        <v>165</v>
      </c>
      <c r="AE16" s="864"/>
      <c r="AF16" s="864"/>
      <c r="AG16" s="864"/>
      <c r="AH16" s="756"/>
      <c r="AI16" s="756"/>
      <c r="AJ16" s="757"/>
      <c r="AK16" s="863" t="s">
        <v>57</v>
      </c>
      <c r="AL16" s="864"/>
      <c r="AM16" s="864"/>
      <c r="AN16" s="864"/>
      <c r="AO16" s="864"/>
      <c r="AP16" s="864"/>
      <c r="AQ16" s="864"/>
      <c r="AR16" s="756"/>
      <c r="AS16" s="756"/>
      <c r="AT16" s="757"/>
      <c r="AU16" s="863" t="s">
        <v>58</v>
      </c>
      <c r="AV16" s="864"/>
      <c r="AW16" s="864"/>
      <c r="AX16" s="864"/>
      <c r="AY16" s="756"/>
      <c r="AZ16" s="756"/>
      <c r="BA16" s="756"/>
      <c r="BB16" s="924"/>
      <c r="BC16" s="925"/>
      <c r="BD16" s="925"/>
      <c r="BE16" s="926"/>
      <c r="BF16" s="863" t="s">
        <v>166</v>
      </c>
      <c r="BG16" s="864"/>
      <c r="BH16" s="864"/>
      <c r="BI16" s="864"/>
      <c r="BJ16" s="864"/>
      <c r="BK16" s="864"/>
      <c r="BL16" s="864"/>
      <c r="BM16" s="865"/>
      <c r="BN16" s="818" t="s">
        <v>58</v>
      </c>
      <c r="BO16" s="819"/>
      <c r="BP16" s="819"/>
      <c r="BQ16" s="819"/>
      <c r="BR16" s="933"/>
      <c r="BS16" s="934"/>
      <c r="BT16" s="934"/>
      <c r="BU16" s="934"/>
      <c r="BV16" s="935"/>
      <c r="BW16" s="171"/>
      <c r="BX16" s="172"/>
      <c r="BY16" s="172"/>
      <c r="BZ16" s="239"/>
      <c r="CA16" s="1126"/>
      <c r="CB16" s="1126"/>
      <c r="CC16" s="1126"/>
      <c r="CD16" s="361"/>
      <c r="CE16" s="238"/>
      <c r="CF16" s="238"/>
      <c r="CG16" s="238"/>
      <c r="CH16" s="238"/>
      <c r="CI16" s="238"/>
      <c r="CJ16" s="238"/>
      <c r="CK16" s="238"/>
      <c r="CL16" s="1073" t="s">
        <v>164</v>
      </c>
      <c r="CM16" s="1074"/>
      <c r="CN16" s="1074"/>
      <c r="CO16" s="1075"/>
      <c r="CP16" s="604"/>
      <c r="CQ16" s="605"/>
      <c r="CR16" s="605"/>
      <c r="CS16" s="605"/>
      <c r="CT16" s="605"/>
      <c r="CU16" s="605"/>
      <c r="CV16" s="605"/>
      <c r="CW16" s="605"/>
      <c r="CX16" s="605"/>
      <c r="CY16" s="605"/>
      <c r="CZ16" s="605"/>
      <c r="DA16" s="606"/>
      <c r="DB16" s="1074" t="s">
        <v>165</v>
      </c>
      <c r="DC16" s="1074"/>
      <c r="DD16" s="1074"/>
      <c r="DE16" s="1074"/>
      <c r="DF16" s="1076"/>
      <c r="DG16" s="1076"/>
      <c r="DH16" s="1077"/>
      <c r="DI16" s="1073" t="s">
        <v>57</v>
      </c>
      <c r="DJ16" s="1074"/>
      <c r="DK16" s="1074"/>
      <c r="DL16" s="1074"/>
      <c r="DM16" s="1074"/>
      <c r="DN16" s="1074"/>
      <c r="DO16" s="1074"/>
      <c r="DP16" s="1076"/>
      <c r="DQ16" s="1076"/>
      <c r="DR16" s="1077"/>
      <c r="DS16" s="1073" t="s">
        <v>58</v>
      </c>
      <c r="DT16" s="1074"/>
      <c r="DU16" s="1074"/>
      <c r="DV16" s="1074"/>
      <c r="DW16" s="1076"/>
      <c r="DX16" s="1076"/>
      <c r="DY16" s="1077"/>
      <c r="DZ16" s="1053"/>
      <c r="EA16" s="1054"/>
      <c r="EB16" s="1054"/>
      <c r="EC16" s="1055"/>
      <c r="ED16" s="1073" t="s">
        <v>166</v>
      </c>
      <c r="EE16" s="1074"/>
      <c r="EF16" s="1074"/>
      <c r="EG16" s="1074"/>
      <c r="EH16" s="1074"/>
      <c r="EI16" s="1074"/>
      <c r="EJ16" s="1074"/>
      <c r="EK16" s="1075"/>
      <c r="EL16" s="1078" t="s">
        <v>58</v>
      </c>
      <c r="EM16" s="1079"/>
      <c r="EN16" s="1079"/>
      <c r="EO16" s="1080"/>
      <c r="EP16" s="1066"/>
      <c r="EQ16" s="1067"/>
      <c r="ER16" s="1067"/>
      <c r="ES16" s="1067"/>
      <c r="ET16" s="1068"/>
      <c r="EU16" s="384"/>
      <c r="EV16" s="102"/>
    </row>
    <row r="17" spans="1:152" ht="18" thickTop="1">
      <c r="A17" s="111"/>
      <c r="B17" s="200"/>
      <c r="C17" s="647"/>
      <c r="D17" s="647"/>
      <c r="E17" s="647"/>
      <c r="F17" s="1088" t="s">
        <v>59</v>
      </c>
      <c r="G17" s="1089"/>
      <c r="H17" s="1089"/>
      <c r="I17" s="1090"/>
      <c r="J17" s="1091" t="s">
        <v>60</v>
      </c>
      <c r="K17" s="1091"/>
      <c r="L17" s="1091"/>
      <c r="M17" s="1091"/>
      <c r="N17" s="936" t="s">
        <v>61</v>
      </c>
      <c r="O17" s="937"/>
      <c r="P17" s="937"/>
      <c r="Q17" s="938"/>
      <c r="R17" s="805" t="s">
        <v>167</v>
      </c>
      <c r="S17" s="806"/>
      <c r="T17" s="806"/>
      <c r="U17" s="806"/>
      <c r="V17" s="806"/>
      <c r="W17" s="806"/>
      <c r="X17" s="806"/>
      <c r="Y17" s="806"/>
      <c r="Z17" s="806"/>
      <c r="AA17" s="806"/>
      <c r="AB17" s="806"/>
      <c r="AC17" s="807"/>
      <c r="AD17" s="805" t="s">
        <v>264</v>
      </c>
      <c r="AE17" s="806"/>
      <c r="AF17" s="806"/>
      <c r="AG17" s="807"/>
      <c r="AH17" s="892" t="s">
        <v>62</v>
      </c>
      <c r="AI17" s="892"/>
      <c r="AJ17" s="892"/>
      <c r="AK17" s="805" t="s">
        <v>319</v>
      </c>
      <c r="AL17" s="806"/>
      <c r="AM17" s="806"/>
      <c r="AN17" s="912" t="s">
        <v>168</v>
      </c>
      <c r="AO17" s="806"/>
      <c r="AP17" s="806"/>
      <c r="AQ17" s="807"/>
      <c r="AR17" s="892" t="s">
        <v>62</v>
      </c>
      <c r="AS17" s="892"/>
      <c r="AT17" s="892"/>
      <c r="AU17" s="805" t="s">
        <v>63</v>
      </c>
      <c r="AV17" s="806"/>
      <c r="AW17" s="806"/>
      <c r="AX17" s="807"/>
      <c r="AY17" s="892" t="s">
        <v>62</v>
      </c>
      <c r="AZ17" s="892"/>
      <c r="BA17" s="892"/>
      <c r="BB17" s="824" t="s">
        <v>199</v>
      </c>
      <c r="BC17" s="825"/>
      <c r="BD17" s="825"/>
      <c r="BE17" s="825"/>
      <c r="BF17" s="913" t="s">
        <v>320</v>
      </c>
      <c r="BG17" s="816"/>
      <c r="BH17" s="816"/>
      <c r="BI17" s="816"/>
      <c r="BJ17" s="894" t="s">
        <v>64</v>
      </c>
      <c r="BK17" s="816"/>
      <c r="BL17" s="816"/>
      <c r="BM17" s="816"/>
      <c r="BN17" s="815" t="s">
        <v>65</v>
      </c>
      <c r="BO17" s="816"/>
      <c r="BP17" s="816"/>
      <c r="BQ17" s="817"/>
      <c r="BR17" s="939" t="s">
        <v>267</v>
      </c>
      <c r="BS17" s="939"/>
      <c r="BT17" s="939"/>
      <c r="BU17" s="939"/>
      <c r="BV17" s="939"/>
      <c r="BW17" s="192"/>
      <c r="BX17" s="193"/>
      <c r="BY17" s="193"/>
      <c r="BZ17" s="239"/>
      <c r="CA17" s="1126"/>
      <c r="CB17" s="1126"/>
      <c r="CC17" s="1126"/>
      <c r="CD17" s="1098" t="s">
        <v>59</v>
      </c>
      <c r="CE17" s="1099"/>
      <c r="CF17" s="1099"/>
      <c r="CG17" s="1100"/>
      <c r="CH17" s="898" t="s">
        <v>60</v>
      </c>
      <c r="CI17" s="898"/>
      <c r="CJ17" s="898"/>
      <c r="CK17" s="898"/>
      <c r="CL17" s="902" t="s">
        <v>61</v>
      </c>
      <c r="CM17" s="903"/>
      <c r="CN17" s="903"/>
      <c r="CO17" s="904"/>
      <c r="CP17" s="905" t="s">
        <v>167</v>
      </c>
      <c r="CQ17" s="906"/>
      <c r="CR17" s="906"/>
      <c r="CS17" s="906"/>
      <c r="CT17" s="906"/>
      <c r="CU17" s="906"/>
      <c r="CV17" s="906"/>
      <c r="CW17" s="906"/>
      <c r="CX17" s="906"/>
      <c r="CY17" s="906"/>
      <c r="CZ17" s="906"/>
      <c r="DA17" s="907"/>
      <c r="DB17" s="905" t="s">
        <v>264</v>
      </c>
      <c r="DC17" s="906"/>
      <c r="DD17" s="906"/>
      <c r="DE17" s="907"/>
      <c r="DF17" s="908" t="s">
        <v>62</v>
      </c>
      <c r="DG17" s="908"/>
      <c r="DH17" s="908"/>
      <c r="DI17" s="909" t="s">
        <v>319</v>
      </c>
      <c r="DJ17" s="910"/>
      <c r="DK17" s="910"/>
      <c r="DL17" s="910" t="s">
        <v>168</v>
      </c>
      <c r="DM17" s="910"/>
      <c r="DN17" s="910"/>
      <c r="DO17" s="911"/>
      <c r="DP17" s="908" t="s">
        <v>62</v>
      </c>
      <c r="DQ17" s="908"/>
      <c r="DR17" s="908"/>
      <c r="DS17" s="909" t="s">
        <v>63</v>
      </c>
      <c r="DT17" s="910"/>
      <c r="DU17" s="910"/>
      <c r="DV17" s="911"/>
      <c r="DW17" s="908" t="s">
        <v>62</v>
      </c>
      <c r="DX17" s="908"/>
      <c r="DY17" s="1081"/>
      <c r="DZ17" s="1082" t="s">
        <v>199</v>
      </c>
      <c r="EA17" s="1083"/>
      <c r="EB17" s="1083"/>
      <c r="EC17" s="1083"/>
      <c r="ED17" s="1084" t="s">
        <v>320</v>
      </c>
      <c r="EE17" s="1085"/>
      <c r="EF17" s="1085"/>
      <c r="EG17" s="1085"/>
      <c r="EH17" s="1181" t="s">
        <v>64</v>
      </c>
      <c r="EI17" s="1085"/>
      <c r="EJ17" s="1085"/>
      <c r="EK17" s="1182"/>
      <c r="EL17" s="1085" t="s">
        <v>65</v>
      </c>
      <c r="EM17" s="1085"/>
      <c r="EN17" s="1085"/>
      <c r="EO17" s="1183"/>
      <c r="EP17" s="1184" t="s">
        <v>172</v>
      </c>
      <c r="EQ17" s="1184"/>
      <c r="ER17" s="1184"/>
      <c r="ES17" s="1184"/>
      <c r="ET17" s="1185"/>
      <c r="EU17" s="386"/>
    </row>
    <row r="18" spans="1:152" ht="16.149999999999999" customHeight="1">
      <c r="A18" s="111"/>
      <c r="B18" s="200"/>
      <c r="C18" s="647"/>
      <c r="D18" s="647"/>
      <c r="E18" s="647"/>
      <c r="F18" s="792" t="str">
        <f>IF('01nen'!$Q$16="","",IF('01nen'!$Q$16="対象外","","○"))</f>
        <v/>
      </c>
      <c r="G18" s="793"/>
      <c r="H18" s="793"/>
      <c r="I18" s="794"/>
      <c r="J18" s="1086" t="str">
        <f>IF('01nen'!$I$49="－","",'01nen'!$I$49)</f>
        <v/>
      </c>
      <c r="K18" s="1086"/>
      <c r="L18" s="1086"/>
      <c r="M18" s="1086"/>
      <c r="N18" s="890" t="str">
        <f>IF('01nen'!$K$16="老","○","")</f>
        <v/>
      </c>
      <c r="O18" s="859"/>
      <c r="P18" s="859"/>
      <c r="Q18" s="867"/>
      <c r="R18" s="844" t="str">
        <f>IF('01nen'!$O$8="甲欄",IF('01nen'!$J$16="","",'01nen'!$W$41),"")</f>
        <v/>
      </c>
      <c r="S18" s="845"/>
      <c r="T18" s="845"/>
      <c r="U18" s="845"/>
      <c r="V18" s="845"/>
      <c r="W18" s="845"/>
      <c r="X18" s="845"/>
      <c r="Y18" s="845"/>
      <c r="Z18" s="845"/>
      <c r="AA18" s="845"/>
      <c r="AB18" s="845"/>
      <c r="AC18" s="846"/>
      <c r="AD18" s="890" t="str">
        <f>IF('01nen'!$AB$19=0,"",'01nen'!$AB$19)</f>
        <v/>
      </c>
      <c r="AE18" s="859"/>
      <c r="AF18" s="859"/>
      <c r="AG18" s="867"/>
      <c r="AH18" s="893" t="str">
        <f>IF('01nen'!$I$50="－","",'01nen'!$I$50)</f>
        <v/>
      </c>
      <c r="AI18" s="893"/>
      <c r="AJ18" s="893"/>
      <c r="AK18" s="890" t="str">
        <f>IF('01nen'!$AB$18=0,"",'01nen'!$AB$18)</f>
        <v/>
      </c>
      <c r="AL18" s="859"/>
      <c r="AM18" s="859"/>
      <c r="AN18" s="858" t="str">
        <f>IF('01nen'!$AB$18+'01nen'!$AB$20=0,"",'01nen'!$AB$18+'01nen'!$AB$20)</f>
        <v/>
      </c>
      <c r="AO18" s="859"/>
      <c r="AP18" s="859"/>
      <c r="AQ18" s="867"/>
      <c r="AR18" s="893" t="str">
        <f>IF('01nen'!$I$51="－","",'01nen'!$I$51)</f>
        <v/>
      </c>
      <c r="AS18" s="893"/>
      <c r="AT18" s="893"/>
      <c r="AU18" s="890" t="str">
        <f>+IF('01nen'!$AB$9-SUM('01nen'!$AB$18:$AB$20)&lt;=0,"",'01nen'!$AB$9-SUM('01nen'!$AB$18:$AB$20))</f>
        <v/>
      </c>
      <c r="AV18" s="859"/>
      <c r="AW18" s="859"/>
      <c r="AX18" s="867"/>
      <c r="AY18" s="893" t="str">
        <f>IF('01nen'!$I$52="－","",'01nen'!$I$52)</f>
        <v/>
      </c>
      <c r="AZ18" s="893"/>
      <c r="BA18" s="893"/>
      <c r="BB18" s="852" t="str">
        <f>IF('01nen'!$AB$21=0,"",'01nen'!$AB$21)</f>
        <v/>
      </c>
      <c r="BC18" s="853"/>
      <c r="BD18" s="853"/>
      <c r="BE18" s="854"/>
      <c r="BF18" s="890" t="str">
        <f>IF('01nen'!$AB$11=0,"",'01nen'!$AB$11)</f>
        <v/>
      </c>
      <c r="BG18" s="859"/>
      <c r="BH18" s="859"/>
      <c r="BI18" s="859"/>
      <c r="BJ18" s="858" t="str">
        <f>IF('01nen'!$AB$11+'01nen'!$AB$12-'01nen'!$AB$29=0,"",'01nen'!$AB$11+'01nen'!$AB$12-'01nen'!$AB$29)</f>
        <v/>
      </c>
      <c r="BK18" s="859"/>
      <c r="BL18" s="859"/>
      <c r="BM18" s="859"/>
      <c r="BN18" s="866" t="str">
        <f>IF('01nen'!$AB$13-'01nen'!$AB$28=0,"",'01nen'!$AB$13-'01nen'!$AB$28)</f>
        <v/>
      </c>
      <c r="BO18" s="859"/>
      <c r="BP18" s="859"/>
      <c r="BQ18" s="867"/>
      <c r="BR18" s="859" t="str">
        <f>IF('01nen'!$AB$22=0,"",'01nen'!$AB$22)</f>
        <v/>
      </c>
      <c r="BS18" s="859"/>
      <c r="BT18" s="859"/>
      <c r="BU18" s="859"/>
      <c r="BV18" s="859"/>
      <c r="BW18" s="192"/>
      <c r="BX18" s="193"/>
      <c r="BY18" s="193"/>
      <c r="BZ18" s="239"/>
      <c r="CA18" s="1126"/>
      <c r="CB18" s="1126"/>
      <c r="CC18" s="1126"/>
      <c r="CD18" s="1101" t="str">
        <f>IF('01nen'!$Q$16="","",IF('01nen'!$Q$16="対象外","","○"))</f>
        <v/>
      </c>
      <c r="CE18" s="1102"/>
      <c r="CF18" s="1102"/>
      <c r="CG18" s="1103"/>
      <c r="CH18" s="1086" t="str">
        <f>IF('01nen'!$I$49="－","",'01nen'!$I$49)</f>
        <v/>
      </c>
      <c r="CI18" s="1086"/>
      <c r="CJ18" s="1086"/>
      <c r="CK18" s="1086"/>
      <c r="CL18" s="1107" t="str">
        <f>IF('01nen'!$K$16="老","○","")</f>
        <v/>
      </c>
      <c r="CM18" s="859"/>
      <c r="CN18" s="859"/>
      <c r="CO18" s="1108"/>
      <c r="CP18" s="1112" t="str">
        <f>IF('01nen'!$O$8="甲欄",IF('01nen'!$J$16="","",'01nen'!$W$41),"")</f>
        <v/>
      </c>
      <c r="CQ18" s="845"/>
      <c r="CR18" s="845"/>
      <c r="CS18" s="845"/>
      <c r="CT18" s="845"/>
      <c r="CU18" s="845"/>
      <c r="CV18" s="845"/>
      <c r="CW18" s="845"/>
      <c r="CX18" s="845"/>
      <c r="CY18" s="845"/>
      <c r="CZ18" s="845"/>
      <c r="DA18" s="1113"/>
      <c r="DB18" s="1107" t="str">
        <f>IF('01nen'!$AB$19=0,"",'01nen'!$AB$19)</f>
        <v/>
      </c>
      <c r="DC18" s="859"/>
      <c r="DD18" s="859"/>
      <c r="DE18" s="1108"/>
      <c r="DF18" s="893" t="str">
        <f>IF('01nen'!$I$50="－","",'01nen'!$I$50)</f>
        <v/>
      </c>
      <c r="DG18" s="893"/>
      <c r="DH18" s="893"/>
      <c r="DI18" s="1117" t="str">
        <f>IF('01nen'!$AB$18=0,"",'01nen'!$AB$18)</f>
        <v/>
      </c>
      <c r="DJ18" s="1118"/>
      <c r="DK18" s="1118"/>
      <c r="DL18" s="1118" t="str">
        <f>IF('01nen'!$AB$18+'01nen'!$AB$20=0,"",'01nen'!$AB$18+'01nen'!$AB$20)</f>
        <v/>
      </c>
      <c r="DM18" s="1118"/>
      <c r="DN18" s="1118"/>
      <c r="DO18" s="1121"/>
      <c r="DP18" s="893" t="str">
        <f>IF('01nen'!$I$51="－","",'01nen'!$I$51)</f>
        <v/>
      </c>
      <c r="DQ18" s="893"/>
      <c r="DR18" s="893"/>
      <c r="DS18" s="1117" t="str">
        <f>+IF('01nen'!$AB$9-SUM('01nen'!$AB$18:$AB$20)&lt;=0,"",'01nen'!$AB$9-SUM('01nen'!$AB$18:$AB$20))</f>
        <v/>
      </c>
      <c r="DT18" s="1118"/>
      <c r="DU18" s="1118"/>
      <c r="DV18" s="1121"/>
      <c r="DW18" s="893" t="str">
        <f>IF('01nen'!$I$52="－","",'01nen'!$I$52)</f>
        <v/>
      </c>
      <c r="DX18" s="893"/>
      <c r="DY18" s="893"/>
      <c r="DZ18" s="1123" t="str">
        <f>IF('01nen'!$AB$21=0,"",'01nen'!$AB$21)</f>
        <v/>
      </c>
      <c r="EA18" s="853"/>
      <c r="EB18" s="853"/>
      <c r="EC18" s="853"/>
      <c r="ED18" s="1107" t="str">
        <f>IF('01nen'!$AB$11=0,"",'01nen'!$AB$11)</f>
        <v/>
      </c>
      <c r="EE18" s="859"/>
      <c r="EF18" s="859"/>
      <c r="EG18" s="859"/>
      <c r="EH18" s="1175" t="str">
        <f>IF('01nen'!$AB$11+'01nen'!$AB$12-'01nen'!$AB$29=0,"",'01nen'!$AB$11+'01nen'!$AB$12-'01nen'!$AB$29)</f>
        <v/>
      </c>
      <c r="EI18" s="859"/>
      <c r="EJ18" s="859"/>
      <c r="EK18" s="1176"/>
      <c r="EL18" s="859" t="str">
        <f>IF('01nen'!$AB$13-'01nen'!$AB$28=0,"",'01nen'!$AB$13-'01nen'!$AB$28)</f>
        <v/>
      </c>
      <c r="EM18" s="859"/>
      <c r="EN18" s="859"/>
      <c r="EO18" s="1108"/>
      <c r="EP18" s="859" t="str">
        <f>IF('01nen'!$AB$22=0,"",'01nen'!$AB$22)</f>
        <v/>
      </c>
      <c r="EQ18" s="859"/>
      <c r="ER18" s="859"/>
      <c r="ES18" s="859"/>
      <c r="ET18" s="1176"/>
      <c r="EU18" s="386"/>
    </row>
    <row r="19" spans="1:152" ht="16.899999999999999" customHeight="1" thickBot="1">
      <c r="A19" s="111"/>
      <c r="B19" s="200"/>
      <c r="C19" s="647"/>
      <c r="D19" s="647"/>
      <c r="E19" s="647"/>
      <c r="F19" s="795"/>
      <c r="G19" s="796"/>
      <c r="H19" s="796"/>
      <c r="I19" s="797"/>
      <c r="J19" s="1087"/>
      <c r="K19" s="1087"/>
      <c r="L19" s="1087"/>
      <c r="M19" s="1087"/>
      <c r="N19" s="891"/>
      <c r="O19" s="861"/>
      <c r="P19" s="861"/>
      <c r="Q19" s="869"/>
      <c r="R19" s="847"/>
      <c r="S19" s="848"/>
      <c r="T19" s="848"/>
      <c r="U19" s="848"/>
      <c r="V19" s="848"/>
      <c r="W19" s="848"/>
      <c r="X19" s="848"/>
      <c r="Y19" s="848"/>
      <c r="Z19" s="848"/>
      <c r="AA19" s="848"/>
      <c r="AB19" s="848"/>
      <c r="AC19" s="849"/>
      <c r="AD19" s="891"/>
      <c r="AE19" s="861"/>
      <c r="AF19" s="861"/>
      <c r="AG19" s="869"/>
      <c r="AH19" s="893"/>
      <c r="AI19" s="893"/>
      <c r="AJ19" s="893"/>
      <c r="AK19" s="891"/>
      <c r="AL19" s="861"/>
      <c r="AM19" s="861"/>
      <c r="AN19" s="860"/>
      <c r="AO19" s="861"/>
      <c r="AP19" s="861"/>
      <c r="AQ19" s="869"/>
      <c r="AR19" s="893"/>
      <c r="AS19" s="893"/>
      <c r="AT19" s="893"/>
      <c r="AU19" s="891"/>
      <c r="AV19" s="861"/>
      <c r="AW19" s="861"/>
      <c r="AX19" s="869"/>
      <c r="AY19" s="893"/>
      <c r="AZ19" s="893"/>
      <c r="BA19" s="893"/>
      <c r="BB19" s="855"/>
      <c r="BC19" s="856"/>
      <c r="BD19" s="856"/>
      <c r="BE19" s="857"/>
      <c r="BF19" s="891"/>
      <c r="BG19" s="861"/>
      <c r="BH19" s="861"/>
      <c r="BI19" s="861"/>
      <c r="BJ19" s="860"/>
      <c r="BK19" s="861"/>
      <c r="BL19" s="861"/>
      <c r="BM19" s="862"/>
      <c r="BN19" s="868"/>
      <c r="BO19" s="861"/>
      <c r="BP19" s="861"/>
      <c r="BQ19" s="869"/>
      <c r="BR19" s="859"/>
      <c r="BS19" s="859"/>
      <c r="BT19" s="859"/>
      <c r="BU19" s="859"/>
      <c r="BV19" s="859"/>
      <c r="BW19" s="171"/>
      <c r="BX19" s="172"/>
      <c r="BY19" s="172"/>
      <c r="BZ19" s="239"/>
      <c r="CA19" s="1126"/>
      <c r="CB19" s="1126"/>
      <c r="CC19" s="1126"/>
      <c r="CD19" s="1104"/>
      <c r="CE19" s="1105"/>
      <c r="CF19" s="1105"/>
      <c r="CG19" s="1106"/>
      <c r="CH19" s="1087"/>
      <c r="CI19" s="1087"/>
      <c r="CJ19" s="1087"/>
      <c r="CK19" s="1087"/>
      <c r="CL19" s="1109"/>
      <c r="CM19" s="1110"/>
      <c r="CN19" s="1110"/>
      <c r="CO19" s="1111"/>
      <c r="CP19" s="1114"/>
      <c r="CQ19" s="1115"/>
      <c r="CR19" s="1115"/>
      <c r="CS19" s="1115"/>
      <c r="CT19" s="1115"/>
      <c r="CU19" s="1115"/>
      <c r="CV19" s="1115"/>
      <c r="CW19" s="1115"/>
      <c r="CX19" s="1115"/>
      <c r="CY19" s="1115"/>
      <c r="CZ19" s="1115"/>
      <c r="DA19" s="1116"/>
      <c r="DB19" s="1109"/>
      <c r="DC19" s="1110"/>
      <c r="DD19" s="1110"/>
      <c r="DE19" s="1111"/>
      <c r="DF19" s="893"/>
      <c r="DG19" s="893"/>
      <c r="DH19" s="893"/>
      <c r="DI19" s="1119"/>
      <c r="DJ19" s="1120"/>
      <c r="DK19" s="1120"/>
      <c r="DL19" s="1120"/>
      <c r="DM19" s="1120"/>
      <c r="DN19" s="1120"/>
      <c r="DO19" s="1122"/>
      <c r="DP19" s="893"/>
      <c r="DQ19" s="893"/>
      <c r="DR19" s="893"/>
      <c r="DS19" s="1119"/>
      <c r="DT19" s="1120"/>
      <c r="DU19" s="1120"/>
      <c r="DV19" s="1122"/>
      <c r="DW19" s="893"/>
      <c r="DX19" s="893"/>
      <c r="DY19" s="893"/>
      <c r="DZ19" s="1124"/>
      <c r="EA19" s="1125"/>
      <c r="EB19" s="1125"/>
      <c r="EC19" s="1125"/>
      <c r="ED19" s="1109"/>
      <c r="EE19" s="1110"/>
      <c r="EF19" s="1110"/>
      <c r="EG19" s="1110"/>
      <c r="EH19" s="1177"/>
      <c r="EI19" s="1110"/>
      <c r="EJ19" s="1110"/>
      <c r="EK19" s="1178"/>
      <c r="EL19" s="1110"/>
      <c r="EM19" s="1110"/>
      <c r="EN19" s="1110"/>
      <c r="EO19" s="1111"/>
      <c r="EP19" s="1179"/>
      <c r="EQ19" s="1179"/>
      <c r="ER19" s="1179"/>
      <c r="ES19" s="1179"/>
      <c r="ET19" s="1180"/>
      <c r="EU19" s="384"/>
    </row>
    <row r="20" spans="1:152" s="157" customFormat="1" ht="18.75" thickTop="1" thickBot="1">
      <c r="A20" s="111"/>
      <c r="B20" s="200"/>
      <c r="C20" s="647"/>
      <c r="D20" s="647"/>
      <c r="E20" s="647"/>
      <c r="F20" s="840" t="s">
        <v>272</v>
      </c>
      <c r="G20" s="840"/>
      <c r="H20" s="840"/>
      <c r="I20" s="840"/>
      <c r="J20" s="841"/>
      <c r="K20" s="841"/>
      <c r="L20" s="841"/>
      <c r="M20" s="841"/>
      <c r="N20" s="840"/>
      <c r="O20" s="840"/>
      <c r="P20" s="840"/>
      <c r="Q20" s="840"/>
      <c r="R20" s="840"/>
      <c r="S20" s="840"/>
      <c r="T20" s="840"/>
      <c r="U20" s="840"/>
      <c r="V20" s="840"/>
      <c r="W20" s="840"/>
      <c r="X20" s="840" t="s">
        <v>271</v>
      </c>
      <c r="Y20" s="840"/>
      <c r="Z20" s="840"/>
      <c r="AA20" s="840"/>
      <c r="AB20" s="840"/>
      <c r="AC20" s="840"/>
      <c r="AD20" s="840"/>
      <c r="AE20" s="840"/>
      <c r="AF20" s="840"/>
      <c r="AG20" s="840"/>
      <c r="AH20" s="841"/>
      <c r="AI20" s="841"/>
      <c r="AJ20" s="841"/>
      <c r="AK20" s="840"/>
      <c r="AL20" s="840"/>
      <c r="AM20" s="840"/>
      <c r="AN20" s="840"/>
      <c r="AO20" s="842" t="s">
        <v>269</v>
      </c>
      <c r="AP20" s="842"/>
      <c r="AQ20" s="842"/>
      <c r="AR20" s="843"/>
      <c r="AS20" s="843"/>
      <c r="AT20" s="843"/>
      <c r="AU20" s="842"/>
      <c r="AV20" s="842"/>
      <c r="AW20" s="842"/>
      <c r="AX20" s="842"/>
      <c r="AY20" s="843"/>
      <c r="AZ20" s="843"/>
      <c r="BA20" s="843"/>
      <c r="BB20" s="843"/>
      <c r="BC20" s="843"/>
      <c r="BD20" s="843"/>
      <c r="BE20" s="843"/>
      <c r="BF20" s="840" t="s">
        <v>268</v>
      </c>
      <c r="BG20" s="840"/>
      <c r="BH20" s="840"/>
      <c r="BI20" s="840"/>
      <c r="BJ20" s="840"/>
      <c r="BK20" s="840"/>
      <c r="BL20" s="840"/>
      <c r="BM20" s="840"/>
      <c r="BN20" s="840"/>
      <c r="BO20" s="840"/>
      <c r="BP20" s="840"/>
      <c r="BQ20" s="840"/>
      <c r="BR20" s="841"/>
      <c r="BS20" s="841"/>
      <c r="BT20" s="841"/>
      <c r="BU20" s="841"/>
      <c r="BV20" s="841"/>
      <c r="BW20" s="188"/>
      <c r="BX20" s="194"/>
      <c r="BY20" s="194"/>
      <c r="BZ20" s="239"/>
      <c r="CA20" s="1126"/>
      <c r="CB20" s="1126"/>
      <c r="CC20" s="1126"/>
      <c r="CD20" s="1186" t="s">
        <v>272</v>
      </c>
      <c r="CE20" s="1186"/>
      <c r="CF20" s="1186"/>
      <c r="CG20" s="1186"/>
      <c r="CH20" s="1187"/>
      <c r="CI20" s="1187"/>
      <c r="CJ20" s="1187"/>
      <c r="CK20" s="1187"/>
      <c r="CL20" s="1186"/>
      <c r="CM20" s="1186"/>
      <c r="CN20" s="1186"/>
      <c r="CO20" s="1186"/>
      <c r="CP20" s="1186"/>
      <c r="CQ20" s="1186"/>
      <c r="CR20" s="1186"/>
      <c r="CS20" s="1186"/>
      <c r="CT20" s="1186"/>
      <c r="CU20" s="1186"/>
      <c r="CV20" s="1186" t="s">
        <v>270</v>
      </c>
      <c r="CW20" s="1186"/>
      <c r="CX20" s="1186"/>
      <c r="CY20" s="1186"/>
      <c r="CZ20" s="1186"/>
      <c r="DA20" s="1186"/>
      <c r="DB20" s="1186"/>
      <c r="DC20" s="1186"/>
      <c r="DD20" s="1186"/>
      <c r="DE20" s="1186"/>
      <c r="DF20" s="1187"/>
      <c r="DG20" s="1187"/>
      <c r="DH20" s="1187"/>
      <c r="DI20" s="1186"/>
      <c r="DJ20" s="1186"/>
      <c r="DK20" s="1186"/>
      <c r="DL20" s="1186"/>
      <c r="DM20" s="1188" t="s">
        <v>269</v>
      </c>
      <c r="DN20" s="1188"/>
      <c r="DO20" s="1188"/>
      <c r="DP20" s="1189"/>
      <c r="DQ20" s="1189"/>
      <c r="DR20" s="1189"/>
      <c r="DS20" s="1188"/>
      <c r="DT20" s="1188"/>
      <c r="DU20" s="1188"/>
      <c r="DV20" s="1188"/>
      <c r="DW20" s="1189"/>
      <c r="DX20" s="1189"/>
      <c r="DY20" s="1189"/>
      <c r="DZ20" s="1189"/>
      <c r="EA20" s="1189"/>
      <c r="EB20" s="1189"/>
      <c r="EC20" s="1189"/>
      <c r="ED20" s="1186" t="s">
        <v>268</v>
      </c>
      <c r="EE20" s="1186"/>
      <c r="EF20" s="1186"/>
      <c r="EG20" s="1186"/>
      <c r="EH20" s="1186"/>
      <c r="EI20" s="1186"/>
      <c r="EJ20" s="1186"/>
      <c r="EK20" s="1186"/>
      <c r="EL20" s="1186"/>
      <c r="EM20" s="1186"/>
      <c r="EN20" s="1186"/>
      <c r="EO20" s="1186"/>
      <c r="EP20" s="1187"/>
      <c r="EQ20" s="1187"/>
      <c r="ER20" s="1187"/>
      <c r="ES20" s="1187"/>
      <c r="ET20" s="1187"/>
      <c r="EU20" s="387"/>
      <c r="EV20" s="102"/>
    </row>
    <row r="21" spans="1:152" ht="19.5" thickTop="1">
      <c r="A21" s="111"/>
      <c r="B21" s="200"/>
      <c r="C21" s="647"/>
      <c r="D21" s="647"/>
      <c r="E21" s="647"/>
      <c r="F21" s="963" t="s">
        <v>169</v>
      </c>
      <c r="G21" s="964"/>
      <c r="H21" s="964"/>
      <c r="I21" s="917">
        <f>IF('01nen'!$W$37="","",'01nen'!$W$37)</f>
        <v>0</v>
      </c>
      <c r="J21" s="917"/>
      <c r="K21" s="917"/>
      <c r="L21" s="917"/>
      <c r="M21" s="917"/>
      <c r="N21" s="917"/>
      <c r="O21" s="917"/>
      <c r="P21" s="917"/>
      <c r="Q21" s="917"/>
      <c r="R21" s="917"/>
      <c r="S21" s="917"/>
      <c r="T21" s="917"/>
      <c r="U21" s="917"/>
      <c r="V21" s="851" t="s">
        <v>54</v>
      </c>
      <c r="W21" s="851"/>
      <c r="X21" s="870" t="s">
        <v>170</v>
      </c>
      <c r="Y21" s="871"/>
      <c r="Z21" s="871"/>
      <c r="AA21" s="871"/>
      <c r="AB21" s="871"/>
      <c r="AC21" s="871"/>
      <c r="AD21" s="871"/>
      <c r="AE21" s="871"/>
      <c r="AF21" s="871"/>
      <c r="AG21" s="871"/>
      <c r="AH21" s="871"/>
      <c r="AI21" s="871"/>
      <c r="AJ21" s="871"/>
      <c r="AK21" s="871"/>
      <c r="AL21" s="871"/>
      <c r="AM21" s="871"/>
      <c r="AN21" s="872"/>
      <c r="AO21" s="871" t="s">
        <v>171</v>
      </c>
      <c r="AP21" s="871"/>
      <c r="AQ21" s="871"/>
      <c r="AR21" s="871"/>
      <c r="AS21" s="871"/>
      <c r="AT21" s="871"/>
      <c r="AU21" s="871"/>
      <c r="AV21" s="871"/>
      <c r="AW21" s="871"/>
      <c r="AX21" s="871"/>
      <c r="AY21" s="871"/>
      <c r="AZ21" s="871"/>
      <c r="BA21" s="871"/>
      <c r="BB21" s="871"/>
      <c r="BC21" s="871"/>
      <c r="BD21" s="871"/>
      <c r="BE21" s="872"/>
      <c r="BF21" s="900" t="s">
        <v>54</v>
      </c>
      <c r="BG21" s="729"/>
      <c r="BH21" s="729"/>
      <c r="BI21" s="729"/>
      <c r="BJ21" s="729"/>
      <c r="BK21" s="729"/>
      <c r="BL21" s="729"/>
      <c r="BM21" s="729"/>
      <c r="BN21" s="729"/>
      <c r="BO21" s="729"/>
      <c r="BP21" s="729"/>
      <c r="BQ21" s="729"/>
      <c r="BR21" s="729"/>
      <c r="BS21" s="729"/>
      <c r="BT21" s="729"/>
      <c r="BU21" s="729"/>
      <c r="BV21" s="901"/>
      <c r="BW21" s="171"/>
      <c r="BZ21" s="239"/>
      <c r="CA21" s="1126"/>
      <c r="CB21" s="1126"/>
      <c r="CC21" s="1126"/>
      <c r="CD21" s="1200" t="s">
        <v>169</v>
      </c>
      <c r="CE21" s="1201"/>
      <c r="CF21" s="1201"/>
      <c r="CG21" s="1202">
        <f>IF('01nen'!$W$37="","",'01nen'!$W$37)</f>
        <v>0</v>
      </c>
      <c r="CH21" s="1202"/>
      <c r="CI21" s="1202"/>
      <c r="CJ21" s="1202"/>
      <c r="CK21" s="1202"/>
      <c r="CL21" s="1202"/>
      <c r="CM21" s="1202"/>
      <c r="CN21" s="1202"/>
      <c r="CO21" s="1202"/>
      <c r="CP21" s="1202"/>
      <c r="CQ21" s="1202"/>
      <c r="CR21" s="1202"/>
      <c r="CS21" s="1202"/>
      <c r="CT21" s="1190" t="s">
        <v>54</v>
      </c>
      <c r="CU21" s="1191"/>
      <c r="CV21" s="1033" t="s">
        <v>170</v>
      </c>
      <c r="CW21" s="1034"/>
      <c r="CX21" s="1034"/>
      <c r="CY21" s="1034"/>
      <c r="CZ21" s="1034"/>
      <c r="DA21" s="1034"/>
      <c r="DB21" s="1034"/>
      <c r="DC21" s="1034"/>
      <c r="DD21" s="1034"/>
      <c r="DE21" s="1034"/>
      <c r="DF21" s="1034"/>
      <c r="DG21" s="1034"/>
      <c r="DH21" s="1034"/>
      <c r="DI21" s="1034"/>
      <c r="DJ21" s="1034"/>
      <c r="DK21" s="1034"/>
      <c r="DL21" s="1038"/>
      <c r="DM21" s="1033" t="s">
        <v>171</v>
      </c>
      <c r="DN21" s="1034"/>
      <c r="DO21" s="1034"/>
      <c r="DP21" s="1034"/>
      <c r="DQ21" s="1034"/>
      <c r="DR21" s="1034"/>
      <c r="DS21" s="1034"/>
      <c r="DT21" s="1034"/>
      <c r="DU21" s="1034"/>
      <c r="DV21" s="1034"/>
      <c r="DW21" s="1034"/>
      <c r="DX21" s="1034"/>
      <c r="DY21" s="1034"/>
      <c r="DZ21" s="1034"/>
      <c r="EA21" s="1034"/>
      <c r="EB21" s="1034"/>
      <c r="EC21" s="1038"/>
      <c r="ED21" s="1203" t="s">
        <v>344</v>
      </c>
      <c r="EE21" s="1204"/>
      <c r="EF21" s="1204"/>
      <c r="EG21" s="1204"/>
      <c r="EH21" s="1204"/>
      <c r="EI21" s="1204"/>
      <c r="EJ21" s="1204"/>
      <c r="EK21" s="1204"/>
      <c r="EL21" s="1204"/>
      <c r="EM21" s="1204"/>
      <c r="EN21" s="1204"/>
      <c r="EO21" s="1204"/>
      <c r="EP21" s="1204"/>
      <c r="EQ21" s="1204"/>
      <c r="ER21" s="1204"/>
      <c r="ES21" s="1204"/>
      <c r="ET21" s="1205"/>
      <c r="EU21" s="384"/>
    </row>
    <row r="22" spans="1:152" ht="31.5" thickBot="1">
      <c r="A22" s="173"/>
      <c r="B22" s="200"/>
      <c r="C22" s="647"/>
      <c r="D22" s="647"/>
      <c r="E22" s="647"/>
      <c r="F22" s="809">
        <f>IF(SUM('01nen'!$W$35:$W$37)="","",SUM('01nen'!$W$35:$W$37))</f>
        <v>0</v>
      </c>
      <c r="G22" s="810"/>
      <c r="H22" s="810"/>
      <c r="I22" s="810"/>
      <c r="J22" s="810"/>
      <c r="K22" s="810"/>
      <c r="L22" s="810"/>
      <c r="M22" s="810"/>
      <c r="N22" s="810"/>
      <c r="O22" s="810"/>
      <c r="P22" s="810"/>
      <c r="Q22" s="810"/>
      <c r="R22" s="810"/>
      <c r="S22" s="810"/>
      <c r="T22" s="810"/>
      <c r="U22" s="810"/>
      <c r="V22" s="810"/>
      <c r="W22" s="810"/>
      <c r="X22" s="809">
        <f>IF('01nen'!$O$8="甲欄",IF('01nen'!$W$38="","",'01nen'!$W$38),"")</f>
        <v>0</v>
      </c>
      <c r="Y22" s="810"/>
      <c r="Z22" s="810"/>
      <c r="AA22" s="810"/>
      <c r="AB22" s="810"/>
      <c r="AC22" s="810"/>
      <c r="AD22" s="810"/>
      <c r="AE22" s="810"/>
      <c r="AF22" s="810"/>
      <c r="AG22" s="810"/>
      <c r="AH22" s="810"/>
      <c r="AI22" s="810"/>
      <c r="AJ22" s="810"/>
      <c r="AK22" s="810"/>
      <c r="AL22" s="810"/>
      <c r="AM22" s="810"/>
      <c r="AN22" s="811"/>
      <c r="AO22" s="810">
        <f>IF('01nen'!$O$8="甲欄",IF('01nen'!$W$39="","",'01nen'!$W$39),"")</f>
        <v>0</v>
      </c>
      <c r="AP22" s="810"/>
      <c r="AQ22" s="810"/>
      <c r="AR22" s="810"/>
      <c r="AS22" s="810"/>
      <c r="AT22" s="810"/>
      <c r="AU22" s="810"/>
      <c r="AV22" s="810"/>
      <c r="AW22" s="810"/>
      <c r="AX22" s="810"/>
      <c r="AY22" s="810"/>
      <c r="AZ22" s="810"/>
      <c r="BA22" s="810"/>
      <c r="BB22" s="810"/>
      <c r="BC22" s="810"/>
      <c r="BD22" s="810"/>
      <c r="BE22" s="811"/>
      <c r="BF22" s="960" t="str">
        <f>IF(OR('01nen'!$X$47="",'01nen'!$X$47=0),"",MIN('01nen'!$X$46:$X$47))</f>
        <v/>
      </c>
      <c r="BG22" s="961"/>
      <c r="BH22" s="961"/>
      <c r="BI22" s="961"/>
      <c r="BJ22" s="961"/>
      <c r="BK22" s="961"/>
      <c r="BL22" s="961"/>
      <c r="BM22" s="961"/>
      <c r="BN22" s="961"/>
      <c r="BO22" s="961"/>
      <c r="BP22" s="961"/>
      <c r="BQ22" s="961"/>
      <c r="BR22" s="961"/>
      <c r="BS22" s="961"/>
      <c r="BT22" s="961"/>
      <c r="BU22" s="961"/>
      <c r="BV22" s="962"/>
      <c r="BW22" s="171"/>
      <c r="BZ22" s="239"/>
      <c r="CA22" s="1126"/>
      <c r="CB22" s="1126"/>
      <c r="CC22" s="1126"/>
      <c r="CD22" s="1042">
        <f>IF(SUM('01nen'!$W$35:$W$37)="","",SUM('01nen'!$W$35:$W$37))</f>
        <v>0</v>
      </c>
      <c r="CE22" s="1043"/>
      <c r="CF22" s="1043"/>
      <c r="CG22" s="1043"/>
      <c r="CH22" s="1043"/>
      <c r="CI22" s="1043"/>
      <c r="CJ22" s="1043"/>
      <c r="CK22" s="1043"/>
      <c r="CL22" s="1043"/>
      <c r="CM22" s="1043"/>
      <c r="CN22" s="1043"/>
      <c r="CO22" s="1043"/>
      <c r="CP22" s="1043"/>
      <c r="CQ22" s="1043"/>
      <c r="CR22" s="1043"/>
      <c r="CS22" s="1043"/>
      <c r="CT22" s="1043"/>
      <c r="CU22" s="1044"/>
      <c r="CV22" s="1042">
        <f>IF('01nen'!$O$8="甲欄",IF('01nen'!$W$38="","",'01nen'!$W$38),"")</f>
        <v>0</v>
      </c>
      <c r="CW22" s="1043"/>
      <c r="CX22" s="1043"/>
      <c r="CY22" s="1043"/>
      <c r="CZ22" s="1043"/>
      <c r="DA22" s="1043"/>
      <c r="DB22" s="1043"/>
      <c r="DC22" s="1043"/>
      <c r="DD22" s="1043"/>
      <c r="DE22" s="1043"/>
      <c r="DF22" s="1043"/>
      <c r="DG22" s="1043"/>
      <c r="DH22" s="1043"/>
      <c r="DI22" s="1043"/>
      <c r="DJ22" s="1043"/>
      <c r="DK22" s="1043"/>
      <c r="DL22" s="1044"/>
      <c r="DM22" s="1042">
        <f>IF('01nen'!$O$8="甲欄",IF('01nen'!$W$39="","",'01nen'!$W$39),"")</f>
        <v>0</v>
      </c>
      <c r="DN22" s="1043"/>
      <c r="DO22" s="1043"/>
      <c r="DP22" s="1043"/>
      <c r="DQ22" s="1043"/>
      <c r="DR22" s="1043"/>
      <c r="DS22" s="1043"/>
      <c r="DT22" s="1043"/>
      <c r="DU22" s="1043"/>
      <c r="DV22" s="1043"/>
      <c r="DW22" s="1043"/>
      <c r="DX22" s="1043"/>
      <c r="DY22" s="1043"/>
      <c r="DZ22" s="1043"/>
      <c r="EA22" s="1043"/>
      <c r="EB22" s="1043"/>
      <c r="EC22" s="1044"/>
      <c r="ED22" s="1045" t="str">
        <f>IF(OR('01nen'!$X$47="",'01nen'!$X$47=0),"",MIN('01nen'!$X$46:$X$47))</f>
        <v/>
      </c>
      <c r="EE22" s="1045"/>
      <c r="EF22" s="1045"/>
      <c r="EG22" s="1045"/>
      <c r="EH22" s="1045"/>
      <c r="EI22" s="1045"/>
      <c r="EJ22" s="1045"/>
      <c r="EK22" s="1045"/>
      <c r="EL22" s="1045"/>
      <c r="EM22" s="1045"/>
      <c r="EN22" s="1045"/>
      <c r="EO22" s="1045"/>
      <c r="EP22" s="1045"/>
      <c r="EQ22" s="1045"/>
      <c r="ER22" s="1045"/>
      <c r="ES22" s="1045"/>
      <c r="ET22" s="1046"/>
      <c r="EU22" s="384"/>
    </row>
    <row r="23" spans="1:152" ht="24" customHeight="1" thickTop="1">
      <c r="A23" s="104"/>
      <c r="B23" s="168"/>
      <c r="C23" s="168"/>
      <c r="D23" s="168"/>
      <c r="E23" s="168"/>
      <c r="F23" s="183" t="s">
        <v>66</v>
      </c>
      <c r="G23" s="153"/>
      <c r="H23" s="153"/>
      <c r="I23" s="153"/>
      <c r="J23" s="153"/>
      <c r="L23" s="258"/>
      <c r="M23" s="258"/>
      <c r="N23" s="1784" t="str">
        <f>CONCATENATE('01nen'!$AA$41," ",'01nen'!$AA$42," ",'01nen'!$AA$43," ",'01nen'!$AA$44," ",'01nen'!$AA$45," ",'01nen'!$AA$46,"   ")&amp;IF('01nen'!$O$8="丙欄","丙欄適用",IF(SUM('01nen'!$AC$28:$AC$30)&gt;0,IF('01nen'!$W$41=0,"(1)"&amp;'01nen'!$D$16&amp;'01nen'!$E$16&amp;"(同配)",""),"")&amp;"      "&amp;IF('01nen'!$C$40="","",'01nen'!$C$40)&amp;"      "&amp;IF('01nen'!$C$42="","",'01nen'!$C$42))</f>
        <v xml:space="preserve">                    </v>
      </c>
      <c r="O23" s="1784"/>
      <c r="P23" s="1784"/>
      <c r="Q23" s="1784"/>
      <c r="R23" s="1784"/>
      <c r="S23" s="1784"/>
      <c r="T23" s="1784"/>
      <c r="U23" s="1784"/>
      <c r="V23" s="1784"/>
      <c r="W23" s="1784"/>
      <c r="X23" s="1784"/>
      <c r="Y23" s="1784"/>
      <c r="Z23" s="1784"/>
      <c r="AA23" s="1784"/>
      <c r="AB23" s="1784"/>
      <c r="AC23" s="1784"/>
      <c r="AD23" s="1784"/>
      <c r="AE23" s="1784"/>
      <c r="AF23" s="1784"/>
      <c r="AG23" s="1784"/>
      <c r="AH23" s="1784"/>
      <c r="AI23" s="1784"/>
      <c r="AJ23" s="1784"/>
      <c r="AK23" s="1784"/>
      <c r="AL23" s="1784"/>
      <c r="AM23" s="1784"/>
      <c r="AN23" s="1784"/>
      <c r="AO23" s="1784"/>
      <c r="AP23" s="1784"/>
      <c r="AQ23" s="1784"/>
      <c r="AR23" s="1784"/>
      <c r="AS23" s="1784"/>
      <c r="AT23" s="1784"/>
      <c r="AU23" s="1784"/>
      <c r="AV23" s="1784"/>
      <c r="AW23" s="1784"/>
      <c r="AX23" s="1784"/>
      <c r="AY23" s="1784"/>
      <c r="AZ23" s="1784"/>
      <c r="BA23" s="1784"/>
      <c r="BB23" s="1784"/>
      <c r="BC23" s="1784"/>
      <c r="BD23" s="1784"/>
      <c r="BE23" s="1784"/>
      <c r="BF23" s="1784"/>
      <c r="BG23" s="1784"/>
      <c r="BH23" s="1784"/>
      <c r="BI23" s="1784"/>
      <c r="BJ23" s="1784"/>
      <c r="BK23" s="1784"/>
      <c r="BL23" s="1784"/>
      <c r="BM23" s="1784"/>
      <c r="BN23" s="1784"/>
      <c r="BO23" s="1784"/>
      <c r="BP23" s="1784"/>
      <c r="BQ23" s="1784"/>
      <c r="BR23" s="1784"/>
      <c r="BS23" s="1784"/>
      <c r="BT23" s="1784"/>
      <c r="BU23" s="1784"/>
      <c r="BV23" s="1785"/>
      <c r="BW23" s="171"/>
      <c r="BX23" s="172"/>
      <c r="BY23" s="172"/>
      <c r="BZ23" s="168"/>
      <c r="CA23" s="168"/>
      <c r="CB23" s="168"/>
      <c r="CC23" s="168"/>
      <c r="CD23" s="434" t="s">
        <v>66</v>
      </c>
      <c r="CE23" s="233"/>
      <c r="CF23" s="233"/>
      <c r="CG23" s="233"/>
      <c r="CH23" s="233"/>
      <c r="CI23" s="118"/>
      <c r="CJ23" s="258"/>
      <c r="CK23" s="258"/>
      <c r="CL23" s="1784" t="str">
        <f>CONCATENATE('01nen'!$AA$41," ",'01nen'!$AA$42," ",'01nen'!$AA$43," ",'01nen'!$AA$44," ",'01nen'!$AA$45," ",'01nen'!$AA$46,"   ")&amp;IF('01nen'!$O$8="丙欄","丙欄適用",IF(SUM('01nen'!$AC$28:$AC$30)&gt;0,IF('01nen'!$W$41=0,"(1)"&amp;'01nen'!$D$16&amp;'01nen'!$E$16&amp;"(同配)",""),"")&amp;"      "&amp;IF('01nen'!$C$40="","",'01nen'!$C$40)&amp;"      "&amp;IF('01nen'!$C$42="","",'01nen'!$C$42))</f>
        <v xml:space="preserve">                    </v>
      </c>
      <c r="CM23" s="1784"/>
      <c r="CN23" s="1784"/>
      <c r="CO23" s="1784"/>
      <c r="CP23" s="1784"/>
      <c r="CQ23" s="1784"/>
      <c r="CR23" s="1784"/>
      <c r="CS23" s="1784"/>
      <c r="CT23" s="1784"/>
      <c r="CU23" s="1784"/>
      <c r="CV23" s="1784"/>
      <c r="CW23" s="1784"/>
      <c r="CX23" s="1784"/>
      <c r="CY23" s="1784"/>
      <c r="CZ23" s="1784"/>
      <c r="DA23" s="1784"/>
      <c r="DB23" s="1784"/>
      <c r="DC23" s="1784"/>
      <c r="DD23" s="1784"/>
      <c r="DE23" s="1784"/>
      <c r="DF23" s="1784"/>
      <c r="DG23" s="1784"/>
      <c r="DH23" s="1784"/>
      <c r="DI23" s="1784"/>
      <c r="DJ23" s="1784"/>
      <c r="DK23" s="1784"/>
      <c r="DL23" s="1784"/>
      <c r="DM23" s="1784"/>
      <c r="DN23" s="1784"/>
      <c r="DO23" s="1784"/>
      <c r="DP23" s="1784"/>
      <c r="DQ23" s="1784"/>
      <c r="DR23" s="1784"/>
      <c r="DS23" s="1784"/>
      <c r="DT23" s="1784"/>
      <c r="DU23" s="1784"/>
      <c r="DV23" s="1784"/>
      <c r="DW23" s="1784"/>
      <c r="DX23" s="1784"/>
      <c r="DY23" s="1784"/>
      <c r="DZ23" s="1784"/>
      <c r="EA23" s="1784"/>
      <c r="EB23" s="1784"/>
      <c r="EC23" s="1784"/>
      <c r="ED23" s="1784"/>
      <c r="EE23" s="1784"/>
      <c r="EF23" s="1784"/>
      <c r="EG23" s="1784"/>
      <c r="EH23" s="1784"/>
      <c r="EI23" s="1784"/>
      <c r="EJ23" s="1784"/>
      <c r="EK23" s="1784"/>
      <c r="EL23" s="1784"/>
      <c r="EM23" s="1784"/>
      <c r="EN23" s="1784"/>
      <c r="EO23" s="1784"/>
      <c r="EP23" s="1784"/>
      <c r="EQ23" s="1784"/>
      <c r="ER23" s="1784"/>
      <c r="ES23" s="1784"/>
      <c r="ET23" s="1786"/>
      <c r="EU23" s="384"/>
    </row>
    <row r="24" spans="1:152" ht="24">
      <c r="A24" s="104"/>
      <c r="B24" s="168"/>
      <c r="C24" s="168"/>
      <c r="D24" s="168"/>
      <c r="E24" s="168"/>
      <c r="F24" s="182"/>
      <c r="G24" s="1782" t="str">
        <f>IF('01nen'!$O$8="甲欄","","年調未済")</f>
        <v/>
      </c>
      <c r="H24" s="1782"/>
      <c r="I24" s="1782"/>
      <c r="J24" s="1782"/>
      <c r="K24" s="1782"/>
      <c r="L24" s="1782"/>
      <c r="N24" s="1784"/>
      <c r="O24" s="1784"/>
      <c r="P24" s="1784"/>
      <c r="Q24" s="1784"/>
      <c r="R24" s="1784"/>
      <c r="S24" s="1784"/>
      <c r="T24" s="1784"/>
      <c r="U24" s="1784"/>
      <c r="V24" s="1784"/>
      <c r="W24" s="1784"/>
      <c r="X24" s="1784"/>
      <c r="Y24" s="1784"/>
      <c r="Z24" s="1784"/>
      <c r="AA24" s="1784"/>
      <c r="AB24" s="1784"/>
      <c r="AC24" s="1784"/>
      <c r="AD24" s="1784"/>
      <c r="AE24" s="1784"/>
      <c r="AF24" s="1784"/>
      <c r="AG24" s="1784"/>
      <c r="AH24" s="1784"/>
      <c r="AI24" s="1784"/>
      <c r="AJ24" s="1784"/>
      <c r="AK24" s="1784"/>
      <c r="AL24" s="1784"/>
      <c r="AM24" s="1784"/>
      <c r="AN24" s="1784"/>
      <c r="AO24" s="1784"/>
      <c r="AP24" s="1784"/>
      <c r="AQ24" s="1784"/>
      <c r="AR24" s="1784"/>
      <c r="AS24" s="1784"/>
      <c r="AT24" s="1784"/>
      <c r="AU24" s="1784"/>
      <c r="AV24" s="1784"/>
      <c r="AW24" s="1784"/>
      <c r="AX24" s="1784"/>
      <c r="AY24" s="1784"/>
      <c r="AZ24" s="1784"/>
      <c r="BA24" s="1784"/>
      <c r="BB24" s="1784"/>
      <c r="BC24" s="1784"/>
      <c r="BD24" s="1784"/>
      <c r="BE24" s="1784"/>
      <c r="BF24" s="1784"/>
      <c r="BG24" s="1784"/>
      <c r="BH24" s="1784"/>
      <c r="BI24" s="1784"/>
      <c r="BJ24" s="1784"/>
      <c r="BK24" s="1784"/>
      <c r="BL24" s="1784"/>
      <c r="BM24" s="1784"/>
      <c r="BN24" s="1784"/>
      <c r="BO24" s="1784"/>
      <c r="BP24" s="1784"/>
      <c r="BQ24" s="1784"/>
      <c r="BR24" s="1784"/>
      <c r="BS24" s="1784"/>
      <c r="BT24" s="1784"/>
      <c r="BU24" s="1784"/>
      <c r="BV24" s="1785"/>
      <c r="BW24" s="171"/>
      <c r="BZ24" s="168"/>
      <c r="CA24" s="168"/>
      <c r="CB24" s="168"/>
      <c r="CC24" s="168"/>
      <c r="CD24" s="342"/>
      <c r="CE24" s="1782" t="str">
        <f>IF('01nen'!$O$8="甲欄","","年調未済")</f>
        <v/>
      </c>
      <c r="CF24" s="1782"/>
      <c r="CG24" s="1782"/>
      <c r="CH24" s="1782"/>
      <c r="CI24" s="1782"/>
      <c r="CJ24" s="1782"/>
      <c r="CK24" s="118"/>
      <c r="CL24" s="1784"/>
      <c r="CM24" s="1784"/>
      <c r="CN24" s="1784"/>
      <c r="CO24" s="1784"/>
      <c r="CP24" s="1784"/>
      <c r="CQ24" s="1784"/>
      <c r="CR24" s="1784"/>
      <c r="CS24" s="1784"/>
      <c r="CT24" s="1784"/>
      <c r="CU24" s="1784"/>
      <c r="CV24" s="1784"/>
      <c r="CW24" s="1784"/>
      <c r="CX24" s="1784"/>
      <c r="CY24" s="1784"/>
      <c r="CZ24" s="1784"/>
      <c r="DA24" s="1784"/>
      <c r="DB24" s="1784"/>
      <c r="DC24" s="1784"/>
      <c r="DD24" s="1784"/>
      <c r="DE24" s="1784"/>
      <c r="DF24" s="1784"/>
      <c r="DG24" s="1784"/>
      <c r="DH24" s="1784"/>
      <c r="DI24" s="1784"/>
      <c r="DJ24" s="1784"/>
      <c r="DK24" s="1784"/>
      <c r="DL24" s="1784"/>
      <c r="DM24" s="1784"/>
      <c r="DN24" s="1784"/>
      <c r="DO24" s="1784"/>
      <c r="DP24" s="1784"/>
      <c r="DQ24" s="1784"/>
      <c r="DR24" s="1784"/>
      <c r="DS24" s="1784"/>
      <c r="DT24" s="1784"/>
      <c r="DU24" s="1784"/>
      <c r="DV24" s="1784"/>
      <c r="DW24" s="1784"/>
      <c r="DX24" s="1784"/>
      <c r="DY24" s="1784"/>
      <c r="DZ24" s="1784"/>
      <c r="EA24" s="1784"/>
      <c r="EB24" s="1784"/>
      <c r="EC24" s="1784"/>
      <c r="ED24" s="1784"/>
      <c r="EE24" s="1784"/>
      <c r="EF24" s="1784"/>
      <c r="EG24" s="1784"/>
      <c r="EH24" s="1784"/>
      <c r="EI24" s="1784"/>
      <c r="EJ24" s="1784"/>
      <c r="EK24" s="1784"/>
      <c r="EL24" s="1784"/>
      <c r="EM24" s="1784"/>
      <c r="EN24" s="1784"/>
      <c r="EO24" s="1784"/>
      <c r="EP24" s="1784"/>
      <c r="EQ24" s="1784"/>
      <c r="ER24" s="1784"/>
      <c r="ES24" s="1784"/>
      <c r="ET24" s="1786"/>
      <c r="EU24" s="384"/>
    </row>
    <row r="25" spans="1:152" ht="24.75" thickBot="1">
      <c r="A25" s="104"/>
      <c r="B25" s="168"/>
      <c r="C25" s="168"/>
      <c r="D25" s="168"/>
      <c r="E25" s="168"/>
      <c r="F25" s="182"/>
      <c r="G25" s="1783" t="str">
        <f>IF('01nen'!$D$45="－","",'01nen'!$D$45)</f>
        <v/>
      </c>
      <c r="H25" s="1783"/>
      <c r="I25" s="1783"/>
      <c r="J25" s="1783"/>
      <c r="K25" s="1783"/>
      <c r="L25" s="1783"/>
      <c r="M25" s="258"/>
      <c r="N25" s="1784"/>
      <c r="O25" s="1784"/>
      <c r="P25" s="1784"/>
      <c r="Q25" s="1784"/>
      <c r="R25" s="1784"/>
      <c r="S25" s="1784"/>
      <c r="T25" s="1784"/>
      <c r="U25" s="1784"/>
      <c r="V25" s="1784"/>
      <c r="W25" s="1784"/>
      <c r="X25" s="1784"/>
      <c r="Y25" s="1784"/>
      <c r="Z25" s="1784"/>
      <c r="AA25" s="1784"/>
      <c r="AB25" s="1784"/>
      <c r="AC25" s="1784"/>
      <c r="AD25" s="1784"/>
      <c r="AE25" s="1784"/>
      <c r="AF25" s="1784"/>
      <c r="AG25" s="1784"/>
      <c r="AH25" s="1784"/>
      <c r="AI25" s="1784"/>
      <c r="AJ25" s="1784"/>
      <c r="AK25" s="1784"/>
      <c r="AL25" s="1784"/>
      <c r="AM25" s="1784"/>
      <c r="AN25" s="1784"/>
      <c r="AO25" s="1784"/>
      <c r="AP25" s="1784"/>
      <c r="AQ25" s="1784"/>
      <c r="AR25" s="1784"/>
      <c r="AS25" s="1784"/>
      <c r="AT25" s="1784"/>
      <c r="AU25" s="1784"/>
      <c r="AV25" s="1784"/>
      <c r="AW25" s="1784"/>
      <c r="AX25" s="1784"/>
      <c r="AY25" s="1784"/>
      <c r="AZ25" s="1784"/>
      <c r="BA25" s="1784"/>
      <c r="BB25" s="1784"/>
      <c r="BC25" s="1784"/>
      <c r="BD25" s="1784"/>
      <c r="BE25" s="1784"/>
      <c r="BF25" s="1784"/>
      <c r="BG25" s="1784"/>
      <c r="BH25" s="1784"/>
      <c r="BI25" s="1784"/>
      <c r="BJ25" s="1784"/>
      <c r="BK25" s="1784"/>
      <c r="BL25" s="1784"/>
      <c r="BM25" s="1784"/>
      <c r="BN25" s="1784"/>
      <c r="BO25" s="1784"/>
      <c r="BP25" s="1784"/>
      <c r="BQ25" s="1784"/>
      <c r="BR25" s="1784"/>
      <c r="BS25" s="1784"/>
      <c r="BT25" s="1784"/>
      <c r="BU25" s="1784"/>
      <c r="BV25" s="1785"/>
      <c r="BW25" s="105"/>
      <c r="BZ25" s="168"/>
      <c r="CA25" s="168"/>
      <c r="CB25" s="168"/>
      <c r="CC25" s="168"/>
      <c r="CD25" s="342"/>
      <c r="CE25" s="1783" t="str">
        <f>IF('01nen'!$D$45="－","",'01nen'!$D$45)</f>
        <v/>
      </c>
      <c r="CF25" s="1783"/>
      <c r="CG25" s="1783"/>
      <c r="CH25" s="1783"/>
      <c r="CI25" s="1783"/>
      <c r="CJ25" s="1783"/>
      <c r="CK25" s="258"/>
      <c r="CL25" s="1784"/>
      <c r="CM25" s="1784"/>
      <c r="CN25" s="1784"/>
      <c r="CO25" s="1784"/>
      <c r="CP25" s="1784"/>
      <c r="CQ25" s="1784"/>
      <c r="CR25" s="1784"/>
      <c r="CS25" s="1784"/>
      <c r="CT25" s="1784"/>
      <c r="CU25" s="1784"/>
      <c r="CV25" s="1784"/>
      <c r="CW25" s="1784"/>
      <c r="CX25" s="1784"/>
      <c r="CY25" s="1784"/>
      <c r="CZ25" s="1784"/>
      <c r="DA25" s="1784"/>
      <c r="DB25" s="1784"/>
      <c r="DC25" s="1784"/>
      <c r="DD25" s="1784"/>
      <c r="DE25" s="1784"/>
      <c r="DF25" s="1784"/>
      <c r="DG25" s="1784"/>
      <c r="DH25" s="1784"/>
      <c r="DI25" s="1784"/>
      <c r="DJ25" s="1784"/>
      <c r="DK25" s="1784"/>
      <c r="DL25" s="1784"/>
      <c r="DM25" s="1784"/>
      <c r="DN25" s="1784"/>
      <c r="DO25" s="1784"/>
      <c r="DP25" s="1784"/>
      <c r="DQ25" s="1784"/>
      <c r="DR25" s="1784"/>
      <c r="DS25" s="1784"/>
      <c r="DT25" s="1784"/>
      <c r="DU25" s="1784"/>
      <c r="DV25" s="1784"/>
      <c r="DW25" s="1784"/>
      <c r="DX25" s="1784"/>
      <c r="DY25" s="1784"/>
      <c r="DZ25" s="1784"/>
      <c r="EA25" s="1784"/>
      <c r="EB25" s="1784"/>
      <c r="EC25" s="1784"/>
      <c r="ED25" s="1784"/>
      <c r="EE25" s="1784"/>
      <c r="EF25" s="1784"/>
      <c r="EG25" s="1784"/>
      <c r="EH25" s="1784"/>
      <c r="EI25" s="1784"/>
      <c r="EJ25" s="1784"/>
      <c r="EK25" s="1784"/>
      <c r="EL25" s="1784"/>
      <c r="EM25" s="1784"/>
      <c r="EN25" s="1784"/>
      <c r="EO25" s="1784"/>
      <c r="EP25" s="1784"/>
      <c r="EQ25" s="1784"/>
      <c r="ER25" s="1784"/>
      <c r="ES25" s="1784"/>
      <c r="ET25" s="1786"/>
      <c r="EU25" s="388"/>
    </row>
    <row r="26" spans="1:152" ht="24.75" thickTop="1">
      <c r="A26" s="104"/>
      <c r="B26" s="168"/>
      <c r="C26" s="168"/>
      <c r="D26" s="168"/>
      <c r="E26" s="168"/>
      <c r="F26" s="798" t="s">
        <v>280</v>
      </c>
      <c r="G26" s="799"/>
      <c r="H26" s="799"/>
      <c r="I26" s="799"/>
      <c r="J26" s="664" t="s">
        <v>321</v>
      </c>
      <c r="K26" s="665"/>
      <c r="L26" s="665"/>
      <c r="M26" s="665"/>
      <c r="N26" s="769"/>
      <c r="O26" s="263" t="s">
        <v>238</v>
      </c>
      <c r="P26" s="203"/>
      <c r="Q26" s="202"/>
      <c r="R26" s="203"/>
      <c r="S26" s="203"/>
      <c r="T26" s="203"/>
      <c r="U26" s="711" t="s">
        <v>54</v>
      </c>
      <c r="V26" s="712"/>
      <c r="W26" s="734" t="s">
        <v>322</v>
      </c>
      <c r="X26" s="665"/>
      <c r="Y26" s="665"/>
      <c r="Z26" s="665"/>
      <c r="AA26" s="665"/>
      <c r="AB26" s="263" t="s">
        <v>239</v>
      </c>
      <c r="AC26" s="203"/>
      <c r="AD26" s="203"/>
      <c r="AE26" s="203"/>
      <c r="AF26" s="203"/>
      <c r="AG26" s="205"/>
      <c r="AH26" s="711" t="s">
        <v>54</v>
      </c>
      <c r="AI26" s="712"/>
      <c r="AJ26" s="734" t="s">
        <v>323</v>
      </c>
      <c r="AK26" s="665"/>
      <c r="AL26" s="665"/>
      <c r="AM26" s="665"/>
      <c r="AN26" s="665"/>
      <c r="AO26" s="264" t="s">
        <v>240</v>
      </c>
      <c r="AP26" s="203"/>
      <c r="AQ26" s="203"/>
      <c r="AR26" s="203"/>
      <c r="AS26" s="203"/>
      <c r="AT26" s="203"/>
      <c r="AU26" s="711" t="s">
        <v>54</v>
      </c>
      <c r="AV26" s="712"/>
      <c r="AW26" s="734" t="s">
        <v>324</v>
      </c>
      <c r="AX26" s="665"/>
      <c r="AY26" s="665"/>
      <c r="AZ26" s="665"/>
      <c r="BA26" s="665"/>
      <c r="BB26" s="264" t="s">
        <v>241</v>
      </c>
      <c r="BC26" s="203"/>
      <c r="BD26" s="203"/>
      <c r="BE26" s="206"/>
      <c r="BF26" s="206"/>
      <c r="BG26" s="206"/>
      <c r="BH26" s="711" t="s">
        <v>54</v>
      </c>
      <c r="BI26" s="712"/>
      <c r="BJ26" s="734" t="s">
        <v>325</v>
      </c>
      <c r="BK26" s="665"/>
      <c r="BL26" s="665"/>
      <c r="BM26" s="665"/>
      <c r="BN26" s="665"/>
      <c r="BO26" s="263" t="s">
        <v>242</v>
      </c>
      <c r="BP26" s="203"/>
      <c r="BQ26" s="203"/>
      <c r="BR26" s="203"/>
      <c r="BS26" s="203"/>
      <c r="BT26" s="203"/>
      <c r="BU26" s="711" t="s">
        <v>54</v>
      </c>
      <c r="BV26" s="712"/>
      <c r="BW26" s="105"/>
      <c r="BX26" s="106"/>
      <c r="BY26" s="106"/>
      <c r="BZ26" s="168"/>
      <c r="CA26" s="168"/>
      <c r="CB26" s="168"/>
      <c r="CC26" s="168"/>
      <c r="CD26" s="1206" t="s">
        <v>280</v>
      </c>
      <c r="CE26" s="1207"/>
      <c r="CF26" s="1207"/>
      <c r="CG26" s="1208"/>
      <c r="CH26" s="1192" t="s">
        <v>321</v>
      </c>
      <c r="CI26" s="1192"/>
      <c r="CJ26" s="1192"/>
      <c r="CK26" s="1192"/>
      <c r="CL26" s="1192"/>
      <c r="CM26" s="346" t="s">
        <v>238</v>
      </c>
      <c r="CN26" s="328"/>
      <c r="CO26" s="351"/>
      <c r="CP26" s="328"/>
      <c r="CQ26" s="328"/>
      <c r="CR26" s="328"/>
      <c r="CS26" s="1190" t="s">
        <v>54</v>
      </c>
      <c r="CT26" s="1191"/>
      <c r="CU26" s="1192" t="s">
        <v>322</v>
      </c>
      <c r="CV26" s="1192"/>
      <c r="CW26" s="1192"/>
      <c r="CX26" s="1192"/>
      <c r="CY26" s="1192"/>
      <c r="CZ26" s="346" t="s">
        <v>239</v>
      </c>
      <c r="DA26" s="328"/>
      <c r="DB26" s="328"/>
      <c r="DC26" s="328"/>
      <c r="DD26" s="328"/>
      <c r="DE26" s="350"/>
      <c r="DF26" s="1190" t="s">
        <v>54</v>
      </c>
      <c r="DG26" s="1191"/>
      <c r="DH26" s="1192" t="s">
        <v>323</v>
      </c>
      <c r="DI26" s="1192"/>
      <c r="DJ26" s="1192"/>
      <c r="DK26" s="1192"/>
      <c r="DL26" s="1192"/>
      <c r="DM26" s="343" t="s">
        <v>240</v>
      </c>
      <c r="DN26" s="328"/>
      <c r="DO26" s="328"/>
      <c r="DP26" s="328"/>
      <c r="DQ26" s="328"/>
      <c r="DR26" s="328"/>
      <c r="DS26" s="1190" t="s">
        <v>54</v>
      </c>
      <c r="DT26" s="1191"/>
      <c r="DU26" s="1192" t="s">
        <v>324</v>
      </c>
      <c r="DV26" s="1192"/>
      <c r="DW26" s="1192"/>
      <c r="DX26" s="1192"/>
      <c r="DY26" s="1192"/>
      <c r="DZ26" s="343" t="s">
        <v>241</v>
      </c>
      <c r="EA26" s="328"/>
      <c r="EB26" s="328"/>
      <c r="EC26" s="344"/>
      <c r="ED26" s="344"/>
      <c r="EE26" s="344"/>
      <c r="EF26" s="1190" t="s">
        <v>54</v>
      </c>
      <c r="EG26" s="1191"/>
      <c r="EH26" s="1192" t="s">
        <v>325</v>
      </c>
      <c r="EI26" s="1192"/>
      <c r="EJ26" s="1192"/>
      <c r="EK26" s="1192"/>
      <c r="EL26" s="1192"/>
      <c r="EM26" s="346" t="s">
        <v>242</v>
      </c>
      <c r="EN26" s="328"/>
      <c r="EO26" s="328"/>
      <c r="EP26" s="328"/>
      <c r="EQ26" s="328"/>
      <c r="ER26" s="328"/>
      <c r="ES26" s="1190" t="s">
        <v>54</v>
      </c>
      <c r="ET26" s="1191"/>
      <c r="EU26" s="388"/>
    </row>
    <row r="27" spans="1:152" ht="24.75" thickBot="1">
      <c r="A27" s="104"/>
      <c r="B27" s="168"/>
      <c r="C27" s="168"/>
      <c r="D27" s="168"/>
      <c r="E27" s="168"/>
      <c r="F27" s="800"/>
      <c r="G27" s="801"/>
      <c r="H27" s="801"/>
      <c r="I27" s="801"/>
      <c r="J27" s="673"/>
      <c r="K27" s="674"/>
      <c r="L27" s="674"/>
      <c r="M27" s="674"/>
      <c r="N27" s="675"/>
      <c r="O27" s="204"/>
      <c r="P27" s="827" t="str">
        <f>IF('01nen'!$O$8="甲欄",IF('01nen'!$N$45="","",'01nen'!$N$45),"")</f>
        <v/>
      </c>
      <c r="Q27" s="827"/>
      <c r="R27" s="827"/>
      <c r="S27" s="827"/>
      <c r="T27" s="827"/>
      <c r="U27" s="827"/>
      <c r="V27" s="828"/>
      <c r="W27" s="826"/>
      <c r="X27" s="674"/>
      <c r="Y27" s="674"/>
      <c r="Z27" s="674"/>
      <c r="AA27" s="674"/>
      <c r="AB27" s="204"/>
      <c r="AC27" s="827" t="str">
        <f>IF('01nen'!$O$8="甲欄",IF('01nen'!$P$45="","",'01nen'!$P$45),"")</f>
        <v/>
      </c>
      <c r="AD27" s="827"/>
      <c r="AE27" s="827"/>
      <c r="AF27" s="827"/>
      <c r="AG27" s="827"/>
      <c r="AH27" s="827"/>
      <c r="AI27" s="828"/>
      <c r="AJ27" s="826"/>
      <c r="AK27" s="674"/>
      <c r="AL27" s="674"/>
      <c r="AM27" s="674"/>
      <c r="AN27" s="674"/>
      <c r="AO27" s="204"/>
      <c r="AP27" s="829" t="str">
        <f>IF('01nen'!$O$8="甲欄",IF('01nen'!$N$46="","",'01nen'!$N$46),"")</f>
        <v/>
      </c>
      <c r="AQ27" s="829"/>
      <c r="AR27" s="829"/>
      <c r="AS27" s="829"/>
      <c r="AT27" s="829"/>
      <c r="AU27" s="829"/>
      <c r="AV27" s="830"/>
      <c r="AW27" s="826"/>
      <c r="AX27" s="674"/>
      <c r="AY27" s="674"/>
      <c r="AZ27" s="674"/>
      <c r="BA27" s="674"/>
      <c r="BB27" s="204"/>
      <c r="BC27" s="829" t="str">
        <f>IF('01nen'!$O$8="甲欄",IF('01nen'!$N$47="","",'01nen'!$N$47),"")</f>
        <v/>
      </c>
      <c r="BD27" s="829"/>
      <c r="BE27" s="829"/>
      <c r="BF27" s="829"/>
      <c r="BG27" s="829"/>
      <c r="BH27" s="829"/>
      <c r="BI27" s="830"/>
      <c r="BJ27" s="826"/>
      <c r="BK27" s="674"/>
      <c r="BL27" s="674"/>
      <c r="BM27" s="674"/>
      <c r="BN27" s="674"/>
      <c r="BO27" s="262"/>
      <c r="BP27" s="831" t="str">
        <f>IF('01nen'!$O$8="甲欄",IF('01nen'!$P$47="","",'01nen'!$P$47),"")</f>
        <v/>
      </c>
      <c r="BQ27" s="831"/>
      <c r="BR27" s="831"/>
      <c r="BS27" s="831"/>
      <c r="BT27" s="831"/>
      <c r="BU27" s="831"/>
      <c r="BV27" s="832"/>
      <c r="BW27" s="171"/>
      <c r="BX27" s="106"/>
      <c r="BY27" s="106"/>
      <c r="BZ27" s="168"/>
      <c r="CA27" s="168"/>
      <c r="CB27" s="168"/>
      <c r="CC27" s="168"/>
      <c r="CD27" s="1209"/>
      <c r="CE27" s="1210"/>
      <c r="CF27" s="1210"/>
      <c r="CG27" s="1211"/>
      <c r="CH27" s="1193"/>
      <c r="CI27" s="1193"/>
      <c r="CJ27" s="1193"/>
      <c r="CK27" s="1193"/>
      <c r="CL27" s="1193"/>
      <c r="CM27" s="345"/>
      <c r="CN27" s="1194" t="str">
        <f>IF('01nen'!$O$8="甲欄",IF('01nen'!$N$45="","",'01nen'!$N$45),"")</f>
        <v/>
      </c>
      <c r="CO27" s="1194"/>
      <c r="CP27" s="1194"/>
      <c r="CQ27" s="1194"/>
      <c r="CR27" s="1194"/>
      <c r="CS27" s="1194"/>
      <c r="CT27" s="1195"/>
      <c r="CU27" s="1193"/>
      <c r="CV27" s="1193"/>
      <c r="CW27" s="1193"/>
      <c r="CX27" s="1193"/>
      <c r="CY27" s="1193"/>
      <c r="CZ27" s="345"/>
      <c r="DA27" s="1194" t="str">
        <f>IF('01nen'!$O$8="甲欄",IF('01nen'!$P$45="","",'01nen'!$P$45),"")</f>
        <v/>
      </c>
      <c r="DB27" s="1194"/>
      <c r="DC27" s="1194"/>
      <c r="DD27" s="1194"/>
      <c r="DE27" s="1194"/>
      <c r="DF27" s="1194"/>
      <c r="DG27" s="1195"/>
      <c r="DH27" s="1193"/>
      <c r="DI27" s="1193"/>
      <c r="DJ27" s="1193"/>
      <c r="DK27" s="1193"/>
      <c r="DL27" s="1193"/>
      <c r="DM27" s="345"/>
      <c r="DN27" s="1196" t="str">
        <f>IF('01nen'!$O$8="甲欄",IF('01nen'!$N$46="","",'01nen'!$N$46),"")</f>
        <v/>
      </c>
      <c r="DO27" s="1196"/>
      <c r="DP27" s="1196"/>
      <c r="DQ27" s="1196"/>
      <c r="DR27" s="1196"/>
      <c r="DS27" s="1196"/>
      <c r="DT27" s="1197"/>
      <c r="DU27" s="1193"/>
      <c r="DV27" s="1193"/>
      <c r="DW27" s="1193"/>
      <c r="DX27" s="1193"/>
      <c r="DY27" s="1193"/>
      <c r="DZ27" s="345"/>
      <c r="EA27" s="1196" t="str">
        <f>IF('01nen'!$O$8="甲欄",IF('01nen'!$N$47="","",'01nen'!$N$47),"")</f>
        <v/>
      </c>
      <c r="EB27" s="1196"/>
      <c r="EC27" s="1196"/>
      <c r="ED27" s="1196"/>
      <c r="EE27" s="1196"/>
      <c r="EF27" s="1196"/>
      <c r="EG27" s="1197"/>
      <c r="EH27" s="1193"/>
      <c r="EI27" s="1193"/>
      <c r="EJ27" s="1193"/>
      <c r="EK27" s="1193"/>
      <c r="EL27" s="1193"/>
      <c r="EM27" s="347"/>
      <c r="EN27" s="1198" t="str">
        <f>IF('01nen'!$O$8="甲欄",IF('01nen'!$P$47="","",'01nen'!$P$47),"")</f>
        <v/>
      </c>
      <c r="EO27" s="1198"/>
      <c r="EP27" s="1198"/>
      <c r="EQ27" s="1198"/>
      <c r="ER27" s="1198"/>
      <c r="ES27" s="1198"/>
      <c r="ET27" s="1199"/>
      <c r="EU27" s="384"/>
    </row>
    <row r="28" spans="1:152" ht="24.75" thickTop="1">
      <c r="A28" s="104"/>
      <c r="B28" s="168"/>
      <c r="C28" s="168"/>
      <c r="D28" s="168"/>
      <c r="E28" s="168"/>
      <c r="F28" s="768" t="s">
        <v>281</v>
      </c>
      <c r="G28" s="665"/>
      <c r="H28" s="665"/>
      <c r="I28" s="769"/>
      <c r="J28" s="713" t="s">
        <v>295</v>
      </c>
      <c r="K28" s="714"/>
      <c r="L28" s="714"/>
      <c r="M28" s="714"/>
      <c r="N28" s="714"/>
      <c r="O28" s="715"/>
      <c r="P28" s="775" t="str">
        <f>IF('01nen'!$O$8="甲欄",IF('01nen'!$B$49="－","",'01nen'!$B$49),"")</f>
        <v/>
      </c>
      <c r="Q28" s="776"/>
      <c r="R28" s="776"/>
      <c r="S28" s="776"/>
      <c r="T28" s="776"/>
      <c r="U28" s="776"/>
      <c r="V28" s="777"/>
      <c r="W28" s="664" t="s">
        <v>293</v>
      </c>
      <c r="X28" s="665"/>
      <c r="Y28" s="665"/>
      <c r="Z28" s="665"/>
      <c r="AA28" s="665"/>
      <c r="AB28" s="666"/>
      <c r="AC28" s="170"/>
      <c r="AD28" s="170"/>
      <c r="AE28" s="726" t="s">
        <v>284</v>
      </c>
      <c r="AF28" s="726"/>
      <c r="AG28" s="197"/>
      <c r="AH28" s="170"/>
      <c r="AI28" s="726" t="s">
        <v>283</v>
      </c>
      <c r="AJ28" s="727"/>
      <c r="AK28" s="178"/>
      <c r="AL28" s="178"/>
      <c r="AM28" s="724" t="s">
        <v>282</v>
      </c>
      <c r="AN28" s="725"/>
      <c r="AO28" s="718" t="s">
        <v>328</v>
      </c>
      <c r="AP28" s="719"/>
      <c r="AQ28" s="719"/>
      <c r="AR28" s="719"/>
      <c r="AS28" s="719"/>
      <c r="AT28" s="719"/>
      <c r="AU28" s="666"/>
      <c r="AV28" s="781" t="str">
        <f>IF('01nen'!$O$8="甲欄",IF('01nen'!$E$51="－","",'01nen'!$E$51),"")</f>
        <v/>
      </c>
      <c r="AW28" s="782"/>
      <c r="AX28" s="782"/>
      <c r="AY28" s="782"/>
      <c r="AZ28" s="782"/>
      <c r="BA28" s="783"/>
      <c r="BB28" s="718" t="s">
        <v>326</v>
      </c>
      <c r="BC28" s="719"/>
      <c r="BD28" s="719"/>
      <c r="BE28" s="719"/>
      <c r="BF28" s="719"/>
      <c r="BG28" s="719"/>
      <c r="BH28" s="666"/>
      <c r="BJ28" s="181"/>
      <c r="BK28" s="181"/>
      <c r="BL28" s="181"/>
      <c r="BM28" s="181"/>
      <c r="BN28" s="181"/>
      <c r="BO28" s="118"/>
      <c r="BP28" s="118"/>
      <c r="BQ28" s="170"/>
      <c r="BR28" s="170"/>
      <c r="BS28" s="170"/>
      <c r="BT28" s="170"/>
      <c r="BU28" s="726" t="s">
        <v>54</v>
      </c>
      <c r="BV28" s="753"/>
      <c r="BW28" s="171"/>
      <c r="BX28" s="106"/>
      <c r="BY28" s="106"/>
      <c r="BZ28" s="168"/>
      <c r="CA28" s="168"/>
      <c r="CB28" s="168"/>
      <c r="CC28" s="168"/>
      <c r="CD28" s="1212" t="s">
        <v>281</v>
      </c>
      <c r="CE28" s="1192"/>
      <c r="CF28" s="1192"/>
      <c r="CG28" s="1213"/>
      <c r="CH28" s="1219" t="s">
        <v>295</v>
      </c>
      <c r="CI28" s="1220"/>
      <c r="CJ28" s="1220"/>
      <c r="CK28" s="1220"/>
      <c r="CL28" s="1220"/>
      <c r="CM28" s="1221"/>
      <c r="CN28" s="1225" t="str">
        <f>IF('01nen'!$O$8="甲欄",IF('01nen'!$B$49="－","",'01nen'!$B$49),"")</f>
        <v/>
      </c>
      <c r="CO28" s="776"/>
      <c r="CP28" s="776"/>
      <c r="CQ28" s="776"/>
      <c r="CR28" s="776"/>
      <c r="CS28" s="776"/>
      <c r="CT28" s="1226"/>
      <c r="CU28" s="1230" t="s">
        <v>293</v>
      </c>
      <c r="CV28" s="1192"/>
      <c r="CW28" s="1192"/>
      <c r="CX28" s="1192"/>
      <c r="CY28" s="1192"/>
      <c r="CZ28" s="1216"/>
      <c r="DA28" s="348"/>
      <c r="DB28" s="170"/>
      <c r="DC28" s="1234" t="s">
        <v>284</v>
      </c>
      <c r="DD28" s="1234"/>
      <c r="DE28" s="349"/>
      <c r="DF28" s="170"/>
      <c r="DG28" s="1234" t="s">
        <v>283</v>
      </c>
      <c r="DH28" s="1235"/>
      <c r="DI28" s="353"/>
      <c r="DJ28" s="353"/>
      <c r="DK28" s="1236" t="s">
        <v>282</v>
      </c>
      <c r="DL28" s="1237"/>
      <c r="DM28" s="1238" t="s">
        <v>328</v>
      </c>
      <c r="DN28" s="1215"/>
      <c r="DO28" s="1215"/>
      <c r="DP28" s="1215"/>
      <c r="DQ28" s="1215"/>
      <c r="DR28" s="1215"/>
      <c r="DS28" s="1216"/>
      <c r="DT28" s="1239" t="str">
        <f>IF('01nen'!$O$8="甲欄",IF('01nen'!$E$51="－","",'01nen'!$E$51),"")</f>
        <v/>
      </c>
      <c r="DU28" s="1240"/>
      <c r="DV28" s="1240"/>
      <c r="DW28" s="1240"/>
      <c r="DX28" s="1240"/>
      <c r="DY28" s="1241"/>
      <c r="DZ28" s="1238" t="s">
        <v>326</v>
      </c>
      <c r="EA28" s="1215"/>
      <c r="EB28" s="1215"/>
      <c r="EC28" s="1215"/>
      <c r="ED28" s="1215"/>
      <c r="EE28" s="1215"/>
      <c r="EF28" s="1216"/>
      <c r="EG28" s="342"/>
      <c r="EH28" s="352"/>
      <c r="EI28" s="352"/>
      <c r="EJ28" s="352"/>
      <c r="EK28" s="352"/>
      <c r="EL28" s="352"/>
      <c r="EM28" s="118"/>
      <c r="EN28" s="118"/>
      <c r="EO28" s="170"/>
      <c r="EP28" s="170"/>
      <c r="EQ28" s="170"/>
      <c r="ER28" s="170"/>
      <c r="ES28" s="1234" t="s">
        <v>54</v>
      </c>
      <c r="ET28" s="1245"/>
      <c r="EU28" s="384"/>
    </row>
    <row r="29" spans="1:152" ht="24">
      <c r="A29" s="104"/>
      <c r="B29" s="168"/>
      <c r="C29" s="168"/>
      <c r="D29" s="168"/>
      <c r="E29" s="168"/>
      <c r="F29" s="770"/>
      <c r="G29" s="719"/>
      <c r="H29" s="719"/>
      <c r="I29" s="666"/>
      <c r="J29" s="716"/>
      <c r="K29" s="717"/>
      <c r="L29" s="717"/>
      <c r="M29" s="717"/>
      <c r="N29" s="717"/>
      <c r="O29" s="717"/>
      <c r="P29" s="778"/>
      <c r="Q29" s="779"/>
      <c r="R29" s="779"/>
      <c r="S29" s="779"/>
      <c r="T29" s="779"/>
      <c r="U29" s="779"/>
      <c r="V29" s="780"/>
      <c r="W29" s="667"/>
      <c r="X29" s="668"/>
      <c r="Y29" s="668"/>
      <c r="Z29" s="668"/>
      <c r="AA29" s="668"/>
      <c r="AB29" s="669"/>
      <c r="AC29" s="728" t="str">
        <f>IF('01nen'!$O$8="甲欄",IF('01nen'!$C$51="","",'01nen'!$C$51),"")</f>
        <v/>
      </c>
      <c r="AD29" s="728"/>
      <c r="AE29" s="728"/>
      <c r="AF29" s="254"/>
      <c r="AG29" s="165"/>
      <c r="AH29" s="723" t="str">
        <f>IF('01nen'!$O$8="甲欄",IF('01nen'!$C$51="","",'01nen'!$C$51),"")</f>
        <v/>
      </c>
      <c r="AI29" s="723"/>
      <c r="AJ29" s="255"/>
      <c r="AK29" s="164"/>
      <c r="AL29" s="722" t="str">
        <f>IF('01nen'!$O$8="甲欄",IF('01nen'!$C$51="","",'01nen'!$C$51),"")</f>
        <v/>
      </c>
      <c r="AM29" s="722"/>
      <c r="AN29" s="166"/>
      <c r="AO29" s="718"/>
      <c r="AP29" s="719"/>
      <c r="AQ29" s="719"/>
      <c r="AR29" s="719"/>
      <c r="AS29" s="719"/>
      <c r="AT29" s="719"/>
      <c r="AU29" s="666"/>
      <c r="AV29" s="784"/>
      <c r="AW29" s="785"/>
      <c r="AX29" s="785"/>
      <c r="AY29" s="785"/>
      <c r="AZ29" s="785"/>
      <c r="BA29" s="786"/>
      <c r="BB29" s="718"/>
      <c r="BC29" s="719"/>
      <c r="BD29" s="719"/>
      <c r="BE29" s="719"/>
      <c r="BF29" s="719"/>
      <c r="BG29" s="719"/>
      <c r="BH29" s="666"/>
      <c r="BI29" s="160"/>
      <c r="BJ29" s="1095" t="str">
        <f>IF('01nen'!$O$8="甲欄",IF('01nen'!$F$51="","",'01nen'!$F$51),"")</f>
        <v/>
      </c>
      <c r="BK29" s="1095"/>
      <c r="BL29" s="1095"/>
      <c r="BM29" s="1095"/>
      <c r="BN29" s="1095"/>
      <c r="BO29" s="1095"/>
      <c r="BP29" s="1095"/>
      <c r="BQ29" s="1095"/>
      <c r="BR29" s="1095"/>
      <c r="BS29" s="1095"/>
      <c r="BT29" s="1095"/>
      <c r="BU29" s="1095"/>
      <c r="BV29" s="1096"/>
      <c r="BW29" s="171"/>
      <c r="BX29" s="106"/>
      <c r="BY29" s="106"/>
      <c r="BZ29" s="168"/>
      <c r="CA29" s="168"/>
      <c r="CB29" s="168"/>
      <c r="CC29" s="168"/>
      <c r="CD29" s="1214"/>
      <c r="CE29" s="1215"/>
      <c r="CF29" s="1215"/>
      <c r="CG29" s="1216"/>
      <c r="CH29" s="1222"/>
      <c r="CI29" s="1223"/>
      <c r="CJ29" s="1223"/>
      <c r="CK29" s="1223"/>
      <c r="CL29" s="1223"/>
      <c r="CM29" s="1224"/>
      <c r="CN29" s="1227"/>
      <c r="CO29" s="1228"/>
      <c r="CP29" s="1228"/>
      <c r="CQ29" s="1228"/>
      <c r="CR29" s="1228"/>
      <c r="CS29" s="1228"/>
      <c r="CT29" s="1229"/>
      <c r="CU29" s="1231"/>
      <c r="CV29" s="1232"/>
      <c r="CW29" s="1232"/>
      <c r="CX29" s="1232"/>
      <c r="CY29" s="1232"/>
      <c r="CZ29" s="1233"/>
      <c r="DA29" s="1246" t="str">
        <f>IF('01nen'!$O$8="甲欄",IF('01nen'!$C$51="","",'01nen'!$C$51),"")</f>
        <v/>
      </c>
      <c r="DB29" s="1247"/>
      <c r="DC29" s="1247"/>
      <c r="DD29" s="337"/>
      <c r="DE29" s="339"/>
      <c r="DF29" s="1248" t="str">
        <f>IF('01nen'!$O$8="甲欄",IF('01nen'!$C$51="","",'01nen'!$C$51),"")</f>
        <v/>
      </c>
      <c r="DG29" s="1248"/>
      <c r="DH29" s="340"/>
      <c r="DI29" s="336"/>
      <c r="DJ29" s="1249" t="str">
        <f>IF('01nen'!$O$8="甲欄",IF('01nen'!$C$51="","",'01nen'!$C$51),"")</f>
        <v/>
      </c>
      <c r="DK29" s="1249"/>
      <c r="DL29" s="320"/>
      <c r="DM29" s="1231"/>
      <c r="DN29" s="1232"/>
      <c r="DO29" s="1232"/>
      <c r="DP29" s="1232"/>
      <c r="DQ29" s="1232"/>
      <c r="DR29" s="1232"/>
      <c r="DS29" s="1233"/>
      <c r="DT29" s="1242"/>
      <c r="DU29" s="1243"/>
      <c r="DV29" s="1243"/>
      <c r="DW29" s="1243"/>
      <c r="DX29" s="1243"/>
      <c r="DY29" s="1244"/>
      <c r="DZ29" s="1231"/>
      <c r="EA29" s="1232"/>
      <c r="EB29" s="1232"/>
      <c r="EC29" s="1232"/>
      <c r="ED29" s="1232"/>
      <c r="EE29" s="1232"/>
      <c r="EF29" s="1233"/>
      <c r="EG29" s="327"/>
      <c r="EH29" s="1250" t="str">
        <f>IF('01nen'!$O$8="甲欄",IF('01nen'!$F$51="","",'01nen'!$F$51),"")</f>
        <v/>
      </c>
      <c r="EI29" s="1250"/>
      <c r="EJ29" s="1250"/>
      <c r="EK29" s="1250"/>
      <c r="EL29" s="1250"/>
      <c r="EM29" s="1250"/>
      <c r="EN29" s="1250"/>
      <c r="EO29" s="1250"/>
      <c r="EP29" s="1250"/>
      <c r="EQ29" s="1250"/>
      <c r="ER29" s="1250"/>
      <c r="ES29" s="1250"/>
      <c r="ET29" s="1251"/>
      <c r="EU29" s="384"/>
    </row>
    <row r="30" spans="1:152" ht="24">
      <c r="A30" s="104"/>
      <c r="B30" s="168"/>
      <c r="C30" s="168"/>
      <c r="D30" s="168"/>
      <c r="E30" s="168"/>
      <c r="F30" s="770"/>
      <c r="G30" s="719"/>
      <c r="H30" s="719"/>
      <c r="I30" s="666"/>
      <c r="J30" s="660" t="s">
        <v>296</v>
      </c>
      <c r="K30" s="660"/>
      <c r="L30" s="660"/>
      <c r="M30" s="660"/>
      <c r="N30" s="660"/>
      <c r="O30" s="661"/>
      <c r="P30" s="179"/>
      <c r="Q30" s="180"/>
      <c r="R30" s="118"/>
      <c r="S30" s="118"/>
      <c r="T30" s="118"/>
      <c r="U30" s="726" t="s">
        <v>54</v>
      </c>
      <c r="V30" s="751"/>
      <c r="W30" s="670" t="s">
        <v>294</v>
      </c>
      <c r="X30" s="671"/>
      <c r="Y30" s="671"/>
      <c r="Z30" s="671"/>
      <c r="AA30" s="671"/>
      <c r="AB30" s="672"/>
      <c r="AC30" s="174"/>
      <c r="AD30" s="174"/>
      <c r="AE30" s="729" t="s">
        <v>284</v>
      </c>
      <c r="AF30" s="729"/>
      <c r="AG30" s="198"/>
      <c r="AH30" s="174"/>
      <c r="AI30" s="729" t="s">
        <v>283</v>
      </c>
      <c r="AJ30" s="755"/>
      <c r="AK30" s="174"/>
      <c r="AL30" s="174"/>
      <c r="AM30" s="729" t="s">
        <v>282</v>
      </c>
      <c r="AN30" s="729"/>
      <c r="AO30" s="670" t="s">
        <v>329</v>
      </c>
      <c r="AP30" s="671"/>
      <c r="AQ30" s="671"/>
      <c r="AR30" s="671"/>
      <c r="AS30" s="671"/>
      <c r="AT30" s="671"/>
      <c r="AU30" s="672"/>
      <c r="AV30" s="787" t="str">
        <f>IF('01nen'!$O$8="甲欄",IF('01nen'!$E$52="－","",'01nen'!$E$52),"")</f>
        <v/>
      </c>
      <c r="AW30" s="788"/>
      <c r="AX30" s="788"/>
      <c r="AY30" s="788"/>
      <c r="AZ30" s="788"/>
      <c r="BA30" s="789"/>
      <c r="BB30" s="670" t="s">
        <v>327</v>
      </c>
      <c r="BC30" s="671"/>
      <c r="BD30" s="671"/>
      <c r="BE30" s="671"/>
      <c r="BF30" s="671"/>
      <c r="BG30" s="671"/>
      <c r="BH30" s="672"/>
      <c r="BI30" s="167"/>
      <c r="BJ30" s="158"/>
      <c r="BK30" s="158"/>
      <c r="BL30" s="158"/>
      <c r="BM30" s="158"/>
      <c r="BN30" s="158"/>
      <c r="BO30" s="158"/>
      <c r="BP30" s="158"/>
      <c r="BQ30" s="174"/>
      <c r="BR30" s="174"/>
      <c r="BS30" s="174"/>
      <c r="BT30" s="174"/>
      <c r="BU30" s="729" t="s">
        <v>54</v>
      </c>
      <c r="BV30" s="754"/>
      <c r="BW30" s="171"/>
      <c r="BX30" s="106"/>
      <c r="BY30" s="106"/>
      <c r="BZ30" s="168"/>
      <c r="CA30" s="168"/>
      <c r="CB30" s="168"/>
      <c r="CC30" s="168"/>
      <c r="CD30" s="1214"/>
      <c r="CE30" s="1215"/>
      <c r="CF30" s="1215"/>
      <c r="CG30" s="1216"/>
      <c r="CH30" s="1252" t="s">
        <v>296</v>
      </c>
      <c r="CI30" s="1253"/>
      <c r="CJ30" s="1253"/>
      <c r="CK30" s="1253"/>
      <c r="CL30" s="1253"/>
      <c r="CM30" s="1254"/>
      <c r="CN30" s="330"/>
      <c r="CO30" s="180"/>
      <c r="CP30" s="118"/>
      <c r="CQ30" s="118"/>
      <c r="CR30" s="118"/>
      <c r="CS30" s="1234" t="s">
        <v>54</v>
      </c>
      <c r="CT30" s="1234"/>
      <c r="CU30" s="1258" t="s">
        <v>294</v>
      </c>
      <c r="CV30" s="1259"/>
      <c r="CW30" s="1259"/>
      <c r="CX30" s="1259"/>
      <c r="CY30" s="1259"/>
      <c r="CZ30" s="1260"/>
      <c r="DA30" s="334"/>
      <c r="DB30" s="333"/>
      <c r="DC30" s="1203" t="s">
        <v>284</v>
      </c>
      <c r="DD30" s="1203"/>
      <c r="DE30" s="338"/>
      <c r="DF30" s="333"/>
      <c r="DG30" s="1203" t="s">
        <v>283</v>
      </c>
      <c r="DH30" s="1262"/>
      <c r="DI30" s="333"/>
      <c r="DJ30" s="335"/>
      <c r="DK30" s="1203" t="s">
        <v>282</v>
      </c>
      <c r="DL30" s="1263"/>
      <c r="DM30" s="1258" t="s">
        <v>329</v>
      </c>
      <c r="DN30" s="1259"/>
      <c r="DO30" s="1259"/>
      <c r="DP30" s="1259"/>
      <c r="DQ30" s="1259"/>
      <c r="DR30" s="1259"/>
      <c r="DS30" s="1260"/>
      <c r="DT30" s="1264" t="str">
        <f>IF('01nen'!$O$8="甲欄",IF('01nen'!$E$52="－","",'01nen'!$E$52),"")</f>
        <v/>
      </c>
      <c r="DU30" s="1265"/>
      <c r="DV30" s="1265"/>
      <c r="DW30" s="1265"/>
      <c r="DX30" s="1265"/>
      <c r="DY30" s="1266"/>
      <c r="DZ30" s="1258" t="s">
        <v>327</v>
      </c>
      <c r="EA30" s="1259"/>
      <c r="EB30" s="1259"/>
      <c r="EC30" s="1259"/>
      <c r="ED30" s="1259"/>
      <c r="EE30" s="1259"/>
      <c r="EF30" s="1260"/>
      <c r="EG30" s="331"/>
      <c r="EH30" s="332"/>
      <c r="EI30" s="332"/>
      <c r="EJ30" s="332"/>
      <c r="EK30" s="332"/>
      <c r="EL30" s="332"/>
      <c r="EM30" s="332"/>
      <c r="EN30" s="332"/>
      <c r="EO30" s="333"/>
      <c r="EP30" s="333"/>
      <c r="EQ30" s="333"/>
      <c r="ER30" s="333"/>
      <c r="ES30" s="1203" t="s">
        <v>54</v>
      </c>
      <c r="ET30" s="1269"/>
      <c r="EU30" s="384"/>
    </row>
    <row r="31" spans="1:152" ht="24.75" thickBot="1">
      <c r="A31" s="104"/>
      <c r="B31" s="168"/>
      <c r="C31" s="168"/>
      <c r="D31" s="168"/>
      <c r="E31" s="168"/>
      <c r="F31" s="771"/>
      <c r="G31" s="674"/>
      <c r="H31" s="674"/>
      <c r="I31" s="675"/>
      <c r="J31" s="662"/>
      <c r="K31" s="662"/>
      <c r="L31" s="662"/>
      <c r="M31" s="662"/>
      <c r="N31" s="662"/>
      <c r="O31" s="663"/>
      <c r="P31" s="1092" t="str">
        <f>IF('01nen'!$O$8="甲欄",IF('01nen'!$F$49="","",'01nen'!$F$49),"")</f>
        <v/>
      </c>
      <c r="Q31" s="1093"/>
      <c r="R31" s="1093"/>
      <c r="S31" s="1093"/>
      <c r="T31" s="1093"/>
      <c r="U31" s="1093"/>
      <c r="V31" s="1094"/>
      <c r="W31" s="673"/>
      <c r="X31" s="674"/>
      <c r="Y31" s="674"/>
      <c r="Z31" s="674"/>
      <c r="AA31" s="674"/>
      <c r="AB31" s="675"/>
      <c r="AC31" s="730" t="str">
        <f>IF('01nen'!$O$8="甲欄",IF('01nen'!$C$52="","",'01nen'!$C$52),"")</f>
        <v/>
      </c>
      <c r="AD31" s="730"/>
      <c r="AE31" s="730"/>
      <c r="AF31" s="252"/>
      <c r="AG31" s="175"/>
      <c r="AH31" s="731" t="str">
        <f>IF('01nen'!$O$8="甲欄",IF('01nen'!$C$52="","",'01nen'!$C$52),"")</f>
        <v/>
      </c>
      <c r="AI31" s="731"/>
      <c r="AJ31" s="253"/>
      <c r="AK31" s="176"/>
      <c r="AL31" s="752" t="str">
        <f>IF('01nen'!$O$8="甲欄",IF('01nen'!$C$52="","",'01nen'!$C$52),"")</f>
        <v/>
      </c>
      <c r="AM31" s="752"/>
      <c r="AN31" s="199"/>
      <c r="AO31" s="673"/>
      <c r="AP31" s="719"/>
      <c r="AQ31" s="719"/>
      <c r="AR31" s="719"/>
      <c r="AS31" s="719"/>
      <c r="AT31" s="719"/>
      <c r="AU31" s="666"/>
      <c r="AV31" s="781"/>
      <c r="AW31" s="790"/>
      <c r="AX31" s="790"/>
      <c r="AY31" s="790"/>
      <c r="AZ31" s="790"/>
      <c r="BA31" s="791"/>
      <c r="BB31" s="673"/>
      <c r="BC31" s="674"/>
      <c r="BD31" s="674"/>
      <c r="BE31" s="674"/>
      <c r="BF31" s="674"/>
      <c r="BG31" s="674"/>
      <c r="BH31" s="675"/>
      <c r="BI31" s="177"/>
      <c r="BJ31" s="1097" t="str">
        <f>IF('01nen'!$O$8="甲欄",IF('01nen'!$F$52="","",'01nen'!$F$52),"")</f>
        <v/>
      </c>
      <c r="BK31" s="1097"/>
      <c r="BL31" s="1097"/>
      <c r="BM31" s="1097"/>
      <c r="BN31" s="1097"/>
      <c r="BO31" s="1097"/>
      <c r="BP31" s="1095"/>
      <c r="BQ31" s="1095"/>
      <c r="BR31" s="1095"/>
      <c r="BS31" s="1095"/>
      <c r="BT31" s="1095"/>
      <c r="BU31" s="1095"/>
      <c r="BV31" s="1096"/>
      <c r="BW31" s="171"/>
      <c r="BX31" s="106"/>
      <c r="BY31" s="106"/>
      <c r="BZ31" s="168"/>
      <c r="CA31" s="168"/>
      <c r="CB31" s="168"/>
      <c r="CC31" s="168"/>
      <c r="CD31" s="1217"/>
      <c r="CE31" s="1193"/>
      <c r="CF31" s="1193"/>
      <c r="CG31" s="1218"/>
      <c r="CH31" s="1255"/>
      <c r="CI31" s="1256"/>
      <c r="CJ31" s="1256"/>
      <c r="CK31" s="1256"/>
      <c r="CL31" s="1256"/>
      <c r="CM31" s="1257"/>
      <c r="CN31" s="1270" t="str">
        <f>IF('01nen'!$O$8="甲欄",IF('01nen'!$F$49="","",'01nen'!$F$49),"")</f>
        <v/>
      </c>
      <c r="CO31" s="1270"/>
      <c r="CP31" s="1270"/>
      <c r="CQ31" s="1270"/>
      <c r="CR31" s="1270"/>
      <c r="CS31" s="1270"/>
      <c r="CT31" s="1270"/>
      <c r="CU31" s="1261"/>
      <c r="CV31" s="1193"/>
      <c r="CW31" s="1193"/>
      <c r="CX31" s="1193"/>
      <c r="CY31" s="1193"/>
      <c r="CZ31" s="1218"/>
      <c r="DA31" s="1271" t="str">
        <f>IF('01nen'!$O$8="甲欄",IF('01nen'!$C$52="","",'01nen'!$C$52),"")</f>
        <v/>
      </c>
      <c r="DB31" s="1272"/>
      <c r="DC31" s="1272"/>
      <c r="DD31" s="355"/>
      <c r="DE31" s="356"/>
      <c r="DF31" s="1273" t="str">
        <f>IF('01nen'!$O$8="甲欄",IF('01nen'!$C$52="","",'01nen'!$C$52),"")</f>
        <v/>
      </c>
      <c r="DG31" s="1273"/>
      <c r="DH31" s="357"/>
      <c r="DI31" s="358"/>
      <c r="DJ31" s="1274" t="str">
        <f>IF('01nen'!$O$8="甲欄",IF('01nen'!$C$52="","",'01nen'!$C$52),"")</f>
        <v/>
      </c>
      <c r="DK31" s="1274"/>
      <c r="DL31" s="359"/>
      <c r="DM31" s="1261"/>
      <c r="DN31" s="1215"/>
      <c r="DO31" s="1215"/>
      <c r="DP31" s="1215"/>
      <c r="DQ31" s="1215"/>
      <c r="DR31" s="1215"/>
      <c r="DS31" s="1216"/>
      <c r="DT31" s="1239"/>
      <c r="DU31" s="1267"/>
      <c r="DV31" s="1267"/>
      <c r="DW31" s="1267"/>
      <c r="DX31" s="1267"/>
      <c r="DY31" s="1268"/>
      <c r="DZ31" s="1261"/>
      <c r="EA31" s="1193"/>
      <c r="EB31" s="1193"/>
      <c r="EC31" s="1193"/>
      <c r="ED31" s="1193"/>
      <c r="EE31" s="1193"/>
      <c r="EF31" s="1218"/>
      <c r="EG31" s="360"/>
      <c r="EH31" s="1275" t="str">
        <f>IF('01nen'!$O$8="甲欄",IF('01nen'!$F$52="","",'01nen'!$F$52),"")</f>
        <v/>
      </c>
      <c r="EI31" s="1275"/>
      <c r="EJ31" s="1275"/>
      <c r="EK31" s="1275"/>
      <c r="EL31" s="1275"/>
      <c r="EM31" s="1275"/>
      <c r="EN31" s="1095"/>
      <c r="EO31" s="1095"/>
      <c r="EP31" s="1095"/>
      <c r="EQ31" s="1095"/>
      <c r="ER31" s="1095"/>
      <c r="ES31" s="1095"/>
      <c r="ET31" s="1276"/>
      <c r="EU31" s="384"/>
    </row>
    <row r="32" spans="1:152" ht="24.75" thickTop="1">
      <c r="A32" s="104"/>
      <c r="B32" s="168"/>
      <c r="C32" s="168"/>
      <c r="D32" s="168"/>
      <c r="E32" s="168"/>
      <c r="F32" s="758" t="s">
        <v>407</v>
      </c>
      <c r="G32" s="759"/>
      <c r="H32" s="760"/>
      <c r="I32" s="764" t="s">
        <v>287</v>
      </c>
      <c r="J32" s="720"/>
      <c r="K32" s="720"/>
      <c r="L32" s="721"/>
      <c r="M32" s="213"/>
      <c r="N32" s="617" t="str">
        <f>IF('01nen'!$Q$16="対象",IF('01nen'!$F$16="","",'01nen'!$F$16),IF('01nen'!$I$37&gt;0,IF('01nen'!$F$16="","",'01nen'!$F$16),""))</f>
        <v/>
      </c>
      <c r="O32" s="617"/>
      <c r="P32" s="617"/>
      <c r="Q32" s="617"/>
      <c r="R32" s="617"/>
      <c r="S32" s="617"/>
      <c r="T32" s="617"/>
      <c r="U32" s="216"/>
      <c r="V32" s="213"/>
      <c r="W32" s="617" t="str">
        <f>IF('01nen'!$Q$16="対象",IF('01nen'!$G$16="","",'01nen'!$G$16),IF('01nen'!$I$37&gt;0,IF('01nen'!$G$16="","",'01nen'!$G$16),""))</f>
        <v/>
      </c>
      <c r="X32" s="617"/>
      <c r="Y32" s="617"/>
      <c r="Z32" s="617"/>
      <c r="AA32" s="617"/>
      <c r="AB32" s="617"/>
      <c r="AC32" s="617"/>
      <c r="AD32" s="213"/>
      <c r="AE32" s="700" t="s">
        <v>286</v>
      </c>
      <c r="AF32" s="701"/>
      <c r="AG32" s="765" t="str">
        <f>IF('01nen'!$Q$16="対象",IF('01nen'!$P$16="－","",'01nen'!$P$16),"")</f>
        <v/>
      </c>
      <c r="AH32" s="766"/>
      <c r="AI32" s="766"/>
      <c r="AJ32" s="767"/>
      <c r="AK32" s="665" t="s">
        <v>288</v>
      </c>
      <c r="AL32" s="665"/>
      <c r="AM32" s="665"/>
      <c r="AN32" s="665"/>
      <c r="AO32" s="665"/>
      <c r="AP32" s="201" t="s">
        <v>67</v>
      </c>
      <c r="AQ32" s="203"/>
      <c r="AR32" s="207"/>
      <c r="AS32" s="207"/>
      <c r="AT32" s="207"/>
      <c r="AU32" s="711" t="s">
        <v>54</v>
      </c>
      <c r="AV32" s="712"/>
      <c r="AW32" s="734" t="s">
        <v>289</v>
      </c>
      <c r="AX32" s="665"/>
      <c r="AY32" s="665"/>
      <c r="AZ32" s="665"/>
      <c r="BA32" s="665"/>
      <c r="BB32" s="665"/>
      <c r="BC32" s="247"/>
      <c r="BD32" s="237"/>
      <c r="BE32" s="170"/>
      <c r="BF32" s="170"/>
      <c r="BG32" s="170"/>
      <c r="BH32" s="726" t="s">
        <v>54</v>
      </c>
      <c r="BI32" s="751"/>
      <c r="BJ32" s="664" t="s">
        <v>290</v>
      </c>
      <c r="BK32" s="665"/>
      <c r="BL32" s="665"/>
      <c r="BM32" s="665"/>
      <c r="BN32" s="665"/>
      <c r="BO32" s="665"/>
      <c r="BP32" s="201" t="s">
        <v>243</v>
      </c>
      <c r="BQ32" s="203"/>
      <c r="BR32" s="207"/>
      <c r="BS32" s="207"/>
      <c r="BT32" s="207"/>
      <c r="BU32" s="711" t="s">
        <v>54</v>
      </c>
      <c r="BV32" s="712"/>
      <c r="BW32" s="171"/>
      <c r="BX32" s="172"/>
      <c r="BY32" s="172"/>
      <c r="BZ32" s="168"/>
      <c r="CA32" s="168"/>
      <c r="CB32" s="168"/>
      <c r="CC32" s="168"/>
      <c r="CD32" s="1277" t="s">
        <v>407</v>
      </c>
      <c r="CE32" s="1278"/>
      <c r="CF32" s="1279"/>
      <c r="CG32" s="1283" t="s">
        <v>287</v>
      </c>
      <c r="CH32" s="1284"/>
      <c r="CI32" s="1284"/>
      <c r="CJ32" s="1285"/>
      <c r="CK32" s="325"/>
      <c r="CL32" s="1286" t="str">
        <f>IF('01nen'!$Q$16="対象",IF('01nen'!$F$16="","",'01nen'!$F$16),IF('01nen'!$I$37&gt;0,IF('01nen'!$F$16="","",'01nen'!$F$16),""))</f>
        <v/>
      </c>
      <c r="CM32" s="1286"/>
      <c r="CN32" s="1286"/>
      <c r="CO32" s="1286"/>
      <c r="CP32" s="1286"/>
      <c r="CQ32" s="1286"/>
      <c r="CR32" s="1286"/>
      <c r="CS32" s="325"/>
      <c r="CT32" s="325"/>
      <c r="CU32" s="1286" t="str">
        <f>IF('01nen'!$Q$16="対象",IF('01nen'!$G$16="","",'01nen'!$G$16),IF('01nen'!$I$37&gt;0,IF('01nen'!$G$16="","",'01nen'!$G$16),""))</f>
        <v/>
      </c>
      <c r="CV32" s="1286"/>
      <c r="CW32" s="1286"/>
      <c r="CX32" s="1286"/>
      <c r="CY32" s="1286"/>
      <c r="CZ32" s="1286"/>
      <c r="DA32" s="1286"/>
      <c r="DB32" s="325"/>
      <c r="DC32" s="1287" t="s">
        <v>286</v>
      </c>
      <c r="DD32" s="1288"/>
      <c r="DE32" s="703" t="str">
        <f>IF('01nen'!$Q$16="対象",IF('01nen'!$P$16="－","",'01nen'!$P$16),"")</f>
        <v/>
      </c>
      <c r="DF32" s="703"/>
      <c r="DG32" s="703"/>
      <c r="DH32" s="1291"/>
      <c r="DI32" s="1215" t="s">
        <v>288</v>
      </c>
      <c r="DJ32" s="1215"/>
      <c r="DK32" s="1215"/>
      <c r="DL32" s="1215"/>
      <c r="DM32" s="1215"/>
      <c r="DN32" s="341" t="s">
        <v>67</v>
      </c>
      <c r="DO32" s="328"/>
      <c r="DP32" s="329"/>
      <c r="DQ32" s="329"/>
      <c r="DR32" s="329"/>
      <c r="DS32" s="1190" t="s">
        <v>54</v>
      </c>
      <c r="DT32" s="1191"/>
      <c r="DU32" s="1215" t="s">
        <v>289</v>
      </c>
      <c r="DV32" s="1215"/>
      <c r="DW32" s="1215"/>
      <c r="DX32" s="1215"/>
      <c r="DY32" s="1215"/>
      <c r="DZ32" s="1215"/>
      <c r="EA32" s="354"/>
      <c r="EB32" s="237"/>
      <c r="EC32" s="170"/>
      <c r="ED32" s="170"/>
      <c r="EE32" s="170"/>
      <c r="EF32" s="1234" t="s">
        <v>54</v>
      </c>
      <c r="EG32" s="1294"/>
      <c r="EH32" s="1215" t="s">
        <v>290</v>
      </c>
      <c r="EI32" s="1215"/>
      <c r="EJ32" s="1215"/>
      <c r="EK32" s="1215"/>
      <c r="EL32" s="1215"/>
      <c r="EM32" s="1215"/>
      <c r="EN32" s="341" t="s">
        <v>243</v>
      </c>
      <c r="EO32" s="328"/>
      <c r="EP32" s="329"/>
      <c r="EQ32" s="329"/>
      <c r="ER32" s="329"/>
      <c r="ES32" s="1190" t="s">
        <v>54</v>
      </c>
      <c r="ET32" s="1191"/>
      <c r="EU32" s="384"/>
    </row>
    <row r="33" spans="1:151" ht="24">
      <c r="A33" s="104"/>
      <c r="B33" s="168"/>
      <c r="C33" s="168"/>
      <c r="D33" s="168"/>
      <c r="E33" s="168"/>
      <c r="F33" s="758"/>
      <c r="G33" s="759"/>
      <c r="H33" s="760"/>
      <c r="I33" s="680" t="s">
        <v>82</v>
      </c>
      <c r="J33" s="681"/>
      <c r="K33" s="681"/>
      <c r="L33" s="682"/>
      <c r="M33" s="214"/>
      <c r="N33" s="638" t="str">
        <f>IF('01nen'!$Q$16="対象",IF('01nen'!$D$16="","",'01nen'!$D$16),IF('01nen'!$I$37&gt;0,IF('01nen'!$D$16="","",'01nen'!$D$16),""))</f>
        <v/>
      </c>
      <c r="O33" s="638"/>
      <c r="P33" s="638"/>
      <c r="Q33" s="638"/>
      <c r="R33" s="638"/>
      <c r="S33" s="638"/>
      <c r="T33" s="638"/>
      <c r="U33" s="217"/>
      <c r="V33" s="217"/>
      <c r="W33" s="638" t="str">
        <f>IF('01nen'!$Q$16="対象",IF('01nen'!$E$16="","",'01nen'!$E$16),IF('01nen'!$I$37&gt;0,IF('01nen'!$E$16="","",'01nen'!$E$16),""))</f>
        <v/>
      </c>
      <c r="X33" s="638"/>
      <c r="Y33" s="638"/>
      <c r="Z33" s="638"/>
      <c r="AA33" s="638"/>
      <c r="AB33" s="638"/>
      <c r="AC33" s="638"/>
      <c r="AD33" s="214"/>
      <c r="AE33" s="701"/>
      <c r="AF33" s="701"/>
      <c r="AG33" s="705"/>
      <c r="AH33" s="706"/>
      <c r="AI33" s="706"/>
      <c r="AJ33" s="707"/>
      <c r="AK33" s="719"/>
      <c r="AL33" s="719"/>
      <c r="AM33" s="719"/>
      <c r="AN33" s="719"/>
      <c r="AO33" s="719"/>
      <c r="AP33" s="965" t="str">
        <f>IF('01nen'!$O$8="甲欄",IF('01nen'!$J$16="","",'01nen'!$P$40),"")</f>
        <v/>
      </c>
      <c r="AQ33" s="738"/>
      <c r="AR33" s="738"/>
      <c r="AS33" s="738"/>
      <c r="AT33" s="738"/>
      <c r="AU33" s="738"/>
      <c r="AV33" s="966"/>
      <c r="AW33" s="735"/>
      <c r="AX33" s="719"/>
      <c r="AY33" s="719"/>
      <c r="AZ33" s="719"/>
      <c r="BA33" s="719"/>
      <c r="BB33" s="719"/>
      <c r="BC33" s="737" t="str">
        <f>IF('01nen'!$O$8="甲欄",IF('01nen'!$P$50="","",'01nen'!$P$50),"")</f>
        <v/>
      </c>
      <c r="BD33" s="738"/>
      <c r="BE33" s="738"/>
      <c r="BF33" s="738"/>
      <c r="BG33" s="738"/>
      <c r="BH33" s="738"/>
      <c r="BI33" s="739"/>
      <c r="BJ33" s="718"/>
      <c r="BK33" s="719"/>
      <c r="BL33" s="719"/>
      <c r="BM33" s="719"/>
      <c r="BN33" s="719"/>
      <c r="BO33" s="719"/>
      <c r="BP33" s="970" t="str">
        <f>IF('01nen'!$O$8="甲欄",IF('01nen'!$P$48="","",'01nen'!$P$48),"")</f>
        <v/>
      </c>
      <c r="BQ33" s="971"/>
      <c r="BR33" s="971"/>
      <c r="BS33" s="971"/>
      <c r="BT33" s="971"/>
      <c r="BU33" s="971"/>
      <c r="BV33" s="972"/>
      <c r="BW33" s="171"/>
      <c r="BX33" s="172"/>
      <c r="BY33" s="172"/>
      <c r="BZ33" s="168"/>
      <c r="CA33" s="168"/>
      <c r="CB33" s="168"/>
      <c r="CC33" s="168"/>
      <c r="CD33" s="1277"/>
      <c r="CE33" s="1278"/>
      <c r="CF33" s="1279"/>
      <c r="CG33" s="1295" t="s">
        <v>82</v>
      </c>
      <c r="CH33" s="1296"/>
      <c r="CI33" s="1296"/>
      <c r="CJ33" s="1288"/>
      <c r="CK33" s="285"/>
      <c r="CL33" s="885" t="str">
        <f>IF('01nen'!$Q$16="対象",IF('01nen'!$D$16="","",'01nen'!$D$16),IF('01nen'!$I$37&gt;0,IF('01nen'!$D$16="","",'01nen'!$D$16),""))</f>
        <v/>
      </c>
      <c r="CM33" s="885"/>
      <c r="CN33" s="885"/>
      <c r="CO33" s="885"/>
      <c r="CP33" s="885"/>
      <c r="CQ33" s="885"/>
      <c r="CR33" s="885"/>
      <c r="CS33" s="286"/>
      <c r="CT33" s="286"/>
      <c r="CU33" s="885" t="str">
        <f>IF('01nen'!$Q$16="対象",IF('01nen'!$E$16="","",'01nen'!$E$16),IF('01nen'!$I$37&gt;0,IF('01nen'!$E$16="","",'01nen'!$E$16),""))</f>
        <v/>
      </c>
      <c r="CV33" s="885"/>
      <c r="CW33" s="885"/>
      <c r="CX33" s="885"/>
      <c r="CY33" s="885"/>
      <c r="CZ33" s="885"/>
      <c r="DA33" s="885"/>
      <c r="DB33" s="285"/>
      <c r="DC33" s="1289"/>
      <c r="DD33" s="1290"/>
      <c r="DE33" s="1292"/>
      <c r="DF33" s="1292"/>
      <c r="DG33" s="1292"/>
      <c r="DH33" s="1293"/>
      <c r="DI33" s="1215"/>
      <c r="DJ33" s="1215"/>
      <c r="DK33" s="1215"/>
      <c r="DL33" s="1215"/>
      <c r="DM33" s="1215"/>
      <c r="DN33" s="1297" t="str">
        <f>IF('01nen'!$O$8="甲欄",IF('01nen'!$J$16="","",'01nen'!$P$40),"")</f>
        <v/>
      </c>
      <c r="DO33" s="738"/>
      <c r="DP33" s="738"/>
      <c r="DQ33" s="738"/>
      <c r="DR33" s="738"/>
      <c r="DS33" s="738"/>
      <c r="DT33" s="1298"/>
      <c r="DU33" s="1215"/>
      <c r="DV33" s="1215"/>
      <c r="DW33" s="1215"/>
      <c r="DX33" s="1215"/>
      <c r="DY33" s="1215"/>
      <c r="DZ33" s="1215"/>
      <c r="EA33" s="1302" t="str">
        <f>IF('01nen'!$O$8="甲欄",IF('01nen'!$P$50="","",'01nen'!$P$50),"")</f>
        <v/>
      </c>
      <c r="EB33" s="738"/>
      <c r="EC33" s="738"/>
      <c r="ED33" s="738"/>
      <c r="EE33" s="738"/>
      <c r="EF33" s="738"/>
      <c r="EG33" s="1303"/>
      <c r="EH33" s="1215"/>
      <c r="EI33" s="1215"/>
      <c r="EJ33" s="1215"/>
      <c r="EK33" s="1215"/>
      <c r="EL33" s="1215"/>
      <c r="EM33" s="1215"/>
      <c r="EN33" s="1307" t="str">
        <f>IF('01nen'!$O$8="甲欄",IF('01nen'!$P$48="","",'01nen'!$P$48),"")</f>
        <v/>
      </c>
      <c r="EO33" s="971"/>
      <c r="EP33" s="971"/>
      <c r="EQ33" s="971"/>
      <c r="ER33" s="971"/>
      <c r="ES33" s="971"/>
      <c r="ET33" s="1308"/>
      <c r="EU33" s="384"/>
    </row>
    <row r="34" spans="1:151" ht="24.75" thickBot="1">
      <c r="A34" s="104"/>
      <c r="B34" s="168"/>
      <c r="C34" s="168"/>
      <c r="D34" s="168"/>
      <c r="E34" s="168"/>
      <c r="F34" s="761"/>
      <c r="G34" s="762"/>
      <c r="H34" s="763"/>
      <c r="I34" s="679" t="s">
        <v>285</v>
      </c>
      <c r="J34" s="679"/>
      <c r="K34" s="679"/>
      <c r="L34" s="679"/>
      <c r="M34" s="732" t="str">
        <f>IF('01nen'!$Q$16="対象",IF('01nen'!$H$16="","",(MIDB('01nen'!$H$16+1000000000000,2,1))),IF('01nen'!$I$37&gt;0,(MIDB('01nen'!$H$16+1000000000000,2,1)),""))</f>
        <v/>
      </c>
      <c r="N34" s="733"/>
      <c r="O34" s="732" t="str">
        <f>IF($M$34="","",(MIDB('01nen'!$H$16+1000000000000,3,1)))</f>
        <v/>
      </c>
      <c r="P34" s="733"/>
      <c r="Q34" s="732" t="str">
        <f>IF($M$34="","",(MIDB('01nen'!$H$16+1000000000000,4,1)))</f>
        <v/>
      </c>
      <c r="R34" s="733"/>
      <c r="S34" s="732" t="str">
        <f>IF($M$34="","",(MIDB('01nen'!$H$16+1000000000000,5,1)))</f>
        <v/>
      </c>
      <c r="T34" s="733"/>
      <c r="U34" s="732" t="str">
        <f>IF($M$34="","",(MIDB('01nen'!$H$16+1000000000000,6,1)))</f>
        <v/>
      </c>
      <c r="V34" s="733"/>
      <c r="W34" s="732" t="str">
        <f>IF($M$34="","",(MIDB('01nen'!$H$16+1000000000000,7,1)))</f>
        <v/>
      </c>
      <c r="X34" s="733"/>
      <c r="Y34" s="732" t="str">
        <f>IF($M$34="","",(MIDB('01nen'!$H$16+1000000000000,8,1)))</f>
        <v/>
      </c>
      <c r="Z34" s="733"/>
      <c r="AA34" s="732" t="str">
        <f>IF($M$34="","",(MIDB('01nen'!$H$16+1000000000000,9,1)))</f>
        <v/>
      </c>
      <c r="AB34" s="733"/>
      <c r="AC34" s="732" t="str">
        <f>IF($M$34="","",(MIDB('01nen'!$H$16+1000000000000,10,1)))</f>
        <v/>
      </c>
      <c r="AD34" s="733"/>
      <c r="AE34" s="732" t="str">
        <f>IF($M$34="","",(MIDB('01nen'!$H$16+1000000000000,11,1)))</f>
        <v/>
      </c>
      <c r="AF34" s="733"/>
      <c r="AG34" s="732" t="str">
        <f>IF($M$34="","",(MIDB('01nen'!$H$16+1000000000000,12,1)))</f>
        <v/>
      </c>
      <c r="AH34" s="733"/>
      <c r="AI34" s="732" t="str">
        <f>IF($M$34="","",(MIDB('01nen'!$H$16+1000000000000,13,1)))</f>
        <v/>
      </c>
      <c r="AJ34" s="733"/>
      <c r="AK34" s="719"/>
      <c r="AL34" s="719"/>
      <c r="AM34" s="719"/>
      <c r="AN34" s="719"/>
      <c r="AO34" s="719"/>
      <c r="AP34" s="967"/>
      <c r="AQ34" s="968"/>
      <c r="AR34" s="968"/>
      <c r="AS34" s="968"/>
      <c r="AT34" s="968"/>
      <c r="AU34" s="968"/>
      <c r="AV34" s="969"/>
      <c r="AW34" s="736"/>
      <c r="AX34" s="668"/>
      <c r="AY34" s="668"/>
      <c r="AZ34" s="668"/>
      <c r="BA34" s="668"/>
      <c r="BB34" s="668"/>
      <c r="BC34" s="740"/>
      <c r="BD34" s="741"/>
      <c r="BE34" s="741"/>
      <c r="BF34" s="741"/>
      <c r="BG34" s="741"/>
      <c r="BH34" s="741"/>
      <c r="BI34" s="742"/>
      <c r="BJ34" s="667"/>
      <c r="BK34" s="668"/>
      <c r="BL34" s="668"/>
      <c r="BM34" s="668"/>
      <c r="BN34" s="668"/>
      <c r="BO34" s="668"/>
      <c r="BP34" s="973"/>
      <c r="BQ34" s="974"/>
      <c r="BR34" s="974"/>
      <c r="BS34" s="974"/>
      <c r="BT34" s="974"/>
      <c r="BU34" s="974"/>
      <c r="BV34" s="975"/>
      <c r="BW34" s="171"/>
      <c r="BX34" s="172"/>
      <c r="BY34" s="172"/>
      <c r="BZ34" s="168"/>
      <c r="CA34" s="168"/>
      <c r="CB34" s="168"/>
      <c r="CC34" s="168"/>
      <c r="CD34" s="1280"/>
      <c r="CE34" s="1281"/>
      <c r="CF34" s="1282"/>
      <c r="CG34" s="1312" t="s">
        <v>285</v>
      </c>
      <c r="CH34" s="1312"/>
      <c r="CI34" s="1312"/>
      <c r="CJ34" s="1312"/>
      <c r="CK34" s="1313" t="str">
        <f>IF('01nen'!$Q$16="対象",IF('01nen'!$H$16="","",(MIDB('01nen'!$H$16+1000000000000,2,1))),IF('01nen'!$I$37&gt;0,(MIDB('01nen'!$H$16+1000000000000,2,1)),""))</f>
        <v/>
      </c>
      <c r="CL34" s="1314"/>
      <c r="CM34" s="1314" t="str">
        <f>IF($M$34="","",(MIDB('01nen'!$H$16+1000000000000,3,1)))</f>
        <v/>
      </c>
      <c r="CN34" s="1314"/>
      <c r="CO34" s="1314" t="str">
        <f>IF($M$34="","",(MIDB('01nen'!$H$16+1000000000000,4,1)))</f>
        <v/>
      </c>
      <c r="CP34" s="1314"/>
      <c r="CQ34" s="1314" t="str">
        <f>IF($M$34="","",(MIDB('01nen'!$H$16+1000000000000,5,1)))</f>
        <v/>
      </c>
      <c r="CR34" s="1314"/>
      <c r="CS34" s="1314" t="str">
        <f>IF($M$34="","",(MIDB('01nen'!$H$16+1000000000000,6,1)))</f>
        <v/>
      </c>
      <c r="CT34" s="1314"/>
      <c r="CU34" s="1314" t="str">
        <f>IF($M$34="","",(MIDB('01nen'!$H$16+1000000000000,7,1)))</f>
        <v/>
      </c>
      <c r="CV34" s="1314"/>
      <c r="CW34" s="1314" t="str">
        <f>IF($M$34="","",(MIDB('01nen'!$H$16+1000000000000,8,1)))</f>
        <v/>
      </c>
      <c r="CX34" s="1314"/>
      <c r="CY34" s="1314" t="str">
        <f>IF($M$34="","",(MIDB('01nen'!$H$16+1000000000000,9,1)))</f>
        <v/>
      </c>
      <c r="CZ34" s="1314"/>
      <c r="DA34" s="1314" t="str">
        <f>IF($M$34="","",(MIDB('01nen'!$H$16+1000000000000,10,1)))</f>
        <v/>
      </c>
      <c r="DB34" s="1314"/>
      <c r="DC34" s="1314" t="str">
        <f>IF($M$34="","",(MIDB('01nen'!$H$16+1000000000000,11,1)))</f>
        <v/>
      </c>
      <c r="DD34" s="1314"/>
      <c r="DE34" s="1314" t="str">
        <f>IF($M$34="","",(MIDB('01nen'!$H$16+1000000000000,12,1)))</f>
        <v/>
      </c>
      <c r="DF34" s="1314"/>
      <c r="DG34" s="1314" t="str">
        <f>IF($M$34="","",(MIDB('01nen'!$H$16+1000000000000,13,1)))</f>
        <v/>
      </c>
      <c r="DH34" s="1314"/>
      <c r="DI34" s="1215"/>
      <c r="DJ34" s="1215"/>
      <c r="DK34" s="1215"/>
      <c r="DL34" s="1215"/>
      <c r="DM34" s="1215"/>
      <c r="DN34" s="1299"/>
      <c r="DO34" s="1300"/>
      <c r="DP34" s="1300"/>
      <c r="DQ34" s="1300"/>
      <c r="DR34" s="1300"/>
      <c r="DS34" s="1300"/>
      <c r="DT34" s="1301"/>
      <c r="DU34" s="1215"/>
      <c r="DV34" s="1215"/>
      <c r="DW34" s="1215"/>
      <c r="DX34" s="1215"/>
      <c r="DY34" s="1215"/>
      <c r="DZ34" s="1215"/>
      <c r="EA34" s="1304"/>
      <c r="EB34" s="1305"/>
      <c r="EC34" s="1305"/>
      <c r="ED34" s="1305"/>
      <c r="EE34" s="1305"/>
      <c r="EF34" s="1305"/>
      <c r="EG34" s="1306"/>
      <c r="EH34" s="1215"/>
      <c r="EI34" s="1215"/>
      <c r="EJ34" s="1215"/>
      <c r="EK34" s="1215"/>
      <c r="EL34" s="1215"/>
      <c r="EM34" s="1215"/>
      <c r="EN34" s="1309"/>
      <c r="EO34" s="1310"/>
      <c r="EP34" s="1310"/>
      <c r="EQ34" s="1310"/>
      <c r="ER34" s="1310"/>
      <c r="ES34" s="1310"/>
      <c r="ET34" s="1311"/>
      <c r="EU34" s="384"/>
    </row>
    <row r="35" spans="1:151" ht="21.75" thickTop="1">
      <c r="A35" s="195"/>
      <c r="B35" s="168"/>
      <c r="C35" s="168"/>
      <c r="D35" s="168"/>
      <c r="E35" s="168"/>
      <c r="F35" s="635" t="s">
        <v>291</v>
      </c>
      <c r="G35" s="635"/>
      <c r="H35" s="699">
        <v>1</v>
      </c>
      <c r="I35" s="696" t="s">
        <v>287</v>
      </c>
      <c r="J35" s="697"/>
      <c r="K35" s="697"/>
      <c r="L35" s="698"/>
      <c r="M35" s="213"/>
      <c r="N35" s="637" t="str">
        <f>IF('01nen'!$Q$17="対象",IF('01nen'!$F$17="","",'01nen'!$F$17),"")</f>
        <v/>
      </c>
      <c r="O35" s="637"/>
      <c r="P35" s="637"/>
      <c r="Q35" s="637"/>
      <c r="R35" s="637"/>
      <c r="S35" s="637"/>
      <c r="T35" s="637"/>
      <c r="U35" s="213"/>
      <c r="V35" s="213"/>
      <c r="W35" s="637" t="str">
        <f>IF('01nen'!$Q$17="対象",IF('01nen'!$G$17="","",'01nen'!$G$17),"")</f>
        <v/>
      </c>
      <c r="X35" s="637"/>
      <c r="Y35" s="637"/>
      <c r="Z35" s="637"/>
      <c r="AA35" s="637"/>
      <c r="AB35" s="637"/>
      <c r="AC35" s="637"/>
      <c r="AD35" s="213"/>
      <c r="AE35" s="700" t="s">
        <v>286</v>
      </c>
      <c r="AF35" s="701"/>
      <c r="AG35" s="702" t="str">
        <f>IF('01nen'!$Q$17="対象",IF('01nen'!$P$17="－","",'01nen'!$P$17),"")</f>
        <v/>
      </c>
      <c r="AH35" s="703"/>
      <c r="AI35" s="703"/>
      <c r="AJ35" s="704"/>
      <c r="AK35" s="635" t="s">
        <v>292</v>
      </c>
      <c r="AL35" s="635"/>
      <c r="AM35" s="699">
        <v>1</v>
      </c>
      <c r="AN35" s="696" t="s">
        <v>287</v>
      </c>
      <c r="AO35" s="697"/>
      <c r="AP35" s="720"/>
      <c r="AQ35" s="721"/>
      <c r="AR35" s="213"/>
      <c r="AS35" s="637" t="str">
        <f>IF('01nen'!$Q$23="対象",IF('01nen'!$F$23="","",'01nen'!$F$23),"")</f>
        <v/>
      </c>
      <c r="AT35" s="637"/>
      <c r="AU35" s="637"/>
      <c r="AV35" s="637"/>
      <c r="AW35" s="637"/>
      <c r="AX35" s="637"/>
      <c r="AY35" s="637"/>
      <c r="AZ35" s="213"/>
      <c r="BA35" s="213"/>
      <c r="BB35" s="637" t="str">
        <f>IF('01nen'!$Q$23="対象",IF('01nen'!$G$23="","",'01nen'!$G$23),"")</f>
        <v/>
      </c>
      <c r="BC35" s="637"/>
      <c r="BD35" s="637"/>
      <c r="BE35" s="637"/>
      <c r="BF35" s="637"/>
      <c r="BG35" s="637"/>
      <c r="BH35" s="637"/>
      <c r="BI35" s="213"/>
      <c r="BJ35" s="700" t="s">
        <v>286</v>
      </c>
      <c r="BK35" s="701"/>
      <c r="BL35" s="702" t="str">
        <f>IF('01nen'!$Q$23="対象",IF('01nen'!$P$23="－","",'01nen'!$P$23),"")</f>
        <v/>
      </c>
      <c r="BM35" s="703"/>
      <c r="BN35" s="703"/>
      <c r="BO35" s="704"/>
      <c r="BP35" s="684" t="s">
        <v>304</v>
      </c>
      <c r="BQ35" s="685"/>
      <c r="BR35" s="685"/>
      <c r="BS35" s="685"/>
      <c r="BT35" s="685"/>
      <c r="BU35" s="685"/>
      <c r="BV35" s="686"/>
      <c r="BW35" s="171"/>
      <c r="BX35" s="172"/>
      <c r="BY35" s="172"/>
      <c r="BZ35" s="168"/>
      <c r="CA35" s="168"/>
      <c r="CB35" s="168"/>
      <c r="CC35" s="168"/>
      <c r="CD35" s="1315" t="s">
        <v>291</v>
      </c>
      <c r="CE35" s="1315"/>
      <c r="CF35" s="1317">
        <v>1</v>
      </c>
      <c r="CG35" s="1318" t="s">
        <v>287</v>
      </c>
      <c r="CH35" s="1319"/>
      <c r="CI35" s="1319"/>
      <c r="CJ35" s="1320"/>
      <c r="CK35" s="324"/>
      <c r="CL35" s="1321" t="str">
        <f>IF('01nen'!$Q$17="対象",IF('01nen'!$F$17="","",'01nen'!$F$17),"")</f>
        <v/>
      </c>
      <c r="CM35" s="1321"/>
      <c r="CN35" s="1321"/>
      <c r="CO35" s="1321"/>
      <c r="CP35" s="1321"/>
      <c r="CQ35" s="1321"/>
      <c r="CR35" s="1321"/>
      <c r="CS35" s="324"/>
      <c r="CT35" s="324"/>
      <c r="CU35" s="1321" t="str">
        <f>IF('01nen'!$Q$17="対象",IF('01nen'!$G$17="","",'01nen'!$G$17),"")</f>
        <v/>
      </c>
      <c r="CV35" s="1321"/>
      <c r="CW35" s="1321"/>
      <c r="CX35" s="1321"/>
      <c r="CY35" s="1321"/>
      <c r="CZ35" s="1321"/>
      <c r="DA35" s="1321"/>
      <c r="DB35" s="324"/>
      <c r="DC35" s="1322" t="s">
        <v>286</v>
      </c>
      <c r="DD35" s="1323"/>
      <c r="DE35" s="1324" t="str">
        <f>IF('01nen'!$Q$17="対象",IF('01nen'!$P$17="－","",'01nen'!$P$17),"")</f>
        <v/>
      </c>
      <c r="DF35" s="1324"/>
      <c r="DG35" s="1324"/>
      <c r="DH35" s="1324"/>
      <c r="DI35" s="1315" t="s">
        <v>292</v>
      </c>
      <c r="DJ35" s="1315"/>
      <c r="DK35" s="1317">
        <v>1</v>
      </c>
      <c r="DL35" s="1330" t="s">
        <v>287</v>
      </c>
      <c r="DM35" s="1331"/>
      <c r="DN35" s="1332"/>
      <c r="DO35" s="1333"/>
      <c r="DP35" s="325"/>
      <c r="DQ35" s="1286" t="str">
        <f>IF('01nen'!$Q$23="対象",IF('01nen'!$F$23="","",'01nen'!$F$23),"")</f>
        <v/>
      </c>
      <c r="DR35" s="1286"/>
      <c r="DS35" s="1286"/>
      <c r="DT35" s="1286"/>
      <c r="DU35" s="873"/>
      <c r="DV35" s="873"/>
      <c r="DW35" s="873"/>
      <c r="DX35" s="326"/>
      <c r="DY35" s="326"/>
      <c r="DZ35" s="873" t="str">
        <f>IF('01nen'!$Q$23="対象",IF('01nen'!$G$23="","",'01nen'!$G$23),"")</f>
        <v/>
      </c>
      <c r="EA35" s="873"/>
      <c r="EB35" s="873"/>
      <c r="EC35" s="873"/>
      <c r="ED35" s="873"/>
      <c r="EE35" s="873"/>
      <c r="EF35" s="873"/>
      <c r="EG35" s="326"/>
      <c r="EH35" s="874" t="s">
        <v>286</v>
      </c>
      <c r="EI35" s="875"/>
      <c r="EJ35" s="877" t="str">
        <f>IF('01nen'!$Q$23="対象",IF('01nen'!$P$23="－","",'01nen'!$P$23),"")</f>
        <v/>
      </c>
      <c r="EK35" s="877"/>
      <c r="EL35" s="877"/>
      <c r="EM35" s="877"/>
      <c r="EN35" s="879" t="s">
        <v>304</v>
      </c>
      <c r="EO35" s="880"/>
      <c r="EP35" s="880"/>
      <c r="EQ35" s="880"/>
      <c r="ER35" s="880"/>
      <c r="ES35" s="880"/>
      <c r="ET35" s="881"/>
      <c r="EU35" s="384"/>
    </row>
    <row r="36" spans="1:151" ht="24">
      <c r="A36" s="104"/>
      <c r="B36" s="168"/>
      <c r="C36" s="168"/>
      <c r="D36" s="168"/>
      <c r="E36" s="168"/>
      <c r="F36" s="635"/>
      <c r="G36" s="635"/>
      <c r="H36" s="699"/>
      <c r="I36" s="680" t="s">
        <v>82</v>
      </c>
      <c r="J36" s="681"/>
      <c r="K36" s="681"/>
      <c r="L36" s="682"/>
      <c r="M36" s="214"/>
      <c r="N36" s="638" t="str">
        <f>IF('01nen'!$Q$17="対象",IF('01nen'!$D$17="","",'01nen'!$D$17),"")</f>
        <v/>
      </c>
      <c r="O36" s="638"/>
      <c r="P36" s="638"/>
      <c r="Q36" s="638"/>
      <c r="R36" s="638"/>
      <c r="S36" s="638"/>
      <c r="T36" s="638"/>
      <c r="U36" s="217"/>
      <c r="V36" s="217"/>
      <c r="W36" s="638" t="str">
        <f>IF('01nen'!$Q$17="対象",IF('01nen'!$E$17="","",'01nen'!$E$17),"")</f>
        <v/>
      </c>
      <c r="X36" s="638"/>
      <c r="Y36" s="638"/>
      <c r="Z36" s="638"/>
      <c r="AA36" s="638"/>
      <c r="AB36" s="638"/>
      <c r="AC36" s="638"/>
      <c r="AD36" s="214"/>
      <c r="AE36" s="701"/>
      <c r="AF36" s="701"/>
      <c r="AG36" s="705"/>
      <c r="AH36" s="706"/>
      <c r="AI36" s="706"/>
      <c r="AJ36" s="707"/>
      <c r="AK36" s="635"/>
      <c r="AL36" s="635"/>
      <c r="AM36" s="699"/>
      <c r="AN36" s="680" t="s">
        <v>82</v>
      </c>
      <c r="AO36" s="681"/>
      <c r="AP36" s="681"/>
      <c r="AQ36" s="682"/>
      <c r="AR36" s="214"/>
      <c r="AS36" s="638" t="str">
        <f>IF('01nen'!$Q$23="対象",IF('01nen'!$D$23="","",'01nen'!$D$23),"")</f>
        <v/>
      </c>
      <c r="AT36" s="638"/>
      <c r="AU36" s="638"/>
      <c r="AV36" s="638"/>
      <c r="AW36" s="638"/>
      <c r="AX36" s="638"/>
      <c r="AY36" s="638"/>
      <c r="AZ36" s="217"/>
      <c r="BA36" s="217"/>
      <c r="BB36" s="638" t="str">
        <f>IF('01nen'!$Q$23="対象",IF('01nen'!$E$23="","",'01nen'!$E$23),"")</f>
        <v/>
      </c>
      <c r="BC36" s="638"/>
      <c r="BD36" s="638"/>
      <c r="BE36" s="638"/>
      <c r="BF36" s="638"/>
      <c r="BG36" s="638"/>
      <c r="BH36" s="638"/>
      <c r="BI36" s="214"/>
      <c r="BJ36" s="701"/>
      <c r="BK36" s="701"/>
      <c r="BL36" s="705"/>
      <c r="BM36" s="706"/>
      <c r="BN36" s="706"/>
      <c r="BO36" s="707"/>
      <c r="BP36" s="709" t="str">
        <f>IF('01nen'!$AA$41="","",IF('01nen'!$E$59="","",IF('01nen'!$Q$59="対象","("&amp;'01nen'!$Z$41&amp;") "&amp;RIGHTB('01nen'!$H$59+10000000000000,12))))</f>
        <v/>
      </c>
      <c r="BQ36" s="710"/>
      <c r="BR36" s="710"/>
      <c r="BS36" s="710"/>
      <c r="BT36" s="710"/>
      <c r="BU36" s="710"/>
      <c r="BV36" s="710"/>
      <c r="BW36" s="171"/>
      <c r="BX36" s="172"/>
      <c r="BY36" s="172"/>
      <c r="BZ36" s="168"/>
      <c r="CA36" s="168"/>
      <c r="CB36" s="168"/>
      <c r="CC36" s="168"/>
      <c r="CD36" s="1315"/>
      <c r="CE36" s="1315"/>
      <c r="CF36" s="1317"/>
      <c r="CG36" s="1295" t="s">
        <v>82</v>
      </c>
      <c r="CH36" s="1296"/>
      <c r="CI36" s="1296"/>
      <c r="CJ36" s="1288"/>
      <c r="CK36" s="285"/>
      <c r="CL36" s="885" t="str">
        <f>IF('01nen'!$Q$17="対象",IF('01nen'!$D$17="","",'01nen'!$D$17),"")</f>
        <v/>
      </c>
      <c r="CM36" s="885"/>
      <c r="CN36" s="885"/>
      <c r="CO36" s="885"/>
      <c r="CP36" s="885"/>
      <c r="CQ36" s="885"/>
      <c r="CR36" s="885"/>
      <c r="CS36" s="286"/>
      <c r="CT36" s="286"/>
      <c r="CU36" s="885" t="str">
        <f>IF('01nen'!$Q$17="対象",IF('01nen'!$E$17="","",'01nen'!$E$17),"")</f>
        <v/>
      </c>
      <c r="CV36" s="885"/>
      <c r="CW36" s="885"/>
      <c r="CX36" s="885"/>
      <c r="CY36" s="885"/>
      <c r="CZ36" s="885"/>
      <c r="DA36" s="885"/>
      <c r="DB36" s="285"/>
      <c r="DC36" s="1295"/>
      <c r="DD36" s="1288"/>
      <c r="DE36" s="703"/>
      <c r="DF36" s="703"/>
      <c r="DG36" s="703"/>
      <c r="DH36" s="703"/>
      <c r="DI36" s="1315"/>
      <c r="DJ36" s="1315"/>
      <c r="DK36" s="1317"/>
      <c r="DL36" s="882" t="s">
        <v>82</v>
      </c>
      <c r="DM36" s="883"/>
      <c r="DN36" s="883"/>
      <c r="DO36" s="884"/>
      <c r="DP36" s="285"/>
      <c r="DQ36" s="885" t="str">
        <f>IF('01nen'!$Q$23="対象",IF('01nen'!$D$23="","",'01nen'!$D$23),"")</f>
        <v/>
      </c>
      <c r="DR36" s="885"/>
      <c r="DS36" s="885"/>
      <c r="DT36" s="885"/>
      <c r="DU36" s="885"/>
      <c r="DV36" s="885"/>
      <c r="DW36" s="885"/>
      <c r="DX36" s="286"/>
      <c r="DY36" s="286"/>
      <c r="DZ36" s="885" t="str">
        <f>IF('01nen'!$Q$23="対象",IF('01nen'!$E$23="","",'01nen'!$E$23),"")</f>
        <v/>
      </c>
      <c r="EA36" s="885"/>
      <c r="EB36" s="885"/>
      <c r="EC36" s="885"/>
      <c r="ED36" s="885"/>
      <c r="EE36" s="885"/>
      <c r="EF36" s="885"/>
      <c r="EG36" s="285"/>
      <c r="EH36" s="876"/>
      <c r="EI36" s="876"/>
      <c r="EJ36" s="878"/>
      <c r="EK36" s="878"/>
      <c r="EL36" s="878"/>
      <c r="EM36" s="878"/>
      <c r="EN36" s="709" t="str">
        <f>IF('01nen'!$AA$41="","",IF('01nen'!$E$59="","",IF('01nen'!$Q$59="対象","("&amp;'01nen'!$Z$41&amp;") "&amp;RIGHTB('01nen'!$H$59+10000000000000,12))))</f>
        <v/>
      </c>
      <c r="EO36" s="710"/>
      <c r="EP36" s="710"/>
      <c r="EQ36" s="710"/>
      <c r="ER36" s="710"/>
      <c r="ES36" s="710"/>
      <c r="ET36" s="710"/>
      <c r="EU36" s="384"/>
    </row>
    <row r="37" spans="1:151" ht="24">
      <c r="A37" s="104"/>
      <c r="B37" s="168"/>
      <c r="C37" s="168"/>
      <c r="D37" s="168"/>
      <c r="E37" s="168"/>
      <c r="F37" s="635"/>
      <c r="G37" s="635"/>
      <c r="H37" s="699"/>
      <c r="I37" s="679" t="s">
        <v>285</v>
      </c>
      <c r="J37" s="679"/>
      <c r="K37" s="679"/>
      <c r="L37" s="679"/>
      <c r="M37" s="630" t="str">
        <f>IF('01nen'!$Q$17="対象",IF('01nen'!$H$17="","",(MIDB('01nen'!$H$17+1000000000000,2,1))),"")</f>
        <v/>
      </c>
      <c r="N37" s="630"/>
      <c r="O37" s="630" t="str">
        <f>IF($M$37="","",(MIDB('01nen'!$H$17+1000000000000,3,1)))</f>
        <v/>
      </c>
      <c r="P37" s="630"/>
      <c r="Q37" s="630" t="str">
        <f>IF($M$37="","",(MIDB('01nen'!$H$17+1000000000000,4,1)))</f>
        <v/>
      </c>
      <c r="R37" s="630"/>
      <c r="S37" s="630" t="str">
        <f>IF($M$37="","",(MIDB('01nen'!$H$17+1000000000000,5,1)))</f>
        <v/>
      </c>
      <c r="T37" s="630"/>
      <c r="U37" s="630" t="str">
        <f>IF($M$37="","",(MIDB('01nen'!$H$17+1000000000000,6,1)))</f>
        <v/>
      </c>
      <c r="V37" s="630"/>
      <c r="W37" s="630" t="str">
        <f>IF($M$37="","",(MIDB('01nen'!$H$17+1000000000000,7,1)))</f>
        <v/>
      </c>
      <c r="X37" s="630"/>
      <c r="Y37" s="630" t="str">
        <f>IF($M$37="","",(MIDB('01nen'!$H$17+1000000000000,8,1)))</f>
        <v/>
      </c>
      <c r="Z37" s="630"/>
      <c r="AA37" s="630" t="str">
        <f>IF($M$37="","",(MIDB('01nen'!$H$17+1000000000000,9,1)))</f>
        <v/>
      </c>
      <c r="AB37" s="630"/>
      <c r="AC37" s="630" t="str">
        <f>IF($M$37="","",(MIDB('01nen'!$H$17+1000000000000,10,1)))</f>
        <v/>
      </c>
      <c r="AD37" s="630"/>
      <c r="AE37" s="630" t="str">
        <f>IF($M$37="","",(MIDB('01nen'!$H$17+1000000000000,11,1)))</f>
        <v/>
      </c>
      <c r="AF37" s="630"/>
      <c r="AG37" s="630" t="str">
        <f>IF($M$37="","",(MIDB('01nen'!$H$17+1000000000000,12,1)))</f>
        <v/>
      </c>
      <c r="AH37" s="630"/>
      <c r="AI37" s="630" t="str">
        <f>IF($M$37="","",(MIDB('01nen'!$H$17+1000000000000,13,1)))</f>
        <v/>
      </c>
      <c r="AJ37" s="630"/>
      <c r="AK37" s="635"/>
      <c r="AL37" s="635"/>
      <c r="AM37" s="699"/>
      <c r="AN37" s="679" t="s">
        <v>285</v>
      </c>
      <c r="AO37" s="679"/>
      <c r="AP37" s="679"/>
      <c r="AQ37" s="679"/>
      <c r="AR37" s="630" t="str">
        <f>IF('01nen'!$Q$23="対象",IF('01nen'!$H$23="","",(MIDB('01nen'!$H$23+1000000000000,2,1))),"")</f>
        <v/>
      </c>
      <c r="AS37" s="630"/>
      <c r="AT37" s="630" t="str">
        <f>IF($AR$37="","",(MIDB('01nen'!$H$23+1000000000000,3,1)))</f>
        <v/>
      </c>
      <c r="AU37" s="630"/>
      <c r="AV37" s="630" t="str">
        <f>IF($AR$37="","",(MIDB('01nen'!$H$23+1000000000000,4,1)))</f>
        <v/>
      </c>
      <c r="AW37" s="630"/>
      <c r="AX37" s="630" t="str">
        <f>IF($AR$37="","",(MIDB('01nen'!$H$23+1000000000000,5,1)))</f>
        <v/>
      </c>
      <c r="AY37" s="630"/>
      <c r="AZ37" s="630" t="str">
        <f>IF($AR$37="","",(MIDB('01nen'!$H$23+1000000000000,6,1)))</f>
        <v/>
      </c>
      <c r="BA37" s="630"/>
      <c r="BB37" s="630" t="str">
        <f>IF($AR$37="","",(MIDB('01nen'!$H$23+1000000000000,7,1)))</f>
        <v/>
      </c>
      <c r="BC37" s="630"/>
      <c r="BD37" s="630" t="str">
        <f>IF($AR$37="","",(MIDB('01nen'!$H$23+1000000000000,8,1)))</f>
        <v/>
      </c>
      <c r="BE37" s="630"/>
      <c r="BF37" s="630" t="str">
        <f>IF($AR$37="","",(MIDB('01nen'!$H$23+1000000000000,9,1)))</f>
        <v/>
      </c>
      <c r="BG37" s="630"/>
      <c r="BH37" s="630" t="str">
        <f>IF($AR$37="","",(MIDB('01nen'!$H$23+1000000000000,10,1)))</f>
        <v/>
      </c>
      <c r="BI37" s="630"/>
      <c r="BJ37" s="630" t="str">
        <f>IF($AR$37="","",(MIDB('01nen'!$H$23+1000000000000,11,1)))</f>
        <v/>
      </c>
      <c r="BK37" s="630"/>
      <c r="BL37" s="630" t="str">
        <f>IF($AR$37="","",(MIDB('01nen'!$H$23+1000000000000,12,1)))</f>
        <v/>
      </c>
      <c r="BM37" s="630"/>
      <c r="BN37" s="630" t="str">
        <f>IF($AR$37="","",(MIDB('01nen'!$H$23+1000000000000,13,1)))</f>
        <v/>
      </c>
      <c r="BO37" s="630"/>
      <c r="BP37" s="691" t="str">
        <f>IF('01nen'!$AA$42="","",IF('01nen'!$E$60="","",IF('01nen'!$Q$60="対象","("&amp;'01nen'!$Z$42&amp;") "&amp;RIGHTB('01nen'!$H$60+10000000000000,12))))</f>
        <v/>
      </c>
      <c r="BQ37" s="692"/>
      <c r="BR37" s="692"/>
      <c r="BS37" s="692"/>
      <c r="BT37" s="692"/>
      <c r="BU37" s="692"/>
      <c r="BV37" s="692"/>
      <c r="BW37" s="171"/>
      <c r="BX37" s="172"/>
      <c r="BY37" s="172"/>
      <c r="BZ37" s="168"/>
      <c r="CA37" s="168"/>
      <c r="CB37" s="168"/>
      <c r="CC37" s="168"/>
      <c r="CD37" s="1315"/>
      <c r="CE37" s="1315"/>
      <c r="CF37" s="1317"/>
      <c r="CG37" s="1295" t="s">
        <v>285</v>
      </c>
      <c r="CH37" s="1296"/>
      <c r="CI37" s="1296"/>
      <c r="CJ37" s="1288"/>
      <c r="CK37" s="1327" t="str">
        <f>IF('01nen'!$Q$17="対象",IF('01nen'!$H$17="","",(MIDB('01nen'!$H$17+1000000000000,2,1))),"")</f>
        <v/>
      </c>
      <c r="CL37" s="1328"/>
      <c r="CM37" s="1328" t="str">
        <f>IF($M$37="","",(MIDB('01nen'!$H$17+1000000000000,3,1)))</f>
        <v/>
      </c>
      <c r="CN37" s="1328"/>
      <c r="CO37" s="1328" t="str">
        <f>IF($M$37="","",(MIDB('01nen'!$H$17+1000000000000,4,1)))</f>
        <v/>
      </c>
      <c r="CP37" s="1328"/>
      <c r="CQ37" s="1328" t="str">
        <f>IF($M$37="","",(MIDB('01nen'!$H$17+1000000000000,5,1)))</f>
        <v/>
      </c>
      <c r="CR37" s="1328"/>
      <c r="CS37" s="1328" t="str">
        <f>IF($M$37="","",(MIDB('01nen'!$H$17+1000000000000,6,1)))</f>
        <v/>
      </c>
      <c r="CT37" s="1328"/>
      <c r="CU37" s="1328" t="str">
        <f>IF($M$37="","",(MIDB('01nen'!$H$17+1000000000000,7,1)))</f>
        <v/>
      </c>
      <c r="CV37" s="1328"/>
      <c r="CW37" s="1328" t="str">
        <f>IF($M$37="","",(MIDB('01nen'!$H$17+1000000000000,8,1)))</f>
        <v/>
      </c>
      <c r="CX37" s="1328"/>
      <c r="CY37" s="1328" t="str">
        <f>IF($M$37="","",(MIDB('01nen'!$H$17+1000000000000,9,1)))</f>
        <v/>
      </c>
      <c r="CZ37" s="1328"/>
      <c r="DA37" s="1328" t="str">
        <f>IF($M$37="","",(MIDB('01nen'!$H$17+1000000000000,10,1)))</f>
        <v/>
      </c>
      <c r="DB37" s="1329"/>
      <c r="DC37" s="1328" t="str">
        <f>IF($M$37="","",(MIDB('01nen'!$H$17+1000000000000,11,1)))</f>
        <v/>
      </c>
      <c r="DD37" s="1328"/>
      <c r="DE37" s="1327" t="str">
        <f>IF($M$37="","",(MIDB('01nen'!$H$17+1000000000000,12,1)))</f>
        <v/>
      </c>
      <c r="DF37" s="1328"/>
      <c r="DG37" s="1328" t="str">
        <f>IF($M$37="","",(MIDB('01nen'!$H$17+1000000000000,13,1)))</f>
        <v/>
      </c>
      <c r="DH37" s="1329"/>
      <c r="DI37" s="1315"/>
      <c r="DJ37" s="1315"/>
      <c r="DK37" s="1317"/>
      <c r="DL37" s="875" t="s">
        <v>285</v>
      </c>
      <c r="DM37" s="875"/>
      <c r="DN37" s="875"/>
      <c r="DO37" s="875"/>
      <c r="DP37" s="1327" t="str">
        <f>IF('01nen'!$Q$23="対象",IF('01nen'!$H$23="","",(MIDB('01nen'!$H$23+1000000000000,2,1))),"")</f>
        <v/>
      </c>
      <c r="DQ37" s="1328"/>
      <c r="DR37" s="1328" t="str">
        <f>IF($AR$37="","",(MIDB('01nen'!$H$23+1000000000000,3,1)))</f>
        <v/>
      </c>
      <c r="DS37" s="1328"/>
      <c r="DT37" s="1328" t="str">
        <f>IF($AR$37="","",(MIDB('01nen'!$H$23+1000000000000,4,1)))</f>
        <v/>
      </c>
      <c r="DU37" s="1328"/>
      <c r="DV37" s="1328" t="str">
        <f>IF($AR$37="","",(MIDB('01nen'!$H$23+1000000000000,5,1)))</f>
        <v/>
      </c>
      <c r="DW37" s="1328"/>
      <c r="DX37" s="1328" t="str">
        <f>IF($AR$37="","",(MIDB('01nen'!$H$23+1000000000000,6,1)))</f>
        <v/>
      </c>
      <c r="DY37" s="1328"/>
      <c r="DZ37" s="1328" t="str">
        <f>IF($AR$37="","",(MIDB('01nen'!$H$23+1000000000000,7,1)))</f>
        <v/>
      </c>
      <c r="EA37" s="1328"/>
      <c r="EB37" s="1328" t="str">
        <f>IF($AR$37="","",(MIDB('01nen'!$H$23+1000000000000,8,1)))</f>
        <v/>
      </c>
      <c r="EC37" s="1328"/>
      <c r="ED37" s="1328" t="str">
        <f>IF($AR$37="","",(MIDB('01nen'!$H$23+1000000000000,9,1)))</f>
        <v/>
      </c>
      <c r="EE37" s="1328"/>
      <c r="EF37" s="1328" t="str">
        <f>IF($AR$37="","",(MIDB('01nen'!$H$23+1000000000000,10,1)))</f>
        <v/>
      </c>
      <c r="EG37" s="1329"/>
      <c r="EH37" s="1328" t="str">
        <f>IF($AR$37="","",(MIDB('01nen'!$H$23+1000000000000,11,1)))</f>
        <v/>
      </c>
      <c r="EI37" s="1328"/>
      <c r="EJ37" s="1328" t="str">
        <f>IF($AR$37="","",(MIDB('01nen'!$H$23+1000000000000,12,1)))</f>
        <v/>
      </c>
      <c r="EK37" s="1328"/>
      <c r="EL37" s="1328" t="str">
        <f>IF($AR$37="","",(MIDB('01nen'!$H$23+1000000000000,13,1)))</f>
        <v/>
      </c>
      <c r="EM37" s="1328"/>
      <c r="EN37" s="691" t="str">
        <f>IF('01nen'!$AA$42="","",IF('01nen'!$E$60="","",IF('01nen'!$Q$60="対象","("&amp;'01nen'!$Z$42&amp;") "&amp;RIGHTB('01nen'!$H$60+10000000000000,12))))</f>
        <v/>
      </c>
      <c r="EO37" s="692"/>
      <c r="EP37" s="692"/>
      <c r="EQ37" s="692"/>
      <c r="ER37" s="692"/>
      <c r="ES37" s="692"/>
      <c r="ET37" s="692"/>
      <c r="EU37" s="384"/>
    </row>
    <row r="38" spans="1:151" ht="21">
      <c r="A38" s="195"/>
      <c r="B38" s="168"/>
      <c r="C38" s="168"/>
      <c r="D38" s="168"/>
      <c r="E38" s="168"/>
      <c r="F38" s="635"/>
      <c r="G38" s="635"/>
      <c r="H38" s="699">
        <v>2</v>
      </c>
      <c r="I38" s="696" t="s">
        <v>287</v>
      </c>
      <c r="J38" s="697"/>
      <c r="K38" s="697"/>
      <c r="L38" s="698"/>
      <c r="M38" s="213"/>
      <c r="N38" s="637" t="str">
        <f>IF('01nen'!$Q$18="対象",IF('01nen'!$F$18="","",'01nen'!$F$18),"")</f>
        <v/>
      </c>
      <c r="O38" s="637"/>
      <c r="P38" s="637"/>
      <c r="Q38" s="637"/>
      <c r="R38" s="637"/>
      <c r="S38" s="637"/>
      <c r="T38" s="637"/>
      <c r="U38" s="213"/>
      <c r="V38" s="213"/>
      <c r="W38" s="637" t="str">
        <f>IF('01nen'!$Q$18="対象",IF('01nen'!$G$18="","",'01nen'!$G$18),"")</f>
        <v/>
      </c>
      <c r="X38" s="637"/>
      <c r="Y38" s="637"/>
      <c r="Z38" s="637"/>
      <c r="AA38" s="637"/>
      <c r="AB38" s="637"/>
      <c r="AC38" s="637"/>
      <c r="AD38" s="213"/>
      <c r="AE38" s="700" t="s">
        <v>286</v>
      </c>
      <c r="AF38" s="701"/>
      <c r="AG38" s="702" t="str">
        <f>IF('01nen'!$Q$18="対象",IF('01nen'!$P$18="－","",'01nen'!$P$18),"")</f>
        <v/>
      </c>
      <c r="AH38" s="703"/>
      <c r="AI38" s="703"/>
      <c r="AJ38" s="704"/>
      <c r="AK38" s="635"/>
      <c r="AL38" s="635"/>
      <c r="AM38" s="699">
        <v>2</v>
      </c>
      <c r="AN38" s="696" t="s">
        <v>287</v>
      </c>
      <c r="AO38" s="697"/>
      <c r="AP38" s="697"/>
      <c r="AQ38" s="698"/>
      <c r="AR38" s="213"/>
      <c r="AS38" s="637" t="str">
        <f>IF('01nen'!$Q$24="対象",IF('01nen'!$F$24="","",'01nen'!$F$24),"")</f>
        <v/>
      </c>
      <c r="AT38" s="637"/>
      <c r="AU38" s="637"/>
      <c r="AV38" s="637"/>
      <c r="AW38" s="637"/>
      <c r="AX38" s="637"/>
      <c r="AY38" s="637"/>
      <c r="AZ38" s="213"/>
      <c r="BA38" s="213"/>
      <c r="BB38" s="637" t="str">
        <f>IF('01nen'!$Q$24="対象",IF('01nen'!$G$23="","",'01nen'!$G$24),"")</f>
        <v/>
      </c>
      <c r="BC38" s="637"/>
      <c r="BD38" s="637"/>
      <c r="BE38" s="637"/>
      <c r="BF38" s="637"/>
      <c r="BG38" s="637"/>
      <c r="BH38" s="637"/>
      <c r="BI38" s="213"/>
      <c r="BJ38" s="700" t="s">
        <v>286</v>
      </c>
      <c r="BK38" s="701"/>
      <c r="BL38" s="702" t="str">
        <f>IF('01nen'!$Q$24="対象",IF('01nen'!$P$24="－","",'01nen'!$P$24),"")</f>
        <v/>
      </c>
      <c r="BM38" s="703"/>
      <c r="BN38" s="703"/>
      <c r="BO38" s="704"/>
      <c r="BP38" s="691" t="str">
        <f>IF('01nen'!$AA$43="","",IF('01nen'!$E$61="","",IF('01nen'!$Q$60="対象","("&amp;'01nen'!$Z$43&amp;") "&amp;RIGHTB('01nen'!$H$61+10000000000000,12))))</f>
        <v/>
      </c>
      <c r="BQ38" s="692"/>
      <c r="BR38" s="692"/>
      <c r="BS38" s="692"/>
      <c r="BT38" s="692"/>
      <c r="BU38" s="692"/>
      <c r="BV38" s="692"/>
      <c r="BW38" s="171"/>
      <c r="BX38" s="172"/>
      <c r="BY38" s="172"/>
      <c r="BZ38" s="168"/>
      <c r="CA38" s="168"/>
      <c r="CB38" s="168"/>
      <c r="CC38" s="168"/>
      <c r="CD38" s="1315"/>
      <c r="CE38" s="1315"/>
      <c r="CF38" s="1317">
        <v>2</v>
      </c>
      <c r="CG38" s="1325" t="s">
        <v>287</v>
      </c>
      <c r="CH38" s="1325"/>
      <c r="CI38" s="1325"/>
      <c r="CJ38" s="1325"/>
      <c r="CK38" s="324"/>
      <c r="CL38" s="1321" t="str">
        <f>IF('01nen'!$Q$18="対象",IF('01nen'!$F$18="","",'01nen'!$F$18),"")</f>
        <v/>
      </c>
      <c r="CM38" s="1321"/>
      <c r="CN38" s="1321"/>
      <c r="CO38" s="1321"/>
      <c r="CP38" s="1321"/>
      <c r="CQ38" s="1321"/>
      <c r="CR38" s="1321"/>
      <c r="CS38" s="324"/>
      <c r="CT38" s="324"/>
      <c r="CU38" s="1321" t="str">
        <f>IF('01nen'!$Q$18="対象",IF('01nen'!$G$18="","",'01nen'!$G$18),"")</f>
        <v/>
      </c>
      <c r="CV38" s="1321"/>
      <c r="CW38" s="1321"/>
      <c r="CX38" s="1321"/>
      <c r="CY38" s="1321"/>
      <c r="CZ38" s="1321"/>
      <c r="DA38" s="1321"/>
      <c r="DB38" s="324"/>
      <c r="DC38" s="1322" t="s">
        <v>286</v>
      </c>
      <c r="DD38" s="1323"/>
      <c r="DE38" s="1324" t="str">
        <f>IF('01nen'!$Q$18="対象",IF('01nen'!$P$18="－","",'01nen'!$P$18),"")</f>
        <v/>
      </c>
      <c r="DF38" s="1324"/>
      <c r="DG38" s="1324"/>
      <c r="DH38" s="1324"/>
      <c r="DI38" s="1315"/>
      <c r="DJ38" s="1315"/>
      <c r="DK38" s="1317">
        <v>2</v>
      </c>
      <c r="DL38" s="1330" t="s">
        <v>287</v>
      </c>
      <c r="DM38" s="1331"/>
      <c r="DN38" s="1331"/>
      <c r="DO38" s="1335"/>
      <c r="DP38" s="325"/>
      <c r="DQ38" s="1286" t="str">
        <f>IF('01nen'!$Q$24="対象",IF('01nen'!$F$24="","",'01nen'!$F$24),"")</f>
        <v/>
      </c>
      <c r="DR38" s="1286"/>
      <c r="DS38" s="1286"/>
      <c r="DT38" s="1286"/>
      <c r="DU38" s="1286"/>
      <c r="DV38" s="1286"/>
      <c r="DW38" s="1286"/>
      <c r="DX38" s="325"/>
      <c r="DY38" s="325"/>
      <c r="DZ38" s="1286" t="str">
        <f>IF('01nen'!$Q$24="対象",IF('01nen'!$G$23="","",'01nen'!$G$24),"")</f>
        <v/>
      </c>
      <c r="EA38" s="1286"/>
      <c r="EB38" s="1286"/>
      <c r="EC38" s="1286"/>
      <c r="ED38" s="1286"/>
      <c r="EE38" s="1286"/>
      <c r="EF38" s="1286"/>
      <c r="EG38" s="325"/>
      <c r="EH38" s="1336" t="s">
        <v>286</v>
      </c>
      <c r="EI38" s="876"/>
      <c r="EJ38" s="878" t="str">
        <f>IF('01nen'!$Q$24="対象",IF('01nen'!$P$24="－","",'01nen'!$P$24),"")</f>
        <v/>
      </c>
      <c r="EK38" s="878"/>
      <c r="EL38" s="878"/>
      <c r="EM38" s="878"/>
      <c r="EN38" s="691" t="str">
        <f>IF('01nen'!$AA$43="","",IF('01nen'!$E$61="","",IF('01nen'!$Q$60="対象","("&amp;'01nen'!$Z$43&amp;") "&amp;RIGHTB('01nen'!$H$61+10000000000000,12))))</f>
        <v/>
      </c>
      <c r="EO38" s="692"/>
      <c r="EP38" s="692"/>
      <c r="EQ38" s="692"/>
      <c r="ER38" s="692"/>
      <c r="ES38" s="692"/>
      <c r="ET38" s="692"/>
      <c r="EU38" s="384"/>
    </row>
    <row r="39" spans="1:151" ht="24">
      <c r="A39" s="104"/>
      <c r="B39" s="168"/>
      <c r="C39" s="168"/>
      <c r="D39" s="168"/>
      <c r="E39" s="168"/>
      <c r="F39" s="635"/>
      <c r="G39" s="635"/>
      <c r="H39" s="699"/>
      <c r="I39" s="680" t="s">
        <v>82</v>
      </c>
      <c r="J39" s="681"/>
      <c r="K39" s="681"/>
      <c r="L39" s="682"/>
      <c r="M39" s="214"/>
      <c r="N39" s="638" t="str">
        <f>IF('01nen'!$Q$18="対象",IF('01nen'!$D$18="","",'01nen'!$D$18),"")</f>
        <v/>
      </c>
      <c r="O39" s="638"/>
      <c r="P39" s="638"/>
      <c r="Q39" s="638"/>
      <c r="R39" s="638"/>
      <c r="S39" s="638"/>
      <c r="T39" s="638"/>
      <c r="U39" s="217"/>
      <c r="V39" s="217"/>
      <c r="W39" s="638" t="str">
        <f>IF('01nen'!$Q$18="対象",IF('01nen'!$E$18="","",'01nen'!$E$18),"")</f>
        <v/>
      </c>
      <c r="X39" s="638"/>
      <c r="Y39" s="638"/>
      <c r="Z39" s="638"/>
      <c r="AA39" s="638"/>
      <c r="AB39" s="638"/>
      <c r="AC39" s="638"/>
      <c r="AD39" s="214"/>
      <c r="AE39" s="701"/>
      <c r="AF39" s="701"/>
      <c r="AG39" s="705"/>
      <c r="AH39" s="706"/>
      <c r="AI39" s="706"/>
      <c r="AJ39" s="707"/>
      <c r="AK39" s="635"/>
      <c r="AL39" s="635"/>
      <c r="AM39" s="699"/>
      <c r="AN39" s="680" t="s">
        <v>82</v>
      </c>
      <c r="AO39" s="681"/>
      <c r="AP39" s="681"/>
      <c r="AQ39" s="682"/>
      <c r="AR39" s="214"/>
      <c r="AS39" s="638" t="str">
        <f>IF('01nen'!$Q$24="対象",IF('01nen'!$D$24="","",'01nen'!$D$24),"")</f>
        <v/>
      </c>
      <c r="AT39" s="638"/>
      <c r="AU39" s="638"/>
      <c r="AV39" s="638"/>
      <c r="AW39" s="638"/>
      <c r="AX39" s="638"/>
      <c r="AY39" s="638"/>
      <c r="AZ39" s="217"/>
      <c r="BA39" s="217"/>
      <c r="BB39" s="638" t="str">
        <f>IF('01nen'!$Q$24="対象",IF('01nen'!$E$24="","",'01nen'!$E$24),"")</f>
        <v/>
      </c>
      <c r="BC39" s="638"/>
      <c r="BD39" s="638"/>
      <c r="BE39" s="638"/>
      <c r="BF39" s="638"/>
      <c r="BG39" s="638"/>
      <c r="BH39" s="638"/>
      <c r="BI39" s="214"/>
      <c r="BJ39" s="701"/>
      <c r="BK39" s="701"/>
      <c r="BL39" s="705"/>
      <c r="BM39" s="706"/>
      <c r="BN39" s="706"/>
      <c r="BO39" s="707"/>
      <c r="BP39" s="222"/>
      <c r="BQ39" s="222"/>
      <c r="BR39" s="222"/>
      <c r="BS39" s="222"/>
      <c r="BT39" s="222"/>
      <c r="BU39" s="222"/>
      <c r="BV39" s="222"/>
      <c r="BW39" s="171"/>
      <c r="BX39" s="172"/>
      <c r="BY39" s="172"/>
      <c r="BZ39" s="168"/>
      <c r="CA39" s="168"/>
      <c r="CB39" s="168"/>
      <c r="CC39" s="168"/>
      <c r="CD39" s="1315"/>
      <c r="CE39" s="1315"/>
      <c r="CF39" s="1317"/>
      <c r="CG39" s="876" t="s">
        <v>82</v>
      </c>
      <c r="CH39" s="876"/>
      <c r="CI39" s="876"/>
      <c r="CJ39" s="876"/>
      <c r="CK39" s="285"/>
      <c r="CL39" s="885" t="str">
        <f>IF('01nen'!$Q$18="対象",IF('01nen'!$D$18="","",'01nen'!$D$18),"")</f>
        <v/>
      </c>
      <c r="CM39" s="885"/>
      <c r="CN39" s="885"/>
      <c r="CO39" s="885"/>
      <c r="CP39" s="885"/>
      <c r="CQ39" s="885"/>
      <c r="CR39" s="885"/>
      <c r="CS39" s="286"/>
      <c r="CT39" s="286"/>
      <c r="CU39" s="885" t="str">
        <f>IF('01nen'!$Q$18="対象",IF('01nen'!$E$18="","",'01nen'!$E$18),"")</f>
        <v/>
      </c>
      <c r="CV39" s="885"/>
      <c r="CW39" s="885"/>
      <c r="CX39" s="885"/>
      <c r="CY39" s="885"/>
      <c r="CZ39" s="885"/>
      <c r="DA39" s="885"/>
      <c r="DB39" s="285"/>
      <c r="DC39" s="1295"/>
      <c r="DD39" s="1288"/>
      <c r="DE39" s="703"/>
      <c r="DF39" s="703"/>
      <c r="DG39" s="703"/>
      <c r="DH39" s="703"/>
      <c r="DI39" s="1315"/>
      <c r="DJ39" s="1315"/>
      <c r="DK39" s="1317"/>
      <c r="DL39" s="882" t="s">
        <v>82</v>
      </c>
      <c r="DM39" s="883"/>
      <c r="DN39" s="883"/>
      <c r="DO39" s="884"/>
      <c r="DP39" s="285"/>
      <c r="DQ39" s="885" t="str">
        <f>IF('01nen'!$Q$24="対象",IF('01nen'!$D$24="","",'01nen'!$D$24),"")</f>
        <v/>
      </c>
      <c r="DR39" s="885"/>
      <c r="DS39" s="885"/>
      <c r="DT39" s="885"/>
      <c r="DU39" s="885"/>
      <c r="DV39" s="885"/>
      <c r="DW39" s="885"/>
      <c r="DX39" s="286"/>
      <c r="DY39" s="286"/>
      <c r="DZ39" s="885" t="str">
        <f>IF('01nen'!$Q$24="対象",IF('01nen'!$E$24="","",'01nen'!$E$24),"")</f>
        <v/>
      </c>
      <c r="EA39" s="885"/>
      <c r="EB39" s="885"/>
      <c r="EC39" s="885"/>
      <c r="ED39" s="885"/>
      <c r="EE39" s="885"/>
      <c r="EF39" s="885"/>
      <c r="EG39" s="285"/>
      <c r="EH39" s="876"/>
      <c r="EI39" s="876"/>
      <c r="EJ39" s="878"/>
      <c r="EK39" s="878"/>
      <c r="EL39" s="878"/>
      <c r="EM39" s="878"/>
      <c r="EN39" s="373"/>
      <c r="EO39" s="283"/>
      <c r="EP39" s="283"/>
      <c r="EQ39" s="283"/>
      <c r="ER39" s="283"/>
      <c r="ES39" s="283"/>
      <c r="ET39" s="374"/>
      <c r="EU39" s="384"/>
    </row>
    <row r="40" spans="1:151" ht="24">
      <c r="A40" s="104"/>
      <c r="B40" s="168"/>
      <c r="C40" s="168"/>
      <c r="D40" s="168"/>
      <c r="E40" s="168"/>
      <c r="F40" s="635"/>
      <c r="G40" s="635"/>
      <c r="H40" s="699"/>
      <c r="I40" s="679" t="s">
        <v>285</v>
      </c>
      <c r="J40" s="679"/>
      <c r="K40" s="679"/>
      <c r="L40" s="679"/>
      <c r="M40" s="630" t="str">
        <f>IF('01nen'!$Q$18="対象",IF('01nen'!$H$18="","",(MIDB('01nen'!$H$18+1000000000000,2,1))),"")</f>
        <v/>
      </c>
      <c r="N40" s="630"/>
      <c r="O40" s="630" t="str">
        <f>IF($M$40="","",(MIDB('01nen'!$H$18+1000000000000,3,1)))</f>
        <v/>
      </c>
      <c r="P40" s="630"/>
      <c r="Q40" s="630" t="str">
        <f>IF($M$40="","",(MIDB('01nen'!$H$18+1000000000000,4,1)))</f>
        <v/>
      </c>
      <c r="R40" s="630"/>
      <c r="S40" s="630" t="str">
        <f>IF($M$40="","",(MIDB('01nen'!$H$18+1000000000000,5,1)))</f>
        <v/>
      </c>
      <c r="T40" s="630"/>
      <c r="U40" s="630" t="str">
        <f>IF($M$40="","",(MIDB('01nen'!$H$18+1000000000000,6,1)))</f>
        <v/>
      </c>
      <c r="V40" s="630"/>
      <c r="W40" s="630" t="str">
        <f>IF($M$40="","",(MIDB('01nen'!$H$18+1000000000000,7,1)))</f>
        <v/>
      </c>
      <c r="X40" s="630"/>
      <c r="Y40" s="630" t="str">
        <f>IF($M$40="","",(MIDB('01nen'!$H$18+1000000000000,8,1)))</f>
        <v/>
      </c>
      <c r="Z40" s="630"/>
      <c r="AA40" s="630" t="str">
        <f>IF($M$40="","",(MIDB('01nen'!$H$18+1000000000000,9,1)))</f>
        <v/>
      </c>
      <c r="AB40" s="630"/>
      <c r="AC40" s="630" t="str">
        <f>IF($M$40="","",(MIDB('01nen'!$H$18+1000000000000,10,1)))</f>
        <v/>
      </c>
      <c r="AD40" s="630"/>
      <c r="AE40" s="630" t="str">
        <f>IF($M$40="","",(MIDB('01nen'!$H$18+1000000000000,11,1)))</f>
        <v/>
      </c>
      <c r="AF40" s="630"/>
      <c r="AG40" s="630" t="str">
        <f>IF($M$40="","",(MIDB('01nen'!$H$18+1000000000000,12,1)))</f>
        <v/>
      </c>
      <c r="AH40" s="630"/>
      <c r="AI40" s="630" t="str">
        <f>IF($M$40="","",(MIDB('01nen'!$H$18+1000000000000,13,1)))</f>
        <v/>
      </c>
      <c r="AJ40" s="630"/>
      <c r="AK40" s="635"/>
      <c r="AL40" s="635"/>
      <c r="AM40" s="699"/>
      <c r="AN40" s="679" t="s">
        <v>285</v>
      </c>
      <c r="AO40" s="679"/>
      <c r="AP40" s="679"/>
      <c r="AQ40" s="679"/>
      <c r="AR40" s="630" t="str">
        <f>IF('01nen'!$Q$24="対象",IF('01nen'!$H$24="","",(MIDB('01nen'!$H$24+1000000000000,2,1))),"")</f>
        <v/>
      </c>
      <c r="AS40" s="630"/>
      <c r="AT40" s="630" t="str">
        <f>IF($AR$40="","",(MIDB('01nen'!$H$24+1000000000000,3,1)))</f>
        <v/>
      </c>
      <c r="AU40" s="630"/>
      <c r="AV40" s="630" t="str">
        <f>IF($AR$40="","",(MIDB('01nen'!$H$24+1000000000000,4,1)))</f>
        <v/>
      </c>
      <c r="AW40" s="630"/>
      <c r="AX40" s="630" t="str">
        <f>IF($AR$40="","",(MIDB('01nen'!$H$24+1000000000000,5,1)))</f>
        <v/>
      </c>
      <c r="AY40" s="630"/>
      <c r="AZ40" s="630" t="str">
        <f>IF($AR$40="","",(MIDB('01nen'!$H$24+1000000000000,6,1)))</f>
        <v/>
      </c>
      <c r="BA40" s="630"/>
      <c r="BB40" s="630" t="str">
        <f>IF($AR$40="","",(MIDB('01nen'!$H$24+1000000000000,7,1)))</f>
        <v/>
      </c>
      <c r="BC40" s="630"/>
      <c r="BD40" s="630" t="str">
        <f>IF($AR$40="","",(MIDB('01nen'!$H$24+1000000000000,8,1)))</f>
        <v/>
      </c>
      <c r="BE40" s="630"/>
      <c r="BF40" s="630" t="str">
        <f>IF($AR$40="","",(MIDB('01nen'!$H$24+1000000000000,9,1)))</f>
        <v/>
      </c>
      <c r="BG40" s="630"/>
      <c r="BH40" s="630" t="str">
        <f>IF($AR$40="","",(MIDB('01nen'!$H$24+1000000000000,10,1)))</f>
        <v/>
      </c>
      <c r="BI40" s="630"/>
      <c r="BJ40" s="630" t="str">
        <f>IF($AR$40="","",(MIDB('01nen'!$H$24+1000000000000,11,1)))</f>
        <v/>
      </c>
      <c r="BK40" s="630"/>
      <c r="BL40" s="630" t="str">
        <f>IF($AR$40="","",(MIDB('01nen'!$H$24+1000000000000,12,1)))</f>
        <v/>
      </c>
      <c r="BM40" s="630"/>
      <c r="BN40" s="630" t="str">
        <f>IF($AR$40="","",(MIDB('01nen'!$H$24+1000000000000,13,1)))</f>
        <v/>
      </c>
      <c r="BO40" s="630"/>
      <c r="BP40" s="222"/>
      <c r="BQ40" s="222"/>
      <c r="BR40" s="222"/>
      <c r="BS40" s="222"/>
      <c r="BT40" s="222"/>
      <c r="BU40" s="222"/>
      <c r="BV40" s="222"/>
      <c r="BW40" s="171"/>
      <c r="BX40" s="172"/>
      <c r="BY40" s="172"/>
      <c r="BZ40" s="168"/>
      <c r="CA40" s="168"/>
      <c r="CB40" s="168"/>
      <c r="CC40" s="168"/>
      <c r="CD40" s="1315"/>
      <c r="CE40" s="1315"/>
      <c r="CF40" s="1317"/>
      <c r="CG40" s="1334" t="s">
        <v>285</v>
      </c>
      <c r="CH40" s="1334"/>
      <c r="CI40" s="1334"/>
      <c r="CJ40" s="1334"/>
      <c r="CK40" s="1327" t="str">
        <f>IF('01nen'!$Q$18="対象",IF('01nen'!$H$18="","",(MIDB('01nen'!$H$18+1000000000000,2,1))),"")</f>
        <v/>
      </c>
      <c r="CL40" s="1328"/>
      <c r="CM40" s="1328" t="str">
        <f>IF($M$40="","",(MIDB('01nen'!$H$18+1000000000000,3,1)))</f>
        <v/>
      </c>
      <c r="CN40" s="1328"/>
      <c r="CO40" s="1328" t="str">
        <f>IF($M$40="","",(MIDB('01nen'!$H$18+1000000000000,4,1)))</f>
        <v/>
      </c>
      <c r="CP40" s="1328"/>
      <c r="CQ40" s="1328" t="str">
        <f>IF($M$40="","",(MIDB('01nen'!$H$18+1000000000000,5,1)))</f>
        <v/>
      </c>
      <c r="CR40" s="1328"/>
      <c r="CS40" s="1328" t="str">
        <f>IF($M$40="","",(MIDB('01nen'!$H$18+1000000000000,6,1)))</f>
        <v/>
      </c>
      <c r="CT40" s="1328"/>
      <c r="CU40" s="1328" t="str">
        <f>IF($M$40="","",(MIDB('01nen'!$H$18+1000000000000,7,1)))</f>
        <v/>
      </c>
      <c r="CV40" s="1328"/>
      <c r="CW40" s="1328" t="str">
        <f>IF($M$40="","",(MIDB('01nen'!$H$18+1000000000000,8,1)))</f>
        <v/>
      </c>
      <c r="CX40" s="1328"/>
      <c r="CY40" s="1328" t="str">
        <f>IF($M$40="","",(MIDB('01nen'!$H$18+1000000000000,9,1)))</f>
        <v/>
      </c>
      <c r="CZ40" s="1328"/>
      <c r="DA40" s="1328" t="str">
        <f>IF($M$40="","",(MIDB('01nen'!$H$18+1000000000000,10,1)))</f>
        <v/>
      </c>
      <c r="DB40" s="1329"/>
      <c r="DC40" s="1328" t="str">
        <f>IF($M$40="","",(MIDB('01nen'!$H$18+1000000000000,11,1)))</f>
        <v/>
      </c>
      <c r="DD40" s="1328"/>
      <c r="DE40" s="1327" t="str">
        <f>IF($M$40="","",(MIDB('01nen'!$H$18+1000000000000,12,1)))</f>
        <v/>
      </c>
      <c r="DF40" s="1328"/>
      <c r="DG40" s="1328" t="str">
        <f>IF($M$40="","",(MIDB('01nen'!$H$18+1000000000000,13,1)))</f>
        <v/>
      </c>
      <c r="DH40" s="1329"/>
      <c r="DI40" s="1315"/>
      <c r="DJ40" s="1315"/>
      <c r="DK40" s="1317"/>
      <c r="DL40" s="875" t="s">
        <v>285</v>
      </c>
      <c r="DM40" s="875"/>
      <c r="DN40" s="875"/>
      <c r="DO40" s="875"/>
      <c r="DP40" s="1327" t="str">
        <f>IF('01nen'!$Q$24="対象",IF('01nen'!$H$24="","",(MIDB('01nen'!$H$24+1000000000000,2,1))),"")</f>
        <v/>
      </c>
      <c r="DQ40" s="1328"/>
      <c r="DR40" s="1328" t="str">
        <f>IF($AR$40="","",(MIDB('01nen'!$H$24+1000000000000,3,1)))</f>
        <v/>
      </c>
      <c r="DS40" s="1328"/>
      <c r="DT40" s="1328" t="str">
        <f>IF($AR$40="","",(MIDB('01nen'!$H$24+1000000000000,4,1)))</f>
        <v/>
      </c>
      <c r="DU40" s="1328"/>
      <c r="DV40" s="1328" t="str">
        <f>IF($AR$40="","",(MIDB('01nen'!$H$24+1000000000000,5,1)))</f>
        <v/>
      </c>
      <c r="DW40" s="1328"/>
      <c r="DX40" s="1328" t="str">
        <f>IF($AR$40="","",(MIDB('01nen'!$H$24+1000000000000,6,1)))</f>
        <v/>
      </c>
      <c r="DY40" s="1328"/>
      <c r="DZ40" s="1328" t="str">
        <f>IF($AR$40="","",(MIDB('01nen'!$H$24+1000000000000,7,1)))</f>
        <v/>
      </c>
      <c r="EA40" s="1328"/>
      <c r="EB40" s="1328" t="str">
        <f>IF($AR$40="","",(MIDB('01nen'!$H$24+1000000000000,8,1)))</f>
        <v/>
      </c>
      <c r="EC40" s="1328"/>
      <c r="ED40" s="1328" t="str">
        <f>IF($AR$40="","",(MIDB('01nen'!$H$24+1000000000000,9,1)))</f>
        <v/>
      </c>
      <c r="EE40" s="1328"/>
      <c r="EF40" s="1328" t="str">
        <f>IF($AR$40="","",(MIDB('01nen'!$H$24+1000000000000,10,1)))</f>
        <v/>
      </c>
      <c r="EG40" s="1329"/>
      <c r="EH40" s="1328" t="str">
        <f>IF($AR$40="","",(MIDB('01nen'!$H$24+1000000000000,11,1)))</f>
        <v/>
      </c>
      <c r="EI40" s="1328"/>
      <c r="EJ40" s="1328" t="str">
        <f>IF($AR$40="","",(MIDB('01nen'!$H$24+1000000000000,12,1)))</f>
        <v/>
      </c>
      <c r="EK40" s="1328"/>
      <c r="EL40" s="1328" t="str">
        <f>IF($AR$40="","",(MIDB('01nen'!$H$24+1000000000000,13,1)))</f>
        <v/>
      </c>
      <c r="EM40" s="1328"/>
      <c r="EN40" s="373"/>
      <c r="EO40" s="283"/>
      <c r="EP40" s="283"/>
      <c r="EQ40" s="283"/>
      <c r="ER40" s="283"/>
      <c r="ES40" s="283"/>
      <c r="ET40" s="374"/>
      <c r="EU40" s="384"/>
    </row>
    <row r="41" spans="1:151" ht="21">
      <c r="A41" s="195"/>
      <c r="B41" s="168"/>
      <c r="C41" s="168"/>
      <c r="D41" s="168"/>
      <c r="E41" s="168"/>
      <c r="F41" s="635"/>
      <c r="G41" s="635"/>
      <c r="H41" s="699">
        <v>3</v>
      </c>
      <c r="I41" s="696" t="s">
        <v>287</v>
      </c>
      <c r="J41" s="697"/>
      <c r="K41" s="697"/>
      <c r="L41" s="698"/>
      <c r="M41" s="213"/>
      <c r="N41" s="637" t="str">
        <f>IF('01nen'!$Q$19="対象",IF('01nen'!$F$19="","",'01nen'!$F$19),"")</f>
        <v/>
      </c>
      <c r="O41" s="637"/>
      <c r="P41" s="637"/>
      <c r="Q41" s="637"/>
      <c r="R41" s="637"/>
      <c r="S41" s="637"/>
      <c r="T41" s="637"/>
      <c r="U41" s="213"/>
      <c r="V41" s="213"/>
      <c r="W41" s="637" t="str">
        <f>IF('01nen'!$Q$19="対象",IF('01nen'!$G$19="","",'01nen'!$G$19),"")</f>
        <v/>
      </c>
      <c r="X41" s="637"/>
      <c r="Y41" s="637"/>
      <c r="Z41" s="637"/>
      <c r="AA41" s="637"/>
      <c r="AB41" s="637"/>
      <c r="AC41" s="637"/>
      <c r="AD41" s="213"/>
      <c r="AE41" s="700" t="s">
        <v>286</v>
      </c>
      <c r="AF41" s="701"/>
      <c r="AG41" s="702" t="str">
        <f>IF('01nen'!$Q$19="対象",IF('01nen'!$P$19="－","",'01nen'!$P$19),"")</f>
        <v/>
      </c>
      <c r="AH41" s="703"/>
      <c r="AI41" s="703"/>
      <c r="AJ41" s="704"/>
      <c r="AK41" s="635"/>
      <c r="AL41" s="635"/>
      <c r="AM41" s="699">
        <v>3</v>
      </c>
      <c r="AN41" s="696" t="s">
        <v>287</v>
      </c>
      <c r="AO41" s="697"/>
      <c r="AP41" s="697"/>
      <c r="AQ41" s="698"/>
      <c r="AR41" s="213"/>
      <c r="AS41" s="637" t="str">
        <f>IF('01nen'!$Q$25="対象",IF('01nen'!$F$25="","",'01nen'!$F$25),"")</f>
        <v/>
      </c>
      <c r="AT41" s="637"/>
      <c r="AU41" s="637"/>
      <c r="AV41" s="637"/>
      <c r="AW41" s="637"/>
      <c r="AX41" s="637"/>
      <c r="AY41" s="637"/>
      <c r="AZ41" s="213"/>
      <c r="BA41" s="213"/>
      <c r="BB41" s="637" t="str">
        <f>IF('01nen'!$Q$25="対象",IF('01nen'!$G$25="","",'01nen'!$G$25),"")</f>
        <v/>
      </c>
      <c r="BC41" s="637"/>
      <c r="BD41" s="637"/>
      <c r="BE41" s="637"/>
      <c r="BF41" s="637"/>
      <c r="BG41" s="637"/>
      <c r="BH41" s="637"/>
      <c r="BI41" s="213"/>
      <c r="BJ41" s="700" t="s">
        <v>286</v>
      </c>
      <c r="BK41" s="701"/>
      <c r="BL41" s="702" t="str">
        <f>IF('01nen'!$Q$25="対象",IF('01nen'!$P$25="－","",'01nen'!$P$25),"")</f>
        <v/>
      </c>
      <c r="BM41" s="703"/>
      <c r="BN41" s="703"/>
      <c r="BO41" s="704"/>
      <c r="BP41" s="223"/>
      <c r="BQ41" s="223"/>
      <c r="BR41" s="223"/>
      <c r="BS41" s="223"/>
      <c r="BT41" s="223"/>
      <c r="BU41" s="223"/>
      <c r="BV41" s="223"/>
      <c r="BW41" s="171"/>
      <c r="BX41" s="172"/>
      <c r="BY41" s="172"/>
      <c r="BZ41" s="168"/>
      <c r="CA41" s="168"/>
      <c r="CB41" s="168"/>
      <c r="CC41" s="168"/>
      <c r="CD41" s="1315"/>
      <c r="CE41" s="1315"/>
      <c r="CF41" s="1317">
        <v>3</v>
      </c>
      <c r="CG41" s="1325" t="s">
        <v>287</v>
      </c>
      <c r="CH41" s="1325"/>
      <c r="CI41" s="1325"/>
      <c r="CJ41" s="1325"/>
      <c r="CK41" s="323"/>
      <c r="CL41" s="1321" t="str">
        <f>IF('01nen'!$Q$19="対象",IF('01nen'!$F$19="","",'01nen'!$F$19),"")</f>
        <v/>
      </c>
      <c r="CM41" s="1321"/>
      <c r="CN41" s="1321"/>
      <c r="CO41" s="1321"/>
      <c r="CP41" s="1321"/>
      <c r="CQ41" s="1321"/>
      <c r="CR41" s="1321"/>
      <c r="CS41" s="324"/>
      <c r="CT41" s="324"/>
      <c r="CU41" s="1321" t="str">
        <f>IF('01nen'!$Q$19="対象",IF('01nen'!$G$19="","",'01nen'!$G$19),"")</f>
        <v/>
      </c>
      <c r="CV41" s="1321"/>
      <c r="CW41" s="1321"/>
      <c r="CX41" s="1321"/>
      <c r="CY41" s="1321"/>
      <c r="CZ41" s="1321"/>
      <c r="DA41" s="1321"/>
      <c r="DB41" s="324"/>
      <c r="DC41" s="1322" t="s">
        <v>286</v>
      </c>
      <c r="DD41" s="1323"/>
      <c r="DE41" s="1324" t="str">
        <f>IF('01nen'!$Q$19="対象",IF('01nen'!$P$19="－","",'01nen'!$P$19),"")</f>
        <v/>
      </c>
      <c r="DF41" s="1324"/>
      <c r="DG41" s="1324"/>
      <c r="DH41" s="1324"/>
      <c r="DI41" s="1315"/>
      <c r="DJ41" s="1315"/>
      <c r="DK41" s="1317">
        <v>3</v>
      </c>
      <c r="DL41" s="1330" t="s">
        <v>287</v>
      </c>
      <c r="DM41" s="1331"/>
      <c r="DN41" s="1331"/>
      <c r="DO41" s="1335"/>
      <c r="DP41" s="325"/>
      <c r="DQ41" s="1286" t="str">
        <f>IF('01nen'!$Q$25="対象",IF('01nen'!$F$25="","",'01nen'!$F$25),"")</f>
        <v/>
      </c>
      <c r="DR41" s="1286"/>
      <c r="DS41" s="1286"/>
      <c r="DT41" s="1286"/>
      <c r="DU41" s="1286"/>
      <c r="DV41" s="1286"/>
      <c r="DW41" s="1286"/>
      <c r="DX41" s="325"/>
      <c r="DY41" s="325"/>
      <c r="DZ41" s="1286" t="str">
        <f>IF('01nen'!$Q$25="対象",IF('01nen'!$G$25="","",'01nen'!$G$25),"")</f>
        <v/>
      </c>
      <c r="EA41" s="1286"/>
      <c r="EB41" s="1286"/>
      <c r="EC41" s="1286"/>
      <c r="ED41" s="1286"/>
      <c r="EE41" s="1286"/>
      <c r="EF41" s="1286"/>
      <c r="EG41" s="325"/>
      <c r="EH41" s="1336" t="s">
        <v>286</v>
      </c>
      <c r="EI41" s="876"/>
      <c r="EJ41" s="878" t="str">
        <f>IF('01nen'!$Q$25="対象",IF('01nen'!$P$25="－","",'01nen'!$P$25),"")</f>
        <v/>
      </c>
      <c r="EK41" s="878"/>
      <c r="EL41" s="878"/>
      <c r="EM41" s="878"/>
      <c r="EN41" s="375"/>
      <c r="EO41" s="376"/>
      <c r="EP41" s="376"/>
      <c r="EQ41" s="376"/>
      <c r="ER41" s="376"/>
      <c r="ES41" s="376"/>
      <c r="ET41" s="377"/>
      <c r="EU41" s="384"/>
    </row>
    <row r="42" spans="1:151" ht="24">
      <c r="A42" s="104"/>
      <c r="B42" s="168"/>
      <c r="C42" s="168"/>
      <c r="D42" s="168"/>
      <c r="E42" s="168"/>
      <c r="F42" s="635"/>
      <c r="G42" s="635"/>
      <c r="H42" s="699"/>
      <c r="I42" s="680" t="s">
        <v>82</v>
      </c>
      <c r="J42" s="681"/>
      <c r="K42" s="681"/>
      <c r="L42" s="682"/>
      <c r="M42" s="214"/>
      <c r="N42" s="638" t="str">
        <f>IF('01nen'!$Q$19="対象",IF('01nen'!$D$19="","",'01nen'!$D$19),"")</f>
        <v/>
      </c>
      <c r="O42" s="638"/>
      <c r="P42" s="638"/>
      <c r="Q42" s="638"/>
      <c r="R42" s="638"/>
      <c r="S42" s="638"/>
      <c r="T42" s="638"/>
      <c r="U42" s="217"/>
      <c r="V42" s="217"/>
      <c r="W42" s="638" t="str">
        <f>IF('01nen'!$Q$19="対象",IF('01nen'!$E$19="","",'01nen'!$E$19),"")</f>
        <v/>
      </c>
      <c r="X42" s="638"/>
      <c r="Y42" s="638"/>
      <c r="Z42" s="638"/>
      <c r="AA42" s="638"/>
      <c r="AB42" s="638"/>
      <c r="AC42" s="638"/>
      <c r="AD42" s="214"/>
      <c r="AE42" s="701"/>
      <c r="AF42" s="701"/>
      <c r="AG42" s="705"/>
      <c r="AH42" s="706"/>
      <c r="AI42" s="706"/>
      <c r="AJ42" s="707"/>
      <c r="AK42" s="635"/>
      <c r="AL42" s="635"/>
      <c r="AM42" s="699"/>
      <c r="AN42" s="680" t="s">
        <v>82</v>
      </c>
      <c r="AO42" s="681"/>
      <c r="AP42" s="681"/>
      <c r="AQ42" s="682"/>
      <c r="AR42" s="214"/>
      <c r="AS42" s="638" t="str">
        <f>IF('01nen'!$Q$25="対象",IF('01nen'!$D$25="","",'01nen'!$D$25),"")</f>
        <v/>
      </c>
      <c r="AT42" s="638"/>
      <c r="AU42" s="638"/>
      <c r="AV42" s="638"/>
      <c r="AW42" s="638"/>
      <c r="AX42" s="638"/>
      <c r="AY42" s="638"/>
      <c r="AZ42" s="217"/>
      <c r="BA42" s="217"/>
      <c r="BB42" s="638" t="str">
        <f>IF('01nen'!$Q$25="対象",IF('01nen'!$E$25="","",'01nen'!$E$25),"")</f>
        <v/>
      </c>
      <c r="BC42" s="638"/>
      <c r="BD42" s="638"/>
      <c r="BE42" s="638"/>
      <c r="BF42" s="638"/>
      <c r="BG42" s="638"/>
      <c r="BH42" s="638"/>
      <c r="BI42" s="214"/>
      <c r="BJ42" s="701"/>
      <c r="BK42" s="701"/>
      <c r="BL42" s="705"/>
      <c r="BM42" s="706"/>
      <c r="BN42" s="706"/>
      <c r="BO42" s="707"/>
      <c r="BP42" s="693" t="s">
        <v>365</v>
      </c>
      <c r="BQ42" s="694"/>
      <c r="BR42" s="694"/>
      <c r="BS42" s="694"/>
      <c r="BT42" s="694"/>
      <c r="BU42" s="694"/>
      <c r="BV42" s="695"/>
      <c r="BW42" s="171"/>
      <c r="BX42" s="172"/>
      <c r="BY42" s="172"/>
      <c r="BZ42" s="168"/>
      <c r="CA42" s="168"/>
      <c r="CB42" s="168"/>
      <c r="CC42" s="168"/>
      <c r="CD42" s="1315"/>
      <c r="CE42" s="1315"/>
      <c r="CF42" s="1317"/>
      <c r="CG42" s="876" t="s">
        <v>82</v>
      </c>
      <c r="CH42" s="876"/>
      <c r="CI42" s="876"/>
      <c r="CJ42" s="876"/>
      <c r="CK42" s="321"/>
      <c r="CL42" s="1337" t="str">
        <f>IF('01nen'!$Q$19="対象",IF('01nen'!$D$19="","",'01nen'!$D$19),"")</f>
        <v/>
      </c>
      <c r="CM42" s="1337"/>
      <c r="CN42" s="1337"/>
      <c r="CO42" s="1337"/>
      <c r="CP42" s="1337"/>
      <c r="CQ42" s="1337"/>
      <c r="CR42" s="1337"/>
      <c r="CS42" s="322"/>
      <c r="CT42" s="322"/>
      <c r="CU42" s="1337" t="str">
        <f>IF('01nen'!$Q$19="対象",IF('01nen'!$E$19="","",'01nen'!$E$19),"")</f>
        <v/>
      </c>
      <c r="CV42" s="1337"/>
      <c r="CW42" s="1337"/>
      <c r="CX42" s="1337"/>
      <c r="CY42" s="1337"/>
      <c r="CZ42" s="1337"/>
      <c r="DA42" s="1337"/>
      <c r="DB42" s="321"/>
      <c r="DC42" s="1289"/>
      <c r="DD42" s="1290"/>
      <c r="DE42" s="1292"/>
      <c r="DF42" s="1292"/>
      <c r="DG42" s="1292"/>
      <c r="DH42" s="1292"/>
      <c r="DI42" s="1315"/>
      <c r="DJ42" s="1315"/>
      <c r="DK42" s="1317"/>
      <c r="DL42" s="882" t="s">
        <v>82</v>
      </c>
      <c r="DM42" s="883"/>
      <c r="DN42" s="883"/>
      <c r="DO42" s="884"/>
      <c r="DP42" s="285"/>
      <c r="DQ42" s="885" t="str">
        <f>IF('01nen'!$Q$25="対象",IF('01nen'!$D$25="","",'01nen'!$D$25),"")</f>
        <v/>
      </c>
      <c r="DR42" s="885"/>
      <c r="DS42" s="885"/>
      <c r="DT42" s="885"/>
      <c r="DU42" s="885"/>
      <c r="DV42" s="885"/>
      <c r="DW42" s="885"/>
      <c r="DX42" s="286"/>
      <c r="DY42" s="286"/>
      <c r="DZ42" s="885" t="str">
        <f>IF('01nen'!$Q$25="対象",IF('01nen'!$E$25="","",'01nen'!$E$25),"")</f>
        <v/>
      </c>
      <c r="EA42" s="885"/>
      <c r="EB42" s="885"/>
      <c r="EC42" s="885"/>
      <c r="ED42" s="885"/>
      <c r="EE42" s="885"/>
      <c r="EF42" s="885"/>
      <c r="EG42" s="285"/>
      <c r="EH42" s="876"/>
      <c r="EI42" s="876"/>
      <c r="EJ42" s="878"/>
      <c r="EK42" s="878"/>
      <c r="EL42" s="878"/>
      <c r="EM42" s="878"/>
      <c r="EN42" s="1338" t="s">
        <v>366</v>
      </c>
      <c r="EO42" s="1338"/>
      <c r="EP42" s="1338"/>
      <c r="EQ42" s="1338"/>
      <c r="ER42" s="1338"/>
      <c r="ES42" s="1338"/>
      <c r="ET42" s="1339"/>
      <c r="EU42" s="384"/>
    </row>
    <row r="43" spans="1:151" ht="24">
      <c r="A43" s="104"/>
      <c r="B43" s="168"/>
      <c r="C43" s="168"/>
      <c r="D43" s="168"/>
      <c r="E43" s="168"/>
      <c r="F43" s="635"/>
      <c r="G43" s="635"/>
      <c r="H43" s="699"/>
      <c r="I43" s="679" t="s">
        <v>285</v>
      </c>
      <c r="J43" s="679"/>
      <c r="K43" s="679"/>
      <c r="L43" s="679"/>
      <c r="M43" s="630" t="str">
        <f>IF('01nen'!$Q$19="対象",IF('01nen'!$H$19="","",(MIDB('01nen'!$H$19+1000000000000,2,1))),"")</f>
        <v/>
      </c>
      <c r="N43" s="630"/>
      <c r="O43" s="630" t="str">
        <f>IF($M$43="","",(MIDB('01nen'!$H$19+1000000000000,3,1)))</f>
        <v/>
      </c>
      <c r="P43" s="630"/>
      <c r="Q43" s="630" t="str">
        <f>IF($M$43="","",(MIDB('01nen'!$H$19+1000000000000,4,1)))</f>
        <v/>
      </c>
      <c r="R43" s="630"/>
      <c r="S43" s="630" t="str">
        <f>IF($M$43="","",(MIDB('01nen'!$H$19+1000000000000,5,1)))</f>
        <v/>
      </c>
      <c r="T43" s="630"/>
      <c r="U43" s="630" t="str">
        <f>IF($M$43="","",(MIDB('01nen'!$H$19+1000000000000,6,1)))</f>
        <v/>
      </c>
      <c r="V43" s="630"/>
      <c r="W43" s="630" t="str">
        <f>IF($M$43="","",(MIDB('01nen'!$H$19+1000000000000,7,1)))</f>
        <v/>
      </c>
      <c r="X43" s="630"/>
      <c r="Y43" s="630" t="str">
        <f>IF($M$43="","",(MIDB('01nen'!$H$19+1000000000000,8,1)))</f>
        <v/>
      </c>
      <c r="Z43" s="630"/>
      <c r="AA43" s="630" t="str">
        <f>IF($M$43="","",(MIDB('01nen'!$H$19+1000000000000,9,1)))</f>
        <v/>
      </c>
      <c r="AB43" s="630"/>
      <c r="AC43" s="630" t="str">
        <f>IF($M$43="","",(MIDB('01nen'!$H$19+1000000000000,10,1)))</f>
        <v/>
      </c>
      <c r="AD43" s="630"/>
      <c r="AE43" s="630" t="str">
        <f>IF($M$43="","",(MIDB('01nen'!$H$19+1000000000000,11,1)))</f>
        <v/>
      </c>
      <c r="AF43" s="630"/>
      <c r="AG43" s="630" t="str">
        <f>IF($M$43="","",(MIDB('01nen'!$H$19+1000000000000,12,1)))</f>
        <v/>
      </c>
      <c r="AH43" s="630"/>
      <c r="AI43" s="630" t="str">
        <f>IF($M$43="","",(MIDB('01nen'!$H$19+1000000000000,13,1)))</f>
        <v/>
      </c>
      <c r="AJ43" s="630"/>
      <c r="AK43" s="635"/>
      <c r="AL43" s="635"/>
      <c r="AM43" s="699"/>
      <c r="AN43" s="679" t="s">
        <v>285</v>
      </c>
      <c r="AO43" s="679"/>
      <c r="AP43" s="679"/>
      <c r="AQ43" s="679"/>
      <c r="AR43" s="630" t="str">
        <f>IF('01nen'!$Q$25="対象",IF('01nen'!$H$25="","",(MIDB('01nen'!$H$25+1000000000000,2,1))),"")</f>
        <v/>
      </c>
      <c r="AS43" s="630"/>
      <c r="AT43" s="630" t="str">
        <f>IF($AR$43="","",(MIDB('01nen'!$H$25+1000000000000,3,1)))</f>
        <v/>
      </c>
      <c r="AU43" s="630"/>
      <c r="AV43" s="630" t="str">
        <f>IF($AR$43="","",(MIDB('01nen'!$H$25+1000000000000,4,1)))</f>
        <v/>
      </c>
      <c r="AW43" s="630"/>
      <c r="AX43" s="630" t="str">
        <f>IF($AR$43="","",(MIDB('01nen'!$H$25+1000000000000,5,1)))</f>
        <v/>
      </c>
      <c r="AY43" s="630"/>
      <c r="AZ43" s="630" t="str">
        <f>IF($AR$43="","",(MIDB('01nen'!$H$25+1000000000000,6,1)))</f>
        <v/>
      </c>
      <c r="BA43" s="630"/>
      <c r="BB43" s="630" t="str">
        <f>IF($AR$43="","",(MIDB('01nen'!$H$25+1000000000000,7,1)))</f>
        <v/>
      </c>
      <c r="BC43" s="630"/>
      <c r="BD43" s="630" t="str">
        <f>IF($AR$43="","",(MIDB('01nen'!$H$25+1000000000000,8,1)))</f>
        <v/>
      </c>
      <c r="BE43" s="630"/>
      <c r="BF43" s="630" t="str">
        <f>IF($AR$43="","",(MIDB('01nen'!$H$25+1000000000000,9,1)))</f>
        <v/>
      </c>
      <c r="BG43" s="630"/>
      <c r="BH43" s="630" t="str">
        <f>IF($AR$43="","",(MIDB('01nen'!$H$25+1000000000000,10,1)))</f>
        <v/>
      </c>
      <c r="BI43" s="630"/>
      <c r="BJ43" s="630" t="str">
        <f>IF($AR$43="","",(MIDB('01nen'!$H$25+1000000000000,11,1)))</f>
        <v/>
      </c>
      <c r="BK43" s="630"/>
      <c r="BL43" s="630" t="str">
        <f>IF($AR$43="","",(MIDB('01nen'!$H$25+1000000000000,12,1)))</f>
        <v/>
      </c>
      <c r="BM43" s="630"/>
      <c r="BN43" s="630" t="str">
        <f>IF($AR$43="","",(MIDB('01nen'!$H$25+1000000000000,13,1)))</f>
        <v/>
      </c>
      <c r="BO43" s="630"/>
      <c r="BP43" s="691" t="str">
        <f>IF('01nen'!$AA$44="","","("&amp;'01nen'!$Z$44&amp;") "&amp;RIGHTB('01nen'!$H$65+10000000000000,12))</f>
        <v/>
      </c>
      <c r="BQ43" s="692"/>
      <c r="BR43" s="692"/>
      <c r="BS43" s="692"/>
      <c r="BT43" s="692"/>
      <c r="BU43" s="692"/>
      <c r="BV43" s="692"/>
      <c r="BW43" s="171"/>
      <c r="BX43" s="172"/>
      <c r="BY43" s="172"/>
      <c r="BZ43" s="168"/>
      <c r="CA43" s="168"/>
      <c r="CB43" s="168"/>
      <c r="CC43" s="168"/>
      <c r="CD43" s="1315"/>
      <c r="CE43" s="1315"/>
      <c r="CF43" s="1317"/>
      <c r="CG43" s="876" t="s">
        <v>285</v>
      </c>
      <c r="CH43" s="876"/>
      <c r="CI43" s="876"/>
      <c r="CJ43" s="876"/>
      <c r="CK43" s="1328" t="str">
        <f>IF('01nen'!$Q$19="対象",IF('01nen'!$H$19="","",(MIDB('01nen'!$H$19+1000000000000,2,1))),"")</f>
        <v/>
      </c>
      <c r="CL43" s="1328"/>
      <c r="CM43" s="1328" t="str">
        <f>IF($M$43="","",(MIDB('01nen'!$H$19+1000000000000,3,1)))</f>
        <v/>
      </c>
      <c r="CN43" s="1328"/>
      <c r="CO43" s="1328" t="str">
        <f>IF($M$43="","",(MIDB('01nen'!$H$19+1000000000000,4,1)))</f>
        <v/>
      </c>
      <c r="CP43" s="1328"/>
      <c r="CQ43" s="1328" t="str">
        <f>IF($M$43="","",(MIDB('01nen'!$H$19+1000000000000,5,1)))</f>
        <v/>
      </c>
      <c r="CR43" s="1328"/>
      <c r="CS43" s="1328" t="str">
        <f>IF($M$43="","",(MIDB('01nen'!$H$19+1000000000000,6,1)))</f>
        <v/>
      </c>
      <c r="CT43" s="1328"/>
      <c r="CU43" s="1328" t="str">
        <f>IF($M$43="","",(MIDB('01nen'!$H$19+1000000000000,7,1)))</f>
        <v/>
      </c>
      <c r="CV43" s="1328"/>
      <c r="CW43" s="1328" t="str">
        <f>IF($M$43="","",(MIDB('01nen'!$H$19+1000000000000,8,1)))</f>
        <v/>
      </c>
      <c r="CX43" s="1328"/>
      <c r="CY43" s="1328" t="str">
        <f>IF($M$43="","",(MIDB('01nen'!$H$19+1000000000000,9,1)))</f>
        <v/>
      </c>
      <c r="CZ43" s="1328"/>
      <c r="DA43" s="1328" t="str">
        <f>IF($M$43="","",(MIDB('01nen'!$H$19+1000000000000,10,1)))</f>
        <v/>
      </c>
      <c r="DB43" s="1329"/>
      <c r="DC43" s="1328" t="str">
        <f>IF($M$43="","",(MIDB('01nen'!$H$19+1000000000000,11,1)))</f>
        <v/>
      </c>
      <c r="DD43" s="1328"/>
      <c r="DE43" s="1327" t="str">
        <f>IF($M$43="","",(MIDB('01nen'!$H$19+1000000000000,12,1)))</f>
        <v/>
      </c>
      <c r="DF43" s="1328"/>
      <c r="DG43" s="1328" t="str">
        <f>IF($M$43="","",(MIDB('01nen'!$H$19+1000000000000,13,1)))</f>
        <v/>
      </c>
      <c r="DH43" s="1328"/>
      <c r="DI43" s="1315"/>
      <c r="DJ43" s="1315"/>
      <c r="DK43" s="1317"/>
      <c r="DL43" s="875" t="s">
        <v>285</v>
      </c>
      <c r="DM43" s="875"/>
      <c r="DN43" s="875"/>
      <c r="DO43" s="875"/>
      <c r="DP43" s="1327" t="str">
        <f>IF('01nen'!$Q$25="対象",IF('01nen'!$H$25="","",(MIDB('01nen'!$H$25+1000000000000,2,1))),"")</f>
        <v/>
      </c>
      <c r="DQ43" s="1328"/>
      <c r="DR43" s="1328" t="str">
        <f>IF($AR$43="","",(MIDB('01nen'!$H$25+1000000000000,3,1)))</f>
        <v/>
      </c>
      <c r="DS43" s="1328"/>
      <c r="DT43" s="1328" t="str">
        <f>IF($AR$43="","",(MIDB('01nen'!$H$25+1000000000000,4,1)))</f>
        <v/>
      </c>
      <c r="DU43" s="1328"/>
      <c r="DV43" s="1328" t="str">
        <f>IF($AR$43="","",(MIDB('01nen'!$H$25+1000000000000,5,1)))</f>
        <v/>
      </c>
      <c r="DW43" s="1328"/>
      <c r="DX43" s="1328" t="str">
        <f>IF($AR$43="","",(MIDB('01nen'!$H$25+1000000000000,6,1)))</f>
        <v/>
      </c>
      <c r="DY43" s="1328"/>
      <c r="DZ43" s="1328" t="str">
        <f>IF($AR$43="","",(MIDB('01nen'!$H$25+1000000000000,7,1)))</f>
        <v/>
      </c>
      <c r="EA43" s="1328"/>
      <c r="EB43" s="1328" t="str">
        <f>IF($AR$43="","",(MIDB('01nen'!$H$25+1000000000000,8,1)))</f>
        <v/>
      </c>
      <c r="EC43" s="1328"/>
      <c r="ED43" s="1328" t="str">
        <f>IF($AR$43="","",(MIDB('01nen'!$H$25+1000000000000,9,1)))</f>
        <v/>
      </c>
      <c r="EE43" s="1328"/>
      <c r="EF43" s="1328" t="str">
        <f>IF($AR$43="","",(MIDB('01nen'!$H$25+1000000000000,10,1)))</f>
        <v/>
      </c>
      <c r="EG43" s="1329"/>
      <c r="EH43" s="1328" t="str">
        <f>IF($AR$43="","",(MIDB('01nen'!$H$25+1000000000000,11,1)))</f>
        <v/>
      </c>
      <c r="EI43" s="1328"/>
      <c r="EJ43" s="1328" t="str">
        <f>IF($AR$43="","",(MIDB('01nen'!$H$25+1000000000000,12,1)))</f>
        <v/>
      </c>
      <c r="EK43" s="1328"/>
      <c r="EL43" s="1328" t="str">
        <f>IF($AR$43="","",(MIDB('01nen'!$H$25+1000000000000,13,1)))</f>
        <v/>
      </c>
      <c r="EM43" s="1328"/>
      <c r="EN43" s="691" t="str">
        <f>IF('01nen'!$AA$44="","","("&amp;'01nen'!$Z$44&amp;") "&amp;RIGHTB('01nen'!$H$65+10000000000000,12))</f>
        <v/>
      </c>
      <c r="EO43" s="692"/>
      <c r="EP43" s="692"/>
      <c r="EQ43" s="692"/>
      <c r="ER43" s="692"/>
      <c r="ES43" s="692"/>
      <c r="ET43" s="692"/>
      <c r="EU43" s="384"/>
    </row>
    <row r="44" spans="1:151" ht="21" customHeight="1">
      <c r="A44" s="195"/>
      <c r="B44" s="168"/>
      <c r="C44" s="168"/>
      <c r="D44" s="168"/>
      <c r="E44" s="168"/>
      <c r="F44" s="635"/>
      <c r="G44" s="635"/>
      <c r="H44" s="699">
        <v>4</v>
      </c>
      <c r="I44" s="696" t="s">
        <v>287</v>
      </c>
      <c r="J44" s="697"/>
      <c r="K44" s="697"/>
      <c r="L44" s="698"/>
      <c r="M44" s="213"/>
      <c r="N44" s="637" t="str">
        <f>IF('01nen'!$Q$20="対象",IF('01nen'!$F$20="","",'01nen'!$F$20),"")</f>
        <v/>
      </c>
      <c r="O44" s="637"/>
      <c r="P44" s="637"/>
      <c r="Q44" s="637"/>
      <c r="R44" s="637"/>
      <c r="S44" s="637"/>
      <c r="T44" s="637"/>
      <c r="U44" s="213"/>
      <c r="V44" s="213"/>
      <c r="W44" s="637" t="str">
        <f>IF('01nen'!$Q$20="対象",IF('01nen'!$G$20="","",'01nen'!$G$20),"")</f>
        <v/>
      </c>
      <c r="X44" s="637"/>
      <c r="Y44" s="637"/>
      <c r="Z44" s="637"/>
      <c r="AA44" s="637"/>
      <c r="AB44" s="637"/>
      <c r="AC44" s="637"/>
      <c r="AD44" s="213"/>
      <c r="AE44" s="700" t="s">
        <v>286</v>
      </c>
      <c r="AF44" s="701"/>
      <c r="AG44" s="702" t="str">
        <f>IF('01nen'!$Q$20="対象",IF('01nen'!$P$20="－","",'01nen'!$P$20),"")</f>
        <v/>
      </c>
      <c r="AH44" s="703"/>
      <c r="AI44" s="703"/>
      <c r="AJ44" s="704"/>
      <c r="AK44" s="635"/>
      <c r="AL44" s="635"/>
      <c r="AM44" s="699">
        <v>4</v>
      </c>
      <c r="AN44" s="696" t="s">
        <v>287</v>
      </c>
      <c r="AO44" s="697"/>
      <c r="AP44" s="697"/>
      <c r="AQ44" s="698"/>
      <c r="AR44" s="213"/>
      <c r="AS44" s="637" t="str">
        <f>IF('01nen'!$Q$26="対象",IF('01nen'!$F$26="","",'01nen'!$F$26),"")</f>
        <v/>
      </c>
      <c r="AT44" s="637"/>
      <c r="AU44" s="637"/>
      <c r="AV44" s="637"/>
      <c r="AW44" s="637"/>
      <c r="AX44" s="637"/>
      <c r="AY44" s="637"/>
      <c r="AZ44" s="213"/>
      <c r="BA44" s="213"/>
      <c r="BB44" s="637" t="str">
        <f>IF('01nen'!$Q$26="対象",IF('01nen'!$G$26="","",'01nen'!$G$26),"")</f>
        <v/>
      </c>
      <c r="BC44" s="637"/>
      <c r="BD44" s="637"/>
      <c r="BE44" s="637"/>
      <c r="BF44" s="637"/>
      <c r="BG44" s="637"/>
      <c r="BH44" s="637"/>
      <c r="BI44" s="213"/>
      <c r="BJ44" s="700" t="s">
        <v>286</v>
      </c>
      <c r="BK44" s="701"/>
      <c r="BL44" s="702" t="str">
        <f>IF('01nen'!$Q$26="対象",IF('01nen'!$P$26="－","",'01nen'!$P$26),"")</f>
        <v/>
      </c>
      <c r="BM44" s="703"/>
      <c r="BN44" s="703"/>
      <c r="BO44" s="704"/>
      <c r="BP44" s="691" t="str">
        <f>IF('01nen'!$AA$45="","","("&amp;'01nen'!$Z$45&amp;") "&amp;RIGHTB('01nen'!$H$66+10000000000000,12))</f>
        <v/>
      </c>
      <c r="BQ44" s="692"/>
      <c r="BR44" s="692"/>
      <c r="BS44" s="692"/>
      <c r="BT44" s="692"/>
      <c r="BU44" s="692"/>
      <c r="BV44" s="692"/>
      <c r="BW44" s="171"/>
      <c r="BX44" s="172"/>
      <c r="BY44" s="172"/>
      <c r="BZ44" s="168"/>
      <c r="CA44" s="168"/>
      <c r="CB44" s="168"/>
      <c r="CC44" s="168"/>
      <c r="CD44" s="1315"/>
      <c r="CE44" s="1315"/>
      <c r="CF44" s="1317">
        <v>4</v>
      </c>
      <c r="CG44" s="1318" t="s">
        <v>287</v>
      </c>
      <c r="CH44" s="1319"/>
      <c r="CI44" s="1319"/>
      <c r="CJ44" s="1320"/>
      <c r="CK44" s="323"/>
      <c r="CL44" s="1321" t="str">
        <f>IF('01nen'!$Q$20="対象",IF('01nen'!$F$20="","",'01nen'!$F$20),"")</f>
        <v/>
      </c>
      <c r="CM44" s="1321"/>
      <c r="CN44" s="1321"/>
      <c r="CO44" s="1321"/>
      <c r="CP44" s="1321"/>
      <c r="CQ44" s="1321"/>
      <c r="CR44" s="1321"/>
      <c r="CS44" s="324"/>
      <c r="CT44" s="324"/>
      <c r="CU44" s="1321" t="str">
        <f>IF('01nen'!$Q$20="対象",IF('01nen'!$G$20="","",'01nen'!$G$20),"")</f>
        <v/>
      </c>
      <c r="CV44" s="1321"/>
      <c r="CW44" s="1321"/>
      <c r="CX44" s="1321"/>
      <c r="CY44" s="1321"/>
      <c r="CZ44" s="1321"/>
      <c r="DA44" s="1321"/>
      <c r="DB44" s="413"/>
      <c r="DC44" s="1322" t="s">
        <v>286</v>
      </c>
      <c r="DD44" s="1323"/>
      <c r="DE44" s="703" t="str">
        <f>IF('01nen'!$Q$20="対象",IF('01nen'!$P$20="－","",'01nen'!$P$20),"")</f>
        <v/>
      </c>
      <c r="DF44" s="703"/>
      <c r="DG44" s="703"/>
      <c r="DH44" s="704"/>
      <c r="DI44" s="1315"/>
      <c r="DJ44" s="1315"/>
      <c r="DK44" s="1317">
        <v>4</v>
      </c>
      <c r="DL44" s="1330" t="s">
        <v>287</v>
      </c>
      <c r="DM44" s="1331"/>
      <c r="DN44" s="1331"/>
      <c r="DO44" s="1335"/>
      <c r="DP44" s="323"/>
      <c r="DQ44" s="1321" t="str">
        <f>IF('01nen'!$Q$26="対象",IF('01nen'!$F$26="","",'01nen'!$F$26),"")</f>
        <v/>
      </c>
      <c r="DR44" s="1321"/>
      <c r="DS44" s="1321"/>
      <c r="DT44" s="1321"/>
      <c r="DU44" s="1321"/>
      <c r="DV44" s="1321"/>
      <c r="DW44" s="1321"/>
      <c r="DX44" s="324"/>
      <c r="DY44" s="324"/>
      <c r="DZ44" s="1321" t="str">
        <f>IF('01nen'!$Q$26="対象",IF('01nen'!$G$26="","",'01nen'!$G$26),"")</f>
        <v/>
      </c>
      <c r="EA44" s="1321"/>
      <c r="EB44" s="1321"/>
      <c r="EC44" s="1321"/>
      <c r="ED44" s="1321"/>
      <c r="EE44" s="1321"/>
      <c r="EF44" s="1321"/>
      <c r="EG44" s="413"/>
      <c r="EH44" s="1336" t="s">
        <v>286</v>
      </c>
      <c r="EI44" s="876"/>
      <c r="EJ44" s="1340" t="str">
        <f>IF('01nen'!$Q$26="対象",IF('01nen'!$P$26="－","",'01nen'!$P$26),"")</f>
        <v/>
      </c>
      <c r="EK44" s="1324"/>
      <c r="EL44" s="1324"/>
      <c r="EM44" s="1341"/>
      <c r="EN44" s="692" t="str">
        <f>IF('01nen'!$AA$44="","","("&amp;'01nen'!$Z$45&amp;") "&amp;RIGHTB('01nen'!$H$66+10000000000000,12))</f>
        <v/>
      </c>
      <c r="EO44" s="692"/>
      <c r="EP44" s="692"/>
      <c r="EQ44" s="692"/>
      <c r="ER44" s="692"/>
      <c r="ES44" s="692"/>
      <c r="ET44" s="692"/>
      <c r="EU44" s="384"/>
    </row>
    <row r="45" spans="1:151" ht="23.45" customHeight="1">
      <c r="A45" s="104"/>
      <c r="B45" s="168"/>
      <c r="C45" s="168"/>
      <c r="D45" s="168"/>
      <c r="E45" s="168"/>
      <c r="F45" s="635"/>
      <c r="G45" s="635"/>
      <c r="H45" s="699"/>
      <c r="I45" s="680" t="s">
        <v>82</v>
      </c>
      <c r="J45" s="681"/>
      <c r="K45" s="681"/>
      <c r="L45" s="682"/>
      <c r="M45" s="214"/>
      <c r="N45" s="638" t="str">
        <f>IF('01nen'!$Q$20="対象",IF('01nen'!$D$20="","",'01nen'!$D$20),"")</f>
        <v/>
      </c>
      <c r="O45" s="638"/>
      <c r="P45" s="638"/>
      <c r="Q45" s="638"/>
      <c r="R45" s="638"/>
      <c r="S45" s="638"/>
      <c r="T45" s="638"/>
      <c r="U45" s="217"/>
      <c r="V45" s="217"/>
      <c r="W45" s="638" t="str">
        <f>IF('01nen'!$Q$20="対象",IF('01nen'!$E$20="","",'01nen'!$E$20),"")</f>
        <v/>
      </c>
      <c r="X45" s="638"/>
      <c r="Y45" s="638"/>
      <c r="Z45" s="638"/>
      <c r="AA45" s="638"/>
      <c r="AB45" s="638"/>
      <c r="AC45" s="638"/>
      <c r="AD45" s="214"/>
      <c r="AE45" s="701"/>
      <c r="AF45" s="701"/>
      <c r="AG45" s="705"/>
      <c r="AH45" s="706"/>
      <c r="AI45" s="706"/>
      <c r="AJ45" s="707"/>
      <c r="AK45" s="635"/>
      <c r="AL45" s="635"/>
      <c r="AM45" s="699"/>
      <c r="AN45" s="680" t="s">
        <v>82</v>
      </c>
      <c r="AO45" s="681"/>
      <c r="AP45" s="681"/>
      <c r="AQ45" s="682"/>
      <c r="AR45" s="214"/>
      <c r="AS45" s="638" t="str">
        <f>IF('01nen'!$Q$26="対象",IF('01nen'!$D$26="","",'01nen'!$D$26),"")</f>
        <v/>
      </c>
      <c r="AT45" s="638"/>
      <c r="AU45" s="638"/>
      <c r="AV45" s="638"/>
      <c r="AW45" s="638"/>
      <c r="AX45" s="638"/>
      <c r="AY45" s="638"/>
      <c r="AZ45" s="217"/>
      <c r="BA45" s="217"/>
      <c r="BB45" s="638" t="str">
        <f>IF('01nen'!$Q$26="対象",IF('01nen'!$E$26="","",'01nen'!$E$26),"")</f>
        <v/>
      </c>
      <c r="BC45" s="638"/>
      <c r="BD45" s="638"/>
      <c r="BE45" s="638"/>
      <c r="BF45" s="638"/>
      <c r="BG45" s="638"/>
      <c r="BH45" s="638"/>
      <c r="BI45" s="214"/>
      <c r="BJ45" s="701"/>
      <c r="BK45" s="701"/>
      <c r="BL45" s="705"/>
      <c r="BM45" s="706"/>
      <c r="BN45" s="706"/>
      <c r="BO45" s="707"/>
      <c r="BP45" s="691" t="str">
        <f>IF('01nen'!$AA$46="","","("&amp;'01nen'!$Z$46&amp;") "&amp;RIGHTB('01nen'!$H$67+10000000000000,12))</f>
        <v/>
      </c>
      <c r="BQ45" s="692"/>
      <c r="BR45" s="692"/>
      <c r="BS45" s="692"/>
      <c r="BT45" s="692"/>
      <c r="BU45" s="692"/>
      <c r="BV45" s="692"/>
      <c r="BW45" s="171"/>
      <c r="BX45" s="172"/>
      <c r="BY45" s="172"/>
      <c r="BZ45" s="168"/>
      <c r="CA45" s="168"/>
      <c r="CB45" s="168"/>
      <c r="CC45" s="168"/>
      <c r="CD45" s="1315"/>
      <c r="CE45" s="1315"/>
      <c r="CF45" s="1317"/>
      <c r="CG45" s="1289" t="s">
        <v>82</v>
      </c>
      <c r="CH45" s="1343"/>
      <c r="CI45" s="1343"/>
      <c r="CJ45" s="1290"/>
      <c r="CK45" s="285"/>
      <c r="CL45" s="885" t="str">
        <f>IF('01nen'!$Q$20="対象",IF('01nen'!$D$20="","",'01nen'!$D$20),"")</f>
        <v/>
      </c>
      <c r="CM45" s="885"/>
      <c r="CN45" s="885"/>
      <c r="CO45" s="885"/>
      <c r="CP45" s="885"/>
      <c r="CQ45" s="885"/>
      <c r="CR45" s="885"/>
      <c r="CS45" s="286"/>
      <c r="CT45" s="286"/>
      <c r="CU45" s="885" t="str">
        <f>IF('01nen'!$Q$20="対象",IF('01nen'!$E$20="","",'01nen'!$E$20),"")</f>
        <v/>
      </c>
      <c r="CV45" s="885"/>
      <c r="CW45" s="885"/>
      <c r="CX45" s="885"/>
      <c r="CY45" s="885"/>
      <c r="CZ45" s="885"/>
      <c r="DA45" s="885"/>
      <c r="DB45" s="285"/>
      <c r="DC45" s="1289"/>
      <c r="DD45" s="1290"/>
      <c r="DE45" s="703"/>
      <c r="DF45" s="703"/>
      <c r="DG45" s="703"/>
      <c r="DH45" s="704"/>
      <c r="DI45" s="1315"/>
      <c r="DJ45" s="1315"/>
      <c r="DK45" s="1317"/>
      <c r="DL45" s="882" t="s">
        <v>82</v>
      </c>
      <c r="DM45" s="883"/>
      <c r="DN45" s="883"/>
      <c r="DO45" s="884"/>
      <c r="DP45" s="285"/>
      <c r="DQ45" s="885" t="str">
        <f>IF('01nen'!$Q$26="対象",IF('01nen'!$D$26="","",'01nen'!$D$26),"")</f>
        <v/>
      </c>
      <c r="DR45" s="885"/>
      <c r="DS45" s="885"/>
      <c r="DT45" s="885"/>
      <c r="DU45" s="885"/>
      <c r="DV45" s="885"/>
      <c r="DW45" s="885"/>
      <c r="DX45" s="286"/>
      <c r="DY45" s="286"/>
      <c r="DZ45" s="885" t="str">
        <f>IF('01nen'!$Q$26="対象",IF('01nen'!$E$26="","",'01nen'!$E$26),"")</f>
        <v/>
      </c>
      <c r="EA45" s="885"/>
      <c r="EB45" s="885"/>
      <c r="EC45" s="885"/>
      <c r="ED45" s="885"/>
      <c r="EE45" s="885"/>
      <c r="EF45" s="885"/>
      <c r="EG45" s="285"/>
      <c r="EH45" s="876"/>
      <c r="EI45" s="876"/>
      <c r="EJ45" s="1342"/>
      <c r="EK45" s="1292"/>
      <c r="EL45" s="1292"/>
      <c r="EM45" s="1293"/>
      <c r="EN45" s="692" t="str">
        <f>IF('01nen'!$AA$46="","","("&amp;'01nen'!$Z$46&amp;") "&amp;RIGHTB('01nen'!$H$67+10000000000000,12))</f>
        <v/>
      </c>
      <c r="EO45" s="692"/>
      <c r="EP45" s="692"/>
      <c r="EQ45" s="692"/>
      <c r="ER45" s="692"/>
      <c r="ES45" s="692"/>
      <c r="ET45" s="692"/>
      <c r="EU45" s="384"/>
    </row>
    <row r="46" spans="1:151" ht="24.75" thickBot="1">
      <c r="A46" s="104"/>
      <c r="B46" s="168"/>
      <c r="C46" s="168"/>
      <c r="F46" s="636"/>
      <c r="G46" s="636"/>
      <c r="H46" s="708"/>
      <c r="I46" s="679" t="s">
        <v>285</v>
      </c>
      <c r="J46" s="679"/>
      <c r="K46" s="679"/>
      <c r="L46" s="679"/>
      <c r="M46" s="630" t="str">
        <f>IF('01nen'!$Q$20="対象",IF('01nen'!$H$20="","",(MIDB('01nen'!$H$20+1000000000000,2,1))),"")</f>
        <v/>
      </c>
      <c r="N46" s="630"/>
      <c r="O46" s="630" t="str">
        <f>IF($M$46="","",(MIDB('01nen'!$H$20+1000000000000,3,1)))</f>
        <v/>
      </c>
      <c r="P46" s="630"/>
      <c r="Q46" s="630" t="str">
        <f>IF($M$46="","",(MIDB('01nen'!$H$20+1000000000000,4,1)))</f>
        <v/>
      </c>
      <c r="R46" s="630"/>
      <c r="S46" s="630" t="str">
        <f>IF($M$46="","",(MIDB('01nen'!$H$20+1000000000000,5,1)))</f>
        <v/>
      </c>
      <c r="T46" s="630"/>
      <c r="U46" s="630" t="str">
        <f>IF($M$46="","",(MIDB('01nen'!$H$20+1000000000000,6,1)))</f>
        <v/>
      </c>
      <c r="V46" s="630"/>
      <c r="W46" s="630" t="str">
        <f>IF($M$46="","",(MIDB('01nen'!$H$20+1000000000000,7,1)))</f>
        <v/>
      </c>
      <c r="X46" s="630"/>
      <c r="Y46" s="630" t="str">
        <f>IF($M$46="","",(MIDB('01nen'!$H$20+1000000000000,8,1)))</f>
        <v/>
      </c>
      <c r="Z46" s="630"/>
      <c r="AA46" s="630" t="str">
        <f>IF($M$46="","",(MIDB('01nen'!$H$20+1000000000000,9,1)))</f>
        <v/>
      </c>
      <c r="AB46" s="630"/>
      <c r="AC46" s="630" t="str">
        <f>IF($M$46="","",(MIDB('01nen'!$H$20+1000000000000,10,1)))</f>
        <v/>
      </c>
      <c r="AD46" s="630"/>
      <c r="AE46" s="630" t="str">
        <f>IF($M$46="","",(MIDB('01nen'!$H$20+1000000000000,11,1)))</f>
        <v/>
      </c>
      <c r="AF46" s="630"/>
      <c r="AG46" s="630" t="str">
        <f>IF($M$46="","",(MIDB('01nen'!$H$20+1000000000000,12,1)))</f>
        <v/>
      </c>
      <c r="AH46" s="630"/>
      <c r="AI46" s="630" t="str">
        <f>IF($M$46="","",(MIDB('01nen'!$H$20+1000000000000,13,1)))</f>
        <v/>
      </c>
      <c r="AJ46" s="630"/>
      <c r="AK46" s="636"/>
      <c r="AL46" s="636"/>
      <c r="AM46" s="708"/>
      <c r="AN46" s="834" t="s">
        <v>285</v>
      </c>
      <c r="AO46" s="834"/>
      <c r="AP46" s="834"/>
      <c r="AQ46" s="834"/>
      <c r="AR46" s="630" t="str">
        <f>IF('01nen'!$Q$26="対象",IF('01nen'!$H$26="","",(MIDB('01nen'!$H$26+1000000000000,2,1))),"")</f>
        <v/>
      </c>
      <c r="AS46" s="630"/>
      <c r="AT46" s="630" t="str">
        <f>IF($AR$46="","",(MIDB('01nen'!$H$26+1000000000000,3,1)))</f>
        <v/>
      </c>
      <c r="AU46" s="630"/>
      <c r="AV46" s="630" t="str">
        <f>IF($AR$46="","",(MIDB('01nen'!$H$26+1000000000000,4,1)))</f>
        <v/>
      </c>
      <c r="AW46" s="630"/>
      <c r="AX46" s="630" t="str">
        <f>IF($AR$46="","",(MIDB('01nen'!$H$26+1000000000000,5,1)))</f>
        <v/>
      </c>
      <c r="AY46" s="630"/>
      <c r="AZ46" s="630" t="str">
        <f>IF($AR$46="","",(MIDB('01nen'!$H$26+1000000000000,6,1)))</f>
        <v/>
      </c>
      <c r="BA46" s="630"/>
      <c r="BB46" s="630" t="str">
        <f>IF($AR$46="","",(MIDB('01nen'!$H$26+1000000000000,7,1)))</f>
        <v/>
      </c>
      <c r="BC46" s="630"/>
      <c r="BD46" s="630" t="str">
        <f>IF($AR$46="","",(MIDB('01nen'!$H$26+1000000000000,8,1)))</f>
        <v/>
      </c>
      <c r="BE46" s="630"/>
      <c r="BF46" s="630" t="str">
        <f>IF($AR$46="","",(MIDB('01nen'!$H$26+1000000000000,9,1)))</f>
        <v/>
      </c>
      <c r="BG46" s="630"/>
      <c r="BH46" s="630" t="str">
        <f>IF($AR$46="","",(MIDB('01nen'!$H$26+1000000000000,10,1)))</f>
        <v/>
      </c>
      <c r="BI46" s="630"/>
      <c r="BJ46" s="630" t="str">
        <f>IF($AR$46="","",(MIDB('01nen'!$H$26+1000000000000,11,1)))</f>
        <v/>
      </c>
      <c r="BK46" s="630"/>
      <c r="BL46" s="630" t="str">
        <f>IF($AR$46="","",(MIDB('01nen'!$H$26+1000000000000,12,1)))</f>
        <v/>
      </c>
      <c r="BM46" s="630"/>
      <c r="BN46" s="630" t="str">
        <f>IF($AR$46="","",(MIDB('01nen'!$H$26+1000000000000,13,1)))</f>
        <v/>
      </c>
      <c r="BO46" s="630"/>
      <c r="BP46" s="159"/>
      <c r="BQ46" s="159"/>
      <c r="BR46" s="159"/>
      <c r="BS46" s="159"/>
      <c r="BT46" s="159"/>
      <c r="BU46" s="159"/>
      <c r="BV46" s="159"/>
      <c r="BW46" s="171"/>
      <c r="BX46" s="172"/>
      <c r="BY46" s="172"/>
      <c r="BZ46" s="168"/>
      <c r="CA46" s="168"/>
      <c r="CD46" s="1316"/>
      <c r="CE46" s="1316"/>
      <c r="CF46" s="1326"/>
      <c r="CG46" s="876" t="s">
        <v>285</v>
      </c>
      <c r="CH46" s="876"/>
      <c r="CI46" s="876"/>
      <c r="CJ46" s="876"/>
      <c r="CK46" s="1344" t="str">
        <f>IF('01nen'!$Q$20="対象",IF('01nen'!$H$20="","",(MIDB('01nen'!$H$20+1000000000000,2,1))),"")</f>
        <v/>
      </c>
      <c r="CL46" s="1344"/>
      <c r="CM46" s="1344" t="str">
        <f>IF($M$46="","",(MIDB('01nen'!$H$20+1000000000000,3,1)))</f>
        <v/>
      </c>
      <c r="CN46" s="1344"/>
      <c r="CO46" s="1344" t="str">
        <f>IF($M$46="","",(MIDB('01nen'!$H$20+1000000000000,4,1)))</f>
        <v/>
      </c>
      <c r="CP46" s="1344"/>
      <c r="CQ46" s="1344" t="str">
        <f>IF($M$46="","",(MIDB('01nen'!$H$20+1000000000000,5,1)))</f>
        <v/>
      </c>
      <c r="CR46" s="1344"/>
      <c r="CS46" s="1344" t="str">
        <f>IF($M$46="","",(MIDB('01nen'!$H$20+1000000000000,6,1)))</f>
        <v/>
      </c>
      <c r="CT46" s="1344"/>
      <c r="CU46" s="1344" t="str">
        <f>IF($M$46="","",(MIDB('01nen'!$H$20+1000000000000,7,1)))</f>
        <v/>
      </c>
      <c r="CV46" s="1344"/>
      <c r="CW46" s="1344" t="str">
        <f>IF($M$46="","",(MIDB('01nen'!$H$20+1000000000000,8,1)))</f>
        <v/>
      </c>
      <c r="CX46" s="1344"/>
      <c r="CY46" s="1344" t="str">
        <f>IF($M$46="","",(MIDB('01nen'!$H$20+1000000000000,9,1)))</f>
        <v/>
      </c>
      <c r="CZ46" s="1344"/>
      <c r="DA46" s="1344" t="str">
        <f>IF($M$46="","",(MIDB('01nen'!$H$20+1000000000000,10,1)))</f>
        <v/>
      </c>
      <c r="DB46" s="1344"/>
      <c r="DC46" s="1344" t="str">
        <f>IF($M$46="","",(MIDB('01nen'!$H$20+1000000000000,11,1)))</f>
        <v/>
      </c>
      <c r="DD46" s="1344"/>
      <c r="DE46" s="1344" t="str">
        <f>IF($M$46="","",(MIDB('01nen'!$H$20+1000000000000,12,1)))</f>
        <v/>
      </c>
      <c r="DF46" s="1344"/>
      <c r="DG46" s="1344" t="str">
        <f>IF($M$46="","",(MIDB('01nen'!$H$20+1000000000000,13,1)))</f>
        <v/>
      </c>
      <c r="DH46" s="1344"/>
      <c r="DI46" s="1316"/>
      <c r="DJ46" s="1316"/>
      <c r="DK46" s="874"/>
      <c r="DL46" s="875" t="s">
        <v>285</v>
      </c>
      <c r="DM46" s="875"/>
      <c r="DN46" s="875"/>
      <c r="DO46" s="875"/>
      <c r="DP46" s="1344" t="str">
        <f>IF('01nen'!$Q$26="対象",IF('01nen'!$H$26="","",(MIDB('01nen'!$H$26+1000000000000,2,1))),"")</f>
        <v/>
      </c>
      <c r="DQ46" s="1344"/>
      <c r="DR46" s="1344" t="str">
        <f>IF($AR$46="","",(MIDB('01nen'!$H$26+1000000000000,3,1)))</f>
        <v/>
      </c>
      <c r="DS46" s="1344"/>
      <c r="DT46" s="1344" t="str">
        <f>IF($AR$46="","",(MIDB('01nen'!$H$26+1000000000000,4,1)))</f>
        <v/>
      </c>
      <c r="DU46" s="1344"/>
      <c r="DV46" s="1344" t="str">
        <f>IF($AR$46="","",(MIDB('01nen'!$H$26+1000000000000,5,1)))</f>
        <v/>
      </c>
      <c r="DW46" s="1344"/>
      <c r="DX46" s="1344" t="str">
        <f>IF($AR$46="","",(MIDB('01nen'!$H$26+1000000000000,6,1)))</f>
        <v/>
      </c>
      <c r="DY46" s="1344"/>
      <c r="DZ46" s="1328" t="str">
        <f>IF($AR$46="","",(MIDB('01nen'!$H$26+1000000000000,7,1)))</f>
        <v/>
      </c>
      <c r="EA46" s="1328"/>
      <c r="EB46" s="1328" t="str">
        <f>IF($AR$46="","",(MIDB('01nen'!$H$26+1000000000000,8,1)))</f>
        <v/>
      </c>
      <c r="EC46" s="1328"/>
      <c r="ED46" s="1328" t="str">
        <f>IF($AR$46="","",(MIDB('01nen'!$H$26+1000000000000,9,1)))</f>
        <v/>
      </c>
      <c r="EE46" s="1328"/>
      <c r="EF46" s="1328" t="str">
        <f>IF($AR$46="","",(MIDB('01nen'!$H$26+1000000000000,10,1)))</f>
        <v/>
      </c>
      <c r="EG46" s="1328"/>
      <c r="EH46" s="1328" t="str">
        <f>IF($AR$46="","",(MIDB('01nen'!$H$26+1000000000000,11,1)))</f>
        <v/>
      </c>
      <c r="EI46" s="1328"/>
      <c r="EJ46" s="1328" t="str">
        <f>IF($AR$46="","",(MIDB('01nen'!$H$26+1000000000000,12,1)))</f>
        <v/>
      </c>
      <c r="EK46" s="1328"/>
      <c r="EL46" s="1328" t="str">
        <f>IF($AR$46="","",(MIDB('01nen'!$H$26+1000000000000,13,1)))</f>
        <v/>
      </c>
      <c r="EM46" s="1328"/>
      <c r="EN46" s="327"/>
      <c r="EO46" s="318"/>
      <c r="EP46" s="318"/>
      <c r="EQ46" s="318"/>
      <c r="ER46" s="318"/>
      <c r="ES46" s="318"/>
      <c r="ET46" s="320"/>
      <c r="EU46" s="384"/>
    </row>
    <row r="47" spans="1:151" ht="24.75" thickTop="1">
      <c r="A47" s="104"/>
      <c r="B47" s="168"/>
      <c r="C47" s="168"/>
      <c r="F47" s="649" t="s">
        <v>249</v>
      </c>
      <c r="G47" s="650"/>
      <c r="H47" s="651"/>
      <c r="I47" s="655" t="s">
        <v>248</v>
      </c>
      <c r="J47" s="656"/>
      <c r="K47" s="656"/>
      <c r="L47" s="995" t="s">
        <v>250</v>
      </c>
      <c r="M47" s="995"/>
      <c r="N47" s="995"/>
      <c r="O47" s="656" t="s">
        <v>146</v>
      </c>
      <c r="P47" s="656"/>
      <c r="Q47" s="656"/>
      <c r="R47" s="687" t="s">
        <v>145</v>
      </c>
      <c r="S47" s="687"/>
      <c r="T47" s="688"/>
      <c r="U47" s="623" t="s">
        <v>68</v>
      </c>
      <c r="V47" s="624"/>
      <c r="W47" s="624"/>
      <c r="X47" s="624"/>
      <c r="Y47" s="624"/>
      <c r="Z47" s="625"/>
      <c r="AA47" s="632" t="s">
        <v>69</v>
      </c>
      <c r="AB47" s="632"/>
      <c r="AC47" s="632"/>
      <c r="AD47" s="632"/>
      <c r="AE47" s="632"/>
      <c r="AF47" s="632"/>
      <c r="AG47" s="633" t="s">
        <v>253</v>
      </c>
      <c r="AH47" s="634"/>
      <c r="AI47" s="634"/>
      <c r="AJ47" s="643" t="s">
        <v>252</v>
      </c>
      <c r="AK47" s="643"/>
      <c r="AL47" s="644"/>
      <c r="AM47" s="998" t="s">
        <v>147</v>
      </c>
      <c r="AN47" s="999"/>
      <c r="AO47" s="999"/>
      <c r="AP47" s="999"/>
      <c r="AQ47" s="999"/>
      <c r="AR47" s="999"/>
      <c r="AS47" s="999"/>
      <c r="AT47" s="999"/>
      <c r="AU47" s="999"/>
      <c r="AV47" s="999"/>
      <c r="AW47" s="999"/>
      <c r="AX47" s="999"/>
      <c r="AY47" s="999"/>
      <c r="AZ47" s="999"/>
      <c r="BA47" s="1000"/>
      <c r="BB47" s="888" t="s">
        <v>70</v>
      </c>
      <c r="BC47" s="888"/>
      <c r="BD47" s="888"/>
      <c r="BE47" s="888"/>
      <c r="BF47" s="888"/>
      <c r="BG47" s="888"/>
      <c r="BH47" s="888"/>
      <c r="BI47" s="888"/>
      <c r="BJ47" s="888"/>
      <c r="BK47" s="888"/>
      <c r="BL47" s="888"/>
      <c r="BM47" s="888"/>
      <c r="BN47" s="888"/>
      <c r="BO47" s="888"/>
      <c r="BP47" s="888"/>
      <c r="BQ47" s="888"/>
      <c r="BR47" s="888"/>
      <c r="BS47" s="888"/>
      <c r="BT47" s="888"/>
      <c r="BU47" s="888"/>
      <c r="BV47" s="889"/>
      <c r="BW47" s="105"/>
      <c r="BX47" s="172"/>
      <c r="BY47" s="172"/>
      <c r="BZ47" s="168"/>
      <c r="CA47" s="168"/>
      <c r="CD47" s="1347" t="s">
        <v>345</v>
      </c>
      <c r="CE47" s="1348"/>
      <c r="CF47" s="1349"/>
      <c r="CG47" s="1356" t="s">
        <v>248</v>
      </c>
      <c r="CH47" s="1357"/>
      <c r="CI47" s="1357"/>
      <c r="CJ47" s="1362" t="s">
        <v>250</v>
      </c>
      <c r="CK47" s="1362"/>
      <c r="CL47" s="1362"/>
      <c r="CM47" s="1357" t="s">
        <v>146</v>
      </c>
      <c r="CN47" s="1357"/>
      <c r="CO47" s="1357"/>
      <c r="CP47" s="1365" t="s">
        <v>145</v>
      </c>
      <c r="CQ47" s="1365"/>
      <c r="CR47" s="1366"/>
      <c r="CS47" s="1371" t="s">
        <v>68</v>
      </c>
      <c r="CT47" s="1372"/>
      <c r="CU47" s="1372"/>
      <c r="CV47" s="1372"/>
      <c r="CW47" s="1372"/>
      <c r="CX47" s="1372"/>
      <c r="CY47" s="1373" t="s">
        <v>69</v>
      </c>
      <c r="CZ47" s="1373"/>
      <c r="DA47" s="1373"/>
      <c r="DB47" s="1373"/>
      <c r="DC47" s="1373"/>
      <c r="DD47" s="1373"/>
      <c r="DE47" s="1374" t="s">
        <v>346</v>
      </c>
      <c r="DF47" s="1374"/>
      <c r="DG47" s="1374"/>
      <c r="DH47" s="1376" t="s">
        <v>347</v>
      </c>
      <c r="DI47" s="1376"/>
      <c r="DJ47" s="1377"/>
      <c r="DK47" s="1380" t="s">
        <v>147</v>
      </c>
      <c r="DL47" s="1381"/>
      <c r="DM47" s="1381"/>
      <c r="DN47" s="1381"/>
      <c r="DO47" s="1381"/>
      <c r="DP47" s="1381"/>
      <c r="DQ47" s="1381"/>
      <c r="DR47" s="1381"/>
      <c r="DS47" s="1381"/>
      <c r="DT47" s="1381"/>
      <c r="DU47" s="1381"/>
      <c r="DV47" s="1381"/>
      <c r="DW47" s="1381"/>
      <c r="DX47" s="1381"/>
      <c r="DY47" s="1382"/>
      <c r="DZ47" s="1386" t="s">
        <v>70</v>
      </c>
      <c r="EA47" s="1387"/>
      <c r="EB47" s="1387"/>
      <c r="EC47" s="1387"/>
      <c r="ED47" s="1387"/>
      <c r="EE47" s="1387"/>
      <c r="EF47" s="1387"/>
      <c r="EG47" s="1387"/>
      <c r="EH47" s="1387"/>
      <c r="EI47" s="1387"/>
      <c r="EJ47" s="1387"/>
      <c r="EK47" s="1387"/>
      <c r="EL47" s="1387"/>
      <c r="EM47" s="1387"/>
      <c r="EN47" s="1387"/>
      <c r="EO47" s="1387"/>
      <c r="EP47" s="1387"/>
      <c r="EQ47" s="1387"/>
      <c r="ER47" s="1387"/>
      <c r="ES47" s="1387"/>
      <c r="ET47" s="1387"/>
      <c r="EU47" s="388"/>
    </row>
    <row r="48" spans="1:151" ht="17.25">
      <c r="A48" s="111"/>
      <c r="B48" s="168"/>
      <c r="C48" s="168"/>
      <c r="F48" s="652"/>
      <c r="G48" s="653"/>
      <c r="H48" s="654"/>
      <c r="I48" s="657"/>
      <c r="J48" s="658"/>
      <c r="K48" s="658"/>
      <c r="L48" s="996"/>
      <c r="M48" s="996"/>
      <c r="N48" s="996"/>
      <c r="O48" s="658"/>
      <c r="P48" s="658"/>
      <c r="Q48" s="658"/>
      <c r="R48" s="689"/>
      <c r="S48" s="689"/>
      <c r="T48" s="690"/>
      <c r="U48" s="626" t="s">
        <v>262</v>
      </c>
      <c r="V48" s="627"/>
      <c r="W48" s="627"/>
      <c r="X48" s="622" t="s">
        <v>251</v>
      </c>
      <c r="Y48" s="622"/>
      <c r="Z48" s="622"/>
      <c r="AA48" s="631" t="s">
        <v>254</v>
      </c>
      <c r="AB48" s="631"/>
      <c r="AC48" s="631"/>
      <c r="AD48" s="631" t="s">
        <v>255</v>
      </c>
      <c r="AE48" s="631"/>
      <c r="AF48" s="631"/>
      <c r="AG48" s="631"/>
      <c r="AH48" s="631"/>
      <c r="AI48" s="631"/>
      <c r="AJ48" s="645"/>
      <c r="AK48" s="645"/>
      <c r="AL48" s="646"/>
      <c r="AM48" s="1001"/>
      <c r="AN48" s="1002"/>
      <c r="AO48" s="1002"/>
      <c r="AP48" s="1002"/>
      <c r="AQ48" s="1002"/>
      <c r="AR48" s="1002"/>
      <c r="AS48" s="1002"/>
      <c r="AT48" s="1002"/>
      <c r="AU48" s="1002"/>
      <c r="AV48" s="1002"/>
      <c r="AW48" s="1002"/>
      <c r="AX48" s="1002"/>
      <c r="AY48" s="1002"/>
      <c r="AZ48" s="1002"/>
      <c r="BA48" s="1003"/>
      <c r="BB48" s="1002"/>
      <c r="BC48" s="1002"/>
      <c r="BD48" s="1002"/>
      <c r="BE48" s="1002"/>
      <c r="BF48" s="1002"/>
      <c r="BG48" s="1002"/>
      <c r="BH48" s="1002"/>
      <c r="BI48" s="1002"/>
      <c r="BJ48" s="1002"/>
      <c r="BK48" s="1002"/>
      <c r="BL48" s="1002"/>
      <c r="BM48" s="1002"/>
      <c r="BN48" s="1002"/>
      <c r="BO48" s="1002"/>
      <c r="BP48" s="1002"/>
      <c r="BQ48" s="1002"/>
      <c r="BR48" s="1002"/>
      <c r="BS48" s="1002"/>
      <c r="BT48" s="1002"/>
      <c r="BU48" s="1002"/>
      <c r="BV48" s="1004"/>
      <c r="BW48" s="105"/>
      <c r="BX48" s="172"/>
      <c r="BY48" s="172"/>
      <c r="BZ48" s="168"/>
      <c r="CA48" s="168"/>
      <c r="CD48" s="1350"/>
      <c r="CE48" s="1351"/>
      <c r="CF48" s="1352"/>
      <c r="CG48" s="1358"/>
      <c r="CH48" s="1359"/>
      <c r="CI48" s="1359"/>
      <c r="CJ48" s="1363"/>
      <c r="CK48" s="1363"/>
      <c r="CL48" s="1363"/>
      <c r="CM48" s="1359"/>
      <c r="CN48" s="1359"/>
      <c r="CO48" s="1359"/>
      <c r="CP48" s="1367"/>
      <c r="CQ48" s="1367"/>
      <c r="CR48" s="1368"/>
      <c r="CS48" s="1390" t="s">
        <v>348</v>
      </c>
      <c r="CT48" s="1391"/>
      <c r="CU48" s="1391"/>
      <c r="CV48" s="1392" t="s">
        <v>349</v>
      </c>
      <c r="CW48" s="1392"/>
      <c r="CX48" s="1392"/>
      <c r="CY48" s="1375" t="s">
        <v>350</v>
      </c>
      <c r="CZ48" s="1375"/>
      <c r="DA48" s="1375"/>
      <c r="DB48" s="1375" t="s">
        <v>351</v>
      </c>
      <c r="DC48" s="1375"/>
      <c r="DD48" s="1375"/>
      <c r="DE48" s="1375"/>
      <c r="DF48" s="1375"/>
      <c r="DG48" s="1375"/>
      <c r="DH48" s="1378"/>
      <c r="DI48" s="1378"/>
      <c r="DJ48" s="1379"/>
      <c r="DK48" s="1383"/>
      <c r="DL48" s="1384"/>
      <c r="DM48" s="1384"/>
      <c r="DN48" s="1384"/>
      <c r="DO48" s="1384"/>
      <c r="DP48" s="1384"/>
      <c r="DQ48" s="1384"/>
      <c r="DR48" s="1384"/>
      <c r="DS48" s="1384"/>
      <c r="DT48" s="1384"/>
      <c r="DU48" s="1384"/>
      <c r="DV48" s="1384"/>
      <c r="DW48" s="1384"/>
      <c r="DX48" s="1384"/>
      <c r="DY48" s="1385"/>
      <c r="DZ48" s="1388"/>
      <c r="EA48" s="1389"/>
      <c r="EB48" s="1389"/>
      <c r="EC48" s="1389"/>
      <c r="ED48" s="1389"/>
      <c r="EE48" s="1389"/>
      <c r="EF48" s="1389"/>
      <c r="EG48" s="1389"/>
      <c r="EH48" s="1389"/>
      <c r="EI48" s="1389"/>
      <c r="EJ48" s="1389"/>
      <c r="EK48" s="1389"/>
      <c r="EL48" s="1389"/>
      <c r="EM48" s="1389"/>
      <c r="EN48" s="1389"/>
      <c r="EO48" s="1389"/>
      <c r="EP48" s="1389"/>
      <c r="EQ48" s="1389"/>
      <c r="ER48" s="1389"/>
      <c r="ES48" s="1389"/>
      <c r="ET48" s="1389"/>
      <c r="EU48" s="388"/>
    </row>
    <row r="49" spans="1:152" ht="17.25">
      <c r="A49" s="111"/>
      <c r="B49" s="168"/>
      <c r="C49" s="168"/>
      <c r="D49" s="642" t="s">
        <v>263</v>
      </c>
      <c r="E49" s="642"/>
      <c r="F49" s="652"/>
      <c r="G49" s="653"/>
      <c r="H49" s="654"/>
      <c r="I49" s="657"/>
      <c r="J49" s="658"/>
      <c r="K49" s="658"/>
      <c r="L49" s="996"/>
      <c r="M49" s="996"/>
      <c r="N49" s="996"/>
      <c r="O49" s="658"/>
      <c r="P49" s="658"/>
      <c r="Q49" s="658"/>
      <c r="R49" s="689"/>
      <c r="S49" s="689"/>
      <c r="T49" s="690"/>
      <c r="U49" s="626"/>
      <c r="V49" s="627"/>
      <c r="W49" s="627"/>
      <c r="X49" s="622"/>
      <c r="Y49" s="622"/>
      <c r="Z49" s="622"/>
      <c r="AA49" s="631"/>
      <c r="AB49" s="631"/>
      <c r="AC49" s="631"/>
      <c r="AD49" s="631"/>
      <c r="AE49" s="631"/>
      <c r="AF49" s="631"/>
      <c r="AG49" s="631"/>
      <c r="AH49" s="631"/>
      <c r="AI49" s="631"/>
      <c r="AJ49" s="645"/>
      <c r="AK49" s="645"/>
      <c r="AL49" s="646"/>
      <c r="AM49" s="1007" t="s">
        <v>71</v>
      </c>
      <c r="AN49" s="1008"/>
      <c r="AO49" s="1009"/>
      <c r="AP49" s="1010" t="s">
        <v>72</v>
      </c>
      <c r="AQ49" s="1008"/>
      <c r="AR49" s="1009"/>
      <c r="AS49" s="1015" t="s">
        <v>73</v>
      </c>
      <c r="AT49" s="1015"/>
      <c r="AU49" s="1015"/>
      <c r="AV49" s="1010" t="s">
        <v>74</v>
      </c>
      <c r="AW49" s="1008"/>
      <c r="AX49" s="1008"/>
      <c r="AY49" s="1010" t="s">
        <v>75</v>
      </c>
      <c r="AZ49" s="1008"/>
      <c r="BA49" s="1011"/>
      <c r="BB49" s="1008" t="s">
        <v>76</v>
      </c>
      <c r="BC49" s="1008"/>
      <c r="BD49" s="1009"/>
      <c r="BE49" s="683" t="s">
        <v>77</v>
      </c>
      <c r="BF49" s="683"/>
      <c r="BG49" s="683"/>
      <c r="BH49" s="683" t="s">
        <v>78</v>
      </c>
      <c r="BI49" s="683"/>
      <c r="BJ49" s="683"/>
      <c r="BK49" s="683" t="s">
        <v>79</v>
      </c>
      <c r="BL49" s="683"/>
      <c r="BM49" s="683"/>
      <c r="BN49" s="683" t="s">
        <v>149</v>
      </c>
      <c r="BO49" s="683"/>
      <c r="BP49" s="683"/>
      <c r="BQ49" s="683" t="s">
        <v>150</v>
      </c>
      <c r="BR49" s="683"/>
      <c r="BS49" s="683"/>
      <c r="BT49" s="683" t="s">
        <v>75</v>
      </c>
      <c r="BU49" s="683"/>
      <c r="BV49" s="683"/>
      <c r="BW49" s="105"/>
      <c r="BX49" s="172"/>
      <c r="BY49" s="172"/>
      <c r="BZ49" s="168"/>
      <c r="CA49" s="168"/>
      <c r="CB49" s="1399" t="s">
        <v>151</v>
      </c>
      <c r="CC49" s="1399"/>
      <c r="CD49" s="1350"/>
      <c r="CE49" s="1351"/>
      <c r="CF49" s="1352"/>
      <c r="CG49" s="1358"/>
      <c r="CH49" s="1359"/>
      <c r="CI49" s="1359"/>
      <c r="CJ49" s="1363"/>
      <c r="CK49" s="1363"/>
      <c r="CL49" s="1363"/>
      <c r="CM49" s="1359"/>
      <c r="CN49" s="1359"/>
      <c r="CO49" s="1359"/>
      <c r="CP49" s="1367"/>
      <c r="CQ49" s="1367"/>
      <c r="CR49" s="1368"/>
      <c r="CS49" s="1390"/>
      <c r="CT49" s="1391"/>
      <c r="CU49" s="1391"/>
      <c r="CV49" s="1392"/>
      <c r="CW49" s="1392"/>
      <c r="CX49" s="1392"/>
      <c r="CY49" s="1375"/>
      <c r="CZ49" s="1375"/>
      <c r="DA49" s="1375"/>
      <c r="DB49" s="1375"/>
      <c r="DC49" s="1375"/>
      <c r="DD49" s="1375"/>
      <c r="DE49" s="1375"/>
      <c r="DF49" s="1375"/>
      <c r="DG49" s="1375"/>
      <c r="DH49" s="1378"/>
      <c r="DI49" s="1378"/>
      <c r="DJ49" s="1379"/>
      <c r="DK49" s="1400" t="s">
        <v>71</v>
      </c>
      <c r="DL49" s="1401"/>
      <c r="DM49" s="1401"/>
      <c r="DN49" s="1401" t="s">
        <v>72</v>
      </c>
      <c r="DO49" s="1401"/>
      <c r="DP49" s="1401"/>
      <c r="DQ49" s="1404" t="s">
        <v>73</v>
      </c>
      <c r="DR49" s="1404"/>
      <c r="DS49" s="1404"/>
      <c r="DT49" s="1401" t="s">
        <v>74</v>
      </c>
      <c r="DU49" s="1401"/>
      <c r="DV49" s="1401"/>
      <c r="DW49" s="1401" t="s">
        <v>75</v>
      </c>
      <c r="DX49" s="1401"/>
      <c r="DY49" s="1406"/>
      <c r="DZ49" s="1408" t="s">
        <v>76</v>
      </c>
      <c r="EA49" s="1409"/>
      <c r="EB49" s="1409"/>
      <c r="EC49" s="1409" t="s">
        <v>77</v>
      </c>
      <c r="ED49" s="1409"/>
      <c r="EE49" s="1409"/>
      <c r="EF49" s="1409" t="s">
        <v>78</v>
      </c>
      <c r="EG49" s="1409"/>
      <c r="EH49" s="1409"/>
      <c r="EI49" s="1409" t="s">
        <v>79</v>
      </c>
      <c r="EJ49" s="1409"/>
      <c r="EK49" s="1409"/>
      <c r="EL49" s="1409" t="s">
        <v>149</v>
      </c>
      <c r="EM49" s="1409"/>
      <c r="EN49" s="1409"/>
      <c r="EO49" s="1409" t="s">
        <v>150</v>
      </c>
      <c r="EP49" s="1409"/>
      <c r="EQ49" s="1409"/>
      <c r="ER49" s="1409" t="s">
        <v>75</v>
      </c>
      <c r="ES49" s="1409"/>
      <c r="ET49" s="1409"/>
      <c r="EU49" s="388"/>
    </row>
    <row r="50" spans="1:152" ht="17.25">
      <c r="A50" s="111"/>
      <c r="B50" s="168"/>
      <c r="C50" s="168"/>
      <c r="D50" s="642"/>
      <c r="E50" s="642"/>
      <c r="F50" s="652"/>
      <c r="G50" s="653"/>
      <c r="H50" s="654"/>
      <c r="I50" s="657"/>
      <c r="J50" s="658"/>
      <c r="K50" s="658"/>
      <c r="L50" s="996"/>
      <c r="M50" s="996"/>
      <c r="N50" s="996"/>
      <c r="O50" s="658"/>
      <c r="P50" s="658"/>
      <c r="Q50" s="658"/>
      <c r="R50" s="689"/>
      <c r="S50" s="689"/>
      <c r="T50" s="690"/>
      <c r="U50" s="626"/>
      <c r="V50" s="627"/>
      <c r="W50" s="627"/>
      <c r="X50" s="622"/>
      <c r="Y50" s="622"/>
      <c r="Z50" s="622"/>
      <c r="AA50" s="631"/>
      <c r="AB50" s="631"/>
      <c r="AC50" s="631"/>
      <c r="AD50" s="631"/>
      <c r="AE50" s="631"/>
      <c r="AF50" s="631"/>
      <c r="AG50" s="631"/>
      <c r="AH50" s="631"/>
      <c r="AI50" s="631"/>
      <c r="AJ50" s="645"/>
      <c r="AK50" s="645"/>
      <c r="AL50" s="646"/>
      <c r="AM50" s="1007"/>
      <c r="AN50" s="1008"/>
      <c r="AO50" s="1009"/>
      <c r="AP50" s="1010"/>
      <c r="AQ50" s="1008"/>
      <c r="AR50" s="1009"/>
      <c r="AS50" s="1016"/>
      <c r="AT50" s="1016"/>
      <c r="AU50" s="1016"/>
      <c r="AV50" s="1010"/>
      <c r="AW50" s="1008"/>
      <c r="AX50" s="1008"/>
      <c r="AY50" s="1010"/>
      <c r="AZ50" s="1008"/>
      <c r="BA50" s="1011"/>
      <c r="BB50" s="896"/>
      <c r="BC50" s="896"/>
      <c r="BD50" s="897"/>
      <c r="BE50" s="683"/>
      <c r="BF50" s="683"/>
      <c r="BG50" s="683"/>
      <c r="BH50" s="683"/>
      <c r="BI50" s="683"/>
      <c r="BJ50" s="683"/>
      <c r="BK50" s="683"/>
      <c r="BL50" s="683"/>
      <c r="BM50" s="683"/>
      <c r="BN50" s="683"/>
      <c r="BO50" s="683"/>
      <c r="BP50" s="683"/>
      <c r="BQ50" s="683"/>
      <c r="BR50" s="683"/>
      <c r="BS50" s="683"/>
      <c r="BT50" s="683"/>
      <c r="BU50" s="683"/>
      <c r="BV50" s="683"/>
      <c r="BW50" s="105"/>
      <c r="BX50" s="172"/>
      <c r="BY50" s="172"/>
      <c r="BZ50" s="168"/>
      <c r="CA50" s="168"/>
      <c r="CB50" s="1399"/>
      <c r="CC50" s="1399"/>
      <c r="CD50" s="1353"/>
      <c r="CE50" s="1354"/>
      <c r="CF50" s="1355"/>
      <c r="CG50" s="1360"/>
      <c r="CH50" s="1361"/>
      <c r="CI50" s="1361"/>
      <c r="CJ50" s="1364"/>
      <c r="CK50" s="1364"/>
      <c r="CL50" s="1364"/>
      <c r="CM50" s="1361"/>
      <c r="CN50" s="1361"/>
      <c r="CO50" s="1361"/>
      <c r="CP50" s="1369"/>
      <c r="CQ50" s="1369"/>
      <c r="CR50" s="1370"/>
      <c r="CS50" s="1390"/>
      <c r="CT50" s="1391"/>
      <c r="CU50" s="1391"/>
      <c r="CV50" s="1392"/>
      <c r="CW50" s="1392"/>
      <c r="CX50" s="1392"/>
      <c r="CY50" s="1375"/>
      <c r="CZ50" s="1375"/>
      <c r="DA50" s="1375"/>
      <c r="DB50" s="1375"/>
      <c r="DC50" s="1375"/>
      <c r="DD50" s="1375"/>
      <c r="DE50" s="1375"/>
      <c r="DF50" s="1375"/>
      <c r="DG50" s="1375"/>
      <c r="DH50" s="1378"/>
      <c r="DI50" s="1378"/>
      <c r="DJ50" s="1379"/>
      <c r="DK50" s="1402"/>
      <c r="DL50" s="1403"/>
      <c r="DM50" s="1403"/>
      <c r="DN50" s="1403"/>
      <c r="DO50" s="1403"/>
      <c r="DP50" s="1403"/>
      <c r="DQ50" s="1405"/>
      <c r="DR50" s="1405"/>
      <c r="DS50" s="1405"/>
      <c r="DT50" s="1403"/>
      <c r="DU50" s="1403"/>
      <c r="DV50" s="1403"/>
      <c r="DW50" s="1403"/>
      <c r="DX50" s="1403"/>
      <c r="DY50" s="1407"/>
      <c r="DZ50" s="1408"/>
      <c r="EA50" s="1409"/>
      <c r="EB50" s="1409"/>
      <c r="EC50" s="1409"/>
      <c r="ED50" s="1409"/>
      <c r="EE50" s="1409"/>
      <c r="EF50" s="1409"/>
      <c r="EG50" s="1409"/>
      <c r="EH50" s="1409"/>
      <c r="EI50" s="1409"/>
      <c r="EJ50" s="1409"/>
      <c r="EK50" s="1409"/>
      <c r="EL50" s="1409"/>
      <c r="EM50" s="1409"/>
      <c r="EN50" s="1409"/>
      <c r="EO50" s="1409"/>
      <c r="EP50" s="1409"/>
      <c r="EQ50" s="1409"/>
      <c r="ER50" s="1409"/>
      <c r="ES50" s="1409"/>
      <c r="ET50" s="1409"/>
      <c r="EU50" s="388"/>
    </row>
    <row r="51" spans="1:152" ht="31.5" thickBot="1">
      <c r="A51" s="173"/>
      <c r="B51" s="168"/>
      <c r="C51" s="168"/>
      <c r="D51" s="642"/>
      <c r="E51" s="642"/>
      <c r="F51" s="648" t="str">
        <f>IF('01nen'!$C$36="○","○","")</f>
        <v/>
      </c>
      <c r="G51" s="620"/>
      <c r="H51" s="621"/>
      <c r="I51" s="659" t="str">
        <f>IF('01nen'!$E$37="○","○","")</f>
        <v/>
      </c>
      <c r="J51" s="618"/>
      <c r="K51" s="618"/>
      <c r="L51" s="618" t="str">
        <f>IF('01nen'!$C$37="○","○","")</f>
        <v/>
      </c>
      <c r="M51" s="618"/>
      <c r="N51" s="618"/>
      <c r="O51" s="618" t="str">
        <f>IF('01nen'!$E$36="○","○","")</f>
        <v/>
      </c>
      <c r="P51" s="618"/>
      <c r="Q51" s="618"/>
      <c r="R51" s="618" t="str">
        <f>IF('01nen'!$O$8="丙欄","○",IF('01nen'!$O$8="乙欄","○",""))</f>
        <v/>
      </c>
      <c r="S51" s="618"/>
      <c r="T51" s="619"/>
      <c r="U51" s="628" t="str">
        <f>IF('01nen'!$AB$29&gt;0,"○","")</f>
        <v/>
      </c>
      <c r="V51" s="629"/>
      <c r="W51" s="629"/>
      <c r="X51" s="620" t="str">
        <f>IF('01nen'!$AB$28&gt;0,"○","")</f>
        <v/>
      </c>
      <c r="Y51" s="620"/>
      <c r="Z51" s="620"/>
      <c r="AA51" s="620" t="str">
        <f>IF('01nen'!$AB$31&gt;0,"○","")</f>
        <v/>
      </c>
      <c r="AB51" s="620"/>
      <c r="AC51" s="620"/>
      <c r="AD51" s="620" t="str">
        <f>IF('01nen'!$AB$32&gt;0,"○","")</f>
        <v/>
      </c>
      <c r="AE51" s="620"/>
      <c r="AF51" s="620"/>
      <c r="AG51" s="620" t="str">
        <f>IF('01nen'!$AD$31&gt;0,"○","")</f>
        <v/>
      </c>
      <c r="AH51" s="620"/>
      <c r="AI51" s="620"/>
      <c r="AJ51" s="620" t="str">
        <f>IF('01nen'!$AD$32&gt;0,"○","")</f>
        <v/>
      </c>
      <c r="AK51" s="620"/>
      <c r="AL51" s="621"/>
      <c r="AM51" s="1017" t="str">
        <f>IF('01nen'!$H$45="就職","○","")</f>
        <v/>
      </c>
      <c r="AN51" s="1018"/>
      <c r="AO51" s="1018"/>
      <c r="AP51" s="1018" t="str">
        <f>IF('01nen'!$H$45="退職","○","")</f>
        <v/>
      </c>
      <c r="AQ51" s="1018"/>
      <c r="AR51" s="1018"/>
      <c r="AS51" s="1019" t="str">
        <f>IF('01nen'!H46="","",IF('01nen'!H46&gt;=43586,"元","31"))</f>
        <v/>
      </c>
      <c r="AT51" s="1019"/>
      <c r="AU51" s="1019"/>
      <c r="AV51" s="1012" t="str">
        <f>IF('01nen'!$H$46="","",'01nen'!$H$46)</f>
        <v/>
      </c>
      <c r="AW51" s="1012"/>
      <c r="AX51" s="1012"/>
      <c r="AY51" s="988" t="str">
        <f>IF('01nen'!$H$46="","",'01nen'!$H$46)</f>
        <v/>
      </c>
      <c r="AZ51" s="988"/>
      <c r="BA51" s="989"/>
      <c r="BB51" s="990" t="str">
        <f>IF('01nen'!$O$12="","",IF('01nen'!$AB$35=1,"○",""))</f>
        <v/>
      </c>
      <c r="BC51" s="990"/>
      <c r="BD51" s="991"/>
      <c r="BE51" s="1005" t="str">
        <f>IF('01nen'!$O$12="","",IF('01nen'!$AB$35=2,"○",""))</f>
        <v/>
      </c>
      <c r="BF51" s="1005"/>
      <c r="BG51" s="1005"/>
      <c r="BH51" s="1005" t="str">
        <f>IF('01nen'!$O$12="","",IF('01nen'!$AB$35=3,"○",""))</f>
        <v/>
      </c>
      <c r="BI51" s="1005"/>
      <c r="BJ51" s="1005"/>
      <c r="BK51" s="1005" t="str">
        <f>IF('01nen'!$O$12="","",IF('01nen'!$AB$35=4,"○",""))</f>
        <v/>
      </c>
      <c r="BL51" s="1005"/>
      <c r="BM51" s="1005"/>
      <c r="BN51" s="1006" t="str">
        <f>IF('01nen'!$O$12="","",'01nen'!$O$12)</f>
        <v/>
      </c>
      <c r="BO51" s="1006"/>
      <c r="BP51" s="1006"/>
      <c r="BQ51" s="916" t="str">
        <f>IF('01nen'!$O$12="","",'01nen'!$O$12)</f>
        <v/>
      </c>
      <c r="BR51" s="916"/>
      <c r="BS51" s="916"/>
      <c r="BT51" s="997" t="str">
        <f>IF('01nen'!$O$12="","",'01nen'!$O$12)</f>
        <v/>
      </c>
      <c r="BU51" s="997"/>
      <c r="BV51" s="997"/>
      <c r="BW51" s="105"/>
      <c r="BX51" s="172"/>
      <c r="BY51" s="172"/>
      <c r="BZ51" s="168"/>
      <c r="CA51" s="168"/>
      <c r="CB51" s="1399"/>
      <c r="CC51" s="1399"/>
      <c r="CD51" s="1410" t="str">
        <f>IF('01nen'!$C$36="○","○","")</f>
        <v/>
      </c>
      <c r="CE51" s="1411"/>
      <c r="CF51" s="1412"/>
      <c r="CG51" s="1413" t="str">
        <f>IF('01nen'!$E$37="○","○","")</f>
        <v/>
      </c>
      <c r="CH51" s="1414"/>
      <c r="CI51" s="1414"/>
      <c r="CJ51" s="1414" t="str">
        <f>IF('01nen'!$C$37="○","○","")</f>
        <v/>
      </c>
      <c r="CK51" s="1414"/>
      <c r="CL51" s="1414"/>
      <c r="CM51" s="1414" t="str">
        <f>IF('01nen'!$E$36="○","○","")</f>
        <v/>
      </c>
      <c r="CN51" s="1414"/>
      <c r="CO51" s="1414"/>
      <c r="CP51" s="1414" t="str">
        <f>IF('01nen'!$O$8="丙欄","○",IF('01nen'!$O$8="乙欄","○",""))</f>
        <v/>
      </c>
      <c r="CQ51" s="1414"/>
      <c r="CR51" s="1415"/>
      <c r="CS51" s="1416" t="str">
        <f>IF('01nen'!$AB$29&gt;0,"○","")</f>
        <v/>
      </c>
      <c r="CT51" s="1417"/>
      <c r="CU51" s="1417"/>
      <c r="CV51" s="1418" t="str">
        <f>IF('01nen'!$AB$28&gt;0,"○","")</f>
        <v/>
      </c>
      <c r="CW51" s="1418"/>
      <c r="CX51" s="1418"/>
      <c r="CY51" s="1418" t="str">
        <f>IF('01nen'!$AB$31&gt;0,"○","")</f>
        <v/>
      </c>
      <c r="CZ51" s="1418"/>
      <c r="DA51" s="1418"/>
      <c r="DB51" s="1418" t="str">
        <f>IF('01nen'!$AB$32&gt;0,"○","")</f>
        <v/>
      </c>
      <c r="DC51" s="1418"/>
      <c r="DD51" s="1418"/>
      <c r="DE51" s="1418" t="str">
        <f>IF('01nen'!$AD$31&gt;0,"○","")</f>
        <v/>
      </c>
      <c r="DF51" s="1418"/>
      <c r="DG51" s="1418"/>
      <c r="DH51" s="1418" t="str">
        <f>IF('01nen'!$AD$32&gt;0,"○","")</f>
        <v/>
      </c>
      <c r="DI51" s="1418"/>
      <c r="DJ51" s="1419"/>
      <c r="DK51" s="1420" t="str">
        <f>IF('01nen'!$H$45="就職","○","")</f>
        <v/>
      </c>
      <c r="DL51" s="1421"/>
      <c r="DM51" s="1421"/>
      <c r="DN51" s="1421" t="str">
        <f>IF('01nen'!$H$45="退職","○","")</f>
        <v/>
      </c>
      <c r="DO51" s="1421"/>
      <c r="DP51" s="1421"/>
      <c r="DQ51" s="1422" t="str">
        <f>+$AS$51</f>
        <v/>
      </c>
      <c r="DR51" s="1422"/>
      <c r="DS51" s="1422"/>
      <c r="DT51" s="1423" t="str">
        <f>IF('01nen'!$H$46="","",'01nen'!$H$46)</f>
        <v/>
      </c>
      <c r="DU51" s="1423"/>
      <c r="DV51" s="1423"/>
      <c r="DW51" s="1424" t="str">
        <f>IF('01nen'!$H$46="","",'01nen'!$H$46)</f>
        <v/>
      </c>
      <c r="DX51" s="1424"/>
      <c r="DY51" s="1425"/>
      <c r="DZ51" s="1345" t="str">
        <f>IF('01nen'!$O$12="","",IF('01nen'!$AB$35=1,"○",""))</f>
        <v/>
      </c>
      <c r="EA51" s="1346"/>
      <c r="EB51" s="1346"/>
      <c r="EC51" s="1346" t="str">
        <f>IF('01nen'!$O$12="","",IF('01nen'!$AB$35=2,"○",""))</f>
        <v/>
      </c>
      <c r="ED51" s="1346"/>
      <c r="EE51" s="1346"/>
      <c r="EF51" s="1346" t="str">
        <f>IF('01nen'!$O$12="","",IF('01nen'!$AB$35=3,"○",""))</f>
        <v/>
      </c>
      <c r="EG51" s="1346"/>
      <c r="EH51" s="1346"/>
      <c r="EI51" s="1346" t="str">
        <f>IF('01nen'!$O$12="","",IF('01nen'!$AB$35=4,"○",""))</f>
        <v/>
      </c>
      <c r="EJ51" s="1346"/>
      <c r="EK51" s="1346"/>
      <c r="EL51" s="1437" t="str">
        <f>IF('01nen'!$O$12="","",'01nen'!$O$12)</f>
        <v/>
      </c>
      <c r="EM51" s="1437"/>
      <c r="EN51" s="1437"/>
      <c r="EO51" s="1438" t="str">
        <f>IF('01nen'!$O$12="","",'01nen'!$O$12)</f>
        <v/>
      </c>
      <c r="EP51" s="1438"/>
      <c r="EQ51" s="1438"/>
      <c r="ER51" s="1439" t="str">
        <f>IF('01nen'!$O$12="","",'01nen'!$O$12)</f>
        <v/>
      </c>
      <c r="ES51" s="1439"/>
      <c r="ET51" s="1439"/>
      <c r="EU51" s="388"/>
    </row>
    <row r="52" spans="1:152" ht="33" thickTop="1">
      <c r="A52" s="210"/>
      <c r="B52" s="168"/>
      <c r="C52" s="168"/>
      <c r="D52" s="642"/>
      <c r="E52" s="642"/>
      <c r="F52" s="978" t="s">
        <v>83</v>
      </c>
      <c r="G52" s="979"/>
      <c r="H52" s="980"/>
      <c r="I52" s="984" t="s">
        <v>298</v>
      </c>
      <c r="J52" s="985"/>
      <c r="K52" s="985"/>
      <c r="L52" s="985"/>
      <c r="M52" s="985"/>
      <c r="N52" s="985"/>
      <c r="O52" s="985"/>
      <c r="P52" s="985"/>
      <c r="Q52" s="986"/>
      <c r="R52" s="616" t="str">
        <f>IF('01nen'!$E$11="","",IF('01nen'!$E$11&lt;1000000000000,"",LEFT((RIGHT('01nen'!$E$11+10000000000000,13)),1)))</f>
        <v>6</v>
      </c>
      <c r="S52" s="616"/>
      <c r="T52" s="616" t="str">
        <f>IF('01nen'!$E$11="","",LEFT((RIGHT('01nen'!$E$11+10000000000000,12)),1))</f>
        <v>1</v>
      </c>
      <c r="U52" s="616"/>
      <c r="V52" s="616" t="str">
        <f>IF('01nen'!$E$11="","",LEFT((RIGHT('01nen'!$E$11+10000000000000,11)),1))</f>
        <v>2</v>
      </c>
      <c r="W52" s="616"/>
      <c r="X52" s="616" t="str">
        <f>IF('01nen'!$E$11="","",LEFT((RIGHT('01nen'!$E$11+10000000000000,10)),1))</f>
        <v>0</v>
      </c>
      <c r="Y52" s="616"/>
      <c r="Z52" s="616" t="str">
        <f>IF('01nen'!$E$11="","",LEFT((RIGHT('01nen'!$E$11+10000000000000,9)),1))</f>
        <v>0</v>
      </c>
      <c r="AA52" s="616"/>
      <c r="AB52" s="616" t="str">
        <f>IF('01nen'!$E$11="","",LEFT((RIGHT('01nen'!$E$11+10000000000000,8)),1))</f>
        <v>0</v>
      </c>
      <c r="AC52" s="616"/>
      <c r="AD52" s="616" t="str">
        <f>IF('01nen'!$E$11="","",LEFT((RIGHT('01nen'!$E$11+10000000000000,7)),1))</f>
        <v>2</v>
      </c>
      <c r="AE52" s="616"/>
      <c r="AF52" s="616" t="str">
        <f>IF('01nen'!$E$11="","",LEFT((RIGHT('01nen'!$E$11+10000000000000,6)),1))</f>
        <v>0</v>
      </c>
      <c r="AG52" s="616"/>
      <c r="AH52" s="616" t="str">
        <f>IF('01nen'!$E$11="","",LEFT((RIGHT('01nen'!$E$11+10000000000000,5)),1))</f>
        <v>6</v>
      </c>
      <c r="AI52" s="616"/>
      <c r="AJ52" s="616" t="str">
        <f>IF('01nen'!$E$11="","",LEFT((RIGHT('01nen'!$E$11+10000000000000,4)),1))</f>
        <v>7</v>
      </c>
      <c r="AK52" s="616"/>
      <c r="AL52" s="616" t="str">
        <f>IF('01nen'!$E$11="","",LEFT((RIGHT('01nen'!$E$11+10000000000000,3)),1))</f>
        <v>7</v>
      </c>
      <c r="AM52" s="616"/>
      <c r="AN52" s="616" t="str">
        <f>IF('01nen'!$E$11="","",LEFT((RIGHT('01nen'!$E$11+10000000000000,2)),1))</f>
        <v>8</v>
      </c>
      <c r="AO52" s="616"/>
      <c r="AP52" s="616" t="str">
        <f>IF('01nen'!$E$11="","",LEFT((RIGHT('01nen'!$E$11+10000000000000,1)),1))</f>
        <v>8</v>
      </c>
      <c r="AQ52" s="616"/>
      <c r="AR52" s="368" t="s">
        <v>300</v>
      </c>
      <c r="AS52" s="118"/>
      <c r="AT52" s="118"/>
      <c r="AU52" s="118"/>
      <c r="AV52" s="118"/>
      <c r="AW52" s="118"/>
      <c r="AX52" s="118"/>
      <c r="AY52" s="118"/>
      <c r="AZ52" s="118"/>
      <c r="BA52" s="118"/>
      <c r="BB52" s="118"/>
      <c r="BC52" s="118"/>
      <c r="BD52" s="118"/>
      <c r="BE52" s="118"/>
      <c r="BF52" s="118"/>
      <c r="BG52" s="118"/>
      <c r="BH52" s="118"/>
      <c r="BI52" s="118"/>
      <c r="BJ52" s="118"/>
      <c r="BK52" s="118"/>
      <c r="BL52" s="141"/>
      <c r="BM52" s="118"/>
      <c r="BN52" s="118"/>
      <c r="BO52" s="118"/>
      <c r="BP52" s="118"/>
      <c r="BQ52" s="118"/>
      <c r="BR52" s="118"/>
      <c r="BS52" s="118"/>
      <c r="BT52" s="118"/>
      <c r="BU52" s="118"/>
      <c r="BV52" s="166"/>
      <c r="BW52" s="105"/>
      <c r="BX52" s="172"/>
      <c r="BY52" s="172"/>
      <c r="BZ52" s="168"/>
      <c r="CA52" s="168"/>
      <c r="CB52" s="1399"/>
      <c r="CC52" s="1399"/>
      <c r="CD52" s="1440" t="s">
        <v>83</v>
      </c>
      <c r="CE52" s="1440"/>
      <c r="CF52" s="1440"/>
      <c r="CG52" s="1442" t="s">
        <v>298</v>
      </c>
      <c r="CH52" s="1442"/>
      <c r="CI52" s="1442"/>
      <c r="CJ52" s="1442"/>
      <c r="CK52" s="1442"/>
      <c r="CL52" s="1442"/>
      <c r="CM52" s="1442"/>
      <c r="CN52" s="1442"/>
      <c r="CO52" s="1442"/>
      <c r="CP52" s="1443" t="str">
        <f>IF('01nen'!$E$11="","",IF('01nen'!$E$11&lt;1000000000000,"",LEFT((RIGHT('01nen'!$E$11+10000000000000,13)),1)))</f>
        <v>6</v>
      </c>
      <c r="CQ52" s="1443"/>
      <c r="CR52" s="1443" t="str">
        <f>IF('01nen'!$E$11="","",LEFT((RIGHT('01nen'!$E$11+10000000000000,12)),1))</f>
        <v>1</v>
      </c>
      <c r="CS52" s="1443"/>
      <c r="CT52" s="1443" t="str">
        <f>IF('01nen'!$E$11="","",LEFT((RIGHT('01nen'!$E$11+10000000000000,11)),1))</f>
        <v>2</v>
      </c>
      <c r="CU52" s="1443"/>
      <c r="CV52" s="1443" t="str">
        <f>IF('01nen'!$E$11="","",LEFT((RIGHT('01nen'!$E$11+10000000000000,10)),1))</f>
        <v>0</v>
      </c>
      <c r="CW52" s="1443"/>
      <c r="CX52" s="1443" t="str">
        <f>IF('01nen'!$E$11="","",LEFT((RIGHT('01nen'!$E$11+10000000000000,9)),1))</f>
        <v>0</v>
      </c>
      <c r="CY52" s="1443"/>
      <c r="CZ52" s="1443" t="str">
        <f>IF('01nen'!$E$11="","",LEFT((RIGHT('01nen'!$E$11+10000000000000,8)),1))</f>
        <v>0</v>
      </c>
      <c r="DA52" s="1443"/>
      <c r="DB52" s="1443" t="str">
        <f>IF('01nen'!$E$11="","",LEFT((RIGHT('01nen'!$E$11+10000000000000,7)),1))</f>
        <v>2</v>
      </c>
      <c r="DC52" s="1443"/>
      <c r="DD52" s="1443" t="str">
        <f>IF('01nen'!$E$11="","",LEFT((RIGHT('01nen'!$E$11+10000000000000,6)),1))</f>
        <v>0</v>
      </c>
      <c r="DE52" s="1443"/>
      <c r="DF52" s="1443" t="str">
        <f>IF('01nen'!$E$11="","",LEFT((RIGHT('01nen'!$E$11+10000000000000,5)),1))</f>
        <v>6</v>
      </c>
      <c r="DG52" s="1443"/>
      <c r="DH52" s="1443" t="str">
        <f>IF('01nen'!$E$11="","",LEFT((RIGHT('01nen'!$E$11+10000000000000,4)),1))</f>
        <v>7</v>
      </c>
      <c r="DI52" s="1443"/>
      <c r="DJ52" s="1443" t="str">
        <f>IF('01nen'!$E$11="","",LEFT((RIGHT('01nen'!$E$11+10000000000000,3)),1))</f>
        <v>7</v>
      </c>
      <c r="DK52" s="1443"/>
      <c r="DL52" s="1443" t="str">
        <f>IF('01nen'!$E$11="","",LEFT((RIGHT('01nen'!$E$11+10000000000000,2)),1))</f>
        <v>8</v>
      </c>
      <c r="DM52" s="1443"/>
      <c r="DN52" s="1443" t="str">
        <f>IF('01nen'!$E$11="","",LEFT((RIGHT('01nen'!$E$11+10000000000000,1)),1))</f>
        <v>8</v>
      </c>
      <c r="DO52" s="1443"/>
      <c r="DP52" s="366" t="s">
        <v>300</v>
      </c>
      <c r="DQ52" s="367"/>
      <c r="DR52" s="318"/>
      <c r="DS52" s="318"/>
      <c r="DT52" s="318"/>
      <c r="DU52" s="318"/>
      <c r="DV52" s="318"/>
      <c r="DW52" s="318"/>
      <c r="DX52" s="318"/>
      <c r="DY52" s="318"/>
      <c r="DZ52" s="318"/>
      <c r="EA52" s="318"/>
      <c r="EB52" s="318"/>
      <c r="EC52" s="318"/>
      <c r="ED52" s="318"/>
      <c r="EE52" s="318"/>
      <c r="EF52" s="318"/>
      <c r="EG52" s="318"/>
      <c r="EH52" s="318"/>
      <c r="EI52" s="318"/>
      <c r="EJ52" s="319"/>
      <c r="EK52" s="318"/>
      <c r="EL52" s="318"/>
      <c r="EM52" s="318"/>
      <c r="EN52" s="318"/>
      <c r="EO52" s="318"/>
      <c r="EP52" s="318"/>
      <c r="EQ52" s="318"/>
      <c r="ER52" s="318"/>
      <c r="ES52" s="318"/>
      <c r="ET52" s="320"/>
      <c r="EU52" s="388"/>
    </row>
    <row r="53" spans="1:152" ht="32.25">
      <c r="A53" s="210"/>
      <c r="B53" s="168"/>
      <c r="D53" s="642"/>
      <c r="E53" s="642"/>
      <c r="F53" s="978"/>
      <c r="G53" s="979"/>
      <c r="H53" s="980"/>
      <c r="I53" s="987" t="s">
        <v>301</v>
      </c>
      <c r="J53" s="987"/>
      <c r="K53" s="987"/>
      <c r="L53" s="987"/>
      <c r="M53" s="987"/>
      <c r="N53" s="987"/>
      <c r="O53" s="987"/>
      <c r="P53" s="987"/>
      <c r="Q53" s="987"/>
      <c r="R53" s="993" t="str">
        <f>IF('01nen'!$E$9="","",'01nen'!$E$9)</f>
        <v>大阪市淀川区西中島5丁目6-3-305号</v>
      </c>
      <c r="S53" s="993"/>
      <c r="T53" s="993"/>
      <c r="U53" s="993"/>
      <c r="V53" s="993"/>
      <c r="W53" s="993"/>
      <c r="X53" s="993"/>
      <c r="Y53" s="993"/>
      <c r="Z53" s="993"/>
      <c r="AA53" s="993"/>
      <c r="AB53" s="993"/>
      <c r="AC53" s="993"/>
      <c r="AD53" s="993"/>
      <c r="AE53" s="993"/>
      <c r="AF53" s="993"/>
      <c r="AG53" s="993"/>
      <c r="AH53" s="993"/>
      <c r="AI53" s="993"/>
      <c r="AJ53" s="993"/>
      <c r="AK53" s="993"/>
      <c r="AL53" s="993"/>
      <c r="AM53" s="993"/>
      <c r="AN53" s="993"/>
      <c r="AO53" s="993"/>
      <c r="AP53" s="993"/>
      <c r="AQ53" s="993"/>
      <c r="AR53" s="993"/>
      <c r="AS53" s="993"/>
      <c r="AT53" s="993"/>
      <c r="AU53" s="993"/>
      <c r="AV53" s="993"/>
      <c r="AW53" s="993"/>
      <c r="AX53" s="993"/>
      <c r="AY53" s="993"/>
      <c r="AZ53" s="993"/>
      <c r="BA53" s="993"/>
      <c r="BB53" s="993"/>
      <c r="BC53" s="993"/>
      <c r="BD53" s="993"/>
      <c r="BE53" s="993"/>
      <c r="BF53" s="993"/>
      <c r="BG53" s="993"/>
      <c r="BH53" s="993"/>
      <c r="BI53" s="993"/>
      <c r="BJ53" s="993"/>
      <c r="BK53" s="993"/>
      <c r="BL53" s="993"/>
      <c r="BM53" s="993"/>
      <c r="BN53" s="993"/>
      <c r="BO53" s="993"/>
      <c r="BP53" s="993"/>
      <c r="BQ53" s="993"/>
      <c r="BR53" s="993"/>
      <c r="BS53" s="993"/>
      <c r="BT53" s="993"/>
      <c r="BU53" s="993"/>
      <c r="BV53" s="993"/>
      <c r="BW53" s="108"/>
      <c r="BX53" s="172"/>
      <c r="BY53" s="172"/>
      <c r="BZ53" s="168"/>
      <c r="CB53" s="1399"/>
      <c r="CC53" s="1399"/>
      <c r="CD53" s="1441"/>
      <c r="CE53" s="1441"/>
      <c r="CF53" s="1441"/>
      <c r="CG53" s="1444" t="s">
        <v>219</v>
      </c>
      <c r="CH53" s="1444"/>
      <c r="CI53" s="1444"/>
      <c r="CJ53" s="1444"/>
      <c r="CK53" s="1444"/>
      <c r="CL53" s="1444"/>
      <c r="CM53" s="1444"/>
      <c r="CN53" s="1444"/>
      <c r="CO53" s="1444"/>
      <c r="CP53" s="1445" t="str">
        <f>IF('01nen'!$E$9="","",'01nen'!$E$9)</f>
        <v>大阪市淀川区西中島5丁目6-3-305号</v>
      </c>
      <c r="CQ53" s="1446"/>
      <c r="CR53" s="1446"/>
      <c r="CS53" s="1446"/>
      <c r="CT53" s="1446"/>
      <c r="CU53" s="1446"/>
      <c r="CV53" s="1446"/>
      <c r="CW53" s="1446"/>
      <c r="CX53" s="1446"/>
      <c r="CY53" s="1446"/>
      <c r="CZ53" s="1446"/>
      <c r="DA53" s="1446"/>
      <c r="DB53" s="1446"/>
      <c r="DC53" s="1446"/>
      <c r="DD53" s="1446"/>
      <c r="DE53" s="1446"/>
      <c r="DF53" s="1446"/>
      <c r="DG53" s="1446"/>
      <c r="DH53" s="1446"/>
      <c r="DI53" s="1446"/>
      <c r="DJ53" s="1446"/>
      <c r="DK53" s="1446"/>
      <c r="DL53" s="1446"/>
      <c r="DM53" s="1446"/>
      <c r="DN53" s="1446"/>
      <c r="DO53" s="1446"/>
      <c r="DP53" s="1446"/>
      <c r="DQ53" s="1446"/>
      <c r="DR53" s="1446"/>
      <c r="DS53" s="1446"/>
      <c r="DT53" s="1446"/>
      <c r="DU53" s="1446"/>
      <c r="DV53" s="1446"/>
      <c r="DW53" s="1446"/>
      <c r="DX53" s="1446"/>
      <c r="DY53" s="1446"/>
      <c r="DZ53" s="1446"/>
      <c r="EA53" s="1446"/>
      <c r="EB53" s="1446"/>
      <c r="EC53" s="1446"/>
      <c r="ED53" s="1446"/>
      <c r="EE53" s="1446"/>
      <c r="EF53" s="1446"/>
      <c r="EG53" s="1446"/>
      <c r="EH53" s="1446"/>
      <c r="EI53" s="1446"/>
      <c r="EJ53" s="1446"/>
      <c r="EK53" s="1446"/>
      <c r="EL53" s="1446"/>
      <c r="EM53" s="1446"/>
      <c r="EN53" s="1446"/>
      <c r="EO53" s="1446"/>
      <c r="EP53" s="1446"/>
      <c r="EQ53" s="1446"/>
      <c r="ER53" s="1446"/>
      <c r="ES53" s="1446"/>
      <c r="ET53" s="1447"/>
      <c r="EU53" s="389"/>
    </row>
    <row r="54" spans="1:152" ht="32.25">
      <c r="A54" s="210"/>
      <c r="B54" s="168"/>
      <c r="D54" s="642"/>
      <c r="E54" s="642"/>
      <c r="F54" s="981"/>
      <c r="G54" s="982"/>
      <c r="H54" s="983"/>
      <c r="I54" s="683" t="s">
        <v>244</v>
      </c>
      <c r="J54" s="683"/>
      <c r="K54" s="683"/>
      <c r="L54" s="683"/>
      <c r="M54" s="683"/>
      <c r="N54" s="683"/>
      <c r="O54" s="683"/>
      <c r="P54" s="683"/>
      <c r="Q54" s="683"/>
      <c r="R54" s="993" t="str">
        <f>IF('01nen'!$E$10="","",'01nen'!$E$10)</f>
        <v xml:space="preserve">株式会社 MICROBIT
</v>
      </c>
      <c r="S54" s="993"/>
      <c r="T54" s="993"/>
      <c r="U54" s="993"/>
      <c r="V54" s="993"/>
      <c r="W54" s="993"/>
      <c r="X54" s="993"/>
      <c r="Y54" s="993"/>
      <c r="Z54" s="993"/>
      <c r="AA54" s="993"/>
      <c r="AB54" s="993"/>
      <c r="AC54" s="993"/>
      <c r="AD54" s="993"/>
      <c r="AE54" s="993"/>
      <c r="AF54" s="993"/>
      <c r="AG54" s="993"/>
      <c r="AH54" s="993"/>
      <c r="AI54" s="993"/>
      <c r="AJ54" s="993"/>
      <c r="AK54" s="993"/>
      <c r="AL54" s="993"/>
      <c r="AM54" s="993"/>
      <c r="AN54" s="993"/>
      <c r="AO54" s="993"/>
      <c r="AP54" s="993"/>
      <c r="AQ54" s="993"/>
      <c r="AR54" s="993"/>
      <c r="AS54" s="993"/>
      <c r="AT54" s="993"/>
      <c r="AU54" s="993"/>
      <c r="AV54" s="993"/>
      <c r="AW54" s="993"/>
      <c r="AX54" s="993"/>
      <c r="AY54" s="993"/>
      <c r="AZ54" s="993"/>
      <c r="BA54" s="994"/>
      <c r="BB54" s="992" t="s">
        <v>299</v>
      </c>
      <c r="BC54" s="992"/>
      <c r="BD54" s="992"/>
      <c r="BE54" s="992"/>
      <c r="BF54" s="1013" t="str">
        <f>IF('01nen'!$E$12="","",'01nen'!$E$12)</f>
        <v xml:space="preserve">06-6305-1251
</v>
      </c>
      <c r="BG54" s="1013"/>
      <c r="BH54" s="1013"/>
      <c r="BI54" s="1013"/>
      <c r="BJ54" s="1013"/>
      <c r="BK54" s="1013"/>
      <c r="BL54" s="1013"/>
      <c r="BM54" s="1013"/>
      <c r="BN54" s="1013"/>
      <c r="BO54" s="1013"/>
      <c r="BP54" s="1013"/>
      <c r="BQ54" s="1013"/>
      <c r="BR54" s="1013"/>
      <c r="BS54" s="1013"/>
      <c r="BT54" s="1013"/>
      <c r="BU54" s="1013"/>
      <c r="BV54" s="1014"/>
      <c r="BW54" s="108"/>
      <c r="BX54" s="172"/>
      <c r="BY54" s="172"/>
      <c r="BZ54" s="168"/>
      <c r="CB54" s="1399"/>
      <c r="CC54" s="1399"/>
      <c r="CD54" s="1441"/>
      <c r="CE54" s="1441"/>
      <c r="CF54" s="1441"/>
      <c r="CG54" s="1409" t="s">
        <v>244</v>
      </c>
      <c r="CH54" s="1409"/>
      <c r="CI54" s="1409"/>
      <c r="CJ54" s="1409"/>
      <c r="CK54" s="1409"/>
      <c r="CL54" s="1409"/>
      <c r="CM54" s="1409"/>
      <c r="CN54" s="1409"/>
      <c r="CO54" s="1409"/>
      <c r="CP54" s="1393" t="str">
        <f>IF('01nen'!$E$10="","",'01nen'!$E$10)</f>
        <v xml:space="preserve">株式会社 MICROBIT
</v>
      </c>
      <c r="CQ54" s="1394"/>
      <c r="CR54" s="1394"/>
      <c r="CS54" s="1394"/>
      <c r="CT54" s="1394"/>
      <c r="CU54" s="1394"/>
      <c r="CV54" s="1394"/>
      <c r="CW54" s="1394"/>
      <c r="CX54" s="1394"/>
      <c r="CY54" s="1394"/>
      <c r="CZ54" s="1394"/>
      <c r="DA54" s="1394"/>
      <c r="DB54" s="1394"/>
      <c r="DC54" s="1394"/>
      <c r="DD54" s="1394"/>
      <c r="DE54" s="1394"/>
      <c r="DF54" s="1394"/>
      <c r="DG54" s="1394"/>
      <c r="DH54" s="1394"/>
      <c r="DI54" s="1394"/>
      <c r="DJ54" s="1394"/>
      <c r="DK54" s="1394"/>
      <c r="DL54" s="1394"/>
      <c r="DM54" s="1394"/>
      <c r="DN54" s="1394"/>
      <c r="DO54" s="1394"/>
      <c r="DP54" s="1394"/>
      <c r="DQ54" s="1394"/>
      <c r="DR54" s="1394"/>
      <c r="DS54" s="1394"/>
      <c r="DT54" s="1394"/>
      <c r="DU54" s="1394"/>
      <c r="DV54" s="1394"/>
      <c r="DW54" s="1394"/>
      <c r="DX54" s="1394"/>
      <c r="DY54" s="1395"/>
      <c r="DZ54" s="1396" t="s">
        <v>299</v>
      </c>
      <c r="EA54" s="1396"/>
      <c r="EB54" s="1396"/>
      <c r="EC54" s="1396"/>
      <c r="ED54" s="1397" t="str">
        <f>IF('01nen'!$E$12="","",'01nen'!$E$12)</f>
        <v xml:space="preserve">06-6305-1251
</v>
      </c>
      <c r="EE54" s="1397"/>
      <c r="EF54" s="1397"/>
      <c r="EG54" s="1397"/>
      <c r="EH54" s="1397"/>
      <c r="EI54" s="1397"/>
      <c r="EJ54" s="1397"/>
      <c r="EK54" s="1397"/>
      <c r="EL54" s="1397"/>
      <c r="EM54" s="1397"/>
      <c r="EN54" s="1397"/>
      <c r="EO54" s="1397"/>
      <c r="EP54" s="1397"/>
      <c r="EQ54" s="1397"/>
      <c r="ER54" s="1397"/>
      <c r="ES54" s="1397"/>
      <c r="ET54" s="1398"/>
      <c r="EU54" s="389"/>
    </row>
    <row r="55" spans="1:152" ht="17.25">
      <c r="A55" s="156"/>
      <c r="B55" s="168"/>
      <c r="E55" s="168"/>
      <c r="F55" s="109" t="s">
        <v>302</v>
      </c>
      <c r="BW55" s="105"/>
      <c r="BX55" s="172"/>
      <c r="BY55" s="172"/>
      <c r="BZ55" s="168"/>
      <c r="CC55" s="168"/>
      <c r="CD55" s="317" t="s">
        <v>302</v>
      </c>
      <c r="EU55" s="388"/>
    </row>
    <row r="56" spans="1:152" ht="17.25">
      <c r="A56" s="266"/>
      <c r="B56" s="117"/>
      <c r="C56" s="117"/>
      <c r="D56" s="117"/>
      <c r="E56" s="117"/>
      <c r="F56" s="267"/>
      <c r="G56" s="267"/>
      <c r="H56" s="267"/>
      <c r="I56" s="268"/>
      <c r="J56" s="268"/>
      <c r="K56" s="268"/>
      <c r="L56" s="268"/>
      <c r="M56" s="268"/>
      <c r="N56" s="268"/>
      <c r="O56" s="268"/>
      <c r="P56" s="268"/>
      <c r="Q56" s="116"/>
      <c r="R56" s="116"/>
      <c r="S56" s="116"/>
      <c r="T56" s="116"/>
      <c r="U56" s="116"/>
      <c r="V56" s="116"/>
      <c r="W56" s="116"/>
      <c r="X56" s="116"/>
      <c r="Y56" s="116"/>
      <c r="Z56" s="116"/>
      <c r="AA56" s="116"/>
      <c r="AB56" s="116"/>
      <c r="AC56" s="116"/>
      <c r="AD56" s="269"/>
      <c r="AE56" s="269"/>
      <c r="AF56" s="269"/>
      <c r="AJ56" s="269"/>
      <c r="AK56" s="269"/>
      <c r="AL56" s="269"/>
      <c r="AM56" s="269"/>
      <c r="AN56" s="269"/>
      <c r="AO56" s="116"/>
      <c r="AP56" s="116"/>
      <c r="AQ56" s="116"/>
      <c r="AR56" s="116"/>
      <c r="AS56" s="116"/>
      <c r="AT56" s="116"/>
      <c r="AU56" s="267"/>
      <c r="AV56" s="116"/>
      <c r="AW56" s="116"/>
      <c r="AX56" s="116"/>
      <c r="AY56" s="116"/>
      <c r="AZ56" s="116"/>
      <c r="BA56" s="116"/>
      <c r="BB56" s="115"/>
      <c r="BC56" s="115"/>
      <c r="BD56" s="115"/>
      <c r="BE56" s="115"/>
      <c r="BF56" s="116"/>
      <c r="BG56" s="116"/>
      <c r="BH56" s="116"/>
      <c r="BI56" s="116"/>
      <c r="BJ56" s="116"/>
      <c r="BK56" s="116"/>
      <c r="BL56" s="116"/>
      <c r="BM56" s="116"/>
      <c r="BN56" s="116"/>
      <c r="BO56" s="116"/>
      <c r="BP56" s="116"/>
      <c r="BQ56" s="116"/>
      <c r="BR56" s="116"/>
      <c r="BS56" s="116"/>
      <c r="BT56" s="116"/>
      <c r="BU56" s="116"/>
      <c r="BV56" s="116"/>
      <c r="BW56" s="266"/>
      <c r="BX56" s="270"/>
      <c r="BY56" s="270"/>
      <c r="BZ56" s="100"/>
      <c r="CA56" s="100"/>
      <c r="CB56" s="100"/>
      <c r="CC56" s="100"/>
      <c r="CD56" s="100"/>
      <c r="CE56" s="100"/>
      <c r="CF56" s="100"/>
      <c r="CG56" s="100"/>
      <c r="CH56" s="100"/>
      <c r="CI56" s="100"/>
      <c r="CJ56" s="100"/>
      <c r="CK56" s="100"/>
      <c r="CL56" s="100"/>
      <c r="CM56" s="100"/>
      <c r="CN56" s="100"/>
      <c r="CO56" s="100"/>
      <c r="CP56" s="100"/>
      <c r="CQ56" s="100"/>
      <c r="CR56" s="100"/>
      <c r="CS56" s="100"/>
      <c r="CT56" s="100"/>
      <c r="CU56" s="100"/>
      <c r="CV56" s="100"/>
      <c r="CW56" s="100"/>
      <c r="CX56" s="100"/>
      <c r="CY56" s="100"/>
      <c r="CZ56" s="100"/>
      <c r="DA56" s="100"/>
      <c r="DB56" s="100"/>
      <c r="DC56" s="100"/>
      <c r="DD56" s="100"/>
      <c r="DE56" s="100"/>
      <c r="DF56" s="100"/>
      <c r="DG56" s="100"/>
      <c r="DH56" s="100"/>
      <c r="DI56" s="100"/>
      <c r="DJ56" s="100"/>
      <c r="DK56" s="100"/>
      <c r="DL56" s="100"/>
      <c r="DM56" s="100"/>
      <c r="DN56" s="100"/>
      <c r="DO56" s="100"/>
      <c r="DP56" s="100"/>
      <c r="DQ56" s="100"/>
      <c r="DR56" s="100"/>
      <c r="DS56" s="100"/>
      <c r="DT56" s="100"/>
      <c r="DU56" s="100"/>
      <c r="DV56" s="100"/>
      <c r="DW56" s="100"/>
      <c r="DX56" s="100"/>
      <c r="DY56" s="100"/>
      <c r="DZ56" s="100"/>
      <c r="EA56" s="100"/>
      <c r="EB56" s="100"/>
      <c r="EC56" s="100"/>
      <c r="ED56" s="100"/>
      <c r="EE56" s="100"/>
      <c r="EF56" s="100"/>
      <c r="EG56" s="100"/>
      <c r="EH56" s="100"/>
      <c r="EI56" s="100"/>
      <c r="EJ56" s="100"/>
      <c r="EK56" s="100"/>
      <c r="EL56" s="100"/>
      <c r="EM56" s="100"/>
      <c r="EN56" s="100"/>
      <c r="EO56" s="100"/>
      <c r="EP56" s="100"/>
      <c r="EQ56" s="100"/>
      <c r="ER56" s="100"/>
      <c r="ES56" s="100"/>
    </row>
    <row r="57" spans="1:152" ht="32.25">
      <c r="B57" s="292"/>
      <c r="C57" s="292"/>
      <c r="D57" s="292"/>
      <c r="E57" s="292"/>
      <c r="F57" s="272"/>
      <c r="G57" s="272"/>
      <c r="H57" s="272"/>
      <c r="I57" s="272"/>
      <c r="J57" s="272"/>
      <c r="K57" s="272"/>
      <c r="L57" s="272"/>
      <c r="M57" s="228"/>
      <c r="N57" s="228"/>
      <c r="O57" s="228"/>
      <c r="P57" s="227"/>
      <c r="Q57" s="227"/>
      <c r="R57" s="227"/>
      <c r="S57" s="297"/>
      <c r="T57" s="298"/>
      <c r="U57" s="299"/>
      <c r="V57" s="299" t="s">
        <v>433</v>
      </c>
      <c r="W57" s="1761" t="s">
        <v>434</v>
      </c>
      <c r="X57" s="1761"/>
      <c r="Y57" s="1761"/>
      <c r="Z57" s="300" t="s">
        <v>142</v>
      </c>
      <c r="AA57" s="300"/>
      <c r="AB57" s="300"/>
      <c r="AC57" s="229"/>
      <c r="AG57" s="1762" t="s">
        <v>159</v>
      </c>
      <c r="AH57" s="1762"/>
      <c r="AI57" s="1762"/>
      <c r="AJ57" s="1762"/>
      <c r="AK57" s="1762"/>
      <c r="AL57" s="1762"/>
      <c r="AM57" s="1762"/>
      <c r="AN57" s="1762"/>
      <c r="AO57" s="1762"/>
      <c r="AP57" s="1762"/>
      <c r="AQ57" s="1762"/>
      <c r="AR57" s="1762"/>
      <c r="AS57" s="1762"/>
      <c r="AT57" s="1762"/>
      <c r="AU57" s="1762"/>
      <c r="AV57" s="1762"/>
      <c r="AW57" s="1762"/>
      <c r="AX57" s="1762"/>
      <c r="AY57" s="1762"/>
      <c r="AZ57" s="1762"/>
      <c r="BA57" s="1762"/>
      <c r="BB57" s="1762"/>
      <c r="BC57" s="1762"/>
      <c r="BD57" s="1762"/>
      <c r="BE57" s="272"/>
      <c r="BF57" s="272"/>
      <c r="BG57" s="272"/>
      <c r="BH57" s="272"/>
      <c r="BI57" s="272"/>
      <c r="BJ57" s="272"/>
      <c r="BK57" s="272"/>
      <c r="BL57" s="272"/>
      <c r="BM57" s="272"/>
      <c r="BN57" s="272"/>
      <c r="BO57" s="272"/>
      <c r="BP57" s="272"/>
      <c r="BQ57" s="272"/>
      <c r="BR57" s="272"/>
      <c r="BS57" s="272"/>
      <c r="BT57" s="272"/>
      <c r="BU57" s="272"/>
      <c r="BV57" s="272"/>
      <c r="BW57" s="292"/>
      <c r="BX57" s="292"/>
      <c r="BY57" s="292"/>
      <c r="BZ57" s="292"/>
      <c r="CA57" s="292"/>
      <c r="CB57" s="292"/>
      <c r="CC57" s="292"/>
      <c r="CD57" s="272"/>
      <c r="CE57" s="272"/>
      <c r="CF57" s="272"/>
      <c r="CG57" s="272"/>
      <c r="CH57" s="272"/>
      <c r="CI57" s="272"/>
      <c r="CJ57" s="272"/>
      <c r="CK57" s="228"/>
      <c r="CL57" s="228"/>
      <c r="CM57" s="228"/>
      <c r="CN57" s="227"/>
      <c r="CO57" s="227"/>
      <c r="CP57" s="227"/>
      <c r="CQ57" s="297"/>
      <c r="CR57" s="298"/>
      <c r="CS57" s="299"/>
      <c r="CT57" s="299" t="s">
        <v>433</v>
      </c>
      <c r="CU57" s="1761" t="str">
        <f>+W57</f>
        <v>元</v>
      </c>
      <c r="CV57" s="1761"/>
      <c r="CW57" s="1761"/>
      <c r="CX57" s="300" t="s">
        <v>142</v>
      </c>
      <c r="CY57" s="300"/>
      <c r="CZ57" s="300"/>
      <c r="DA57" s="229"/>
      <c r="DE57" s="1762" t="s">
        <v>159</v>
      </c>
      <c r="DF57" s="1762"/>
      <c r="DG57" s="1762"/>
      <c r="DH57" s="1762"/>
      <c r="DI57" s="1762"/>
      <c r="DJ57" s="1762"/>
      <c r="DK57" s="1762"/>
      <c r="DL57" s="1762"/>
      <c r="DM57" s="1762"/>
      <c r="DN57" s="1762"/>
      <c r="DO57" s="1762"/>
      <c r="DP57" s="1762"/>
      <c r="DQ57" s="1762"/>
      <c r="DR57" s="1762"/>
      <c r="DS57" s="1762"/>
      <c r="DT57" s="1762"/>
      <c r="DU57" s="1762"/>
      <c r="DV57" s="1762"/>
      <c r="DW57" s="1762"/>
      <c r="DX57" s="1762"/>
      <c r="DY57" s="1762"/>
      <c r="DZ57" s="1762"/>
      <c r="EA57" s="1762"/>
      <c r="EB57" s="1762"/>
      <c r="EC57" s="272"/>
      <c r="ED57" s="272"/>
      <c r="EE57" s="272"/>
      <c r="EF57" s="272"/>
      <c r="EG57" s="272"/>
      <c r="EH57" s="272"/>
      <c r="EI57" s="272"/>
      <c r="EJ57" s="272"/>
      <c r="EK57" s="272"/>
      <c r="EL57" s="272"/>
      <c r="EM57" s="272"/>
      <c r="EN57" s="272"/>
      <c r="EO57" s="272"/>
      <c r="EP57" s="272"/>
      <c r="EQ57" s="272"/>
      <c r="ER57" s="272"/>
      <c r="ES57" s="272"/>
      <c r="ET57" s="272"/>
      <c r="EU57" s="291"/>
      <c r="EV57" s="371"/>
    </row>
    <row r="58" spans="1:152" ht="23.45" customHeight="1">
      <c r="A58" s="154"/>
      <c r="C58" s="293"/>
      <c r="D58" s="293"/>
      <c r="E58" s="293"/>
      <c r="F58" s="607" t="s">
        <v>218</v>
      </c>
      <c r="G58" s="1491"/>
      <c r="H58" s="1491"/>
      <c r="I58" s="1492"/>
      <c r="J58" s="1432" t="s">
        <v>143</v>
      </c>
      <c r="K58" s="1433"/>
      <c r="L58" s="1479"/>
      <c r="M58" s="1483" t="str">
        <f>IF('01nen'!$M$13="","",'01nen'!$M$13)</f>
        <v/>
      </c>
      <c r="N58" s="1484"/>
      <c r="O58" s="1484"/>
      <c r="P58" s="1484"/>
      <c r="Q58" s="1484"/>
      <c r="R58" s="1484"/>
      <c r="S58" s="1484"/>
      <c r="T58" s="1484"/>
      <c r="U58" s="1484"/>
      <c r="V58" s="1484"/>
      <c r="W58" s="1484"/>
      <c r="X58" s="1484"/>
      <c r="Y58" s="1484"/>
      <c r="Z58" s="1484"/>
      <c r="AA58" s="1484"/>
      <c r="AB58" s="1484"/>
      <c r="AC58" s="1484"/>
      <c r="AD58" s="1484"/>
      <c r="AE58" s="1484"/>
      <c r="AF58" s="1484"/>
      <c r="AG58" s="1484"/>
      <c r="AH58" s="1484"/>
      <c r="AI58" s="1484"/>
      <c r="AJ58" s="1484"/>
      <c r="AK58" s="1484"/>
      <c r="AL58" s="1484"/>
      <c r="AM58" s="1484"/>
      <c r="AN58" s="1484"/>
      <c r="AO58" s="1484"/>
      <c r="AP58" s="1484"/>
      <c r="AQ58" s="1485"/>
      <c r="AR58" s="1427" t="s">
        <v>48</v>
      </c>
      <c r="AS58" s="1428"/>
      <c r="AT58" s="1428"/>
      <c r="AU58" s="1428"/>
      <c r="AV58" s="1428"/>
      <c r="AW58" s="1428"/>
      <c r="AX58" s="1428"/>
      <c r="AY58" s="1499" t="str">
        <f>IF('01nen'!$M$8="","",'01nen'!$M$8)</f>
        <v/>
      </c>
      <c r="AZ58" s="1499"/>
      <c r="BA58" s="1499"/>
      <c r="BB58" s="1499"/>
      <c r="BC58" s="1499"/>
      <c r="BD58" s="1499"/>
      <c r="BE58" s="1499"/>
      <c r="BF58" s="1499"/>
      <c r="BG58" s="1499"/>
      <c r="BH58" s="1499"/>
      <c r="BI58" s="1499"/>
      <c r="BJ58" s="1499"/>
      <c r="BK58" s="1499"/>
      <c r="BL58" s="1499"/>
      <c r="BM58" s="1499"/>
      <c r="BN58" s="1499"/>
      <c r="BO58" s="1499"/>
      <c r="BP58" s="1499"/>
      <c r="BQ58" s="1499"/>
      <c r="BR58" s="1499"/>
      <c r="BS58" s="1499"/>
      <c r="BT58" s="1499"/>
      <c r="BU58" s="1499"/>
      <c r="BV58" s="1500"/>
      <c r="BW58" s="292"/>
      <c r="BX58" s="271"/>
      <c r="BY58" s="271"/>
      <c r="CA58" s="293"/>
      <c r="CB58" s="293"/>
      <c r="CC58" s="293"/>
      <c r="CD58" s="607" t="s">
        <v>218</v>
      </c>
      <c r="CE58" s="1491"/>
      <c r="CF58" s="1491"/>
      <c r="CG58" s="1492"/>
      <c r="CH58" s="1432" t="s">
        <v>143</v>
      </c>
      <c r="CI58" s="1433"/>
      <c r="CJ58" s="1479"/>
      <c r="CK58" s="1765" t="str">
        <f>IF('01nen'!$M$13="","",'01nen'!$M$13)</f>
        <v/>
      </c>
      <c r="CL58" s="1766"/>
      <c r="CM58" s="1766"/>
      <c r="CN58" s="1766"/>
      <c r="CO58" s="1766"/>
      <c r="CP58" s="1766"/>
      <c r="CQ58" s="1766"/>
      <c r="CR58" s="1766"/>
      <c r="CS58" s="1766"/>
      <c r="CT58" s="1766"/>
      <c r="CU58" s="1766"/>
      <c r="CV58" s="1766"/>
      <c r="CW58" s="1766"/>
      <c r="CX58" s="1766"/>
      <c r="CY58" s="1766"/>
      <c r="CZ58" s="1766"/>
      <c r="DA58" s="1766"/>
      <c r="DB58" s="1766"/>
      <c r="DC58" s="1766"/>
      <c r="DD58" s="1766"/>
      <c r="DE58" s="1766"/>
      <c r="DF58" s="1766"/>
      <c r="DG58" s="1766"/>
      <c r="DH58" s="1766"/>
      <c r="DI58" s="1766"/>
      <c r="DJ58" s="1766"/>
      <c r="DK58" s="1766"/>
      <c r="DL58" s="1766"/>
      <c r="DM58" s="1766"/>
      <c r="DN58" s="1766"/>
      <c r="DO58" s="1767"/>
      <c r="DP58" s="1427" t="s">
        <v>48</v>
      </c>
      <c r="DQ58" s="1428"/>
      <c r="DR58" s="1428"/>
      <c r="DS58" s="1428"/>
      <c r="DT58" s="1428"/>
      <c r="DU58" s="1428"/>
      <c r="DV58" s="1428"/>
      <c r="DW58" s="1499" t="str">
        <f>IF('01nen'!$M$8="","",'01nen'!$M$8)</f>
        <v/>
      </c>
      <c r="DX58" s="1499"/>
      <c r="DY58" s="1499"/>
      <c r="DZ58" s="1499"/>
      <c r="EA58" s="1499"/>
      <c r="EB58" s="1499"/>
      <c r="EC58" s="1499"/>
      <c r="ED58" s="1499"/>
      <c r="EE58" s="1499"/>
      <c r="EF58" s="1499"/>
      <c r="EG58" s="1499"/>
      <c r="EH58" s="1499"/>
      <c r="EI58" s="1499"/>
      <c r="EJ58" s="1499"/>
      <c r="EK58" s="1499"/>
      <c r="EL58" s="1499"/>
      <c r="EM58" s="1499"/>
      <c r="EN58" s="1499"/>
      <c r="EO58" s="1499"/>
      <c r="EP58" s="1499"/>
      <c r="EQ58" s="1499"/>
      <c r="ER58" s="1499"/>
      <c r="ES58" s="1499"/>
      <c r="ET58" s="1500"/>
      <c r="EU58" s="291"/>
      <c r="EV58" s="371"/>
    </row>
    <row r="59" spans="1:152" ht="23.45" customHeight="1">
      <c r="A59" s="104"/>
      <c r="B59" s="293"/>
      <c r="C59" s="293"/>
      <c r="D59" s="293"/>
      <c r="E59" s="293"/>
      <c r="F59" s="610"/>
      <c r="G59" s="1493"/>
      <c r="H59" s="1493"/>
      <c r="I59" s="1494"/>
      <c r="J59" s="1480"/>
      <c r="K59" s="1481"/>
      <c r="L59" s="1482"/>
      <c r="M59" s="1486"/>
      <c r="N59" s="839"/>
      <c r="O59" s="839"/>
      <c r="P59" s="839"/>
      <c r="Q59" s="839"/>
      <c r="R59" s="839"/>
      <c r="S59" s="839"/>
      <c r="T59" s="839"/>
      <c r="U59" s="839"/>
      <c r="V59" s="839"/>
      <c r="W59" s="839"/>
      <c r="X59" s="839"/>
      <c r="Y59" s="839"/>
      <c r="Z59" s="839"/>
      <c r="AA59" s="839"/>
      <c r="AB59" s="839"/>
      <c r="AC59" s="839"/>
      <c r="AD59" s="839"/>
      <c r="AE59" s="839"/>
      <c r="AF59" s="839"/>
      <c r="AG59" s="839"/>
      <c r="AH59" s="839"/>
      <c r="AI59" s="839"/>
      <c r="AJ59" s="839"/>
      <c r="AK59" s="839"/>
      <c r="AL59" s="839"/>
      <c r="AM59" s="839"/>
      <c r="AN59" s="839"/>
      <c r="AO59" s="839"/>
      <c r="AP59" s="839"/>
      <c r="AQ59" s="1487"/>
      <c r="AR59" s="1501" t="s">
        <v>275</v>
      </c>
      <c r="AS59" s="1501"/>
      <c r="AT59" s="1501"/>
      <c r="AU59" s="1501"/>
      <c r="AV59" s="1501"/>
      <c r="AW59" s="1501"/>
      <c r="AX59" s="1501"/>
      <c r="AY59" s="1426" t="str">
        <f>IF('01nen'!$M$9="","",(MIDB('01nen'!$M$9+1000000000000,2,1)))</f>
        <v/>
      </c>
      <c r="AZ59" s="1426"/>
      <c r="BA59" s="1426" t="str">
        <f>IF('01nen'!$M$9="","",(MIDB('01nen'!$M$9+1000000000000,3,1)))</f>
        <v/>
      </c>
      <c r="BB59" s="1426"/>
      <c r="BC59" s="1426" t="str">
        <f>IF('01nen'!$M$9="","",(MIDB('01nen'!$M$9+1000000000000,4,1)))</f>
        <v/>
      </c>
      <c r="BD59" s="1426"/>
      <c r="BE59" s="1426" t="str">
        <f>IF('01nen'!$M$9="","",(MIDB('01nen'!$M$9+1000000000000,5,1)))</f>
        <v/>
      </c>
      <c r="BF59" s="1426"/>
      <c r="BG59" s="1426" t="str">
        <f>IF('01nen'!$M$9="","",(MIDB('01nen'!$M$9+1000000000000,6,1)))</f>
        <v/>
      </c>
      <c r="BH59" s="1426"/>
      <c r="BI59" s="1426" t="str">
        <f>IF('01nen'!$M$9="","",(MIDB('01nen'!$M$9+1000000000000,7,1)))</f>
        <v/>
      </c>
      <c r="BJ59" s="1426"/>
      <c r="BK59" s="1426" t="str">
        <f>IF('01nen'!$M$9="","",(MIDB('01nen'!$M$9+1000000000000,8,1)))</f>
        <v/>
      </c>
      <c r="BL59" s="1426"/>
      <c r="BM59" s="1426" t="str">
        <f>IF('01nen'!$M$9="","",(MIDB('01nen'!$M$9+1000000000000,9,1)))</f>
        <v/>
      </c>
      <c r="BN59" s="1426"/>
      <c r="BO59" s="1426" t="str">
        <f>IF('01nen'!$M$9="","",(MIDB('01nen'!$M$9+1000000000000,10,1)))</f>
        <v/>
      </c>
      <c r="BP59" s="1426"/>
      <c r="BQ59" s="1426" t="str">
        <f>IF('01nen'!$M$9="","",(MIDB('01nen'!$M$9+1000000000000,11,1)))</f>
        <v/>
      </c>
      <c r="BR59" s="1426"/>
      <c r="BS59" s="1426" t="str">
        <f>IF('01nen'!$M$9="","",(MIDB('01nen'!$M$9+1000000000000,12,1)))</f>
        <v/>
      </c>
      <c r="BT59" s="1426"/>
      <c r="BU59" s="1426" t="str">
        <f>IF('01nen'!$M$9="","",(MIDB('01nen'!$M$9+1000000000000,13,1)))</f>
        <v/>
      </c>
      <c r="BV59" s="1426"/>
      <c r="BW59" s="292"/>
      <c r="BX59" s="271"/>
      <c r="BY59" s="271"/>
      <c r="BZ59" s="293"/>
      <c r="CA59" s="293"/>
      <c r="CB59" s="293"/>
      <c r="CC59" s="293"/>
      <c r="CD59" s="610"/>
      <c r="CE59" s="1493"/>
      <c r="CF59" s="1493"/>
      <c r="CG59" s="1494"/>
      <c r="CH59" s="1480"/>
      <c r="CI59" s="1481"/>
      <c r="CJ59" s="1482"/>
      <c r="CK59" s="1768"/>
      <c r="CL59" s="1769"/>
      <c r="CM59" s="1769"/>
      <c r="CN59" s="1769"/>
      <c r="CO59" s="1769"/>
      <c r="CP59" s="1769"/>
      <c r="CQ59" s="1769"/>
      <c r="CR59" s="1769"/>
      <c r="CS59" s="1769"/>
      <c r="CT59" s="1769"/>
      <c r="CU59" s="1769"/>
      <c r="CV59" s="1769"/>
      <c r="CW59" s="1769"/>
      <c r="CX59" s="1769"/>
      <c r="CY59" s="1769"/>
      <c r="CZ59" s="1769"/>
      <c r="DA59" s="1769"/>
      <c r="DB59" s="1769"/>
      <c r="DC59" s="1769"/>
      <c r="DD59" s="1769"/>
      <c r="DE59" s="1769"/>
      <c r="DF59" s="1769"/>
      <c r="DG59" s="1769"/>
      <c r="DH59" s="1769"/>
      <c r="DI59" s="1769"/>
      <c r="DJ59" s="1769"/>
      <c r="DK59" s="1769"/>
      <c r="DL59" s="1769"/>
      <c r="DM59" s="1769"/>
      <c r="DN59" s="1769"/>
      <c r="DO59" s="1770"/>
      <c r="DP59" s="1733"/>
      <c r="DQ59" s="1734"/>
      <c r="DR59" s="1734"/>
      <c r="DS59" s="1734"/>
      <c r="DT59" s="1734"/>
      <c r="DU59" s="1734"/>
      <c r="DV59" s="1734"/>
      <c r="DW59" s="1734"/>
      <c r="DX59" s="1734"/>
      <c r="DY59" s="1734"/>
      <c r="DZ59" s="1734"/>
      <c r="EA59" s="1734"/>
      <c r="EB59" s="1734"/>
      <c r="EC59" s="1734"/>
      <c r="ED59" s="1734"/>
      <c r="EE59" s="1734"/>
      <c r="EF59" s="1734"/>
      <c r="EG59" s="1734"/>
      <c r="EH59" s="1734"/>
      <c r="EI59" s="1734"/>
      <c r="EJ59" s="1734"/>
      <c r="EK59" s="1734"/>
      <c r="EL59" s="1734"/>
      <c r="EM59" s="1734"/>
      <c r="EN59" s="1734"/>
      <c r="EO59" s="1734"/>
      <c r="EP59" s="1734"/>
      <c r="EQ59" s="1734"/>
      <c r="ER59" s="1734"/>
      <c r="ES59" s="1734"/>
      <c r="ET59" s="1735"/>
      <c r="EU59" s="291"/>
      <c r="EV59" s="371"/>
    </row>
    <row r="60" spans="1:152" ht="24" customHeight="1" thickBot="1">
      <c r="A60" s="104"/>
      <c r="B60" s="293"/>
      <c r="C60" s="293"/>
      <c r="D60" s="293"/>
      <c r="E60" s="293"/>
      <c r="F60" s="610"/>
      <c r="G60" s="1493"/>
      <c r="H60" s="1493"/>
      <c r="I60" s="1494"/>
      <c r="J60" s="1480"/>
      <c r="K60" s="1481"/>
      <c r="L60" s="1482"/>
      <c r="M60" s="1486"/>
      <c r="N60" s="839"/>
      <c r="O60" s="839"/>
      <c r="P60" s="839"/>
      <c r="Q60" s="839"/>
      <c r="R60" s="839"/>
      <c r="S60" s="839"/>
      <c r="T60" s="839"/>
      <c r="U60" s="839"/>
      <c r="V60" s="839"/>
      <c r="W60" s="839"/>
      <c r="X60" s="839"/>
      <c r="Y60" s="839"/>
      <c r="Z60" s="839"/>
      <c r="AA60" s="839"/>
      <c r="AB60" s="839"/>
      <c r="AC60" s="839"/>
      <c r="AD60" s="839"/>
      <c r="AE60" s="839"/>
      <c r="AF60" s="839"/>
      <c r="AG60" s="839"/>
      <c r="AH60" s="839"/>
      <c r="AI60" s="839"/>
      <c r="AJ60" s="839"/>
      <c r="AK60" s="839"/>
      <c r="AL60" s="839"/>
      <c r="AM60" s="839"/>
      <c r="AN60" s="839"/>
      <c r="AO60" s="839"/>
      <c r="AP60" s="839"/>
      <c r="AQ60" s="1487"/>
      <c r="AR60" s="1427" t="s">
        <v>50</v>
      </c>
      <c r="AS60" s="1428"/>
      <c r="AT60" s="1428"/>
      <c r="AU60" s="1429"/>
      <c r="AV60" s="1429"/>
      <c r="AW60" s="275"/>
      <c r="AX60" s="275"/>
      <c r="AY60" s="1430" t="str">
        <f>IF('01nen'!$M$10="","",'01nen'!$M$10)</f>
        <v/>
      </c>
      <c r="AZ60" s="1430"/>
      <c r="BA60" s="1430"/>
      <c r="BB60" s="1430"/>
      <c r="BC60" s="1430"/>
      <c r="BD60" s="1430"/>
      <c r="BE60" s="1430"/>
      <c r="BF60" s="1430"/>
      <c r="BG60" s="1430"/>
      <c r="BH60" s="1430"/>
      <c r="BI60" s="1430"/>
      <c r="BJ60" s="1430"/>
      <c r="BK60" s="1430"/>
      <c r="BL60" s="1430"/>
      <c r="BM60" s="1430"/>
      <c r="BN60" s="1430"/>
      <c r="BO60" s="1430"/>
      <c r="BP60" s="1430"/>
      <c r="BQ60" s="1430"/>
      <c r="BR60" s="1430"/>
      <c r="BS60" s="1430"/>
      <c r="BT60" s="1430"/>
      <c r="BU60" s="1430"/>
      <c r="BV60" s="1431"/>
      <c r="BW60" s="292"/>
      <c r="BX60" s="271"/>
      <c r="BY60" s="271"/>
      <c r="BZ60" s="293"/>
      <c r="CA60" s="293"/>
      <c r="CB60" s="293"/>
      <c r="CC60" s="293"/>
      <c r="CD60" s="610"/>
      <c r="CE60" s="1493"/>
      <c r="CF60" s="1493"/>
      <c r="CG60" s="1494"/>
      <c r="CH60" s="1480"/>
      <c r="CI60" s="1481"/>
      <c r="CJ60" s="1482"/>
      <c r="CK60" s="1768"/>
      <c r="CL60" s="1769"/>
      <c r="CM60" s="1769"/>
      <c r="CN60" s="1769"/>
      <c r="CO60" s="1769"/>
      <c r="CP60" s="1769"/>
      <c r="CQ60" s="1769"/>
      <c r="CR60" s="1769"/>
      <c r="CS60" s="1769"/>
      <c r="CT60" s="1769"/>
      <c r="CU60" s="1769"/>
      <c r="CV60" s="1769"/>
      <c r="CW60" s="1769"/>
      <c r="CX60" s="1769"/>
      <c r="CY60" s="1769"/>
      <c r="CZ60" s="1769"/>
      <c r="DA60" s="1769"/>
      <c r="DB60" s="1769"/>
      <c r="DC60" s="1769"/>
      <c r="DD60" s="1769"/>
      <c r="DE60" s="1769"/>
      <c r="DF60" s="1769"/>
      <c r="DG60" s="1769"/>
      <c r="DH60" s="1769"/>
      <c r="DI60" s="1769"/>
      <c r="DJ60" s="1769"/>
      <c r="DK60" s="1769"/>
      <c r="DL60" s="1769"/>
      <c r="DM60" s="1769"/>
      <c r="DN60" s="1769"/>
      <c r="DO60" s="1770"/>
      <c r="DP60" s="1427" t="s">
        <v>50</v>
      </c>
      <c r="DQ60" s="1428"/>
      <c r="DR60" s="1428"/>
      <c r="DS60" s="1429"/>
      <c r="DT60" s="1429"/>
      <c r="DU60" s="275"/>
      <c r="DV60" s="275"/>
      <c r="DW60" s="1430" t="str">
        <f>IF('01nen'!$M$10="","",'01nen'!$M$10)</f>
        <v/>
      </c>
      <c r="DX60" s="1430"/>
      <c r="DY60" s="1430"/>
      <c r="DZ60" s="1430"/>
      <c r="EA60" s="1430"/>
      <c r="EB60" s="1430"/>
      <c r="EC60" s="1430"/>
      <c r="ED60" s="1430"/>
      <c r="EE60" s="1430"/>
      <c r="EF60" s="1430"/>
      <c r="EG60" s="1430"/>
      <c r="EH60" s="1430"/>
      <c r="EI60" s="1430"/>
      <c r="EJ60" s="1430"/>
      <c r="EK60" s="1430"/>
      <c r="EL60" s="1430"/>
      <c r="EM60" s="1430"/>
      <c r="EN60" s="1430"/>
      <c r="EO60" s="1430"/>
      <c r="EP60" s="1430"/>
      <c r="EQ60" s="1430"/>
      <c r="ER60" s="1430"/>
      <c r="ES60" s="1430"/>
      <c r="ET60" s="1431"/>
      <c r="EU60" s="291"/>
      <c r="EV60" s="371"/>
    </row>
    <row r="61" spans="1:152" ht="24.6" customHeight="1" thickBot="1">
      <c r="A61" s="104"/>
      <c r="B61" s="293"/>
      <c r="C61" s="293"/>
      <c r="D61" s="293"/>
      <c r="E61" s="293"/>
      <c r="F61" s="1495"/>
      <c r="G61" s="1493"/>
      <c r="H61" s="1493"/>
      <c r="I61" s="1494"/>
      <c r="J61" s="1480"/>
      <c r="K61" s="1481"/>
      <c r="L61" s="1482"/>
      <c r="M61" s="1486"/>
      <c r="N61" s="839"/>
      <c r="O61" s="839"/>
      <c r="P61" s="839"/>
      <c r="Q61" s="839"/>
      <c r="R61" s="839"/>
      <c r="S61" s="839"/>
      <c r="T61" s="839"/>
      <c r="U61" s="839"/>
      <c r="V61" s="839"/>
      <c r="W61" s="839"/>
      <c r="X61" s="839"/>
      <c r="Y61" s="839"/>
      <c r="Z61" s="839"/>
      <c r="AA61" s="839"/>
      <c r="AB61" s="839"/>
      <c r="AC61" s="839"/>
      <c r="AD61" s="839"/>
      <c r="AE61" s="839"/>
      <c r="AF61" s="839"/>
      <c r="AG61" s="839"/>
      <c r="AH61" s="839"/>
      <c r="AI61" s="839"/>
      <c r="AJ61" s="839"/>
      <c r="AK61" s="839"/>
      <c r="AL61" s="839"/>
      <c r="AM61" s="839"/>
      <c r="AN61" s="839"/>
      <c r="AO61" s="839"/>
      <c r="AP61" s="839"/>
      <c r="AQ61" s="1487"/>
      <c r="AR61" s="1432" t="s">
        <v>274</v>
      </c>
      <c r="AS61" s="1433"/>
      <c r="AT61" s="1433"/>
      <c r="AU61" s="1777" t="s">
        <v>49</v>
      </c>
      <c r="AV61" s="1778"/>
      <c r="AW61" s="1778"/>
      <c r="AX61" s="1778"/>
      <c r="AY61" s="1448" t="str">
        <f>IF('01nen'!$M$11="","",'01nen'!$M$11)</f>
        <v/>
      </c>
      <c r="AZ61" s="1448"/>
      <c r="BA61" s="1448"/>
      <c r="BB61" s="1448"/>
      <c r="BC61" s="1448"/>
      <c r="BD61" s="1448"/>
      <c r="BE61" s="1448"/>
      <c r="BF61" s="1448"/>
      <c r="BG61" s="1448"/>
      <c r="BH61" s="1448"/>
      <c r="BI61" s="1448"/>
      <c r="BJ61" s="392"/>
      <c r="BK61" s="392"/>
      <c r="BL61" s="1448" t="str">
        <f>IF('01nen'!$N$11="","",'01nen'!$N$11)</f>
        <v/>
      </c>
      <c r="BM61" s="1448"/>
      <c r="BN61" s="1448"/>
      <c r="BO61" s="1448"/>
      <c r="BP61" s="1448"/>
      <c r="BQ61" s="1448"/>
      <c r="BR61" s="1448"/>
      <c r="BS61" s="1448"/>
      <c r="BT61" s="1448"/>
      <c r="BU61" s="1448"/>
      <c r="BV61" s="1449"/>
      <c r="BW61" s="292"/>
      <c r="BX61" s="271"/>
      <c r="BY61" s="271"/>
      <c r="BZ61" s="293"/>
      <c r="CA61" s="293"/>
      <c r="CB61" s="293"/>
      <c r="CC61" s="293"/>
      <c r="CD61" s="1495"/>
      <c r="CE61" s="1493"/>
      <c r="CF61" s="1493"/>
      <c r="CG61" s="1494"/>
      <c r="CH61" s="1480"/>
      <c r="CI61" s="1481"/>
      <c r="CJ61" s="1482"/>
      <c r="CK61" s="1768"/>
      <c r="CL61" s="1769"/>
      <c r="CM61" s="1769"/>
      <c r="CN61" s="1769"/>
      <c r="CO61" s="1769"/>
      <c r="CP61" s="1769"/>
      <c r="CQ61" s="1769"/>
      <c r="CR61" s="1769"/>
      <c r="CS61" s="1769"/>
      <c r="CT61" s="1769"/>
      <c r="CU61" s="1769"/>
      <c r="CV61" s="1769"/>
      <c r="CW61" s="1769"/>
      <c r="CX61" s="1769"/>
      <c r="CY61" s="1769"/>
      <c r="CZ61" s="1769"/>
      <c r="DA61" s="1769"/>
      <c r="DB61" s="1769"/>
      <c r="DC61" s="1769"/>
      <c r="DD61" s="1769"/>
      <c r="DE61" s="1769"/>
      <c r="DF61" s="1769"/>
      <c r="DG61" s="1769"/>
      <c r="DH61" s="1769"/>
      <c r="DI61" s="1769"/>
      <c r="DJ61" s="1769"/>
      <c r="DK61" s="1769"/>
      <c r="DL61" s="1769"/>
      <c r="DM61" s="1769"/>
      <c r="DN61" s="1769"/>
      <c r="DO61" s="1770"/>
      <c r="DP61" s="1432" t="s">
        <v>274</v>
      </c>
      <c r="DQ61" s="1433"/>
      <c r="DR61" s="1433"/>
      <c r="DS61" s="1777" t="s">
        <v>49</v>
      </c>
      <c r="DT61" s="1778"/>
      <c r="DU61" s="1778"/>
      <c r="DV61" s="1778"/>
      <c r="DW61" s="1448" t="str">
        <f>IF('01nen'!$M$11="","",'01nen'!$M$11)</f>
        <v/>
      </c>
      <c r="DX61" s="1448"/>
      <c r="DY61" s="1448"/>
      <c r="DZ61" s="1448"/>
      <c r="EA61" s="1448"/>
      <c r="EB61" s="1448"/>
      <c r="EC61" s="1448"/>
      <c r="ED61" s="1448"/>
      <c r="EE61" s="1448"/>
      <c r="EF61" s="1448"/>
      <c r="EG61" s="1448"/>
      <c r="EH61" s="392"/>
      <c r="EI61" s="392"/>
      <c r="EJ61" s="1448" t="str">
        <f>IF('01nen'!$N$11="","",'01nen'!$N$11)</f>
        <v/>
      </c>
      <c r="EK61" s="1448"/>
      <c r="EL61" s="1448"/>
      <c r="EM61" s="1448"/>
      <c r="EN61" s="1448"/>
      <c r="EO61" s="1448"/>
      <c r="EP61" s="1448"/>
      <c r="EQ61" s="1448"/>
      <c r="ER61" s="1448"/>
      <c r="ES61" s="1448"/>
      <c r="ET61" s="1449"/>
      <c r="EU61" s="291"/>
      <c r="EV61" s="371"/>
    </row>
    <row r="62" spans="1:152" ht="41.45" customHeight="1">
      <c r="A62" s="107"/>
      <c r="B62" s="293"/>
      <c r="C62" s="293"/>
      <c r="D62" s="293"/>
      <c r="E62" s="293"/>
      <c r="F62" s="1496"/>
      <c r="G62" s="1497"/>
      <c r="H62" s="1497"/>
      <c r="I62" s="1498"/>
      <c r="J62" s="1434"/>
      <c r="K62" s="1435"/>
      <c r="L62" s="1436"/>
      <c r="M62" s="1488"/>
      <c r="N62" s="1489"/>
      <c r="O62" s="1489"/>
      <c r="P62" s="1489"/>
      <c r="Q62" s="1489"/>
      <c r="R62" s="1489"/>
      <c r="S62" s="1489"/>
      <c r="T62" s="1489"/>
      <c r="U62" s="1489"/>
      <c r="V62" s="1489"/>
      <c r="W62" s="1489"/>
      <c r="X62" s="1489"/>
      <c r="Y62" s="1489"/>
      <c r="Z62" s="1489"/>
      <c r="AA62" s="1489"/>
      <c r="AB62" s="1489"/>
      <c r="AC62" s="1489"/>
      <c r="AD62" s="1489"/>
      <c r="AE62" s="1489"/>
      <c r="AF62" s="1489"/>
      <c r="AG62" s="1489"/>
      <c r="AH62" s="1489"/>
      <c r="AI62" s="1489"/>
      <c r="AJ62" s="1489"/>
      <c r="AK62" s="1489"/>
      <c r="AL62" s="1489"/>
      <c r="AM62" s="1489"/>
      <c r="AN62" s="1489"/>
      <c r="AO62" s="1489"/>
      <c r="AP62" s="1489"/>
      <c r="AQ62" s="1490"/>
      <c r="AR62" s="1434"/>
      <c r="AS62" s="1435"/>
      <c r="AT62" s="1436"/>
      <c r="AU62" s="236"/>
      <c r="AV62" s="163"/>
      <c r="AW62" s="163"/>
      <c r="AX62" s="163"/>
      <c r="AY62" s="1450" t="str">
        <f>IF('01nen'!$M$12="","",'01nen'!$M$12)</f>
        <v/>
      </c>
      <c r="AZ62" s="1450"/>
      <c r="BA62" s="1450"/>
      <c r="BB62" s="1450"/>
      <c r="BC62" s="1450"/>
      <c r="BD62" s="1450"/>
      <c r="BE62" s="1450"/>
      <c r="BF62" s="1450"/>
      <c r="BG62" s="1450"/>
      <c r="BH62" s="1450"/>
      <c r="BI62" s="1450"/>
      <c r="BL62" s="1450" t="str">
        <f>IF('01nen'!$N$12="","",'01nen'!$N$12)</f>
        <v/>
      </c>
      <c r="BM62" s="1450"/>
      <c r="BN62" s="1450"/>
      <c r="BO62" s="1450"/>
      <c r="BP62" s="1450"/>
      <c r="BQ62" s="1450"/>
      <c r="BR62" s="1450"/>
      <c r="BS62" s="1450"/>
      <c r="BT62" s="1450"/>
      <c r="BU62" s="1450"/>
      <c r="BV62" s="1451"/>
      <c r="BW62" s="292"/>
      <c r="BX62" s="273"/>
      <c r="BY62" s="273"/>
      <c r="BZ62" s="293"/>
      <c r="CA62" s="293"/>
      <c r="CB62" s="293"/>
      <c r="CC62" s="293"/>
      <c r="CD62" s="1496"/>
      <c r="CE62" s="1497"/>
      <c r="CF62" s="1497"/>
      <c r="CG62" s="1498"/>
      <c r="CH62" s="1434"/>
      <c r="CI62" s="1435"/>
      <c r="CJ62" s="1436"/>
      <c r="CK62" s="1771"/>
      <c r="CL62" s="1772"/>
      <c r="CM62" s="1772"/>
      <c r="CN62" s="1772"/>
      <c r="CO62" s="1772"/>
      <c r="CP62" s="1772"/>
      <c r="CQ62" s="1772"/>
      <c r="CR62" s="1772"/>
      <c r="CS62" s="1772"/>
      <c r="CT62" s="1772"/>
      <c r="CU62" s="1772"/>
      <c r="CV62" s="1772"/>
      <c r="CW62" s="1772"/>
      <c r="CX62" s="1772"/>
      <c r="CY62" s="1772"/>
      <c r="CZ62" s="1772"/>
      <c r="DA62" s="1772"/>
      <c r="DB62" s="1772"/>
      <c r="DC62" s="1772"/>
      <c r="DD62" s="1772"/>
      <c r="DE62" s="1772"/>
      <c r="DF62" s="1772"/>
      <c r="DG62" s="1772"/>
      <c r="DH62" s="1772"/>
      <c r="DI62" s="1772"/>
      <c r="DJ62" s="1772"/>
      <c r="DK62" s="1772"/>
      <c r="DL62" s="1772"/>
      <c r="DM62" s="1772"/>
      <c r="DN62" s="1772"/>
      <c r="DO62" s="1773"/>
      <c r="DP62" s="1434"/>
      <c r="DQ62" s="1435"/>
      <c r="DR62" s="1436"/>
      <c r="DS62" s="236"/>
      <c r="DT62" s="163"/>
      <c r="DU62" s="163"/>
      <c r="DV62" s="163"/>
      <c r="DW62" s="1450" t="str">
        <f>IF('01nen'!$M$12="","",'01nen'!$M$12)</f>
        <v/>
      </c>
      <c r="DX62" s="1450"/>
      <c r="DY62" s="1450"/>
      <c r="DZ62" s="1450"/>
      <c r="EA62" s="1450"/>
      <c r="EB62" s="1450"/>
      <c r="EC62" s="1450"/>
      <c r="ED62" s="1450"/>
      <c r="EE62" s="1450"/>
      <c r="EF62" s="1450"/>
      <c r="EG62" s="1450"/>
      <c r="EJ62" s="1450" t="str">
        <f>IF('01nen'!$N$12="","",'01nen'!$N$12)</f>
        <v/>
      </c>
      <c r="EK62" s="1450"/>
      <c r="EL62" s="1450"/>
      <c r="EM62" s="1450"/>
      <c r="EN62" s="1450"/>
      <c r="EO62" s="1450"/>
      <c r="EP62" s="1450"/>
      <c r="EQ62" s="1450"/>
      <c r="ER62" s="1450"/>
      <c r="ES62" s="1450"/>
      <c r="ET62" s="1451"/>
      <c r="EU62" s="291"/>
      <c r="EV62" s="371"/>
    </row>
    <row r="63" spans="1:152" s="157" customFormat="1" ht="24" customHeight="1">
      <c r="A63" s="104"/>
      <c r="B63" s="293"/>
      <c r="C63" s="293"/>
      <c r="D63" s="293"/>
      <c r="E63" s="293"/>
      <c r="F63" s="1452" t="s">
        <v>51</v>
      </c>
      <c r="G63" s="1453"/>
      <c r="H63" s="1453"/>
      <c r="I63" s="1453"/>
      <c r="J63" s="1453"/>
      <c r="K63" s="1453"/>
      <c r="L63" s="1453"/>
      <c r="M63" s="1453"/>
      <c r="N63" s="1453"/>
      <c r="O63" s="1453"/>
      <c r="P63" s="1453"/>
      <c r="Q63" s="1453"/>
      <c r="R63" s="1454"/>
      <c r="S63" s="1455" t="s">
        <v>52</v>
      </c>
      <c r="T63" s="1456"/>
      <c r="U63" s="1456"/>
      <c r="V63" s="1456"/>
      <c r="W63" s="1456"/>
      <c r="X63" s="1456"/>
      <c r="Y63" s="1456"/>
      <c r="Z63" s="1456"/>
      <c r="AA63" s="1456"/>
      <c r="AB63" s="1456"/>
      <c r="AC63" s="1456"/>
      <c r="AD63" s="1456"/>
      <c r="AE63" s="1456"/>
      <c r="AF63" s="1457"/>
      <c r="AG63" s="1458" t="s">
        <v>279</v>
      </c>
      <c r="AH63" s="1458"/>
      <c r="AI63" s="1458"/>
      <c r="AJ63" s="1458"/>
      <c r="AK63" s="1458"/>
      <c r="AL63" s="1458"/>
      <c r="AM63" s="1458"/>
      <c r="AN63" s="1458"/>
      <c r="AO63" s="1458"/>
      <c r="AP63" s="1458"/>
      <c r="AQ63" s="1458"/>
      <c r="AR63" s="1458"/>
      <c r="AS63" s="1458"/>
      <c r="AT63" s="1458"/>
      <c r="AU63" s="1459" t="s">
        <v>273</v>
      </c>
      <c r="AV63" s="1459"/>
      <c r="AW63" s="1459"/>
      <c r="AX63" s="1459"/>
      <c r="AY63" s="1459"/>
      <c r="AZ63" s="1459"/>
      <c r="BA63" s="1459"/>
      <c r="BB63" s="1459"/>
      <c r="BC63" s="1459"/>
      <c r="BD63" s="1459"/>
      <c r="BE63" s="1459"/>
      <c r="BF63" s="1459"/>
      <c r="BG63" s="1459"/>
      <c r="BH63" s="1459"/>
      <c r="BI63" s="1458" t="s">
        <v>278</v>
      </c>
      <c r="BJ63" s="1458"/>
      <c r="BK63" s="1458"/>
      <c r="BL63" s="1458"/>
      <c r="BM63" s="1458"/>
      <c r="BN63" s="1458"/>
      <c r="BO63" s="1458"/>
      <c r="BP63" s="1458"/>
      <c r="BQ63" s="1458"/>
      <c r="BR63" s="1458"/>
      <c r="BS63" s="1458"/>
      <c r="BT63" s="1458"/>
      <c r="BU63" s="1458"/>
      <c r="BV63" s="1458"/>
      <c r="BW63" s="292"/>
      <c r="BX63" s="270"/>
      <c r="BY63" s="270"/>
      <c r="BZ63" s="293"/>
      <c r="CA63" s="293"/>
      <c r="CB63" s="293"/>
      <c r="CC63" s="293"/>
      <c r="CD63" s="1452" t="s">
        <v>51</v>
      </c>
      <c r="CE63" s="1453"/>
      <c r="CF63" s="1453"/>
      <c r="CG63" s="1453"/>
      <c r="CH63" s="1453"/>
      <c r="CI63" s="1453"/>
      <c r="CJ63" s="1453"/>
      <c r="CK63" s="1453"/>
      <c r="CL63" s="1453"/>
      <c r="CM63" s="1453"/>
      <c r="CN63" s="1453"/>
      <c r="CO63" s="1453"/>
      <c r="CP63" s="1454"/>
      <c r="CQ63" s="1455" t="s">
        <v>52</v>
      </c>
      <c r="CR63" s="1456"/>
      <c r="CS63" s="1456"/>
      <c r="CT63" s="1456"/>
      <c r="CU63" s="1456"/>
      <c r="CV63" s="1456"/>
      <c r="CW63" s="1456"/>
      <c r="CX63" s="1456"/>
      <c r="CY63" s="1456"/>
      <c r="CZ63" s="1456"/>
      <c r="DA63" s="1456"/>
      <c r="DB63" s="1456"/>
      <c r="DC63" s="1456"/>
      <c r="DD63" s="1457"/>
      <c r="DE63" s="1458" t="s">
        <v>279</v>
      </c>
      <c r="DF63" s="1458"/>
      <c r="DG63" s="1458"/>
      <c r="DH63" s="1458"/>
      <c r="DI63" s="1458"/>
      <c r="DJ63" s="1458"/>
      <c r="DK63" s="1458"/>
      <c r="DL63" s="1458"/>
      <c r="DM63" s="1458"/>
      <c r="DN63" s="1458"/>
      <c r="DO63" s="1458"/>
      <c r="DP63" s="1458"/>
      <c r="DQ63" s="1458"/>
      <c r="DR63" s="1458"/>
      <c r="DS63" s="1459" t="s">
        <v>273</v>
      </c>
      <c r="DT63" s="1459"/>
      <c r="DU63" s="1459"/>
      <c r="DV63" s="1459"/>
      <c r="DW63" s="1459"/>
      <c r="DX63" s="1459"/>
      <c r="DY63" s="1459"/>
      <c r="DZ63" s="1459"/>
      <c r="EA63" s="1459"/>
      <c r="EB63" s="1459"/>
      <c r="EC63" s="1459"/>
      <c r="ED63" s="1459"/>
      <c r="EE63" s="1459"/>
      <c r="EF63" s="1459"/>
      <c r="EG63" s="1458" t="s">
        <v>278</v>
      </c>
      <c r="EH63" s="1458"/>
      <c r="EI63" s="1458"/>
      <c r="EJ63" s="1458"/>
      <c r="EK63" s="1458"/>
      <c r="EL63" s="1458"/>
      <c r="EM63" s="1458"/>
      <c r="EN63" s="1458"/>
      <c r="EO63" s="1458"/>
      <c r="EP63" s="1458"/>
      <c r="EQ63" s="1458"/>
      <c r="ER63" s="1458"/>
      <c r="ES63" s="1458"/>
      <c r="ET63" s="1458"/>
      <c r="EU63" s="291"/>
      <c r="EV63" s="371"/>
    </row>
    <row r="64" spans="1:152" ht="24" customHeight="1">
      <c r="A64" s="111"/>
      <c r="B64" s="293"/>
      <c r="C64" s="293"/>
      <c r="D64" s="293"/>
      <c r="E64" s="293"/>
      <c r="F64" s="1460" t="s">
        <v>53</v>
      </c>
      <c r="G64" s="1461"/>
      <c r="H64" s="1461"/>
      <c r="I64" s="1461"/>
      <c r="J64" s="1461"/>
      <c r="K64" s="1461"/>
      <c r="L64" s="1461"/>
      <c r="M64" s="1461"/>
      <c r="N64" s="1461"/>
      <c r="O64" s="1461"/>
      <c r="P64" s="1461"/>
      <c r="Q64" s="1461"/>
      <c r="R64" s="1462"/>
      <c r="S64" s="1466" t="s">
        <v>163</v>
      </c>
      <c r="T64" s="1467"/>
      <c r="U64" s="1468" t="str">
        <f>IF('01nen'!$V$30="","",'01nen'!$V$30)</f>
        <v/>
      </c>
      <c r="V64" s="1468"/>
      <c r="W64" s="1468"/>
      <c r="X64" s="1468"/>
      <c r="Y64" s="1468"/>
      <c r="Z64" s="1468"/>
      <c r="AA64" s="1468"/>
      <c r="AB64" s="1468"/>
      <c r="AC64" s="1468"/>
      <c r="AD64" s="1468"/>
      <c r="AE64" s="1469" t="s">
        <v>161</v>
      </c>
      <c r="AF64" s="1469"/>
      <c r="AG64" s="1470" t="s">
        <v>332</v>
      </c>
      <c r="AH64" s="1471"/>
      <c r="AI64" s="1471"/>
      <c r="AJ64" s="1471"/>
      <c r="AK64" s="1471"/>
      <c r="AL64" s="1471"/>
      <c r="AM64" s="1471"/>
      <c r="AN64" s="1471"/>
      <c r="AO64" s="1471"/>
      <c r="AP64" s="1471"/>
      <c r="AQ64" s="1471"/>
      <c r="AR64" s="1471"/>
      <c r="AS64" s="1471"/>
      <c r="AT64" s="1472"/>
      <c r="AU64" s="1473" t="s">
        <v>54</v>
      </c>
      <c r="AV64" s="1469"/>
      <c r="AW64" s="1469"/>
      <c r="AX64" s="1469"/>
      <c r="AY64" s="1469"/>
      <c r="AZ64" s="1469"/>
      <c r="BA64" s="1469"/>
      <c r="BB64" s="1469"/>
      <c r="BC64" s="1469"/>
      <c r="BD64" s="1469"/>
      <c r="BE64" s="1469"/>
      <c r="BF64" s="1469"/>
      <c r="BG64" s="1469"/>
      <c r="BH64" s="1474"/>
      <c r="BI64" s="241" t="s">
        <v>55</v>
      </c>
      <c r="BJ64" s="242"/>
      <c r="BK64" s="1475" t="str">
        <f>IF('01nen'!$X$30="","",'01nen'!$X$30)</f>
        <v/>
      </c>
      <c r="BL64" s="1475"/>
      <c r="BM64" s="1475"/>
      <c r="BN64" s="1475"/>
      <c r="BO64" s="1475"/>
      <c r="BP64" s="1475"/>
      <c r="BQ64" s="1475"/>
      <c r="BR64" s="1475"/>
      <c r="BS64" s="1475"/>
      <c r="BT64" s="1475"/>
      <c r="BU64" s="1469" t="s">
        <v>54</v>
      </c>
      <c r="BV64" s="1474"/>
      <c r="BW64" s="292"/>
      <c r="BX64" s="244"/>
      <c r="BY64" s="244"/>
      <c r="BZ64" s="293"/>
      <c r="CA64" s="293"/>
      <c r="CB64" s="293"/>
      <c r="CC64" s="293"/>
      <c r="CD64" s="1460" t="s">
        <v>53</v>
      </c>
      <c r="CE64" s="1461"/>
      <c r="CF64" s="1461"/>
      <c r="CG64" s="1461"/>
      <c r="CH64" s="1461"/>
      <c r="CI64" s="1461"/>
      <c r="CJ64" s="1461"/>
      <c r="CK64" s="1461"/>
      <c r="CL64" s="1461"/>
      <c r="CM64" s="1461"/>
      <c r="CN64" s="1461"/>
      <c r="CO64" s="1461"/>
      <c r="CP64" s="1462"/>
      <c r="CQ64" s="1466" t="s">
        <v>163</v>
      </c>
      <c r="CR64" s="1467"/>
      <c r="CS64" s="1468" t="str">
        <f>IF('01nen'!$V$30="","",'01nen'!$V$30)</f>
        <v/>
      </c>
      <c r="CT64" s="1468"/>
      <c r="CU64" s="1468"/>
      <c r="CV64" s="1468"/>
      <c r="CW64" s="1468"/>
      <c r="CX64" s="1468"/>
      <c r="CY64" s="1468"/>
      <c r="CZ64" s="1468"/>
      <c r="DA64" s="1468"/>
      <c r="DB64" s="1468"/>
      <c r="DC64" s="1469" t="s">
        <v>161</v>
      </c>
      <c r="DD64" s="1469"/>
      <c r="DE64" s="1470" t="s">
        <v>332</v>
      </c>
      <c r="DF64" s="1471"/>
      <c r="DG64" s="1471"/>
      <c r="DH64" s="1471"/>
      <c r="DI64" s="1471"/>
      <c r="DJ64" s="1471"/>
      <c r="DK64" s="1471"/>
      <c r="DL64" s="1471"/>
      <c r="DM64" s="1471"/>
      <c r="DN64" s="1471"/>
      <c r="DO64" s="1471"/>
      <c r="DP64" s="1471"/>
      <c r="DQ64" s="1471"/>
      <c r="DR64" s="1472"/>
      <c r="DS64" s="1473" t="s">
        <v>54</v>
      </c>
      <c r="DT64" s="1469"/>
      <c r="DU64" s="1469"/>
      <c r="DV64" s="1469"/>
      <c r="DW64" s="1469"/>
      <c r="DX64" s="1469"/>
      <c r="DY64" s="1469"/>
      <c r="DZ64" s="1469"/>
      <c r="EA64" s="1469"/>
      <c r="EB64" s="1469"/>
      <c r="EC64" s="1469"/>
      <c r="ED64" s="1469"/>
      <c r="EE64" s="1469"/>
      <c r="EF64" s="1474"/>
      <c r="EG64" s="241" t="s">
        <v>55</v>
      </c>
      <c r="EH64" s="242"/>
      <c r="EI64" s="1475" t="str">
        <f>IF('01nen'!$X$30="","",'01nen'!$X$30)</f>
        <v/>
      </c>
      <c r="EJ64" s="1475"/>
      <c r="EK64" s="1475"/>
      <c r="EL64" s="1475"/>
      <c r="EM64" s="1475"/>
      <c r="EN64" s="1475"/>
      <c r="EO64" s="1475"/>
      <c r="EP64" s="1475"/>
      <c r="EQ64" s="1475"/>
      <c r="ER64" s="1475"/>
      <c r="ES64" s="1469" t="s">
        <v>54</v>
      </c>
      <c r="ET64" s="1474"/>
      <c r="EU64" s="291"/>
      <c r="EV64" s="371"/>
    </row>
    <row r="65" spans="1:152" ht="30.75">
      <c r="A65" s="173"/>
      <c r="B65" s="293"/>
      <c r="C65" s="293"/>
      <c r="D65" s="293"/>
      <c r="E65" s="293"/>
      <c r="F65" s="1463"/>
      <c r="G65" s="1464"/>
      <c r="H65" s="1464"/>
      <c r="I65" s="1464"/>
      <c r="J65" s="1464"/>
      <c r="K65" s="1464"/>
      <c r="L65" s="1464"/>
      <c r="M65" s="1464"/>
      <c r="N65" s="1464"/>
      <c r="O65" s="1464"/>
      <c r="P65" s="1464"/>
      <c r="Q65" s="1464"/>
      <c r="R65" s="1465"/>
      <c r="S65" s="1476">
        <f>IF('01nen'!$W$33="","",'01nen'!$W$33)</f>
        <v>0</v>
      </c>
      <c r="T65" s="1477"/>
      <c r="U65" s="1477"/>
      <c r="V65" s="1477"/>
      <c r="W65" s="1477"/>
      <c r="X65" s="1477"/>
      <c r="Y65" s="1477"/>
      <c r="Z65" s="1477"/>
      <c r="AA65" s="1477"/>
      <c r="AB65" s="1477"/>
      <c r="AC65" s="1477"/>
      <c r="AD65" s="1477"/>
      <c r="AE65" s="1477"/>
      <c r="AF65" s="1477"/>
      <c r="AG65" s="1476">
        <f>IF('01nen'!$O$8="甲欄",IF('01nen'!$W$34="","",'01nen'!$W$34),"")</f>
        <v>0</v>
      </c>
      <c r="AH65" s="1477"/>
      <c r="AI65" s="1477"/>
      <c r="AJ65" s="1477"/>
      <c r="AK65" s="1477"/>
      <c r="AL65" s="1477"/>
      <c r="AM65" s="1477"/>
      <c r="AN65" s="1477"/>
      <c r="AO65" s="1477"/>
      <c r="AP65" s="1477"/>
      <c r="AQ65" s="1477"/>
      <c r="AR65" s="1477"/>
      <c r="AS65" s="1477"/>
      <c r="AT65" s="1478"/>
      <c r="AU65" s="1476">
        <f>IF('01nen'!$O$8="甲欄",IF('01nen'!$W$45="","",'01nen'!$W$45),"")</f>
        <v>380000</v>
      </c>
      <c r="AV65" s="1477"/>
      <c r="AW65" s="1477"/>
      <c r="AX65" s="1477"/>
      <c r="AY65" s="1477"/>
      <c r="AZ65" s="1477"/>
      <c r="BA65" s="1477"/>
      <c r="BB65" s="1477"/>
      <c r="BC65" s="1477"/>
      <c r="BD65" s="1477"/>
      <c r="BE65" s="1477"/>
      <c r="BF65" s="1477"/>
      <c r="BG65" s="1477"/>
      <c r="BH65" s="1478"/>
      <c r="BI65" s="1476">
        <f>IF('01nen'!$X$49="","",'01nen'!$X$49)</f>
        <v>0</v>
      </c>
      <c r="BJ65" s="1477"/>
      <c r="BK65" s="1477"/>
      <c r="BL65" s="1477"/>
      <c r="BM65" s="1477"/>
      <c r="BN65" s="1477"/>
      <c r="BO65" s="1477"/>
      <c r="BP65" s="1477"/>
      <c r="BQ65" s="1477"/>
      <c r="BR65" s="1477"/>
      <c r="BS65" s="1477"/>
      <c r="BT65" s="1477"/>
      <c r="BU65" s="1477"/>
      <c r="BV65" s="1478"/>
      <c r="BW65" s="292"/>
      <c r="BX65" s="270"/>
      <c r="BY65" s="270"/>
      <c r="BZ65" s="293"/>
      <c r="CA65" s="293"/>
      <c r="CB65" s="293"/>
      <c r="CC65" s="293"/>
      <c r="CD65" s="1463"/>
      <c r="CE65" s="1464"/>
      <c r="CF65" s="1464"/>
      <c r="CG65" s="1464"/>
      <c r="CH65" s="1464"/>
      <c r="CI65" s="1464"/>
      <c r="CJ65" s="1464"/>
      <c r="CK65" s="1464"/>
      <c r="CL65" s="1464"/>
      <c r="CM65" s="1464"/>
      <c r="CN65" s="1464"/>
      <c r="CO65" s="1464"/>
      <c r="CP65" s="1465"/>
      <c r="CQ65" s="1476">
        <f>IF('01nen'!$W$33="","",'01nen'!$W$33)</f>
        <v>0</v>
      </c>
      <c r="CR65" s="1477"/>
      <c r="CS65" s="1477"/>
      <c r="CT65" s="1477"/>
      <c r="CU65" s="1477"/>
      <c r="CV65" s="1477"/>
      <c r="CW65" s="1477"/>
      <c r="CX65" s="1477"/>
      <c r="CY65" s="1477"/>
      <c r="CZ65" s="1477"/>
      <c r="DA65" s="1477"/>
      <c r="DB65" s="1477"/>
      <c r="DC65" s="1477"/>
      <c r="DD65" s="1477"/>
      <c r="DE65" s="1476">
        <f>IF('01nen'!$O$8="甲欄",IF('01nen'!$W$34="","",'01nen'!$W$34),"")</f>
        <v>0</v>
      </c>
      <c r="DF65" s="1477"/>
      <c r="DG65" s="1477"/>
      <c r="DH65" s="1477"/>
      <c r="DI65" s="1477"/>
      <c r="DJ65" s="1477"/>
      <c r="DK65" s="1477"/>
      <c r="DL65" s="1477"/>
      <c r="DM65" s="1477"/>
      <c r="DN65" s="1477"/>
      <c r="DO65" s="1477"/>
      <c r="DP65" s="1477"/>
      <c r="DQ65" s="1477"/>
      <c r="DR65" s="1478"/>
      <c r="DS65" s="1476">
        <f>IF('01nen'!$O$8="甲欄",IF('01nen'!$W$45="","",'01nen'!$W$45),"")</f>
        <v>380000</v>
      </c>
      <c r="DT65" s="1477"/>
      <c r="DU65" s="1477"/>
      <c r="DV65" s="1477"/>
      <c r="DW65" s="1477"/>
      <c r="DX65" s="1477"/>
      <c r="DY65" s="1477"/>
      <c r="DZ65" s="1477"/>
      <c r="EA65" s="1477"/>
      <c r="EB65" s="1477"/>
      <c r="EC65" s="1477"/>
      <c r="ED65" s="1477"/>
      <c r="EE65" s="1477"/>
      <c r="EF65" s="1478"/>
      <c r="EG65" s="1476">
        <f>IF('01nen'!$X$49="","",'01nen'!$X$49)</f>
        <v>0</v>
      </c>
      <c r="EH65" s="1477"/>
      <c r="EI65" s="1477"/>
      <c r="EJ65" s="1477"/>
      <c r="EK65" s="1477"/>
      <c r="EL65" s="1477"/>
      <c r="EM65" s="1477"/>
      <c r="EN65" s="1477"/>
      <c r="EO65" s="1477"/>
      <c r="EP65" s="1477"/>
      <c r="EQ65" s="1477"/>
      <c r="ER65" s="1477"/>
      <c r="ES65" s="1477"/>
      <c r="ET65" s="1478"/>
      <c r="EU65" s="291"/>
      <c r="EV65" s="371"/>
    </row>
    <row r="66" spans="1:152" s="157" customFormat="1" ht="16.899999999999999" customHeight="1">
      <c r="A66" s="111"/>
      <c r="B66" s="293"/>
      <c r="C66" s="293"/>
      <c r="D66" s="293"/>
      <c r="E66" s="293"/>
      <c r="F66" s="607" t="s">
        <v>406</v>
      </c>
      <c r="G66" s="608"/>
      <c r="H66" s="608"/>
      <c r="I66" s="608"/>
      <c r="J66" s="608"/>
      <c r="K66" s="608"/>
      <c r="L66" s="608"/>
      <c r="M66" s="608"/>
      <c r="N66" s="608"/>
      <c r="O66" s="608"/>
      <c r="P66" s="608"/>
      <c r="Q66" s="609"/>
      <c r="R66" s="607" t="s">
        <v>403</v>
      </c>
      <c r="S66" s="608"/>
      <c r="T66" s="608"/>
      <c r="U66" s="608"/>
      <c r="V66" s="608"/>
      <c r="W66" s="608"/>
      <c r="X66" s="608"/>
      <c r="Y66" s="608"/>
      <c r="Z66" s="608"/>
      <c r="AA66" s="608"/>
      <c r="AB66" s="608"/>
      <c r="AC66" s="609"/>
      <c r="AD66" s="1505" t="s">
        <v>200</v>
      </c>
      <c r="AE66" s="1506"/>
      <c r="AF66" s="1506"/>
      <c r="AG66" s="1506"/>
      <c r="AH66" s="1506"/>
      <c r="AI66" s="1506"/>
      <c r="AJ66" s="1506"/>
      <c r="AK66" s="1506"/>
      <c r="AL66" s="1506"/>
      <c r="AM66" s="1506"/>
      <c r="AN66" s="1506"/>
      <c r="AO66" s="1506"/>
      <c r="AP66" s="1506"/>
      <c r="AQ66" s="1506"/>
      <c r="AR66" s="1506"/>
      <c r="AS66" s="1506"/>
      <c r="AT66" s="1506"/>
      <c r="AU66" s="1506"/>
      <c r="AV66" s="1506"/>
      <c r="AW66" s="1506"/>
      <c r="AX66" s="1506"/>
      <c r="AY66" s="1506"/>
      <c r="AZ66" s="1506"/>
      <c r="BA66" s="1507"/>
      <c r="BB66" s="1508" t="s">
        <v>265</v>
      </c>
      <c r="BC66" s="1509"/>
      <c r="BD66" s="1509"/>
      <c r="BE66" s="1509"/>
      <c r="BF66" s="1510" t="s">
        <v>56</v>
      </c>
      <c r="BG66" s="1491"/>
      <c r="BH66" s="1491"/>
      <c r="BI66" s="1491"/>
      <c r="BJ66" s="1491"/>
      <c r="BK66" s="1491"/>
      <c r="BL66" s="1491"/>
      <c r="BM66" s="1491"/>
      <c r="BN66" s="1491"/>
      <c r="BO66" s="1491"/>
      <c r="BP66" s="1491"/>
      <c r="BQ66" s="1492"/>
      <c r="BR66" s="1511" t="s">
        <v>266</v>
      </c>
      <c r="BS66" s="1512"/>
      <c r="BT66" s="1512"/>
      <c r="BU66" s="1512"/>
      <c r="BV66" s="1513"/>
      <c r="BW66" s="292"/>
      <c r="BX66" s="270"/>
      <c r="BY66" s="270"/>
      <c r="BZ66" s="293"/>
      <c r="CA66" s="293"/>
      <c r="CB66" s="293"/>
      <c r="CC66" s="293"/>
      <c r="CD66" s="607" t="s">
        <v>406</v>
      </c>
      <c r="CE66" s="608"/>
      <c r="CF66" s="608"/>
      <c r="CG66" s="608"/>
      <c r="CH66" s="608"/>
      <c r="CI66" s="608"/>
      <c r="CJ66" s="608"/>
      <c r="CK66" s="608"/>
      <c r="CL66" s="608"/>
      <c r="CM66" s="608"/>
      <c r="CN66" s="608"/>
      <c r="CO66" s="609"/>
      <c r="CP66" s="607" t="s">
        <v>403</v>
      </c>
      <c r="CQ66" s="608"/>
      <c r="CR66" s="608"/>
      <c r="CS66" s="608"/>
      <c r="CT66" s="608"/>
      <c r="CU66" s="608"/>
      <c r="CV66" s="608"/>
      <c r="CW66" s="608"/>
      <c r="CX66" s="608"/>
      <c r="CY66" s="608"/>
      <c r="CZ66" s="608"/>
      <c r="DA66" s="609"/>
      <c r="DB66" s="1505" t="s">
        <v>200</v>
      </c>
      <c r="DC66" s="1506"/>
      <c r="DD66" s="1506"/>
      <c r="DE66" s="1506"/>
      <c r="DF66" s="1506"/>
      <c r="DG66" s="1506"/>
      <c r="DH66" s="1506"/>
      <c r="DI66" s="1506"/>
      <c r="DJ66" s="1506"/>
      <c r="DK66" s="1506"/>
      <c r="DL66" s="1506"/>
      <c r="DM66" s="1506"/>
      <c r="DN66" s="1506"/>
      <c r="DO66" s="1506"/>
      <c r="DP66" s="1506"/>
      <c r="DQ66" s="1506"/>
      <c r="DR66" s="1506"/>
      <c r="DS66" s="1506"/>
      <c r="DT66" s="1506"/>
      <c r="DU66" s="1506"/>
      <c r="DV66" s="1506"/>
      <c r="DW66" s="1506"/>
      <c r="DX66" s="1506"/>
      <c r="DY66" s="1507"/>
      <c r="DZ66" s="1508" t="s">
        <v>265</v>
      </c>
      <c r="EA66" s="1509"/>
      <c r="EB66" s="1509"/>
      <c r="EC66" s="1509"/>
      <c r="ED66" s="1510" t="s">
        <v>56</v>
      </c>
      <c r="EE66" s="1491"/>
      <c r="EF66" s="1491"/>
      <c r="EG66" s="1491"/>
      <c r="EH66" s="1491"/>
      <c r="EI66" s="1491"/>
      <c r="EJ66" s="1491"/>
      <c r="EK66" s="1491"/>
      <c r="EL66" s="1491"/>
      <c r="EM66" s="1491"/>
      <c r="EN66" s="1491"/>
      <c r="EO66" s="1492"/>
      <c r="EP66" s="1511" t="s">
        <v>266</v>
      </c>
      <c r="EQ66" s="1512"/>
      <c r="ER66" s="1512"/>
      <c r="ES66" s="1512"/>
      <c r="ET66" s="1513"/>
      <c r="EU66" s="291"/>
      <c r="EV66" s="371"/>
    </row>
    <row r="67" spans="1:152" s="157" customFormat="1" ht="17.25">
      <c r="A67" s="111"/>
      <c r="B67" s="293"/>
      <c r="C67" s="293"/>
      <c r="D67" s="293"/>
      <c r="E67" s="293"/>
      <c r="F67" s="610"/>
      <c r="G67" s="611"/>
      <c r="H67" s="611"/>
      <c r="I67" s="611"/>
      <c r="J67" s="611"/>
      <c r="K67" s="611"/>
      <c r="L67" s="611"/>
      <c r="M67" s="611"/>
      <c r="N67" s="611"/>
      <c r="O67" s="611"/>
      <c r="P67" s="611"/>
      <c r="Q67" s="612"/>
      <c r="R67" s="610"/>
      <c r="S67" s="611"/>
      <c r="T67" s="611"/>
      <c r="U67" s="611"/>
      <c r="V67" s="611"/>
      <c r="W67" s="611"/>
      <c r="X67" s="611"/>
      <c r="Y67" s="611"/>
      <c r="Z67" s="611"/>
      <c r="AA67" s="611"/>
      <c r="AB67" s="611"/>
      <c r="AC67" s="612"/>
      <c r="AD67" s="1520" t="s">
        <v>259</v>
      </c>
      <c r="AE67" s="1521"/>
      <c r="AF67" s="1521"/>
      <c r="AG67" s="1521"/>
      <c r="AH67" s="1521"/>
      <c r="AI67" s="1521"/>
      <c r="AJ67" s="1521"/>
      <c r="AK67" s="1521"/>
      <c r="AL67" s="1521"/>
      <c r="AM67" s="1521"/>
      <c r="AN67" s="1521"/>
      <c r="AO67" s="1521"/>
      <c r="AP67" s="1521"/>
      <c r="AQ67" s="1521"/>
      <c r="AR67" s="1521"/>
      <c r="AS67" s="1521"/>
      <c r="AT67" s="1521"/>
      <c r="AU67" s="1521"/>
      <c r="AV67" s="1521"/>
      <c r="AW67" s="1521"/>
      <c r="AX67" s="1521"/>
      <c r="AY67" s="1521"/>
      <c r="AZ67" s="1521"/>
      <c r="BA67" s="1522"/>
      <c r="BB67" s="1509"/>
      <c r="BC67" s="1509"/>
      <c r="BD67" s="1509"/>
      <c r="BE67" s="1509"/>
      <c r="BF67" s="1523" t="s">
        <v>260</v>
      </c>
      <c r="BG67" s="1524"/>
      <c r="BH67" s="1524"/>
      <c r="BI67" s="1524"/>
      <c r="BJ67" s="1524"/>
      <c r="BK67" s="1524"/>
      <c r="BL67" s="1524"/>
      <c r="BM67" s="1524"/>
      <c r="BN67" s="1524"/>
      <c r="BO67" s="1524"/>
      <c r="BP67" s="1524"/>
      <c r="BQ67" s="1525"/>
      <c r="BR67" s="1514"/>
      <c r="BS67" s="1515"/>
      <c r="BT67" s="1515"/>
      <c r="BU67" s="1515"/>
      <c r="BV67" s="1516"/>
      <c r="BW67" s="292"/>
      <c r="BX67" s="270"/>
      <c r="BY67" s="270"/>
      <c r="BZ67" s="293"/>
      <c r="CA67" s="293"/>
      <c r="CB67" s="293"/>
      <c r="CC67" s="293"/>
      <c r="CD67" s="610"/>
      <c r="CE67" s="611"/>
      <c r="CF67" s="611"/>
      <c r="CG67" s="611"/>
      <c r="CH67" s="611"/>
      <c r="CI67" s="611"/>
      <c r="CJ67" s="611"/>
      <c r="CK67" s="611"/>
      <c r="CL67" s="611"/>
      <c r="CM67" s="611"/>
      <c r="CN67" s="611"/>
      <c r="CO67" s="612"/>
      <c r="CP67" s="610"/>
      <c r="CQ67" s="611"/>
      <c r="CR67" s="611"/>
      <c r="CS67" s="611"/>
      <c r="CT67" s="611"/>
      <c r="CU67" s="611"/>
      <c r="CV67" s="611"/>
      <c r="CW67" s="611"/>
      <c r="CX67" s="611"/>
      <c r="CY67" s="611"/>
      <c r="CZ67" s="611"/>
      <c r="DA67" s="612"/>
      <c r="DB67" s="1520" t="s">
        <v>259</v>
      </c>
      <c r="DC67" s="1521"/>
      <c r="DD67" s="1521"/>
      <c r="DE67" s="1521"/>
      <c r="DF67" s="1521"/>
      <c r="DG67" s="1521"/>
      <c r="DH67" s="1521"/>
      <c r="DI67" s="1521"/>
      <c r="DJ67" s="1521"/>
      <c r="DK67" s="1521"/>
      <c r="DL67" s="1521"/>
      <c r="DM67" s="1521"/>
      <c r="DN67" s="1521"/>
      <c r="DO67" s="1521"/>
      <c r="DP67" s="1521"/>
      <c r="DQ67" s="1521"/>
      <c r="DR67" s="1521"/>
      <c r="DS67" s="1521"/>
      <c r="DT67" s="1521"/>
      <c r="DU67" s="1521"/>
      <c r="DV67" s="1521"/>
      <c r="DW67" s="1521"/>
      <c r="DX67" s="1521"/>
      <c r="DY67" s="1522"/>
      <c r="DZ67" s="1509"/>
      <c r="EA67" s="1509"/>
      <c r="EB67" s="1509"/>
      <c r="EC67" s="1509"/>
      <c r="ED67" s="1523" t="s">
        <v>260</v>
      </c>
      <c r="EE67" s="1524"/>
      <c r="EF67" s="1524"/>
      <c r="EG67" s="1524"/>
      <c r="EH67" s="1524"/>
      <c r="EI67" s="1524"/>
      <c r="EJ67" s="1524"/>
      <c r="EK67" s="1524"/>
      <c r="EL67" s="1524"/>
      <c r="EM67" s="1524"/>
      <c r="EN67" s="1524"/>
      <c r="EO67" s="1525"/>
      <c r="EP67" s="1514"/>
      <c r="EQ67" s="1515"/>
      <c r="ER67" s="1515"/>
      <c r="ES67" s="1515"/>
      <c r="ET67" s="1516"/>
      <c r="EU67" s="291"/>
      <c r="EV67" s="371"/>
    </row>
    <row r="68" spans="1:152" s="157" customFormat="1" ht="17.25">
      <c r="A68" s="111"/>
      <c r="B68" s="293"/>
      <c r="C68" s="293"/>
      <c r="D68" s="293"/>
      <c r="E68" s="293"/>
      <c r="F68" s="245"/>
      <c r="G68" s="240"/>
      <c r="H68" s="240"/>
      <c r="I68" s="240"/>
      <c r="J68" s="240"/>
      <c r="K68" s="240"/>
      <c r="L68" s="240"/>
      <c r="M68" s="240"/>
      <c r="N68" s="1526" t="s">
        <v>164</v>
      </c>
      <c r="O68" s="1527"/>
      <c r="P68" s="1527"/>
      <c r="Q68" s="1528"/>
      <c r="R68" s="1502"/>
      <c r="S68" s="1503"/>
      <c r="T68" s="1503"/>
      <c r="U68" s="1503"/>
      <c r="V68" s="1503"/>
      <c r="W68" s="1503"/>
      <c r="X68" s="1503"/>
      <c r="Y68" s="1503"/>
      <c r="Z68" s="1503"/>
      <c r="AA68" s="1503"/>
      <c r="AB68" s="1503"/>
      <c r="AC68" s="1504"/>
      <c r="AD68" s="1529" t="s">
        <v>165</v>
      </c>
      <c r="AE68" s="1530"/>
      <c r="AF68" s="1530"/>
      <c r="AG68" s="1530"/>
      <c r="AH68" s="1530"/>
      <c r="AI68" s="1530"/>
      <c r="AJ68" s="1530"/>
      <c r="AK68" s="1529" t="s">
        <v>57</v>
      </c>
      <c r="AL68" s="1530"/>
      <c r="AM68" s="1530"/>
      <c r="AN68" s="1530"/>
      <c r="AO68" s="1530"/>
      <c r="AP68" s="1530"/>
      <c r="AQ68" s="1530"/>
      <c r="AR68" s="1530"/>
      <c r="AS68" s="1530"/>
      <c r="AT68" s="1531"/>
      <c r="AU68" s="1530" t="s">
        <v>58</v>
      </c>
      <c r="AV68" s="1530"/>
      <c r="AW68" s="1530"/>
      <c r="AX68" s="1530"/>
      <c r="AY68" s="1530"/>
      <c r="AZ68" s="1530"/>
      <c r="BA68" s="1531"/>
      <c r="BB68" s="1509"/>
      <c r="BC68" s="1509"/>
      <c r="BD68" s="1509"/>
      <c r="BE68" s="1509"/>
      <c r="BF68" s="1526" t="s">
        <v>166</v>
      </c>
      <c r="BG68" s="1527"/>
      <c r="BH68" s="1527"/>
      <c r="BI68" s="1527"/>
      <c r="BJ68" s="1527"/>
      <c r="BK68" s="1527"/>
      <c r="BL68" s="1527"/>
      <c r="BM68" s="1528"/>
      <c r="BN68" s="1532" t="s">
        <v>58</v>
      </c>
      <c r="BO68" s="1533"/>
      <c r="BP68" s="1533"/>
      <c r="BQ68" s="1534"/>
      <c r="BR68" s="1517"/>
      <c r="BS68" s="1518"/>
      <c r="BT68" s="1518"/>
      <c r="BU68" s="1518"/>
      <c r="BV68" s="1519"/>
      <c r="BW68" s="292"/>
      <c r="BX68" s="270"/>
      <c r="BY68" s="270"/>
      <c r="BZ68" s="293"/>
      <c r="CA68" s="293"/>
      <c r="CB68" s="293"/>
      <c r="CC68" s="293"/>
      <c r="CD68" s="245"/>
      <c r="CE68" s="240"/>
      <c r="CF68" s="240"/>
      <c r="CG68" s="240"/>
      <c r="CH68" s="240"/>
      <c r="CI68" s="240"/>
      <c r="CJ68" s="240"/>
      <c r="CK68" s="240"/>
      <c r="CL68" s="1526" t="s">
        <v>164</v>
      </c>
      <c r="CM68" s="1527"/>
      <c r="CN68" s="1527"/>
      <c r="CO68" s="1528"/>
      <c r="CP68" s="1502"/>
      <c r="CQ68" s="1503"/>
      <c r="CR68" s="1503"/>
      <c r="CS68" s="1503"/>
      <c r="CT68" s="1503"/>
      <c r="CU68" s="1503"/>
      <c r="CV68" s="1503"/>
      <c r="CW68" s="1503"/>
      <c r="CX68" s="1503"/>
      <c r="CY68" s="1503"/>
      <c r="CZ68" s="1503"/>
      <c r="DA68" s="1504"/>
      <c r="DB68" s="1529" t="s">
        <v>165</v>
      </c>
      <c r="DC68" s="1530"/>
      <c r="DD68" s="1530"/>
      <c r="DE68" s="1530"/>
      <c r="DF68" s="1530"/>
      <c r="DG68" s="1530"/>
      <c r="DH68" s="1530"/>
      <c r="DI68" s="1529" t="s">
        <v>57</v>
      </c>
      <c r="DJ68" s="1530"/>
      <c r="DK68" s="1530"/>
      <c r="DL68" s="1530"/>
      <c r="DM68" s="1530"/>
      <c r="DN68" s="1530"/>
      <c r="DO68" s="1530"/>
      <c r="DP68" s="1530"/>
      <c r="DQ68" s="1530"/>
      <c r="DR68" s="1531"/>
      <c r="DS68" s="1530" t="s">
        <v>58</v>
      </c>
      <c r="DT68" s="1530"/>
      <c r="DU68" s="1530"/>
      <c r="DV68" s="1530"/>
      <c r="DW68" s="1530"/>
      <c r="DX68" s="1530"/>
      <c r="DY68" s="1531"/>
      <c r="DZ68" s="1509"/>
      <c r="EA68" s="1509"/>
      <c r="EB68" s="1509"/>
      <c r="EC68" s="1509"/>
      <c r="ED68" s="1526" t="s">
        <v>166</v>
      </c>
      <c r="EE68" s="1527"/>
      <c r="EF68" s="1527"/>
      <c r="EG68" s="1527"/>
      <c r="EH68" s="1527"/>
      <c r="EI68" s="1527"/>
      <c r="EJ68" s="1527"/>
      <c r="EK68" s="1528"/>
      <c r="EL68" s="1532" t="s">
        <v>58</v>
      </c>
      <c r="EM68" s="1533"/>
      <c r="EN68" s="1533"/>
      <c r="EO68" s="1534"/>
      <c r="EP68" s="1517"/>
      <c r="EQ68" s="1518"/>
      <c r="ER68" s="1518"/>
      <c r="ES68" s="1518"/>
      <c r="ET68" s="1519"/>
      <c r="EU68" s="291"/>
      <c r="EV68" s="371"/>
    </row>
    <row r="69" spans="1:152" ht="16.899999999999999" customHeight="1">
      <c r="A69" s="111"/>
      <c r="B69" s="293"/>
      <c r="C69" s="293"/>
      <c r="D69" s="293"/>
      <c r="E69" s="293"/>
      <c r="F69" s="1535" t="s">
        <v>331</v>
      </c>
      <c r="G69" s="1536"/>
      <c r="H69" s="1536"/>
      <c r="I69" s="1537"/>
      <c r="J69" s="1535" t="s">
        <v>60</v>
      </c>
      <c r="K69" s="1536"/>
      <c r="L69" s="1536"/>
      <c r="M69" s="1536"/>
      <c r="N69" s="1538"/>
      <c r="O69" s="1539"/>
      <c r="P69" s="1539"/>
      <c r="Q69" s="1540"/>
      <c r="R69" s="1541" t="s">
        <v>332</v>
      </c>
      <c r="S69" s="1542"/>
      <c r="T69" s="1542"/>
      <c r="U69" s="1542"/>
      <c r="V69" s="1542"/>
      <c r="W69" s="1542"/>
      <c r="X69" s="1542"/>
      <c r="Y69" s="1542"/>
      <c r="Z69" s="1542"/>
      <c r="AA69" s="1542"/>
      <c r="AB69" s="1542"/>
      <c r="AC69" s="1543"/>
      <c r="AD69" s="1541" t="s">
        <v>333</v>
      </c>
      <c r="AE69" s="1542"/>
      <c r="AF69" s="1542"/>
      <c r="AG69" s="1542"/>
      <c r="AH69" s="1544" t="s">
        <v>62</v>
      </c>
      <c r="AI69" s="1545"/>
      <c r="AJ69" s="1546"/>
      <c r="AK69" s="1542" t="s">
        <v>334</v>
      </c>
      <c r="AL69" s="1542"/>
      <c r="AM69" s="1542"/>
      <c r="AN69" s="1547" t="s">
        <v>333</v>
      </c>
      <c r="AO69" s="1542"/>
      <c r="AP69" s="1542"/>
      <c r="AQ69" s="1543"/>
      <c r="AR69" s="1544" t="s">
        <v>62</v>
      </c>
      <c r="AS69" s="1545"/>
      <c r="AT69" s="1545"/>
      <c r="AU69" s="1541" t="s">
        <v>335</v>
      </c>
      <c r="AV69" s="1542"/>
      <c r="AW69" s="1542"/>
      <c r="AX69" s="1543"/>
      <c r="AY69" s="1544" t="s">
        <v>62</v>
      </c>
      <c r="AZ69" s="1545"/>
      <c r="BA69" s="1546"/>
      <c r="BB69" s="1548" t="s">
        <v>199</v>
      </c>
      <c r="BC69" s="1548"/>
      <c r="BD69" s="1548"/>
      <c r="BE69" s="1548"/>
      <c r="BF69" s="1549" t="s">
        <v>334</v>
      </c>
      <c r="BG69" s="1550"/>
      <c r="BH69" s="1550"/>
      <c r="BI69" s="1550"/>
      <c r="BJ69" s="1551" t="s">
        <v>335</v>
      </c>
      <c r="BK69" s="1550"/>
      <c r="BL69" s="1550"/>
      <c r="BM69" s="1552"/>
      <c r="BN69" s="1549" t="s">
        <v>335</v>
      </c>
      <c r="BO69" s="1550"/>
      <c r="BP69" s="1550"/>
      <c r="BQ69" s="1552"/>
      <c r="BR69" s="1550" t="s">
        <v>172</v>
      </c>
      <c r="BS69" s="1550"/>
      <c r="BT69" s="1550"/>
      <c r="BU69" s="1550"/>
      <c r="BV69" s="1552"/>
      <c r="BW69" s="292"/>
      <c r="BX69" s="243"/>
      <c r="BY69" s="243"/>
      <c r="BZ69" s="293"/>
      <c r="CA69" s="293"/>
      <c r="CB69" s="293"/>
      <c r="CC69" s="293"/>
      <c r="CD69" s="1535" t="s">
        <v>331</v>
      </c>
      <c r="CE69" s="1536"/>
      <c r="CF69" s="1536"/>
      <c r="CG69" s="1537"/>
      <c r="CH69" s="1535" t="s">
        <v>60</v>
      </c>
      <c r="CI69" s="1536"/>
      <c r="CJ69" s="1536"/>
      <c r="CK69" s="1536"/>
      <c r="CL69" s="1538"/>
      <c r="CM69" s="1539"/>
      <c r="CN69" s="1539"/>
      <c r="CO69" s="1540"/>
      <c r="CP69" s="1541" t="s">
        <v>332</v>
      </c>
      <c r="CQ69" s="1542"/>
      <c r="CR69" s="1542"/>
      <c r="CS69" s="1542"/>
      <c r="CT69" s="1542"/>
      <c r="CU69" s="1542"/>
      <c r="CV69" s="1542"/>
      <c r="CW69" s="1542"/>
      <c r="CX69" s="1542"/>
      <c r="CY69" s="1542"/>
      <c r="CZ69" s="1542"/>
      <c r="DA69" s="1543"/>
      <c r="DB69" s="1541" t="s">
        <v>333</v>
      </c>
      <c r="DC69" s="1542"/>
      <c r="DD69" s="1542"/>
      <c r="DE69" s="1542"/>
      <c r="DF69" s="1544" t="s">
        <v>62</v>
      </c>
      <c r="DG69" s="1545"/>
      <c r="DH69" s="1546"/>
      <c r="DI69" s="1542" t="s">
        <v>334</v>
      </c>
      <c r="DJ69" s="1542"/>
      <c r="DK69" s="1542"/>
      <c r="DL69" s="1547" t="s">
        <v>333</v>
      </c>
      <c r="DM69" s="1542"/>
      <c r="DN69" s="1542"/>
      <c r="DO69" s="1543"/>
      <c r="DP69" s="1544" t="s">
        <v>62</v>
      </c>
      <c r="DQ69" s="1545"/>
      <c r="DR69" s="1546"/>
      <c r="DS69" s="1542" t="s">
        <v>335</v>
      </c>
      <c r="DT69" s="1542"/>
      <c r="DU69" s="1542"/>
      <c r="DV69" s="1542"/>
      <c r="DW69" s="1544" t="s">
        <v>62</v>
      </c>
      <c r="DX69" s="1545"/>
      <c r="DY69" s="1546"/>
      <c r="DZ69" s="1548" t="s">
        <v>199</v>
      </c>
      <c r="EA69" s="1548"/>
      <c r="EB69" s="1548"/>
      <c r="EC69" s="1548"/>
      <c r="ED69" s="1549" t="s">
        <v>334</v>
      </c>
      <c r="EE69" s="1550"/>
      <c r="EF69" s="1550"/>
      <c r="EG69" s="1550"/>
      <c r="EH69" s="1551" t="s">
        <v>335</v>
      </c>
      <c r="EI69" s="1550"/>
      <c r="EJ69" s="1550"/>
      <c r="EK69" s="1552"/>
      <c r="EL69" s="1549" t="s">
        <v>335</v>
      </c>
      <c r="EM69" s="1550"/>
      <c r="EN69" s="1550"/>
      <c r="EO69" s="1552"/>
      <c r="EP69" s="1550" t="s">
        <v>172</v>
      </c>
      <c r="EQ69" s="1550"/>
      <c r="ER69" s="1550"/>
      <c r="ES69" s="1550"/>
      <c r="ET69" s="1552"/>
      <c r="EU69" s="291"/>
      <c r="EV69" s="371"/>
    </row>
    <row r="70" spans="1:152" ht="16.149999999999999" customHeight="1">
      <c r="A70" s="111"/>
      <c r="B70" s="293"/>
      <c r="C70" s="293"/>
      <c r="D70" s="293"/>
      <c r="E70" s="293"/>
      <c r="F70" s="1553" t="str">
        <f>IF('01nen'!$Q$16="","",IF('01nen'!$Q$16="対象外","","○"))</f>
        <v/>
      </c>
      <c r="G70" s="1554"/>
      <c r="H70" s="1554"/>
      <c r="I70" s="1555"/>
      <c r="J70" s="1086" t="str">
        <f>IF('01nen'!$I$49="－","",'01nen'!$I$49)</f>
        <v/>
      </c>
      <c r="K70" s="1086"/>
      <c r="L70" s="1086"/>
      <c r="M70" s="1086"/>
      <c r="N70" s="1559" t="str">
        <f>IF('01nen'!$K$16="老","○","")</f>
        <v/>
      </c>
      <c r="O70" s="859"/>
      <c r="P70" s="859"/>
      <c r="Q70" s="1560"/>
      <c r="R70" s="1564" t="str">
        <f>IF('01nen'!$O$8="甲欄",IF('01nen'!$J$16="","",'01nen'!$W$41),"")</f>
        <v/>
      </c>
      <c r="S70" s="1565"/>
      <c r="T70" s="1565"/>
      <c r="U70" s="1565"/>
      <c r="V70" s="1565"/>
      <c r="W70" s="1565"/>
      <c r="X70" s="1565"/>
      <c r="Y70" s="1565"/>
      <c r="Z70" s="1565"/>
      <c r="AA70" s="1565"/>
      <c r="AB70" s="1565"/>
      <c r="AC70" s="1566"/>
      <c r="AD70" s="1559" t="str">
        <f>IF('01nen'!$AB$19=0,"",'01nen'!$AB$19)</f>
        <v/>
      </c>
      <c r="AE70" s="859"/>
      <c r="AF70" s="859"/>
      <c r="AG70" s="859"/>
      <c r="AH70" s="1570" t="str">
        <f>IF('01nen'!$I$50="－","",'01nen'!$I$50)</f>
        <v/>
      </c>
      <c r="AI70" s="893"/>
      <c r="AJ70" s="1571"/>
      <c r="AK70" s="859" t="str">
        <f>IF('01nen'!$AB$18=0,"",'01nen'!$AB$18)</f>
        <v/>
      </c>
      <c r="AL70" s="859"/>
      <c r="AM70" s="859"/>
      <c r="AN70" s="1575" t="str">
        <f>IF('01nen'!$AB$18+'01nen'!$AB$20=0,"",'01nen'!$AB$18+'01nen'!$AB$20)</f>
        <v/>
      </c>
      <c r="AO70" s="859"/>
      <c r="AP70" s="859"/>
      <c r="AQ70" s="1560"/>
      <c r="AR70" s="893" t="str">
        <f>IF('01nen'!$I$51="－","",'01nen'!$I$51)</f>
        <v/>
      </c>
      <c r="AS70" s="893"/>
      <c r="AT70" s="893"/>
      <c r="AU70" s="1559" t="str">
        <f>+IF('01nen'!$AB$9-SUM('01nen'!$AB$18:$AB$20)&lt;=0,"",'01nen'!$AB$9-SUM('01nen'!$AB$18:$AB$20))</f>
        <v/>
      </c>
      <c r="AV70" s="859"/>
      <c r="AW70" s="859"/>
      <c r="AX70" s="1560"/>
      <c r="AY70" s="1570" t="str">
        <f>IF('01nen'!$I$52="－","",'01nen'!$I$52)</f>
        <v/>
      </c>
      <c r="AZ70" s="893"/>
      <c r="BA70" s="1571"/>
      <c r="BB70" s="853" t="str">
        <f>IF('01nen'!$AB$21=0,"",'01nen'!$AB$21)</f>
        <v/>
      </c>
      <c r="BC70" s="853"/>
      <c r="BD70" s="853"/>
      <c r="BE70" s="853"/>
      <c r="BF70" s="1559" t="str">
        <f>IF('01nen'!$AB$11=0,"",'01nen'!$AB$11)</f>
        <v/>
      </c>
      <c r="BG70" s="859"/>
      <c r="BH70" s="859"/>
      <c r="BI70" s="859"/>
      <c r="BJ70" s="1575" t="str">
        <f>IF('01nen'!$AB$11+'01nen'!$AB$12-'01nen'!$AB$29=0,"",'01nen'!$AB$11+'01nen'!$AB$12-'01nen'!$AB$29)</f>
        <v/>
      </c>
      <c r="BK70" s="859"/>
      <c r="BL70" s="859"/>
      <c r="BM70" s="1560"/>
      <c r="BN70" s="1559" t="str">
        <f>IF('01nen'!$AB$13-'01nen'!$AB$28=0,"",'01nen'!$AB$13-'01nen'!$AB$28)</f>
        <v/>
      </c>
      <c r="BO70" s="859"/>
      <c r="BP70" s="859"/>
      <c r="BQ70" s="1560"/>
      <c r="BR70" s="859" t="str">
        <f>IF('01nen'!$AB$22=0,"",'01nen'!$AB$22)</f>
        <v/>
      </c>
      <c r="BS70" s="859"/>
      <c r="BT70" s="859"/>
      <c r="BU70" s="859"/>
      <c r="BV70" s="1560"/>
      <c r="BW70" s="292"/>
      <c r="BX70" s="243"/>
      <c r="BY70" s="243"/>
      <c r="BZ70" s="293"/>
      <c r="CA70" s="293"/>
      <c r="CB70" s="293"/>
      <c r="CC70" s="293"/>
      <c r="CD70" s="1553" t="str">
        <f>IF('01nen'!$Q$16="","",IF('01nen'!$Q$16="対象外","","○"))</f>
        <v/>
      </c>
      <c r="CE70" s="1554"/>
      <c r="CF70" s="1554"/>
      <c r="CG70" s="1555"/>
      <c r="CH70" s="1086" t="str">
        <f>IF('01nen'!$I$49="－","",'01nen'!$I$49)</f>
        <v/>
      </c>
      <c r="CI70" s="1086"/>
      <c r="CJ70" s="1086"/>
      <c r="CK70" s="1086"/>
      <c r="CL70" s="1559" t="str">
        <f>IF('01nen'!$K$16="老","○","")</f>
        <v/>
      </c>
      <c r="CM70" s="859"/>
      <c r="CN70" s="859"/>
      <c r="CO70" s="1560"/>
      <c r="CP70" s="1564" t="str">
        <f>IF('01nen'!$O$8="甲欄",IF('01nen'!$J$16="","",'01nen'!$W$41),"")</f>
        <v/>
      </c>
      <c r="CQ70" s="1565"/>
      <c r="CR70" s="1565"/>
      <c r="CS70" s="1565"/>
      <c r="CT70" s="1565"/>
      <c r="CU70" s="1565"/>
      <c r="CV70" s="1565"/>
      <c r="CW70" s="1565"/>
      <c r="CX70" s="1565"/>
      <c r="CY70" s="1565"/>
      <c r="CZ70" s="1565"/>
      <c r="DA70" s="1566"/>
      <c r="DB70" s="1559" t="str">
        <f>IF('01nen'!$AB$19=0,"",'01nen'!$AB$19)</f>
        <v/>
      </c>
      <c r="DC70" s="859"/>
      <c r="DD70" s="859"/>
      <c r="DE70" s="859"/>
      <c r="DF70" s="1570" t="str">
        <f>IF('01nen'!$I$50="－","",'01nen'!$I$50)</f>
        <v/>
      </c>
      <c r="DG70" s="893"/>
      <c r="DH70" s="1571"/>
      <c r="DI70" s="859" t="str">
        <f>IF('01nen'!$AB$18=0,"",'01nen'!$AB$18)</f>
        <v/>
      </c>
      <c r="DJ70" s="859"/>
      <c r="DK70" s="859"/>
      <c r="DL70" s="1575" t="str">
        <f>IF('01nen'!$AB$18+'01nen'!$AB$20=0,"",'01nen'!$AB$18+'01nen'!$AB$20)</f>
        <v/>
      </c>
      <c r="DM70" s="859"/>
      <c r="DN70" s="859"/>
      <c r="DO70" s="1560"/>
      <c r="DP70" s="1570" t="str">
        <f>IF('01nen'!$I$51="－","",'01nen'!$I$51)</f>
        <v/>
      </c>
      <c r="DQ70" s="893"/>
      <c r="DR70" s="1571"/>
      <c r="DS70" s="859" t="str">
        <f>+IF('01nen'!$AB$9-SUM('01nen'!$AB$18:$AB$20)&lt;=0,"",'01nen'!$AB$9-SUM('01nen'!$AB$18:$AB$20))</f>
        <v/>
      </c>
      <c r="DT70" s="859"/>
      <c r="DU70" s="859"/>
      <c r="DV70" s="859"/>
      <c r="DW70" s="1570" t="str">
        <f>IF('01nen'!$I$52="－","",'01nen'!$I$52)</f>
        <v/>
      </c>
      <c r="DX70" s="893"/>
      <c r="DY70" s="1571"/>
      <c r="DZ70" s="853" t="str">
        <f>IF('01nen'!$AB$21=0,"",'01nen'!$AB$21)</f>
        <v/>
      </c>
      <c r="EA70" s="853"/>
      <c r="EB70" s="853"/>
      <c r="EC70" s="853"/>
      <c r="ED70" s="1559" t="str">
        <f>IF('01nen'!$AB$11=0,"",'01nen'!$AB$11)</f>
        <v/>
      </c>
      <c r="EE70" s="859"/>
      <c r="EF70" s="859"/>
      <c r="EG70" s="859"/>
      <c r="EH70" s="1575" t="str">
        <f>IF('01nen'!$AB$11+'01nen'!$AB$12-'01nen'!$AB$29=0,"",'01nen'!$AB$11+'01nen'!$AB$12-'01nen'!$AB$29)</f>
        <v/>
      </c>
      <c r="EI70" s="859"/>
      <c r="EJ70" s="859"/>
      <c r="EK70" s="1560"/>
      <c r="EL70" s="1559" t="str">
        <f>IF('01nen'!$AB$13-'01nen'!$AB$28=0,"",'01nen'!$AB$13-'01nen'!$AB$28)</f>
        <v/>
      </c>
      <c r="EM70" s="859"/>
      <c r="EN70" s="859"/>
      <c r="EO70" s="1560"/>
      <c r="EP70" s="859" t="str">
        <f>IF('01nen'!$AB$22=0,"",'01nen'!$AB$22)</f>
        <v/>
      </c>
      <c r="EQ70" s="859"/>
      <c r="ER70" s="859"/>
      <c r="ES70" s="859"/>
      <c r="ET70" s="1560"/>
      <c r="EU70" s="291"/>
      <c r="EV70" s="371"/>
    </row>
    <row r="71" spans="1:152" ht="16.899999999999999" customHeight="1">
      <c r="A71" s="111"/>
      <c r="B71" s="293"/>
      <c r="C71" s="293"/>
      <c r="D71" s="293"/>
      <c r="E71" s="293"/>
      <c r="F71" s="1556"/>
      <c r="G71" s="1557"/>
      <c r="H71" s="1557"/>
      <c r="I71" s="1558"/>
      <c r="J71" s="1087"/>
      <c r="K71" s="1087"/>
      <c r="L71" s="1087"/>
      <c r="M71" s="1087"/>
      <c r="N71" s="1561"/>
      <c r="O71" s="1562"/>
      <c r="P71" s="1562"/>
      <c r="Q71" s="1563"/>
      <c r="R71" s="1567"/>
      <c r="S71" s="1568"/>
      <c r="T71" s="1568"/>
      <c r="U71" s="1568"/>
      <c r="V71" s="1568"/>
      <c r="W71" s="1568"/>
      <c r="X71" s="1568"/>
      <c r="Y71" s="1568"/>
      <c r="Z71" s="1568"/>
      <c r="AA71" s="1568"/>
      <c r="AB71" s="1568"/>
      <c r="AC71" s="1569"/>
      <c r="AD71" s="1561"/>
      <c r="AE71" s="1562"/>
      <c r="AF71" s="1562"/>
      <c r="AG71" s="1562"/>
      <c r="AH71" s="1572"/>
      <c r="AI71" s="1573"/>
      <c r="AJ71" s="1574"/>
      <c r="AK71" s="1562"/>
      <c r="AL71" s="1562"/>
      <c r="AM71" s="1562"/>
      <c r="AN71" s="1576"/>
      <c r="AO71" s="1562"/>
      <c r="AP71" s="1562"/>
      <c r="AQ71" s="1563"/>
      <c r="AR71" s="893"/>
      <c r="AS71" s="893"/>
      <c r="AT71" s="893"/>
      <c r="AU71" s="1561"/>
      <c r="AV71" s="1562"/>
      <c r="AW71" s="1562"/>
      <c r="AX71" s="1563"/>
      <c r="AY71" s="1572"/>
      <c r="AZ71" s="1573"/>
      <c r="BA71" s="1574"/>
      <c r="BB71" s="1577"/>
      <c r="BC71" s="1577"/>
      <c r="BD71" s="1577"/>
      <c r="BE71" s="1577"/>
      <c r="BF71" s="1561"/>
      <c r="BG71" s="1562"/>
      <c r="BH71" s="1562"/>
      <c r="BI71" s="1562"/>
      <c r="BJ71" s="1576"/>
      <c r="BK71" s="1562"/>
      <c r="BL71" s="1562"/>
      <c r="BM71" s="1563"/>
      <c r="BN71" s="1561"/>
      <c r="BO71" s="1562"/>
      <c r="BP71" s="1562"/>
      <c r="BQ71" s="1563"/>
      <c r="BR71" s="1562"/>
      <c r="BS71" s="1562"/>
      <c r="BT71" s="1562"/>
      <c r="BU71" s="1562"/>
      <c r="BV71" s="1563"/>
      <c r="BW71" s="292"/>
      <c r="BX71" s="270"/>
      <c r="BY71" s="270"/>
      <c r="BZ71" s="293"/>
      <c r="CA71" s="293"/>
      <c r="CB71" s="293"/>
      <c r="CC71" s="293"/>
      <c r="CD71" s="1556"/>
      <c r="CE71" s="1557"/>
      <c r="CF71" s="1557"/>
      <c r="CG71" s="1558"/>
      <c r="CH71" s="1087"/>
      <c r="CI71" s="1087"/>
      <c r="CJ71" s="1087"/>
      <c r="CK71" s="1087"/>
      <c r="CL71" s="1561"/>
      <c r="CM71" s="1562"/>
      <c r="CN71" s="1562"/>
      <c r="CO71" s="1563"/>
      <c r="CP71" s="1567"/>
      <c r="CQ71" s="1568"/>
      <c r="CR71" s="1568"/>
      <c r="CS71" s="1568"/>
      <c r="CT71" s="1568"/>
      <c r="CU71" s="1568"/>
      <c r="CV71" s="1568"/>
      <c r="CW71" s="1568"/>
      <c r="CX71" s="1568"/>
      <c r="CY71" s="1568"/>
      <c r="CZ71" s="1568"/>
      <c r="DA71" s="1569"/>
      <c r="DB71" s="1561"/>
      <c r="DC71" s="1562"/>
      <c r="DD71" s="1562"/>
      <c r="DE71" s="1562"/>
      <c r="DF71" s="1572"/>
      <c r="DG71" s="1573"/>
      <c r="DH71" s="1574"/>
      <c r="DI71" s="1562"/>
      <c r="DJ71" s="1562"/>
      <c r="DK71" s="1562"/>
      <c r="DL71" s="1576"/>
      <c r="DM71" s="1562"/>
      <c r="DN71" s="1562"/>
      <c r="DO71" s="1563"/>
      <c r="DP71" s="1572"/>
      <c r="DQ71" s="1573"/>
      <c r="DR71" s="1574"/>
      <c r="DS71" s="1562"/>
      <c r="DT71" s="1562"/>
      <c r="DU71" s="1562"/>
      <c r="DV71" s="1562"/>
      <c r="DW71" s="1572"/>
      <c r="DX71" s="1573"/>
      <c r="DY71" s="1574"/>
      <c r="DZ71" s="1577"/>
      <c r="EA71" s="1577"/>
      <c r="EB71" s="1577"/>
      <c r="EC71" s="1577"/>
      <c r="ED71" s="1561"/>
      <c r="EE71" s="1562"/>
      <c r="EF71" s="1562"/>
      <c r="EG71" s="1562"/>
      <c r="EH71" s="1576"/>
      <c r="EI71" s="1562"/>
      <c r="EJ71" s="1562"/>
      <c r="EK71" s="1563"/>
      <c r="EL71" s="1561"/>
      <c r="EM71" s="1562"/>
      <c r="EN71" s="1562"/>
      <c r="EO71" s="1563"/>
      <c r="EP71" s="1562"/>
      <c r="EQ71" s="1562"/>
      <c r="ER71" s="1562"/>
      <c r="ES71" s="1562"/>
      <c r="ET71" s="1563"/>
      <c r="EU71" s="291"/>
      <c r="EV71" s="371"/>
    </row>
    <row r="72" spans="1:152" s="157" customFormat="1" ht="17.45" customHeight="1">
      <c r="A72" s="111"/>
      <c r="B72" s="293"/>
      <c r="C72" s="293"/>
      <c r="D72" s="293"/>
      <c r="E72" s="293"/>
      <c r="F72" s="1578" t="s">
        <v>272</v>
      </c>
      <c r="G72" s="1579"/>
      <c r="H72" s="1579"/>
      <c r="I72" s="1579"/>
      <c r="J72" s="1579"/>
      <c r="K72" s="1579"/>
      <c r="L72" s="1579"/>
      <c r="M72" s="1579"/>
      <c r="N72" s="1579"/>
      <c r="O72" s="1579"/>
      <c r="P72" s="1579"/>
      <c r="Q72" s="1579"/>
      <c r="R72" s="1579"/>
      <c r="S72" s="1579"/>
      <c r="T72" s="1579"/>
      <c r="U72" s="1579"/>
      <c r="V72" s="1579"/>
      <c r="W72" s="1580"/>
      <c r="X72" s="1578" t="s">
        <v>270</v>
      </c>
      <c r="Y72" s="1579"/>
      <c r="Z72" s="1579"/>
      <c r="AA72" s="1579"/>
      <c r="AB72" s="1579"/>
      <c r="AC72" s="1579"/>
      <c r="AD72" s="1579"/>
      <c r="AE72" s="1579"/>
      <c r="AF72" s="1579"/>
      <c r="AG72" s="1579"/>
      <c r="AH72" s="1579"/>
      <c r="AI72" s="1579"/>
      <c r="AJ72" s="1579"/>
      <c r="AK72" s="1579"/>
      <c r="AL72" s="1579"/>
      <c r="AM72" s="1579"/>
      <c r="AN72" s="1580"/>
      <c r="AO72" s="1581" t="s">
        <v>269</v>
      </c>
      <c r="AP72" s="1582"/>
      <c r="AQ72" s="1582"/>
      <c r="AR72" s="1582"/>
      <c r="AS72" s="1582"/>
      <c r="AT72" s="1582"/>
      <c r="AU72" s="1582"/>
      <c r="AV72" s="1582"/>
      <c r="AW72" s="1582"/>
      <c r="AX72" s="1582"/>
      <c r="AY72" s="1582"/>
      <c r="AZ72" s="1582"/>
      <c r="BA72" s="1582"/>
      <c r="BB72" s="1582"/>
      <c r="BC72" s="1582"/>
      <c r="BD72" s="1582"/>
      <c r="BE72" s="1583"/>
      <c r="BF72" s="1578" t="s">
        <v>268</v>
      </c>
      <c r="BG72" s="1579"/>
      <c r="BH72" s="1579"/>
      <c r="BI72" s="1579"/>
      <c r="BJ72" s="1579"/>
      <c r="BK72" s="1579"/>
      <c r="BL72" s="1579"/>
      <c r="BM72" s="1579"/>
      <c r="BN72" s="1579"/>
      <c r="BO72" s="1579"/>
      <c r="BP72" s="1579"/>
      <c r="BQ72" s="1579"/>
      <c r="BR72" s="1579"/>
      <c r="BS72" s="1579"/>
      <c r="BT72" s="1579"/>
      <c r="BU72" s="1579"/>
      <c r="BV72" s="1580"/>
      <c r="BW72" s="292"/>
      <c r="BX72" s="194"/>
      <c r="BY72" s="194"/>
      <c r="BZ72" s="293"/>
      <c r="CA72" s="293"/>
      <c r="CB72" s="293"/>
      <c r="CC72" s="293"/>
      <c r="CD72" s="1578" t="s">
        <v>272</v>
      </c>
      <c r="CE72" s="1579"/>
      <c r="CF72" s="1579"/>
      <c r="CG72" s="1579"/>
      <c r="CH72" s="1579"/>
      <c r="CI72" s="1579"/>
      <c r="CJ72" s="1579"/>
      <c r="CK72" s="1579"/>
      <c r="CL72" s="1579"/>
      <c r="CM72" s="1579"/>
      <c r="CN72" s="1579"/>
      <c r="CO72" s="1579"/>
      <c r="CP72" s="1579"/>
      <c r="CQ72" s="1579"/>
      <c r="CR72" s="1579"/>
      <c r="CS72" s="1579"/>
      <c r="CT72" s="1579"/>
      <c r="CU72" s="1580"/>
      <c r="CV72" s="1578" t="s">
        <v>270</v>
      </c>
      <c r="CW72" s="1579"/>
      <c r="CX72" s="1579"/>
      <c r="CY72" s="1579"/>
      <c r="CZ72" s="1579"/>
      <c r="DA72" s="1579"/>
      <c r="DB72" s="1579"/>
      <c r="DC72" s="1579"/>
      <c r="DD72" s="1579"/>
      <c r="DE72" s="1579"/>
      <c r="DF72" s="1579"/>
      <c r="DG72" s="1579"/>
      <c r="DH72" s="1579"/>
      <c r="DI72" s="1579"/>
      <c r="DJ72" s="1579"/>
      <c r="DK72" s="1579"/>
      <c r="DL72" s="1580"/>
      <c r="DM72" s="1581" t="s">
        <v>269</v>
      </c>
      <c r="DN72" s="1582"/>
      <c r="DO72" s="1582"/>
      <c r="DP72" s="1582"/>
      <c r="DQ72" s="1582"/>
      <c r="DR72" s="1582"/>
      <c r="DS72" s="1582"/>
      <c r="DT72" s="1582"/>
      <c r="DU72" s="1582"/>
      <c r="DV72" s="1582"/>
      <c r="DW72" s="1582"/>
      <c r="DX72" s="1582"/>
      <c r="DY72" s="1582"/>
      <c r="DZ72" s="1582"/>
      <c r="EA72" s="1582"/>
      <c r="EB72" s="1582"/>
      <c r="EC72" s="1583"/>
      <c r="ED72" s="1578" t="s">
        <v>268</v>
      </c>
      <c r="EE72" s="1579"/>
      <c r="EF72" s="1579"/>
      <c r="EG72" s="1579"/>
      <c r="EH72" s="1579"/>
      <c r="EI72" s="1579"/>
      <c r="EJ72" s="1579"/>
      <c r="EK72" s="1579"/>
      <c r="EL72" s="1579"/>
      <c r="EM72" s="1579"/>
      <c r="EN72" s="1579"/>
      <c r="EO72" s="1579"/>
      <c r="EP72" s="1579"/>
      <c r="EQ72" s="1579"/>
      <c r="ER72" s="1579"/>
      <c r="ES72" s="1579"/>
      <c r="ET72" s="1580"/>
      <c r="EU72" s="291"/>
      <c r="EV72" s="371"/>
    </row>
    <row r="73" spans="1:152" ht="19.899999999999999" customHeight="1">
      <c r="A73" s="111"/>
      <c r="B73" s="293"/>
      <c r="C73" s="293"/>
      <c r="D73" s="293"/>
      <c r="E73" s="293"/>
      <c r="F73" s="1587" t="s">
        <v>336</v>
      </c>
      <c r="G73" s="1588"/>
      <c r="H73" s="1588"/>
      <c r="I73" s="1589">
        <f>IF('01nen'!$W$37="","",'01nen'!$W$37)</f>
        <v>0</v>
      </c>
      <c r="J73" s="1589"/>
      <c r="K73" s="1589"/>
      <c r="L73" s="1589"/>
      <c r="M73" s="1589"/>
      <c r="N73" s="1589"/>
      <c r="O73" s="1589"/>
      <c r="P73" s="1589"/>
      <c r="Q73" s="1589"/>
      <c r="R73" s="1589"/>
      <c r="S73" s="1589"/>
      <c r="T73" s="1589"/>
      <c r="U73" s="1589"/>
      <c r="V73" s="1590" t="s">
        <v>54</v>
      </c>
      <c r="W73" s="1590"/>
      <c r="X73" s="1473" t="s">
        <v>332</v>
      </c>
      <c r="Y73" s="1469"/>
      <c r="Z73" s="1469"/>
      <c r="AA73" s="1469"/>
      <c r="AB73" s="1469"/>
      <c r="AC73" s="1469"/>
      <c r="AD73" s="1469"/>
      <c r="AE73" s="1469"/>
      <c r="AF73" s="1469"/>
      <c r="AG73" s="1469"/>
      <c r="AH73" s="1469"/>
      <c r="AI73" s="1469"/>
      <c r="AJ73" s="1469"/>
      <c r="AK73" s="1469"/>
      <c r="AL73" s="1469"/>
      <c r="AM73" s="1469"/>
      <c r="AN73" s="1469"/>
      <c r="AO73" s="1473" t="s">
        <v>332</v>
      </c>
      <c r="AP73" s="1469"/>
      <c r="AQ73" s="1469"/>
      <c r="AR73" s="1469"/>
      <c r="AS73" s="1469"/>
      <c r="AT73" s="1469"/>
      <c r="AU73" s="1469"/>
      <c r="AV73" s="1469"/>
      <c r="AW73" s="1469"/>
      <c r="AX73" s="1469"/>
      <c r="AY73" s="1469"/>
      <c r="AZ73" s="1469"/>
      <c r="BA73" s="1469"/>
      <c r="BB73" s="1469"/>
      <c r="BC73" s="1469"/>
      <c r="BD73" s="1469"/>
      <c r="BE73" s="1474"/>
      <c r="BF73" s="1590" t="s">
        <v>54</v>
      </c>
      <c r="BG73" s="1590"/>
      <c r="BH73" s="1590"/>
      <c r="BI73" s="1590"/>
      <c r="BJ73" s="1590"/>
      <c r="BK73" s="1590"/>
      <c r="BL73" s="1590"/>
      <c r="BM73" s="1590"/>
      <c r="BN73" s="1590"/>
      <c r="BO73" s="1590"/>
      <c r="BP73" s="1590"/>
      <c r="BQ73" s="1590"/>
      <c r="BR73" s="1590"/>
      <c r="BS73" s="1590"/>
      <c r="BT73" s="1590"/>
      <c r="BU73" s="1590"/>
      <c r="BV73" s="1591"/>
      <c r="BW73" s="292"/>
      <c r="BZ73" s="293"/>
      <c r="CA73" s="293"/>
      <c r="CB73" s="293"/>
      <c r="CC73" s="293"/>
      <c r="CD73" s="1587" t="s">
        <v>336</v>
      </c>
      <c r="CE73" s="1588"/>
      <c r="CF73" s="1588"/>
      <c r="CG73" s="1589">
        <f>IF('01nen'!$W$37="","",'01nen'!$W$37)</f>
        <v>0</v>
      </c>
      <c r="CH73" s="1589"/>
      <c r="CI73" s="1589"/>
      <c r="CJ73" s="1589"/>
      <c r="CK73" s="1589"/>
      <c r="CL73" s="1589"/>
      <c r="CM73" s="1589"/>
      <c r="CN73" s="1589"/>
      <c r="CO73" s="1589"/>
      <c r="CP73" s="1589"/>
      <c r="CQ73" s="1589"/>
      <c r="CR73" s="1589"/>
      <c r="CS73" s="1589"/>
      <c r="CT73" s="1590" t="s">
        <v>54</v>
      </c>
      <c r="CU73" s="1590"/>
      <c r="CV73" s="1473" t="s">
        <v>332</v>
      </c>
      <c r="CW73" s="1469"/>
      <c r="CX73" s="1469"/>
      <c r="CY73" s="1469"/>
      <c r="CZ73" s="1469"/>
      <c r="DA73" s="1469"/>
      <c r="DB73" s="1469"/>
      <c r="DC73" s="1469"/>
      <c r="DD73" s="1469"/>
      <c r="DE73" s="1469"/>
      <c r="DF73" s="1469"/>
      <c r="DG73" s="1469"/>
      <c r="DH73" s="1469"/>
      <c r="DI73" s="1469"/>
      <c r="DJ73" s="1469"/>
      <c r="DK73" s="1469"/>
      <c r="DL73" s="1469"/>
      <c r="DM73" s="1473" t="s">
        <v>332</v>
      </c>
      <c r="DN73" s="1469"/>
      <c r="DO73" s="1469"/>
      <c r="DP73" s="1469"/>
      <c r="DQ73" s="1469"/>
      <c r="DR73" s="1469"/>
      <c r="DS73" s="1469"/>
      <c r="DT73" s="1469"/>
      <c r="DU73" s="1469"/>
      <c r="DV73" s="1469"/>
      <c r="DW73" s="1469"/>
      <c r="DX73" s="1469"/>
      <c r="DY73" s="1469"/>
      <c r="DZ73" s="1469"/>
      <c r="EA73" s="1469"/>
      <c r="EB73" s="1469"/>
      <c r="EC73" s="1474"/>
      <c r="ED73" s="1590" t="s">
        <v>54</v>
      </c>
      <c r="EE73" s="1590"/>
      <c r="EF73" s="1590"/>
      <c r="EG73" s="1590"/>
      <c r="EH73" s="1590"/>
      <c r="EI73" s="1590"/>
      <c r="EJ73" s="1590"/>
      <c r="EK73" s="1590"/>
      <c r="EL73" s="1590"/>
      <c r="EM73" s="1590"/>
      <c r="EN73" s="1590"/>
      <c r="EO73" s="1590"/>
      <c r="EP73" s="1590"/>
      <c r="EQ73" s="1590"/>
      <c r="ER73" s="1590"/>
      <c r="ES73" s="1590"/>
      <c r="ET73" s="1591"/>
      <c r="EU73" s="291"/>
      <c r="EV73" s="371"/>
    </row>
    <row r="74" spans="1:152" ht="30.75">
      <c r="A74" s="173"/>
      <c r="B74" s="293"/>
      <c r="C74" s="293"/>
      <c r="D74" s="293"/>
      <c r="E74" s="293"/>
      <c r="F74" s="1476">
        <f>IF(SUM('01nen'!$W$35:$W$37)="","",SUM('01nen'!$W$35:$W$37))</f>
        <v>0</v>
      </c>
      <c r="G74" s="1477"/>
      <c r="H74" s="1477"/>
      <c r="I74" s="1477"/>
      <c r="J74" s="1477"/>
      <c r="K74" s="1477"/>
      <c r="L74" s="1477"/>
      <c r="M74" s="1477"/>
      <c r="N74" s="1477"/>
      <c r="O74" s="1477"/>
      <c r="P74" s="1477"/>
      <c r="Q74" s="1477"/>
      <c r="R74" s="1477"/>
      <c r="S74" s="1477"/>
      <c r="T74" s="1477"/>
      <c r="U74" s="1477"/>
      <c r="V74" s="1477"/>
      <c r="W74" s="1477"/>
      <c r="X74" s="1476">
        <f>IF('01nen'!$O$8="甲欄",IF('01nen'!$W$38="","",'01nen'!$W$38),"")</f>
        <v>0</v>
      </c>
      <c r="Y74" s="1477"/>
      <c r="Z74" s="1477"/>
      <c r="AA74" s="1477"/>
      <c r="AB74" s="1477"/>
      <c r="AC74" s="1477"/>
      <c r="AD74" s="1477"/>
      <c r="AE74" s="1477"/>
      <c r="AF74" s="1477"/>
      <c r="AG74" s="1477"/>
      <c r="AH74" s="1477"/>
      <c r="AI74" s="1477"/>
      <c r="AJ74" s="1477"/>
      <c r="AK74" s="1477"/>
      <c r="AL74" s="1477"/>
      <c r="AM74" s="1477"/>
      <c r="AN74" s="1477"/>
      <c r="AO74" s="1476">
        <f>IF('01nen'!$O$8="甲欄",IF('01nen'!$W$39="","",'01nen'!$W$39),"")</f>
        <v>0</v>
      </c>
      <c r="AP74" s="1477"/>
      <c r="AQ74" s="1477"/>
      <c r="AR74" s="1477"/>
      <c r="AS74" s="1477"/>
      <c r="AT74" s="1477"/>
      <c r="AU74" s="1477"/>
      <c r="AV74" s="1477"/>
      <c r="AW74" s="1477"/>
      <c r="AX74" s="1477"/>
      <c r="AY74" s="1477"/>
      <c r="AZ74" s="1477"/>
      <c r="BA74" s="1477"/>
      <c r="BB74" s="1477"/>
      <c r="BC74" s="1477"/>
      <c r="BD74" s="1477"/>
      <c r="BE74" s="1478"/>
      <c r="BF74" s="1477" t="str">
        <f>IF(OR('01nen'!$X$47="",'01nen'!$X$47=0),"",MIN('01nen'!$X$46:$X$47))</f>
        <v/>
      </c>
      <c r="BG74" s="1477"/>
      <c r="BH74" s="1477"/>
      <c r="BI74" s="1477"/>
      <c r="BJ74" s="1477"/>
      <c r="BK74" s="1477"/>
      <c r="BL74" s="1477"/>
      <c r="BM74" s="1477"/>
      <c r="BN74" s="1477"/>
      <c r="BO74" s="1477"/>
      <c r="BP74" s="1477"/>
      <c r="BQ74" s="1477"/>
      <c r="BR74" s="1477"/>
      <c r="BS74" s="1477"/>
      <c r="BT74" s="1477"/>
      <c r="BU74" s="1477"/>
      <c r="BV74" s="1478"/>
      <c r="BW74" s="292"/>
      <c r="BZ74" s="293"/>
      <c r="CA74" s="293"/>
      <c r="CB74" s="293"/>
      <c r="CC74" s="293"/>
      <c r="CD74" s="1476">
        <f>IF(SUM('01nen'!$W$35:$W$37)="","",SUM('01nen'!$W$35:$W$37))</f>
        <v>0</v>
      </c>
      <c r="CE74" s="1477"/>
      <c r="CF74" s="1477"/>
      <c r="CG74" s="1477"/>
      <c r="CH74" s="1477"/>
      <c r="CI74" s="1477"/>
      <c r="CJ74" s="1477"/>
      <c r="CK74" s="1477"/>
      <c r="CL74" s="1477"/>
      <c r="CM74" s="1477"/>
      <c r="CN74" s="1477"/>
      <c r="CO74" s="1477"/>
      <c r="CP74" s="1477"/>
      <c r="CQ74" s="1477"/>
      <c r="CR74" s="1477"/>
      <c r="CS74" s="1477"/>
      <c r="CT74" s="1477"/>
      <c r="CU74" s="1477"/>
      <c r="CV74" s="1476">
        <f>IF('01nen'!$O$8="甲欄",IF('01nen'!$W$38="","",'01nen'!$W$38),"")</f>
        <v>0</v>
      </c>
      <c r="CW74" s="1477"/>
      <c r="CX74" s="1477"/>
      <c r="CY74" s="1477"/>
      <c r="CZ74" s="1477"/>
      <c r="DA74" s="1477"/>
      <c r="DB74" s="1477"/>
      <c r="DC74" s="1477"/>
      <c r="DD74" s="1477"/>
      <c r="DE74" s="1477"/>
      <c r="DF74" s="1477"/>
      <c r="DG74" s="1477"/>
      <c r="DH74" s="1477"/>
      <c r="DI74" s="1477"/>
      <c r="DJ74" s="1477"/>
      <c r="DK74" s="1477"/>
      <c r="DL74" s="1477"/>
      <c r="DM74" s="1476">
        <f>IF('01nen'!$O$8="甲欄",IF('01nen'!$W$39="","",'01nen'!$W$39),"")</f>
        <v>0</v>
      </c>
      <c r="DN74" s="1477"/>
      <c r="DO74" s="1477"/>
      <c r="DP74" s="1477"/>
      <c r="DQ74" s="1477"/>
      <c r="DR74" s="1477"/>
      <c r="DS74" s="1477"/>
      <c r="DT74" s="1477"/>
      <c r="DU74" s="1477"/>
      <c r="DV74" s="1477"/>
      <c r="DW74" s="1477"/>
      <c r="DX74" s="1477"/>
      <c r="DY74" s="1477"/>
      <c r="DZ74" s="1477"/>
      <c r="EA74" s="1477"/>
      <c r="EB74" s="1477"/>
      <c r="EC74" s="1478"/>
      <c r="ED74" s="1477" t="str">
        <f>IF(OR('01nen'!$X$47="",'01nen'!$X$47=0),"",MIN('01nen'!$X$46:$X$47))</f>
        <v/>
      </c>
      <c r="EE74" s="1477"/>
      <c r="EF74" s="1477"/>
      <c r="EG74" s="1477"/>
      <c r="EH74" s="1477"/>
      <c r="EI74" s="1477"/>
      <c r="EJ74" s="1477"/>
      <c r="EK74" s="1477"/>
      <c r="EL74" s="1477"/>
      <c r="EM74" s="1477"/>
      <c r="EN74" s="1477"/>
      <c r="EO74" s="1477"/>
      <c r="EP74" s="1477"/>
      <c r="EQ74" s="1477"/>
      <c r="ER74" s="1477"/>
      <c r="ES74" s="1477"/>
      <c r="ET74" s="1478"/>
      <c r="EU74" s="291"/>
      <c r="EV74" s="371"/>
    </row>
    <row r="75" spans="1:152" ht="24" customHeight="1">
      <c r="A75" s="104"/>
      <c r="B75" s="274"/>
      <c r="C75" s="274"/>
      <c r="D75" s="274"/>
      <c r="E75" s="274"/>
      <c r="F75" s="276" t="s">
        <v>66</v>
      </c>
      <c r="G75" s="277"/>
      <c r="H75" s="277"/>
      <c r="I75" s="277"/>
      <c r="J75" s="277"/>
      <c r="K75" s="234"/>
      <c r="L75" s="395"/>
      <c r="M75" s="395"/>
      <c r="N75" s="1787" t="str">
        <f>CONCATENATE('01nen'!$AA$41," ",'01nen'!$AA$42," ",'01nen'!$AA$43," ",'01nen'!$AA$44," ",'01nen'!$AA$45," ",'01nen'!$AA$46,"   ")&amp;IF('01nen'!$O$8="丙欄","丙欄適用",IF(SUM('01nen'!$AC$28:$AC$30)&gt;0,IF('01nen'!$W$41=0,"(1)"&amp;'01nen'!$D$16&amp;'01nen'!$E$16&amp;"(同配)",""),"")&amp;"      "&amp;IF('01nen'!$C$40="","",'01nen'!$C$40)&amp;"      "&amp;IF('01nen'!$C$42="","",'01nen'!$C$42))</f>
        <v xml:space="preserve">                    </v>
      </c>
      <c r="O75" s="1787"/>
      <c r="P75" s="1787"/>
      <c r="Q75" s="1787"/>
      <c r="R75" s="1787"/>
      <c r="S75" s="1787"/>
      <c r="T75" s="1787"/>
      <c r="U75" s="1787"/>
      <c r="V75" s="1787"/>
      <c r="W75" s="1787"/>
      <c r="X75" s="1787"/>
      <c r="Y75" s="1787"/>
      <c r="Z75" s="1787"/>
      <c r="AA75" s="1787"/>
      <c r="AB75" s="1787"/>
      <c r="AC75" s="1787"/>
      <c r="AD75" s="1787"/>
      <c r="AE75" s="1787"/>
      <c r="AF75" s="1787"/>
      <c r="AG75" s="1787"/>
      <c r="AH75" s="1787"/>
      <c r="AI75" s="1787"/>
      <c r="AJ75" s="1787"/>
      <c r="AK75" s="1787"/>
      <c r="AL75" s="1787"/>
      <c r="AM75" s="1787"/>
      <c r="AN75" s="1787"/>
      <c r="AO75" s="1787"/>
      <c r="AP75" s="1787"/>
      <c r="AQ75" s="1787"/>
      <c r="AR75" s="1787"/>
      <c r="AS75" s="1787"/>
      <c r="AT75" s="1787"/>
      <c r="AU75" s="1787"/>
      <c r="AV75" s="1787"/>
      <c r="AW75" s="1787"/>
      <c r="AX75" s="1787"/>
      <c r="AY75" s="1787"/>
      <c r="AZ75" s="1787"/>
      <c r="BA75" s="1787"/>
      <c r="BB75" s="1787"/>
      <c r="BC75" s="1787"/>
      <c r="BD75" s="1787"/>
      <c r="BE75" s="1787"/>
      <c r="BF75" s="1787"/>
      <c r="BG75" s="1787"/>
      <c r="BH75" s="1787"/>
      <c r="BI75" s="1787"/>
      <c r="BJ75" s="1787"/>
      <c r="BK75" s="1787"/>
      <c r="BL75" s="1787"/>
      <c r="BM75" s="1787"/>
      <c r="BN75" s="1787"/>
      <c r="BO75" s="1787"/>
      <c r="BP75" s="1787"/>
      <c r="BQ75" s="1787"/>
      <c r="BR75" s="1787"/>
      <c r="BS75" s="1787"/>
      <c r="BT75" s="1787"/>
      <c r="BU75" s="1787"/>
      <c r="BV75" s="1788"/>
      <c r="BW75" s="292"/>
      <c r="BX75" s="270"/>
      <c r="BY75" s="270"/>
      <c r="BZ75" s="274"/>
      <c r="CA75" s="274"/>
      <c r="CB75" s="274"/>
      <c r="CC75" s="274"/>
      <c r="CD75" s="276" t="s">
        <v>66</v>
      </c>
      <c r="CE75" s="277"/>
      <c r="CF75" s="277"/>
      <c r="CG75" s="277"/>
      <c r="CH75" s="277"/>
      <c r="CI75" s="234"/>
      <c r="CJ75" s="395"/>
      <c r="CK75" s="395"/>
      <c r="CL75" s="1787" t="str">
        <f>CONCATENATE('01nen'!$AA$41," ",'01nen'!$AA$42," ",'01nen'!$AA$43," ",'01nen'!$AA$44," ",'01nen'!$AA$45," ",'01nen'!$AA$46,"   ")&amp;IF('01nen'!$O$8="丙欄","丙欄適用",IF(SUM('01nen'!$AC$28:$AC$30)&gt;0,IF('01nen'!$W$41=0,"(1)"&amp;'01nen'!$D$16&amp;'01nen'!$E$16&amp;"(同配)",""),"")&amp;"      "&amp;IF('01nen'!$C$40="","",'01nen'!$C$40)&amp;"      "&amp;IF('01nen'!$C$42="","",'01nen'!$C$42))</f>
        <v xml:space="preserve">                    </v>
      </c>
      <c r="CM75" s="1787"/>
      <c r="CN75" s="1787"/>
      <c r="CO75" s="1787"/>
      <c r="CP75" s="1787"/>
      <c r="CQ75" s="1787"/>
      <c r="CR75" s="1787"/>
      <c r="CS75" s="1787"/>
      <c r="CT75" s="1787"/>
      <c r="CU75" s="1787"/>
      <c r="CV75" s="1787"/>
      <c r="CW75" s="1787"/>
      <c r="CX75" s="1787"/>
      <c r="CY75" s="1787"/>
      <c r="CZ75" s="1787"/>
      <c r="DA75" s="1787"/>
      <c r="DB75" s="1787"/>
      <c r="DC75" s="1787"/>
      <c r="DD75" s="1787"/>
      <c r="DE75" s="1787"/>
      <c r="DF75" s="1787"/>
      <c r="DG75" s="1787"/>
      <c r="DH75" s="1787"/>
      <c r="DI75" s="1787"/>
      <c r="DJ75" s="1787"/>
      <c r="DK75" s="1787"/>
      <c r="DL75" s="1787"/>
      <c r="DM75" s="1787"/>
      <c r="DN75" s="1787"/>
      <c r="DO75" s="1787"/>
      <c r="DP75" s="1787"/>
      <c r="DQ75" s="1787"/>
      <c r="DR75" s="1787"/>
      <c r="DS75" s="1787"/>
      <c r="DT75" s="1787"/>
      <c r="DU75" s="1787"/>
      <c r="DV75" s="1787"/>
      <c r="DW75" s="1787"/>
      <c r="DX75" s="1787"/>
      <c r="DY75" s="1787"/>
      <c r="DZ75" s="1787"/>
      <c r="EA75" s="1787"/>
      <c r="EB75" s="1787"/>
      <c r="EC75" s="1787"/>
      <c r="ED75" s="1787"/>
      <c r="EE75" s="1787"/>
      <c r="EF75" s="1787"/>
      <c r="EG75" s="1787"/>
      <c r="EH75" s="1787"/>
      <c r="EI75" s="1787"/>
      <c r="EJ75" s="1787"/>
      <c r="EK75" s="1787"/>
      <c r="EL75" s="1787"/>
      <c r="EM75" s="1787"/>
      <c r="EN75" s="1787"/>
      <c r="EO75" s="1787"/>
      <c r="EP75" s="1787"/>
      <c r="EQ75" s="1787"/>
      <c r="ER75" s="1787"/>
      <c r="ES75" s="1787"/>
      <c r="ET75" s="1788"/>
      <c r="EU75" s="291"/>
      <c r="EV75" s="371"/>
    </row>
    <row r="76" spans="1:152" ht="24">
      <c r="A76" s="104"/>
      <c r="B76" s="274"/>
      <c r="C76" s="274"/>
      <c r="D76" s="274"/>
      <c r="E76" s="274"/>
      <c r="F76" s="278"/>
      <c r="G76" s="1782" t="str">
        <f>IF('01nen'!$O$8="甲欄","","年調未済")</f>
        <v/>
      </c>
      <c r="H76" s="1782"/>
      <c r="I76" s="1782"/>
      <c r="J76" s="1782"/>
      <c r="K76" s="1782"/>
      <c r="L76" s="1782"/>
      <c r="M76" s="118"/>
      <c r="N76" s="1784"/>
      <c r="O76" s="1784"/>
      <c r="P76" s="1784"/>
      <c r="Q76" s="1784"/>
      <c r="R76" s="1784"/>
      <c r="S76" s="1784"/>
      <c r="T76" s="1784"/>
      <c r="U76" s="1784"/>
      <c r="V76" s="1784"/>
      <c r="W76" s="1784"/>
      <c r="X76" s="1784"/>
      <c r="Y76" s="1784"/>
      <c r="Z76" s="1784"/>
      <c r="AA76" s="1784"/>
      <c r="AB76" s="1784"/>
      <c r="AC76" s="1784"/>
      <c r="AD76" s="1784"/>
      <c r="AE76" s="1784"/>
      <c r="AF76" s="1784"/>
      <c r="AG76" s="1784"/>
      <c r="AH76" s="1784"/>
      <c r="AI76" s="1784"/>
      <c r="AJ76" s="1784"/>
      <c r="AK76" s="1784"/>
      <c r="AL76" s="1784"/>
      <c r="AM76" s="1784"/>
      <c r="AN76" s="1784"/>
      <c r="AO76" s="1784"/>
      <c r="AP76" s="1784"/>
      <c r="AQ76" s="1784"/>
      <c r="AR76" s="1784"/>
      <c r="AS76" s="1784"/>
      <c r="AT76" s="1784"/>
      <c r="AU76" s="1784"/>
      <c r="AV76" s="1784"/>
      <c r="AW76" s="1784"/>
      <c r="AX76" s="1784"/>
      <c r="AY76" s="1784"/>
      <c r="AZ76" s="1784"/>
      <c r="BA76" s="1784"/>
      <c r="BB76" s="1784"/>
      <c r="BC76" s="1784"/>
      <c r="BD76" s="1784"/>
      <c r="BE76" s="1784"/>
      <c r="BF76" s="1784"/>
      <c r="BG76" s="1784"/>
      <c r="BH76" s="1784"/>
      <c r="BI76" s="1784"/>
      <c r="BJ76" s="1784"/>
      <c r="BK76" s="1784"/>
      <c r="BL76" s="1784"/>
      <c r="BM76" s="1784"/>
      <c r="BN76" s="1784"/>
      <c r="BO76" s="1784"/>
      <c r="BP76" s="1784"/>
      <c r="BQ76" s="1784"/>
      <c r="BR76" s="1784"/>
      <c r="BS76" s="1784"/>
      <c r="BT76" s="1784"/>
      <c r="BU76" s="1784"/>
      <c r="BV76" s="1789"/>
      <c r="BW76" s="292"/>
      <c r="BZ76" s="274"/>
      <c r="CA76" s="274"/>
      <c r="CB76" s="274"/>
      <c r="CC76" s="274"/>
      <c r="CD76" s="278"/>
      <c r="CE76" s="1782" t="str">
        <f>IF('01nen'!$O$8="甲欄","","年調未済")</f>
        <v/>
      </c>
      <c r="CF76" s="1782"/>
      <c r="CG76" s="1782"/>
      <c r="CH76" s="1782"/>
      <c r="CI76" s="1782"/>
      <c r="CJ76" s="1782"/>
      <c r="CK76" s="118"/>
      <c r="CL76" s="1784"/>
      <c r="CM76" s="1784"/>
      <c r="CN76" s="1784"/>
      <c r="CO76" s="1784"/>
      <c r="CP76" s="1784"/>
      <c r="CQ76" s="1784"/>
      <c r="CR76" s="1784"/>
      <c r="CS76" s="1784"/>
      <c r="CT76" s="1784"/>
      <c r="CU76" s="1784"/>
      <c r="CV76" s="1784"/>
      <c r="CW76" s="1784"/>
      <c r="CX76" s="1784"/>
      <c r="CY76" s="1784"/>
      <c r="CZ76" s="1784"/>
      <c r="DA76" s="1784"/>
      <c r="DB76" s="1784"/>
      <c r="DC76" s="1784"/>
      <c r="DD76" s="1784"/>
      <c r="DE76" s="1784"/>
      <c r="DF76" s="1784"/>
      <c r="DG76" s="1784"/>
      <c r="DH76" s="1784"/>
      <c r="DI76" s="1784"/>
      <c r="DJ76" s="1784"/>
      <c r="DK76" s="1784"/>
      <c r="DL76" s="1784"/>
      <c r="DM76" s="1784"/>
      <c r="DN76" s="1784"/>
      <c r="DO76" s="1784"/>
      <c r="DP76" s="1784"/>
      <c r="DQ76" s="1784"/>
      <c r="DR76" s="1784"/>
      <c r="DS76" s="1784"/>
      <c r="DT76" s="1784"/>
      <c r="DU76" s="1784"/>
      <c r="DV76" s="1784"/>
      <c r="DW76" s="1784"/>
      <c r="DX76" s="1784"/>
      <c r="DY76" s="1784"/>
      <c r="DZ76" s="1784"/>
      <c r="EA76" s="1784"/>
      <c r="EB76" s="1784"/>
      <c r="EC76" s="1784"/>
      <c r="ED76" s="1784"/>
      <c r="EE76" s="1784"/>
      <c r="EF76" s="1784"/>
      <c r="EG76" s="1784"/>
      <c r="EH76" s="1784"/>
      <c r="EI76" s="1784"/>
      <c r="EJ76" s="1784"/>
      <c r="EK76" s="1784"/>
      <c r="EL76" s="1784"/>
      <c r="EM76" s="1784"/>
      <c r="EN76" s="1784"/>
      <c r="EO76" s="1784"/>
      <c r="EP76" s="1784"/>
      <c r="EQ76" s="1784"/>
      <c r="ER76" s="1784"/>
      <c r="ES76" s="1784"/>
      <c r="ET76" s="1789"/>
      <c r="EU76" s="291"/>
      <c r="EV76" s="371"/>
    </row>
    <row r="77" spans="1:152" ht="24.75" thickBot="1">
      <c r="A77" s="104"/>
      <c r="B77" s="274"/>
      <c r="C77" s="274"/>
      <c r="D77" s="274"/>
      <c r="E77" s="274"/>
      <c r="F77" s="396"/>
      <c r="G77" s="1792" t="str">
        <f>IF('01nen'!$D$45="－","",'01nen'!$D$45)</f>
        <v/>
      </c>
      <c r="H77" s="1792"/>
      <c r="I77" s="1792"/>
      <c r="J77" s="1792"/>
      <c r="K77" s="1792"/>
      <c r="L77" s="1792"/>
      <c r="M77" s="397"/>
      <c r="N77" s="1790"/>
      <c r="O77" s="1790"/>
      <c r="P77" s="1790"/>
      <c r="Q77" s="1790"/>
      <c r="R77" s="1790"/>
      <c r="S77" s="1790"/>
      <c r="T77" s="1790"/>
      <c r="U77" s="1790"/>
      <c r="V77" s="1790"/>
      <c r="W77" s="1790"/>
      <c r="X77" s="1790"/>
      <c r="Y77" s="1790"/>
      <c r="Z77" s="1790"/>
      <c r="AA77" s="1790"/>
      <c r="AB77" s="1790"/>
      <c r="AC77" s="1790"/>
      <c r="AD77" s="1790"/>
      <c r="AE77" s="1790"/>
      <c r="AF77" s="1790"/>
      <c r="AG77" s="1790"/>
      <c r="AH77" s="1790"/>
      <c r="AI77" s="1790"/>
      <c r="AJ77" s="1790"/>
      <c r="AK77" s="1790"/>
      <c r="AL77" s="1790"/>
      <c r="AM77" s="1790"/>
      <c r="AN77" s="1790"/>
      <c r="AO77" s="1790"/>
      <c r="AP77" s="1790"/>
      <c r="AQ77" s="1790"/>
      <c r="AR77" s="1790"/>
      <c r="AS77" s="1790"/>
      <c r="AT77" s="1790"/>
      <c r="AU77" s="1790"/>
      <c r="AV77" s="1790"/>
      <c r="AW77" s="1790"/>
      <c r="AX77" s="1790"/>
      <c r="AY77" s="1790"/>
      <c r="AZ77" s="1790"/>
      <c r="BA77" s="1790"/>
      <c r="BB77" s="1790"/>
      <c r="BC77" s="1790"/>
      <c r="BD77" s="1790"/>
      <c r="BE77" s="1790"/>
      <c r="BF77" s="1790"/>
      <c r="BG77" s="1790"/>
      <c r="BH77" s="1790"/>
      <c r="BI77" s="1790"/>
      <c r="BJ77" s="1790"/>
      <c r="BK77" s="1790"/>
      <c r="BL77" s="1790"/>
      <c r="BM77" s="1790"/>
      <c r="BN77" s="1790"/>
      <c r="BO77" s="1790"/>
      <c r="BP77" s="1790"/>
      <c r="BQ77" s="1790"/>
      <c r="BR77" s="1790"/>
      <c r="BS77" s="1790"/>
      <c r="BT77" s="1790"/>
      <c r="BU77" s="1790"/>
      <c r="BV77" s="1791"/>
      <c r="BW77" s="292"/>
      <c r="BZ77" s="274"/>
      <c r="CA77" s="274"/>
      <c r="CB77" s="274"/>
      <c r="CC77" s="274"/>
      <c r="CD77" s="396"/>
      <c r="CE77" s="1792" t="str">
        <f>IF('01nen'!$D$45="－","",'01nen'!$D$45)</f>
        <v/>
      </c>
      <c r="CF77" s="1792"/>
      <c r="CG77" s="1792"/>
      <c r="CH77" s="1792"/>
      <c r="CI77" s="1792"/>
      <c r="CJ77" s="1792"/>
      <c r="CK77" s="397"/>
      <c r="CL77" s="1790"/>
      <c r="CM77" s="1790"/>
      <c r="CN77" s="1790"/>
      <c r="CO77" s="1790"/>
      <c r="CP77" s="1790"/>
      <c r="CQ77" s="1790"/>
      <c r="CR77" s="1790"/>
      <c r="CS77" s="1790"/>
      <c r="CT77" s="1790"/>
      <c r="CU77" s="1790"/>
      <c r="CV77" s="1790"/>
      <c r="CW77" s="1790"/>
      <c r="CX77" s="1790"/>
      <c r="CY77" s="1790"/>
      <c r="CZ77" s="1790"/>
      <c r="DA77" s="1790"/>
      <c r="DB77" s="1790"/>
      <c r="DC77" s="1790"/>
      <c r="DD77" s="1790"/>
      <c r="DE77" s="1790"/>
      <c r="DF77" s="1790"/>
      <c r="DG77" s="1790"/>
      <c r="DH77" s="1790"/>
      <c r="DI77" s="1790"/>
      <c r="DJ77" s="1790"/>
      <c r="DK77" s="1790"/>
      <c r="DL77" s="1790"/>
      <c r="DM77" s="1790"/>
      <c r="DN77" s="1790"/>
      <c r="DO77" s="1790"/>
      <c r="DP77" s="1790"/>
      <c r="DQ77" s="1790"/>
      <c r="DR77" s="1790"/>
      <c r="DS77" s="1790"/>
      <c r="DT77" s="1790"/>
      <c r="DU77" s="1790"/>
      <c r="DV77" s="1790"/>
      <c r="DW77" s="1790"/>
      <c r="DX77" s="1790"/>
      <c r="DY77" s="1790"/>
      <c r="DZ77" s="1790"/>
      <c r="EA77" s="1790"/>
      <c r="EB77" s="1790"/>
      <c r="EC77" s="1790"/>
      <c r="ED77" s="1790"/>
      <c r="EE77" s="1790"/>
      <c r="EF77" s="1790"/>
      <c r="EG77" s="1790"/>
      <c r="EH77" s="1790"/>
      <c r="EI77" s="1790"/>
      <c r="EJ77" s="1790"/>
      <c r="EK77" s="1790"/>
      <c r="EL77" s="1790"/>
      <c r="EM77" s="1790"/>
      <c r="EN77" s="1790"/>
      <c r="EO77" s="1790"/>
      <c r="EP77" s="1790"/>
      <c r="EQ77" s="1790"/>
      <c r="ER77" s="1790"/>
      <c r="ES77" s="1790"/>
      <c r="ET77" s="1791"/>
      <c r="EU77" s="291"/>
      <c r="EV77" s="371"/>
    </row>
    <row r="78" spans="1:152" ht="24" customHeight="1" thickTop="1">
      <c r="A78" s="104"/>
      <c r="B78" s="274"/>
      <c r="C78" s="274"/>
      <c r="D78" s="274"/>
      <c r="E78" s="274"/>
      <c r="F78" s="1592" t="s">
        <v>280</v>
      </c>
      <c r="G78" s="1593"/>
      <c r="H78" s="1593"/>
      <c r="I78" s="1594"/>
      <c r="J78" s="1598" t="s">
        <v>321</v>
      </c>
      <c r="K78" s="1599"/>
      <c r="L78" s="1599"/>
      <c r="M78" s="1599"/>
      <c r="N78" s="1600"/>
      <c r="O78" s="302"/>
      <c r="P78" s="303"/>
      <c r="Q78" s="303"/>
      <c r="R78" s="303"/>
      <c r="S78" s="303"/>
      <c r="T78" s="303"/>
      <c r="U78" s="1604" t="s">
        <v>54</v>
      </c>
      <c r="V78" s="1604"/>
      <c r="W78" s="1598" t="s">
        <v>322</v>
      </c>
      <c r="X78" s="1599"/>
      <c r="Y78" s="1599"/>
      <c r="Z78" s="1599"/>
      <c r="AA78" s="1600"/>
      <c r="AB78" s="302"/>
      <c r="AC78" s="303"/>
      <c r="AD78" s="303"/>
      <c r="AE78" s="303"/>
      <c r="AF78" s="303"/>
      <c r="AG78" s="304"/>
      <c r="AH78" s="1604" t="s">
        <v>54</v>
      </c>
      <c r="AI78" s="1604"/>
      <c r="AJ78" s="1598" t="s">
        <v>323</v>
      </c>
      <c r="AK78" s="1599"/>
      <c r="AL78" s="1599"/>
      <c r="AM78" s="1599"/>
      <c r="AN78" s="1600"/>
      <c r="AO78" s="305"/>
      <c r="AP78" s="303"/>
      <c r="AQ78" s="303"/>
      <c r="AR78" s="303"/>
      <c r="AS78" s="303"/>
      <c r="AT78" s="303"/>
      <c r="AU78" s="1604" t="s">
        <v>54</v>
      </c>
      <c r="AV78" s="1604"/>
      <c r="AW78" s="1598" t="s">
        <v>324</v>
      </c>
      <c r="AX78" s="1599"/>
      <c r="AY78" s="1599"/>
      <c r="AZ78" s="1599"/>
      <c r="BA78" s="1600"/>
      <c r="BB78" s="305"/>
      <c r="BC78" s="303"/>
      <c r="BD78" s="303"/>
      <c r="BE78" s="306"/>
      <c r="BF78" s="306"/>
      <c r="BG78" s="306"/>
      <c r="BH78" s="1604" t="s">
        <v>54</v>
      </c>
      <c r="BI78" s="1604"/>
      <c r="BJ78" s="1598" t="s">
        <v>325</v>
      </c>
      <c r="BK78" s="1599"/>
      <c r="BL78" s="1599"/>
      <c r="BM78" s="1599"/>
      <c r="BN78" s="1600"/>
      <c r="BO78" s="302"/>
      <c r="BP78" s="303"/>
      <c r="BQ78" s="303"/>
      <c r="BR78" s="303"/>
      <c r="BS78" s="303"/>
      <c r="BT78" s="303"/>
      <c r="BU78" s="1604" t="s">
        <v>54</v>
      </c>
      <c r="BV78" s="1605"/>
      <c r="BW78" s="292"/>
      <c r="BX78" s="270"/>
      <c r="BY78" s="270"/>
      <c r="BZ78" s="274"/>
      <c r="CA78" s="274"/>
      <c r="CB78" s="274"/>
      <c r="CC78" s="274"/>
      <c r="CD78" s="1592" t="s">
        <v>280</v>
      </c>
      <c r="CE78" s="1593"/>
      <c r="CF78" s="1593"/>
      <c r="CG78" s="1594"/>
      <c r="CH78" s="1598" t="s">
        <v>321</v>
      </c>
      <c r="CI78" s="1599"/>
      <c r="CJ78" s="1599"/>
      <c r="CK78" s="1599"/>
      <c r="CL78" s="1600"/>
      <c r="CM78" s="302"/>
      <c r="CN78" s="303"/>
      <c r="CO78" s="303"/>
      <c r="CP78" s="303"/>
      <c r="CQ78" s="303"/>
      <c r="CR78" s="303"/>
      <c r="CS78" s="1604" t="s">
        <v>54</v>
      </c>
      <c r="CT78" s="1604"/>
      <c r="CU78" s="1598" t="s">
        <v>322</v>
      </c>
      <c r="CV78" s="1599"/>
      <c r="CW78" s="1599"/>
      <c r="CX78" s="1599"/>
      <c r="CY78" s="1600"/>
      <c r="CZ78" s="302"/>
      <c r="DA78" s="303"/>
      <c r="DB78" s="303"/>
      <c r="DC78" s="303"/>
      <c r="DD78" s="303"/>
      <c r="DE78" s="304"/>
      <c r="DF78" s="1604" t="s">
        <v>54</v>
      </c>
      <c r="DG78" s="1604"/>
      <c r="DH78" s="1598" t="s">
        <v>323</v>
      </c>
      <c r="DI78" s="1599"/>
      <c r="DJ78" s="1599"/>
      <c r="DK78" s="1599"/>
      <c r="DL78" s="1600"/>
      <c r="DM78" s="305"/>
      <c r="DN78" s="303"/>
      <c r="DO78" s="303"/>
      <c r="DP78" s="303"/>
      <c r="DQ78" s="303"/>
      <c r="DR78" s="303"/>
      <c r="DS78" s="1604" t="s">
        <v>54</v>
      </c>
      <c r="DT78" s="1604"/>
      <c r="DU78" s="1598" t="s">
        <v>324</v>
      </c>
      <c r="DV78" s="1599"/>
      <c r="DW78" s="1599"/>
      <c r="DX78" s="1599"/>
      <c r="DY78" s="1600"/>
      <c r="DZ78" s="305"/>
      <c r="EA78" s="303"/>
      <c r="EB78" s="303"/>
      <c r="EC78" s="306"/>
      <c r="ED78" s="306"/>
      <c r="EE78" s="306"/>
      <c r="EF78" s="1604" t="s">
        <v>54</v>
      </c>
      <c r="EG78" s="1604"/>
      <c r="EH78" s="1598" t="s">
        <v>325</v>
      </c>
      <c r="EI78" s="1599"/>
      <c r="EJ78" s="1599"/>
      <c r="EK78" s="1599"/>
      <c r="EL78" s="1600"/>
      <c r="EM78" s="302"/>
      <c r="EN78" s="303"/>
      <c r="EO78" s="303"/>
      <c r="EP78" s="303"/>
      <c r="EQ78" s="303"/>
      <c r="ER78" s="303"/>
      <c r="ES78" s="1604" t="s">
        <v>54</v>
      </c>
      <c r="ET78" s="1605"/>
      <c r="EU78" s="291"/>
      <c r="EV78" s="371"/>
    </row>
    <row r="79" spans="1:152" ht="24.75" thickBot="1">
      <c r="A79" s="104"/>
      <c r="B79" s="274"/>
      <c r="C79" s="274"/>
      <c r="D79" s="274"/>
      <c r="E79" s="274"/>
      <c r="F79" s="1595"/>
      <c r="G79" s="1596"/>
      <c r="H79" s="1596"/>
      <c r="I79" s="1597"/>
      <c r="J79" s="1601"/>
      <c r="K79" s="1602"/>
      <c r="L79" s="1602"/>
      <c r="M79" s="1602"/>
      <c r="N79" s="1603"/>
      <c r="O79" s="307"/>
      <c r="P79" s="1606" t="str">
        <f>IF('01nen'!$O$8="甲欄",IF('01nen'!$N$45="","",'01nen'!$N$45),"")</f>
        <v/>
      </c>
      <c r="Q79" s="1606"/>
      <c r="R79" s="1606"/>
      <c r="S79" s="1606"/>
      <c r="T79" s="1606"/>
      <c r="U79" s="1606"/>
      <c r="V79" s="1606"/>
      <c r="W79" s="1601"/>
      <c r="X79" s="1602"/>
      <c r="Y79" s="1602"/>
      <c r="Z79" s="1602"/>
      <c r="AA79" s="1603"/>
      <c r="AB79" s="307"/>
      <c r="AC79" s="1606" t="str">
        <f>IF('01nen'!$O$8="甲欄",IF('01nen'!$P$45="","",'01nen'!$P$45),"")</f>
        <v/>
      </c>
      <c r="AD79" s="1606"/>
      <c r="AE79" s="1606"/>
      <c r="AF79" s="1606"/>
      <c r="AG79" s="1606"/>
      <c r="AH79" s="1606"/>
      <c r="AI79" s="1606"/>
      <c r="AJ79" s="1601"/>
      <c r="AK79" s="1602"/>
      <c r="AL79" s="1602"/>
      <c r="AM79" s="1602"/>
      <c r="AN79" s="1603"/>
      <c r="AO79" s="307"/>
      <c r="AP79" s="1607" t="str">
        <f>IF('01nen'!$O$8="甲欄",IF('01nen'!$N$46="","",'01nen'!$N$46),"")</f>
        <v/>
      </c>
      <c r="AQ79" s="1607"/>
      <c r="AR79" s="1607"/>
      <c r="AS79" s="1607"/>
      <c r="AT79" s="1607"/>
      <c r="AU79" s="1607"/>
      <c r="AV79" s="1607"/>
      <c r="AW79" s="1601"/>
      <c r="AX79" s="1602"/>
      <c r="AY79" s="1602"/>
      <c r="AZ79" s="1602"/>
      <c r="BA79" s="1603"/>
      <c r="BB79" s="307"/>
      <c r="BC79" s="1607" t="str">
        <f>IF('01nen'!$O$8="甲欄",IF('01nen'!$N$47="","",'01nen'!$N$47),"")</f>
        <v/>
      </c>
      <c r="BD79" s="1607"/>
      <c r="BE79" s="1607"/>
      <c r="BF79" s="1607"/>
      <c r="BG79" s="1607"/>
      <c r="BH79" s="1607"/>
      <c r="BI79" s="1607"/>
      <c r="BJ79" s="1601"/>
      <c r="BK79" s="1602"/>
      <c r="BL79" s="1602"/>
      <c r="BM79" s="1602"/>
      <c r="BN79" s="1603"/>
      <c r="BO79" s="308"/>
      <c r="BP79" s="1608" t="str">
        <f>IF('01nen'!$O$8="甲欄",IF('01nen'!$P$47="","",'01nen'!$P$47),"")</f>
        <v/>
      </c>
      <c r="BQ79" s="1608"/>
      <c r="BR79" s="1608"/>
      <c r="BS79" s="1608"/>
      <c r="BT79" s="1608"/>
      <c r="BU79" s="1608"/>
      <c r="BV79" s="1609"/>
      <c r="BW79" s="292"/>
      <c r="BX79" s="270"/>
      <c r="BY79" s="270"/>
      <c r="BZ79" s="274"/>
      <c r="CA79" s="274"/>
      <c r="CB79" s="274"/>
      <c r="CC79" s="274"/>
      <c r="CD79" s="1595"/>
      <c r="CE79" s="1596"/>
      <c r="CF79" s="1596"/>
      <c r="CG79" s="1597"/>
      <c r="CH79" s="1601"/>
      <c r="CI79" s="1602"/>
      <c r="CJ79" s="1602"/>
      <c r="CK79" s="1602"/>
      <c r="CL79" s="1603"/>
      <c r="CM79" s="307"/>
      <c r="CN79" s="1606" t="str">
        <f>IF('01nen'!$O$8="甲欄",IF('01nen'!$N$45="","",'01nen'!$N$45),"")</f>
        <v/>
      </c>
      <c r="CO79" s="1606"/>
      <c r="CP79" s="1606"/>
      <c r="CQ79" s="1606"/>
      <c r="CR79" s="1606"/>
      <c r="CS79" s="1606"/>
      <c r="CT79" s="1606"/>
      <c r="CU79" s="1601"/>
      <c r="CV79" s="1602"/>
      <c r="CW79" s="1602"/>
      <c r="CX79" s="1602"/>
      <c r="CY79" s="1603"/>
      <c r="CZ79" s="307"/>
      <c r="DA79" s="1606" t="str">
        <f>IF('01nen'!$O$8="甲欄",IF('01nen'!$P$45="","",'01nen'!$P$45),"")</f>
        <v/>
      </c>
      <c r="DB79" s="1606"/>
      <c r="DC79" s="1606"/>
      <c r="DD79" s="1606"/>
      <c r="DE79" s="1606"/>
      <c r="DF79" s="1606"/>
      <c r="DG79" s="1606"/>
      <c r="DH79" s="1601"/>
      <c r="DI79" s="1602"/>
      <c r="DJ79" s="1602"/>
      <c r="DK79" s="1602"/>
      <c r="DL79" s="1603"/>
      <c r="DM79" s="307"/>
      <c r="DN79" s="1607" t="str">
        <f>IF('01nen'!$O$8="甲欄",IF('01nen'!$N$46="","",'01nen'!$N$46),"")</f>
        <v/>
      </c>
      <c r="DO79" s="1607"/>
      <c r="DP79" s="1607"/>
      <c r="DQ79" s="1607"/>
      <c r="DR79" s="1607"/>
      <c r="DS79" s="1607"/>
      <c r="DT79" s="1607"/>
      <c r="DU79" s="1601"/>
      <c r="DV79" s="1602"/>
      <c r="DW79" s="1602"/>
      <c r="DX79" s="1602"/>
      <c r="DY79" s="1603"/>
      <c r="DZ79" s="307"/>
      <c r="EA79" s="1607" t="str">
        <f>IF('01nen'!$O$8="甲欄",IF('01nen'!$N$47="","",'01nen'!$N$47),"")</f>
        <v/>
      </c>
      <c r="EB79" s="1607"/>
      <c r="EC79" s="1607"/>
      <c r="ED79" s="1607"/>
      <c r="EE79" s="1607"/>
      <c r="EF79" s="1607"/>
      <c r="EG79" s="1607"/>
      <c r="EH79" s="1601"/>
      <c r="EI79" s="1602"/>
      <c r="EJ79" s="1602"/>
      <c r="EK79" s="1602"/>
      <c r="EL79" s="1603"/>
      <c r="EM79" s="308"/>
      <c r="EN79" s="1608" t="str">
        <f>IF('01nen'!$O$8="甲欄",IF('01nen'!$P$47="","",'01nen'!$P$47),"")</f>
        <v/>
      </c>
      <c r="EO79" s="1608"/>
      <c r="EP79" s="1608"/>
      <c r="EQ79" s="1608"/>
      <c r="ER79" s="1608"/>
      <c r="ES79" s="1608"/>
      <c r="ET79" s="1609"/>
      <c r="EU79" s="291"/>
      <c r="EV79" s="371"/>
    </row>
    <row r="80" spans="1:152" ht="24" customHeight="1" thickTop="1">
      <c r="A80" s="104"/>
      <c r="B80" s="274"/>
      <c r="C80" s="274"/>
      <c r="D80" s="274"/>
      <c r="E80" s="274"/>
      <c r="F80" s="1611" t="s">
        <v>281</v>
      </c>
      <c r="G80" s="1599"/>
      <c r="H80" s="1599"/>
      <c r="I80" s="1599"/>
      <c r="J80" s="1615" t="s">
        <v>295</v>
      </c>
      <c r="K80" s="1616"/>
      <c r="L80" s="1616"/>
      <c r="M80" s="1616"/>
      <c r="N80" s="1616"/>
      <c r="O80" s="1617"/>
      <c r="P80" s="1621" t="str">
        <f>IF('01nen'!$O$8="甲欄",IF('01nen'!$B$49="－","",'01nen'!$B$49),"")</f>
        <v/>
      </c>
      <c r="Q80" s="1621"/>
      <c r="R80" s="1621"/>
      <c r="S80" s="1621"/>
      <c r="T80" s="1621"/>
      <c r="U80" s="1621"/>
      <c r="V80" s="1621"/>
      <c r="W80" s="1598" t="s">
        <v>293</v>
      </c>
      <c r="X80" s="1599"/>
      <c r="Y80" s="1599"/>
      <c r="Z80" s="1599"/>
      <c r="AA80" s="1599"/>
      <c r="AB80" s="1600"/>
      <c r="AC80" s="312"/>
      <c r="AD80" s="312"/>
      <c r="AE80" s="1604" t="s">
        <v>284</v>
      </c>
      <c r="AF80" s="1604"/>
      <c r="AG80" s="313"/>
      <c r="AH80" s="312"/>
      <c r="AI80" s="1604" t="s">
        <v>283</v>
      </c>
      <c r="AJ80" s="1604"/>
      <c r="AK80" s="313"/>
      <c r="AL80" s="312"/>
      <c r="AM80" s="1604" t="s">
        <v>282</v>
      </c>
      <c r="AN80" s="1626"/>
      <c r="AO80" s="1598" t="s">
        <v>328</v>
      </c>
      <c r="AP80" s="1599"/>
      <c r="AQ80" s="1599"/>
      <c r="AR80" s="1599"/>
      <c r="AS80" s="1599"/>
      <c r="AT80" s="1599"/>
      <c r="AU80" s="1599"/>
      <c r="AV80" s="1627" t="str">
        <f>IF('01nen'!$O$8="甲欄",IF('01nen'!$E$51="－","",'01nen'!$E$51),"")</f>
        <v/>
      </c>
      <c r="AW80" s="1628"/>
      <c r="AX80" s="1628"/>
      <c r="AY80" s="1628"/>
      <c r="AZ80" s="1628"/>
      <c r="BA80" s="1629"/>
      <c r="BB80" s="1599" t="s">
        <v>326</v>
      </c>
      <c r="BC80" s="1599"/>
      <c r="BD80" s="1599"/>
      <c r="BE80" s="1599"/>
      <c r="BF80" s="1599"/>
      <c r="BG80" s="1599"/>
      <c r="BH80" s="1600"/>
      <c r="BI80" s="303"/>
      <c r="BJ80" s="303"/>
      <c r="BK80" s="303"/>
      <c r="BL80" s="303"/>
      <c r="BM80" s="303"/>
      <c r="BN80" s="303"/>
      <c r="BO80" s="303"/>
      <c r="BP80" s="303"/>
      <c r="BQ80" s="312"/>
      <c r="BR80" s="312"/>
      <c r="BS80" s="312"/>
      <c r="BT80" s="312"/>
      <c r="BU80" s="1604" t="s">
        <v>54</v>
      </c>
      <c r="BV80" s="1605"/>
      <c r="BW80" s="292"/>
      <c r="BX80" s="270"/>
      <c r="BY80" s="270"/>
      <c r="BZ80" s="274"/>
      <c r="CA80" s="274"/>
      <c r="CB80" s="274"/>
      <c r="CC80" s="274"/>
      <c r="CD80" s="1611" t="s">
        <v>281</v>
      </c>
      <c r="CE80" s="1599"/>
      <c r="CF80" s="1599"/>
      <c r="CG80" s="1599"/>
      <c r="CH80" s="1615" t="s">
        <v>295</v>
      </c>
      <c r="CI80" s="1616"/>
      <c r="CJ80" s="1616"/>
      <c r="CK80" s="1616"/>
      <c r="CL80" s="1616"/>
      <c r="CM80" s="1617"/>
      <c r="CN80" s="1621" t="str">
        <f>IF('01nen'!$O$8="甲欄",IF('01nen'!$B$49="－","",'01nen'!$B$49),"")</f>
        <v/>
      </c>
      <c r="CO80" s="1621"/>
      <c r="CP80" s="1621"/>
      <c r="CQ80" s="1621"/>
      <c r="CR80" s="1621"/>
      <c r="CS80" s="1621"/>
      <c r="CT80" s="1621"/>
      <c r="CU80" s="1598" t="s">
        <v>293</v>
      </c>
      <c r="CV80" s="1599"/>
      <c r="CW80" s="1599"/>
      <c r="CX80" s="1599"/>
      <c r="CY80" s="1599"/>
      <c r="CZ80" s="1600"/>
      <c r="DA80" s="312"/>
      <c r="DB80" s="312"/>
      <c r="DC80" s="1604" t="s">
        <v>284</v>
      </c>
      <c r="DD80" s="1604"/>
      <c r="DE80" s="313"/>
      <c r="DF80" s="312"/>
      <c r="DG80" s="1604" t="s">
        <v>283</v>
      </c>
      <c r="DH80" s="1604"/>
      <c r="DI80" s="313"/>
      <c r="DJ80" s="312"/>
      <c r="DK80" s="1604" t="s">
        <v>282</v>
      </c>
      <c r="DL80" s="1626"/>
      <c r="DM80" s="1598" t="s">
        <v>328</v>
      </c>
      <c r="DN80" s="1599"/>
      <c r="DO80" s="1599"/>
      <c r="DP80" s="1599"/>
      <c r="DQ80" s="1599"/>
      <c r="DR80" s="1599"/>
      <c r="DS80" s="1599"/>
      <c r="DT80" s="1627" t="str">
        <f>IF('01nen'!$O$8="甲欄",IF('01nen'!$E$51="－","",'01nen'!$E$51),"")</f>
        <v/>
      </c>
      <c r="DU80" s="1628"/>
      <c r="DV80" s="1628"/>
      <c r="DW80" s="1628"/>
      <c r="DX80" s="1628"/>
      <c r="DY80" s="1629"/>
      <c r="DZ80" s="1599" t="s">
        <v>326</v>
      </c>
      <c r="EA80" s="1599"/>
      <c r="EB80" s="1599"/>
      <c r="EC80" s="1599"/>
      <c r="ED80" s="1599"/>
      <c r="EE80" s="1599"/>
      <c r="EF80" s="1600"/>
      <c r="EG80" s="303"/>
      <c r="EH80" s="303"/>
      <c r="EI80" s="303"/>
      <c r="EJ80" s="303"/>
      <c r="EK80" s="303"/>
      <c r="EL80" s="303"/>
      <c r="EM80" s="303"/>
      <c r="EN80" s="303"/>
      <c r="EO80" s="312"/>
      <c r="EP80" s="312"/>
      <c r="EQ80" s="312"/>
      <c r="ER80" s="312"/>
      <c r="ES80" s="1604" t="s">
        <v>54</v>
      </c>
      <c r="ET80" s="1605"/>
      <c r="EU80" s="291"/>
      <c r="EV80" s="371"/>
    </row>
    <row r="81" spans="1:152" ht="24">
      <c r="A81" s="104"/>
      <c r="B81" s="274"/>
      <c r="C81" s="274"/>
      <c r="D81" s="274"/>
      <c r="E81" s="274"/>
      <c r="F81" s="1612"/>
      <c r="G81" s="1613"/>
      <c r="H81" s="1613"/>
      <c r="I81" s="1613"/>
      <c r="J81" s="1618"/>
      <c r="K81" s="1619"/>
      <c r="L81" s="1619"/>
      <c r="M81" s="1619"/>
      <c r="N81" s="1619"/>
      <c r="O81" s="1620"/>
      <c r="P81" s="1622"/>
      <c r="Q81" s="1622"/>
      <c r="R81" s="1622"/>
      <c r="S81" s="1622"/>
      <c r="T81" s="1622"/>
      <c r="U81" s="1622"/>
      <c r="V81" s="1622"/>
      <c r="W81" s="1623"/>
      <c r="X81" s="1624"/>
      <c r="Y81" s="1624"/>
      <c r="Z81" s="1624"/>
      <c r="AA81" s="1624"/>
      <c r="AB81" s="1625"/>
      <c r="AC81" s="1633" t="str">
        <f>IF('01nen'!$O$8="甲欄",IF('01nen'!$C$51="","",'01nen'!$C$51),"")</f>
        <v/>
      </c>
      <c r="AD81" s="1633"/>
      <c r="AE81" s="1633"/>
      <c r="AF81" s="279"/>
      <c r="AG81" s="281"/>
      <c r="AH81" s="1634" t="str">
        <f>IF('01nen'!$O$8="甲欄",IF('01nen'!$C$51="","",'01nen'!$C$51),"")</f>
        <v/>
      </c>
      <c r="AI81" s="1634"/>
      <c r="AJ81" s="279"/>
      <c r="AK81" s="281"/>
      <c r="AL81" s="1635" t="str">
        <f>IF('01nen'!$O$8="甲欄",IF('01nen'!$C$51="","",'01nen'!$C$51),"")</f>
        <v/>
      </c>
      <c r="AM81" s="1635"/>
      <c r="AN81" s="280"/>
      <c r="AO81" s="1623"/>
      <c r="AP81" s="1624"/>
      <c r="AQ81" s="1624"/>
      <c r="AR81" s="1624"/>
      <c r="AS81" s="1624"/>
      <c r="AT81" s="1624"/>
      <c r="AU81" s="1624"/>
      <c r="AV81" s="1630"/>
      <c r="AW81" s="1631"/>
      <c r="AX81" s="1631"/>
      <c r="AY81" s="1631"/>
      <c r="AZ81" s="1631"/>
      <c r="BA81" s="1632"/>
      <c r="BB81" s="1624"/>
      <c r="BC81" s="1624"/>
      <c r="BD81" s="1624"/>
      <c r="BE81" s="1624"/>
      <c r="BF81" s="1624"/>
      <c r="BG81" s="1624"/>
      <c r="BH81" s="1625"/>
      <c r="BI81" s="163"/>
      <c r="BJ81" s="1636" t="str">
        <f>IF('01nen'!$O$8="甲欄",IF('01nen'!$F$51="","",'01nen'!$F$51),"")</f>
        <v/>
      </c>
      <c r="BK81" s="1636"/>
      <c r="BL81" s="1636"/>
      <c r="BM81" s="1636"/>
      <c r="BN81" s="1636"/>
      <c r="BO81" s="1636"/>
      <c r="BP81" s="1636"/>
      <c r="BQ81" s="1636"/>
      <c r="BR81" s="1636"/>
      <c r="BS81" s="1636"/>
      <c r="BT81" s="1636"/>
      <c r="BU81" s="1636"/>
      <c r="BV81" s="1637"/>
      <c r="BW81" s="292"/>
      <c r="BX81" s="270"/>
      <c r="BY81" s="270"/>
      <c r="BZ81" s="274"/>
      <c r="CA81" s="274"/>
      <c r="CB81" s="274"/>
      <c r="CC81" s="274"/>
      <c r="CD81" s="1612"/>
      <c r="CE81" s="1613"/>
      <c r="CF81" s="1613"/>
      <c r="CG81" s="1613"/>
      <c r="CH81" s="1618"/>
      <c r="CI81" s="1619"/>
      <c r="CJ81" s="1619"/>
      <c r="CK81" s="1619"/>
      <c r="CL81" s="1619"/>
      <c r="CM81" s="1620"/>
      <c r="CN81" s="1622"/>
      <c r="CO81" s="1622"/>
      <c r="CP81" s="1622"/>
      <c r="CQ81" s="1622"/>
      <c r="CR81" s="1622"/>
      <c r="CS81" s="1622"/>
      <c r="CT81" s="1622"/>
      <c r="CU81" s="1623"/>
      <c r="CV81" s="1624"/>
      <c r="CW81" s="1624"/>
      <c r="CX81" s="1624"/>
      <c r="CY81" s="1624"/>
      <c r="CZ81" s="1625"/>
      <c r="DA81" s="1633" t="str">
        <f>IF('01nen'!$O$8="甲欄",IF('01nen'!$C$51="","",'01nen'!$C$51),"")</f>
        <v/>
      </c>
      <c r="DB81" s="1633"/>
      <c r="DC81" s="1633"/>
      <c r="DD81" s="279"/>
      <c r="DE81" s="281"/>
      <c r="DF81" s="1634" t="str">
        <f>IF('01nen'!$O$8="甲欄",IF('01nen'!$C$51="","",'01nen'!$C$51),"")</f>
        <v/>
      </c>
      <c r="DG81" s="1634"/>
      <c r="DH81" s="279"/>
      <c r="DI81" s="281"/>
      <c r="DJ81" s="1635" t="str">
        <f>IF('01nen'!$O$8="甲欄",IF('01nen'!$C$51="","",'01nen'!$C$51),"")</f>
        <v/>
      </c>
      <c r="DK81" s="1635"/>
      <c r="DL81" s="280"/>
      <c r="DM81" s="1623"/>
      <c r="DN81" s="1624"/>
      <c r="DO81" s="1624"/>
      <c r="DP81" s="1624"/>
      <c r="DQ81" s="1624"/>
      <c r="DR81" s="1624"/>
      <c r="DS81" s="1624"/>
      <c r="DT81" s="1630"/>
      <c r="DU81" s="1631"/>
      <c r="DV81" s="1631"/>
      <c r="DW81" s="1631"/>
      <c r="DX81" s="1631"/>
      <c r="DY81" s="1632"/>
      <c r="DZ81" s="1624"/>
      <c r="EA81" s="1624"/>
      <c r="EB81" s="1624"/>
      <c r="EC81" s="1624"/>
      <c r="ED81" s="1624"/>
      <c r="EE81" s="1624"/>
      <c r="EF81" s="1625"/>
      <c r="EG81" s="163"/>
      <c r="EH81" s="1636" t="str">
        <f>IF('01nen'!$O$8="甲欄",IF('01nen'!$F$51="","",'01nen'!$F$51),"")</f>
        <v/>
      </c>
      <c r="EI81" s="1636"/>
      <c r="EJ81" s="1636"/>
      <c r="EK81" s="1636"/>
      <c r="EL81" s="1636"/>
      <c r="EM81" s="1636"/>
      <c r="EN81" s="1636"/>
      <c r="EO81" s="1636"/>
      <c r="EP81" s="1636"/>
      <c r="EQ81" s="1636"/>
      <c r="ER81" s="1636"/>
      <c r="ES81" s="1636"/>
      <c r="ET81" s="1637"/>
      <c r="EU81" s="291"/>
      <c r="EV81" s="371"/>
    </row>
    <row r="82" spans="1:152" ht="23.45" customHeight="1">
      <c r="A82" s="104"/>
      <c r="B82" s="274"/>
      <c r="C82" s="274"/>
      <c r="D82" s="274"/>
      <c r="E82" s="274"/>
      <c r="F82" s="1612"/>
      <c r="G82" s="1613"/>
      <c r="H82" s="1613"/>
      <c r="I82" s="1613"/>
      <c r="J82" s="1638" t="s">
        <v>296</v>
      </c>
      <c r="K82" s="1639"/>
      <c r="L82" s="1639"/>
      <c r="M82" s="1639"/>
      <c r="N82" s="1639"/>
      <c r="O82" s="1640"/>
      <c r="P82" s="244"/>
      <c r="Q82" s="118"/>
      <c r="R82" s="118"/>
      <c r="S82" s="118"/>
      <c r="T82" s="118"/>
      <c r="U82" s="1644" t="s">
        <v>54</v>
      </c>
      <c r="V82" s="1644"/>
      <c r="W82" s="1645" t="s">
        <v>294</v>
      </c>
      <c r="X82" s="1613"/>
      <c r="Y82" s="1613"/>
      <c r="Z82" s="1613"/>
      <c r="AA82" s="1613"/>
      <c r="AB82" s="1646"/>
      <c r="AC82" s="170"/>
      <c r="AD82" s="170"/>
      <c r="AE82" s="1644" t="s">
        <v>284</v>
      </c>
      <c r="AF82" s="1644"/>
      <c r="AG82" s="282"/>
      <c r="AH82" s="170"/>
      <c r="AI82" s="1644" t="s">
        <v>283</v>
      </c>
      <c r="AJ82" s="1644"/>
      <c r="AK82" s="282"/>
      <c r="AL82" s="170"/>
      <c r="AM82" s="1644" t="s">
        <v>282</v>
      </c>
      <c r="AN82" s="1647"/>
      <c r="AO82" s="1645" t="s">
        <v>329</v>
      </c>
      <c r="AP82" s="1613"/>
      <c r="AQ82" s="1613"/>
      <c r="AR82" s="1613"/>
      <c r="AS82" s="1613"/>
      <c r="AT82" s="1613"/>
      <c r="AU82" s="1613"/>
      <c r="AV82" s="1648" t="str">
        <f>IF('01nen'!$O$8="甲欄",IF('01nen'!$E$52="－","",'01nen'!$E$52),"")</f>
        <v/>
      </c>
      <c r="AW82" s="1649"/>
      <c r="AX82" s="1649"/>
      <c r="AY82" s="1649"/>
      <c r="AZ82" s="1649"/>
      <c r="BA82" s="1650"/>
      <c r="BB82" s="1613" t="s">
        <v>327</v>
      </c>
      <c r="BC82" s="1613"/>
      <c r="BD82" s="1613"/>
      <c r="BE82" s="1613"/>
      <c r="BF82" s="1613"/>
      <c r="BG82" s="1613"/>
      <c r="BH82" s="1646"/>
      <c r="BI82" s="118"/>
      <c r="BJ82" s="118"/>
      <c r="BK82" s="118"/>
      <c r="BL82" s="118"/>
      <c r="BM82" s="118"/>
      <c r="BN82" s="118"/>
      <c r="BO82" s="118"/>
      <c r="BP82" s="118"/>
      <c r="BQ82" s="170"/>
      <c r="BR82" s="170"/>
      <c r="BS82" s="170"/>
      <c r="BT82" s="170"/>
      <c r="BU82" s="1644" t="s">
        <v>54</v>
      </c>
      <c r="BV82" s="1654"/>
      <c r="BW82" s="292"/>
      <c r="BX82" s="270"/>
      <c r="BY82" s="270"/>
      <c r="BZ82" s="274"/>
      <c r="CA82" s="274"/>
      <c r="CB82" s="274"/>
      <c r="CC82" s="274"/>
      <c r="CD82" s="1612"/>
      <c r="CE82" s="1613"/>
      <c r="CF82" s="1613"/>
      <c r="CG82" s="1613"/>
      <c r="CH82" s="1638" t="s">
        <v>296</v>
      </c>
      <c r="CI82" s="1639"/>
      <c r="CJ82" s="1639"/>
      <c r="CK82" s="1639"/>
      <c r="CL82" s="1639"/>
      <c r="CM82" s="1640"/>
      <c r="CN82" s="244"/>
      <c r="CO82" s="118"/>
      <c r="CP82" s="118"/>
      <c r="CQ82" s="118"/>
      <c r="CR82" s="118"/>
      <c r="CS82" s="1644" t="s">
        <v>54</v>
      </c>
      <c r="CT82" s="1644"/>
      <c r="CU82" s="1645" t="s">
        <v>294</v>
      </c>
      <c r="CV82" s="1613"/>
      <c r="CW82" s="1613"/>
      <c r="CX82" s="1613"/>
      <c r="CY82" s="1613"/>
      <c r="CZ82" s="1646"/>
      <c r="DA82" s="170"/>
      <c r="DB82" s="170"/>
      <c r="DC82" s="1644" t="s">
        <v>284</v>
      </c>
      <c r="DD82" s="1644"/>
      <c r="DE82" s="282"/>
      <c r="DF82" s="170"/>
      <c r="DG82" s="1644" t="s">
        <v>283</v>
      </c>
      <c r="DH82" s="1644"/>
      <c r="DI82" s="282"/>
      <c r="DJ82" s="170"/>
      <c r="DK82" s="1644" t="s">
        <v>282</v>
      </c>
      <c r="DL82" s="1647"/>
      <c r="DM82" s="1645" t="s">
        <v>329</v>
      </c>
      <c r="DN82" s="1613"/>
      <c r="DO82" s="1613"/>
      <c r="DP82" s="1613"/>
      <c r="DQ82" s="1613"/>
      <c r="DR82" s="1613"/>
      <c r="DS82" s="1613"/>
      <c r="DT82" s="1648" t="str">
        <f>IF('01nen'!$O$8="甲欄",IF('01nen'!$E$52="－","",'01nen'!$E$52),"")</f>
        <v/>
      </c>
      <c r="DU82" s="1649"/>
      <c r="DV82" s="1649"/>
      <c r="DW82" s="1649"/>
      <c r="DX82" s="1649"/>
      <c r="DY82" s="1650"/>
      <c r="DZ82" s="1613" t="s">
        <v>327</v>
      </c>
      <c r="EA82" s="1613"/>
      <c r="EB82" s="1613"/>
      <c r="EC82" s="1613"/>
      <c r="ED82" s="1613"/>
      <c r="EE82" s="1613"/>
      <c r="EF82" s="1646"/>
      <c r="EG82" s="118"/>
      <c r="EH82" s="118"/>
      <c r="EI82" s="118"/>
      <c r="EJ82" s="118"/>
      <c r="EK82" s="118"/>
      <c r="EL82" s="118"/>
      <c r="EM82" s="118"/>
      <c r="EN82" s="118"/>
      <c r="EO82" s="170"/>
      <c r="EP82" s="170"/>
      <c r="EQ82" s="170"/>
      <c r="ER82" s="170"/>
      <c r="ES82" s="1644" t="s">
        <v>54</v>
      </c>
      <c r="ET82" s="1654"/>
      <c r="EU82" s="291"/>
      <c r="EV82" s="371"/>
    </row>
    <row r="83" spans="1:152" ht="24.75" thickBot="1">
      <c r="A83" s="104"/>
      <c r="B83" s="274"/>
      <c r="C83" s="274"/>
      <c r="D83" s="274"/>
      <c r="E83" s="274"/>
      <c r="F83" s="1614"/>
      <c r="G83" s="1602"/>
      <c r="H83" s="1602"/>
      <c r="I83" s="1602"/>
      <c r="J83" s="1641"/>
      <c r="K83" s="1642"/>
      <c r="L83" s="1642"/>
      <c r="M83" s="1642"/>
      <c r="N83" s="1642"/>
      <c r="O83" s="1643"/>
      <c r="P83" s="1606" t="str">
        <f>IF('01nen'!$O$8="甲欄",IF('01nen'!$F$49="","",'01nen'!$F$49),"")</f>
        <v/>
      </c>
      <c r="Q83" s="1606"/>
      <c r="R83" s="1606"/>
      <c r="S83" s="1606"/>
      <c r="T83" s="1606"/>
      <c r="U83" s="1606"/>
      <c r="V83" s="1606"/>
      <c r="W83" s="1601"/>
      <c r="X83" s="1602"/>
      <c r="Y83" s="1602"/>
      <c r="Z83" s="1602"/>
      <c r="AA83" s="1602"/>
      <c r="AB83" s="1603"/>
      <c r="AC83" s="1655" t="str">
        <f>IF('01nen'!$O$8="甲欄",IF('01nen'!$C$52="","",'01nen'!$C$52),"")</f>
        <v/>
      </c>
      <c r="AD83" s="1655"/>
      <c r="AE83" s="1655"/>
      <c r="AF83" s="314"/>
      <c r="AG83" s="315"/>
      <c r="AH83" s="1656" t="str">
        <f>IF('01nen'!$O$8="甲欄",IF('01nen'!$C$52="","",'01nen'!$C$52),"")</f>
        <v/>
      </c>
      <c r="AI83" s="1656"/>
      <c r="AJ83" s="314"/>
      <c r="AK83" s="315"/>
      <c r="AL83" s="1584" t="str">
        <f>IF('01nen'!$O$8="甲欄",IF('01nen'!$C$52="","",'01nen'!$C$52),"")</f>
        <v/>
      </c>
      <c r="AM83" s="1584"/>
      <c r="AN83" s="316"/>
      <c r="AO83" s="1601"/>
      <c r="AP83" s="1602"/>
      <c r="AQ83" s="1602"/>
      <c r="AR83" s="1602"/>
      <c r="AS83" s="1602"/>
      <c r="AT83" s="1602"/>
      <c r="AU83" s="1602"/>
      <c r="AV83" s="1651"/>
      <c r="AW83" s="1652"/>
      <c r="AX83" s="1652"/>
      <c r="AY83" s="1652"/>
      <c r="AZ83" s="1652"/>
      <c r="BA83" s="1653"/>
      <c r="BB83" s="1602"/>
      <c r="BC83" s="1602"/>
      <c r="BD83" s="1602"/>
      <c r="BE83" s="1602"/>
      <c r="BF83" s="1602"/>
      <c r="BG83" s="1602"/>
      <c r="BH83" s="1603"/>
      <c r="BI83" s="307"/>
      <c r="BJ83" s="1585" t="str">
        <f>IF('01nen'!$O$8="甲欄",IF('01nen'!$F$52="","",'01nen'!$F$52),"")</f>
        <v/>
      </c>
      <c r="BK83" s="1585"/>
      <c r="BL83" s="1585"/>
      <c r="BM83" s="1585"/>
      <c r="BN83" s="1585"/>
      <c r="BO83" s="1585"/>
      <c r="BP83" s="1585"/>
      <c r="BQ83" s="1585"/>
      <c r="BR83" s="1585"/>
      <c r="BS83" s="1585"/>
      <c r="BT83" s="1585"/>
      <c r="BU83" s="1585"/>
      <c r="BV83" s="1586"/>
      <c r="BW83" s="292"/>
      <c r="BX83" s="270"/>
      <c r="BY83" s="270"/>
      <c r="BZ83" s="274"/>
      <c r="CA83" s="274"/>
      <c r="CB83" s="274"/>
      <c r="CC83" s="274"/>
      <c r="CD83" s="1614"/>
      <c r="CE83" s="1602"/>
      <c r="CF83" s="1602"/>
      <c r="CG83" s="1602"/>
      <c r="CH83" s="1641"/>
      <c r="CI83" s="1642"/>
      <c r="CJ83" s="1642"/>
      <c r="CK83" s="1642"/>
      <c r="CL83" s="1642"/>
      <c r="CM83" s="1643"/>
      <c r="CN83" s="1606" t="str">
        <f>IF('01nen'!$O$8="甲欄",IF('01nen'!$F$49="","",'01nen'!$F$49),"")</f>
        <v/>
      </c>
      <c r="CO83" s="1606"/>
      <c r="CP83" s="1606"/>
      <c r="CQ83" s="1606"/>
      <c r="CR83" s="1606"/>
      <c r="CS83" s="1606"/>
      <c r="CT83" s="1606"/>
      <c r="CU83" s="1601"/>
      <c r="CV83" s="1602"/>
      <c r="CW83" s="1602"/>
      <c r="CX83" s="1602"/>
      <c r="CY83" s="1602"/>
      <c r="CZ83" s="1603"/>
      <c r="DA83" s="1655" t="str">
        <f>IF('01nen'!$O$8="甲欄",IF('01nen'!$C$52="","",'01nen'!$C$52),"")</f>
        <v/>
      </c>
      <c r="DB83" s="1655"/>
      <c r="DC83" s="1655"/>
      <c r="DD83" s="314"/>
      <c r="DE83" s="315"/>
      <c r="DF83" s="1656" t="str">
        <f>IF('01nen'!$O$8="甲欄",IF('01nen'!$C$52="","",'01nen'!$C$52),"")</f>
        <v/>
      </c>
      <c r="DG83" s="1656"/>
      <c r="DH83" s="314"/>
      <c r="DI83" s="315"/>
      <c r="DJ83" s="1584" t="str">
        <f>IF('01nen'!$O$8="甲欄",IF('01nen'!$C$52="","",'01nen'!$C$52),"")</f>
        <v/>
      </c>
      <c r="DK83" s="1584"/>
      <c r="DL83" s="316"/>
      <c r="DM83" s="1601"/>
      <c r="DN83" s="1602"/>
      <c r="DO83" s="1602"/>
      <c r="DP83" s="1602"/>
      <c r="DQ83" s="1602"/>
      <c r="DR83" s="1602"/>
      <c r="DS83" s="1602"/>
      <c r="DT83" s="1651"/>
      <c r="DU83" s="1652"/>
      <c r="DV83" s="1652"/>
      <c r="DW83" s="1652"/>
      <c r="DX83" s="1652"/>
      <c r="DY83" s="1653"/>
      <c r="DZ83" s="1602"/>
      <c r="EA83" s="1602"/>
      <c r="EB83" s="1602"/>
      <c r="EC83" s="1602"/>
      <c r="ED83" s="1602"/>
      <c r="EE83" s="1602"/>
      <c r="EF83" s="1603"/>
      <c r="EG83" s="307"/>
      <c r="EH83" s="1585" t="str">
        <f>IF('01nen'!$O$8="甲欄",IF('01nen'!$F$52="","",'01nen'!$F$52),"")</f>
        <v/>
      </c>
      <c r="EI83" s="1585"/>
      <c r="EJ83" s="1585"/>
      <c r="EK83" s="1585"/>
      <c r="EL83" s="1585"/>
      <c r="EM83" s="1585"/>
      <c r="EN83" s="1585"/>
      <c r="EO83" s="1585"/>
      <c r="EP83" s="1585"/>
      <c r="EQ83" s="1585"/>
      <c r="ER83" s="1585"/>
      <c r="ES83" s="1585"/>
      <c r="ET83" s="1586"/>
      <c r="EU83" s="291"/>
      <c r="EV83" s="371"/>
    </row>
    <row r="84" spans="1:152" ht="24" customHeight="1" thickTop="1">
      <c r="A84" s="104"/>
      <c r="B84" s="274"/>
      <c r="C84" s="274"/>
      <c r="D84" s="274"/>
      <c r="E84" s="274"/>
      <c r="F84" s="1657" t="s">
        <v>407</v>
      </c>
      <c r="G84" s="1657"/>
      <c r="H84" s="1657"/>
      <c r="I84" s="1659" t="s">
        <v>287</v>
      </c>
      <c r="J84" s="1660"/>
      <c r="K84" s="1660"/>
      <c r="L84" s="1661"/>
      <c r="M84" s="309"/>
      <c r="N84" s="1662" t="str">
        <f>IF('01nen'!$Q$16="対象",IF('01nen'!$F$16="","",'01nen'!$F$16),IF('01nen'!$I$37&gt;0,IF('01nen'!$F$16="","",'01nen'!$F$16),""))</f>
        <v/>
      </c>
      <c r="O84" s="1662"/>
      <c r="P84" s="1662"/>
      <c r="Q84" s="1662"/>
      <c r="R84" s="1662"/>
      <c r="S84" s="1662"/>
      <c r="T84" s="1662"/>
      <c r="U84" s="309"/>
      <c r="V84" s="309"/>
      <c r="W84" s="1662" t="str">
        <f>IF('01nen'!$Q$16="対象",IF('01nen'!$G$16="","",'01nen'!$G$16),IF('01nen'!$I$37&gt;0,IF('01nen'!$G$16="","",'01nen'!$G$16),""))</f>
        <v/>
      </c>
      <c r="X84" s="1662"/>
      <c r="Y84" s="1662"/>
      <c r="Z84" s="1662"/>
      <c r="AA84" s="1662"/>
      <c r="AB84" s="1662"/>
      <c r="AC84" s="1662"/>
      <c r="AD84" s="310"/>
      <c r="AE84" s="1657" t="s">
        <v>286</v>
      </c>
      <c r="AF84" s="1663"/>
      <c r="AG84" s="1665" t="str">
        <f>IF('01nen'!$Q$16="対象",IF('01nen'!$P$16="－","",'01nen'!$P$16),"")</f>
        <v/>
      </c>
      <c r="AH84" s="1665"/>
      <c r="AI84" s="1665"/>
      <c r="AJ84" s="1665"/>
      <c r="AK84" s="1645" t="s">
        <v>288</v>
      </c>
      <c r="AL84" s="1613"/>
      <c r="AM84" s="1613"/>
      <c r="AN84" s="1613"/>
      <c r="AO84" s="1646"/>
      <c r="AP84" s="244"/>
      <c r="AQ84" s="118"/>
      <c r="AR84" s="170"/>
      <c r="AS84" s="170"/>
      <c r="AT84" s="170"/>
      <c r="AU84" s="1644" t="s">
        <v>54</v>
      </c>
      <c r="AV84" s="1644"/>
      <c r="AW84" s="1645" t="s">
        <v>289</v>
      </c>
      <c r="AX84" s="1613"/>
      <c r="AY84" s="1613"/>
      <c r="AZ84" s="1613"/>
      <c r="BA84" s="1613"/>
      <c r="BB84" s="1646"/>
      <c r="BC84" s="311"/>
      <c r="BD84" s="244"/>
      <c r="BE84" s="170"/>
      <c r="BF84" s="170"/>
      <c r="BG84" s="170"/>
      <c r="BH84" s="1644" t="s">
        <v>54</v>
      </c>
      <c r="BI84" s="1644"/>
      <c r="BJ84" s="1645" t="s">
        <v>290</v>
      </c>
      <c r="BK84" s="1613"/>
      <c r="BL84" s="1613"/>
      <c r="BM84" s="1613"/>
      <c r="BN84" s="1613"/>
      <c r="BO84" s="1646"/>
      <c r="BP84" s="246"/>
      <c r="BQ84" s="118"/>
      <c r="BR84" s="170"/>
      <c r="BS84" s="170"/>
      <c r="BT84" s="170"/>
      <c r="BU84" s="1644" t="s">
        <v>54</v>
      </c>
      <c r="BV84" s="1647"/>
      <c r="BW84" s="292"/>
      <c r="BX84" s="270"/>
      <c r="BY84" s="270"/>
      <c r="BZ84" s="274"/>
      <c r="CA84" s="274"/>
      <c r="CB84" s="274"/>
      <c r="CC84" s="274"/>
      <c r="CD84" s="1657" t="s">
        <v>407</v>
      </c>
      <c r="CE84" s="1657"/>
      <c r="CF84" s="1657"/>
      <c r="CG84" s="1659" t="s">
        <v>287</v>
      </c>
      <c r="CH84" s="1660"/>
      <c r="CI84" s="1660"/>
      <c r="CJ84" s="1661"/>
      <c r="CK84" s="309"/>
      <c r="CL84" s="1662" t="str">
        <f>IF('01nen'!$Q$16="対象",IF('01nen'!$F$16="","",'01nen'!$F$16),IF('01nen'!$I$37&gt;0,IF('01nen'!$F$16="","",'01nen'!$F$16),""))</f>
        <v/>
      </c>
      <c r="CM84" s="1662"/>
      <c r="CN84" s="1662"/>
      <c r="CO84" s="1662"/>
      <c r="CP84" s="1662"/>
      <c r="CQ84" s="1662"/>
      <c r="CR84" s="1662"/>
      <c r="CS84" s="309"/>
      <c r="CT84" s="309"/>
      <c r="CU84" s="1662" t="str">
        <f>IF('01nen'!$Q$16="対象",IF('01nen'!$G$16="","",'01nen'!$G$16),IF('01nen'!$I$37&gt;0,IF('01nen'!$G$16="","",'01nen'!$G$16),""))</f>
        <v/>
      </c>
      <c r="CV84" s="1662"/>
      <c r="CW84" s="1662"/>
      <c r="CX84" s="1662"/>
      <c r="CY84" s="1662"/>
      <c r="CZ84" s="1662"/>
      <c r="DA84" s="1662"/>
      <c r="DB84" s="310"/>
      <c r="DC84" s="1657" t="s">
        <v>286</v>
      </c>
      <c r="DD84" s="1663"/>
      <c r="DE84" s="1665" t="str">
        <f>IF('01nen'!$Q$16="対象",IF('01nen'!$P$16="－","",'01nen'!$P$16),"")</f>
        <v/>
      </c>
      <c r="DF84" s="1665"/>
      <c r="DG84" s="1665"/>
      <c r="DH84" s="1665"/>
      <c r="DI84" s="1645" t="s">
        <v>288</v>
      </c>
      <c r="DJ84" s="1613"/>
      <c r="DK84" s="1613"/>
      <c r="DL84" s="1613"/>
      <c r="DM84" s="1646"/>
      <c r="DN84" s="244"/>
      <c r="DO84" s="118"/>
      <c r="DP84" s="170"/>
      <c r="DQ84" s="170"/>
      <c r="DR84" s="170"/>
      <c r="DS84" s="1644" t="s">
        <v>54</v>
      </c>
      <c r="DT84" s="1644"/>
      <c r="DU84" s="1645" t="s">
        <v>289</v>
      </c>
      <c r="DV84" s="1613"/>
      <c r="DW84" s="1613"/>
      <c r="DX84" s="1613"/>
      <c r="DY84" s="1613"/>
      <c r="DZ84" s="1646"/>
      <c r="EA84" s="311"/>
      <c r="EB84" s="244"/>
      <c r="EC84" s="170"/>
      <c r="ED84" s="170"/>
      <c r="EE84" s="170"/>
      <c r="EF84" s="1644" t="s">
        <v>54</v>
      </c>
      <c r="EG84" s="1644"/>
      <c r="EH84" s="1645" t="s">
        <v>290</v>
      </c>
      <c r="EI84" s="1613"/>
      <c r="EJ84" s="1613"/>
      <c r="EK84" s="1613"/>
      <c r="EL84" s="1613"/>
      <c r="EM84" s="1646"/>
      <c r="EN84" s="246"/>
      <c r="EO84" s="118"/>
      <c r="EP84" s="170"/>
      <c r="EQ84" s="170"/>
      <c r="ER84" s="170"/>
      <c r="ES84" s="1644" t="s">
        <v>54</v>
      </c>
      <c r="ET84" s="1647"/>
      <c r="EU84" s="291"/>
      <c r="EV84" s="371"/>
    </row>
    <row r="85" spans="1:152" ht="23.45" customHeight="1">
      <c r="A85" s="104"/>
      <c r="B85" s="274"/>
      <c r="C85" s="274"/>
      <c r="D85" s="274"/>
      <c r="E85" s="274"/>
      <c r="F85" s="1658"/>
      <c r="G85" s="1658"/>
      <c r="H85" s="1658"/>
      <c r="I85" s="1667" t="s">
        <v>82</v>
      </c>
      <c r="J85" s="1668"/>
      <c r="K85" s="1668"/>
      <c r="L85" s="1669"/>
      <c r="M85" s="285"/>
      <c r="N85" s="885" t="str">
        <f>IF('01nen'!$Q$16="対象",IF('01nen'!$D$16="","",'01nen'!$D$16),IF('01nen'!$I$37&gt;0,IF('01nen'!$D$16="","",'01nen'!$D$16),""))</f>
        <v/>
      </c>
      <c r="O85" s="885"/>
      <c r="P85" s="885"/>
      <c r="Q85" s="885"/>
      <c r="R85" s="885"/>
      <c r="S85" s="885"/>
      <c r="T85" s="885"/>
      <c r="U85" s="286"/>
      <c r="V85" s="286"/>
      <c r="W85" s="885" t="str">
        <f>IF('01nen'!$Q$16="対象",IF('01nen'!$E$16="","",'01nen'!$E$16),IF('01nen'!$I$37&gt;0,IF('01nen'!$E$16="","",'01nen'!$E$16),""))</f>
        <v/>
      </c>
      <c r="X85" s="885"/>
      <c r="Y85" s="885"/>
      <c r="Z85" s="885"/>
      <c r="AA85" s="885"/>
      <c r="AB85" s="885"/>
      <c r="AC85" s="885"/>
      <c r="AD85" s="285"/>
      <c r="AE85" s="1664"/>
      <c r="AF85" s="1664"/>
      <c r="AG85" s="1666"/>
      <c r="AH85" s="1666"/>
      <c r="AI85" s="1666"/>
      <c r="AJ85" s="1666"/>
      <c r="AK85" s="1645"/>
      <c r="AL85" s="1613"/>
      <c r="AM85" s="1613"/>
      <c r="AN85" s="1613"/>
      <c r="AO85" s="1646"/>
      <c r="AP85" s="1670" t="str">
        <f>IF('01nen'!$O$8="甲欄",IF('01nen'!$J$16="","",'01nen'!$P$40),"")</f>
        <v/>
      </c>
      <c r="AQ85" s="1670"/>
      <c r="AR85" s="1670"/>
      <c r="AS85" s="1670"/>
      <c r="AT85" s="1670"/>
      <c r="AU85" s="1670"/>
      <c r="AV85" s="1670"/>
      <c r="AW85" s="1645"/>
      <c r="AX85" s="1613"/>
      <c r="AY85" s="1613"/>
      <c r="AZ85" s="1613"/>
      <c r="BA85" s="1613"/>
      <c r="BB85" s="1646"/>
      <c r="BC85" s="1670" t="str">
        <f>IF('01nen'!$O$8="甲欄",IF('01nen'!$P$50="","",'01nen'!$P$50),"")</f>
        <v/>
      </c>
      <c r="BD85" s="1670"/>
      <c r="BE85" s="1670"/>
      <c r="BF85" s="1670"/>
      <c r="BG85" s="1670"/>
      <c r="BH85" s="1670"/>
      <c r="BI85" s="1670"/>
      <c r="BJ85" s="1645"/>
      <c r="BK85" s="1613"/>
      <c r="BL85" s="1613"/>
      <c r="BM85" s="1613"/>
      <c r="BN85" s="1613"/>
      <c r="BO85" s="1646"/>
      <c r="BP85" s="1672" t="str">
        <f>IF('01nen'!$O$8="甲欄",IF('01nen'!$P$48="","",'01nen'!$P$48),"")</f>
        <v/>
      </c>
      <c r="BQ85" s="1673"/>
      <c r="BR85" s="1673"/>
      <c r="BS85" s="1673"/>
      <c r="BT85" s="1673"/>
      <c r="BU85" s="1673"/>
      <c r="BV85" s="1674"/>
      <c r="BW85" s="292"/>
      <c r="BX85" s="270"/>
      <c r="BY85" s="270"/>
      <c r="BZ85" s="274"/>
      <c r="CA85" s="274"/>
      <c r="CB85" s="274"/>
      <c r="CC85" s="274"/>
      <c r="CD85" s="1658"/>
      <c r="CE85" s="1658"/>
      <c r="CF85" s="1658"/>
      <c r="CG85" s="1667" t="s">
        <v>82</v>
      </c>
      <c r="CH85" s="1668"/>
      <c r="CI85" s="1668"/>
      <c r="CJ85" s="1669"/>
      <c r="CK85" s="285"/>
      <c r="CL85" s="885" t="str">
        <f>IF('01nen'!$Q$16="対象",IF('01nen'!$D$16="","",'01nen'!$D$16),IF('01nen'!$I$37&gt;0,IF('01nen'!$D$16="","",'01nen'!$D$16),""))</f>
        <v/>
      </c>
      <c r="CM85" s="885"/>
      <c r="CN85" s="885"/>
      <c r="CO85" s="885"/>
      <c r="CP85" s="885"/>
      <c r="CQ85" s="885"/>
      <c r="CR85" s="885"/>
      <c r="CS85" s="286"/>
      <c r="CT85" s="286"/>
      <c r="CU85" s="885" t="str">
        <f>IF('01nen'!$Q$16="対象",IF('01nen'!$E$16="","",'01nen'!$E$16),IF('01nen'!$I$37&gt;0,IF('01nen'!$E$16="","",'01nen'!$E$16),""))</f>
        <v/>
      </c>
      <c r="CV85" s="885"/>
      <c r="CW85" s="885"/>
      <c r="CX85" s="885"/>
      <c r="CY85" s="885"/>
      <c r="CZ85" s="885"/>
      <c r="DA85" s="885"/>
      <c r="DB85" s="285"/>
      <c r="DC85" s="1664"/>
      <c r="DD85" s="1664"/>
      <c r="DE85" s="1666"/>
      <c r="DF85" s="1666"/>
      <c r="DG85" s="1666"/>
      <c r="DH85" s="1666"/>
      <c r="DI85" s="1645"/>
      <c r="DJ85" s="1613"/>
      <c r="DK85" s="1613"/>
      <c r="DL85" s="1613"/>
      <c r="DM85" s="1646"/>
      <c r="DN85" s="1670" t="str">
        <f>IF('01nen'!$O$8="甲欄",IF('01nen'!$J$16="","",'01nen'!$P$40),"")</f>
        <v/>
      </c>
      <c r="DO85" s="1670"/>
      <c r="DP85" s="1670"/>
      <c r="DQ85" s="1670"/>
      <c r="DR85" s="1670"/>
      <c r="DS85" s="1670"/>
      <c r="DT85" s="1670"/>
      <c r="DU85" s="1645"/>
      <c r="DV85" s="1613"/>
      <c r="DW85" s="1613"/>
      <c r="DX85" s="1613"/>
      <c r="DY85" s="1613"/>
      <c r="DZ85" s="1646"/>
      <c r="EA85" s="1670" t="str">
        <f>IF('01nen'!$O$8="甲欄",IF('01nen'!$P$50="","",'01nen'!$P$50),"")</f>
        <v/>
      </c>
      <c r="EB85" s="1670"/>
      <c r="EC85" s="1670"/>
      <c r="ED85" s="1670"/>
      <c r="EE85" s="1670"/>
      <c r="EF85" s="1670"/>
      <c r="EG85" s="1670"/>
      <c r="EH85" s="1645"/>
      <c r="EI85" s="1613"/>
      <c r="EJ85" s="1613"/>
      <c r="EK85" s="1613"/>
      <c r="EL85" s="1613"/>
      <c r="EM85" s="1646"/>
      <c r="EN85" s="1672" t="str">
        <f>IF('01nen'!$O$8="甲欄",IF('01nen'!$P$48="","",'01nen'!$P$48),"")</f>
        <v/>
      </c>
      <c r="EO85" s="1673"/>
      <c r="EP85" s="1673"/>
      <c r="EQ85" s="1673"/>
      <c r="ER85" s="1673"/>
      <c r="ES85" s="1673"/>
      <c r="ET85" s="1674"/>
      <c r="EU85" s="291"/>
      <c r="EV85" s="371"/>
    </row>
    <row r="86" spans="1:152" ht="24">
      <c r="A86" s="104"/>
      <c r="B86" s="274"/>
      <c r="C86" s="274"/>
      <c r="D86" s="274"/>
      <c r="E86" s="274"/>
      <c r="F86" s="1658"/>
      <c r="G86" s="1658"/>
      <c r="H86" s="1658"/>
      <c r="I86" s="1678" t="s">
        <v>285</v>
      </c>
      <c r="J86" s="1678"/>
      <c r="K86" s="1678"/>
      <c r="L86" s="1678"/>
      <c r="M86" s="1610" t="str">
        <f>IF('01nen'!$Q$16="対象",IF('01nen'!$H$16="","",(MIDB('01nen'!$H$16+1000000000000,2,1))),IF('01nen'!$I$37&gt;0,(MIDB('01nen'!$H$16+1000000000000,2,1)),""))</f>
        <v/>
      </c>
      <c r="N86" s="1610"/>
      <c r="O86" s="1610" t="str">
        <f>IF($M$34="","",(MIDB('01nen'!$H$16+1000000000000,3,1)))</f>
        <v/>
      </c>
      <c r="P86" s="1610"/>
      <c r="Q86" s="1610" t="str">
        <f>IF($M$34="","",(MIDB('01nen'!$H$16+1000000000000,4,1)))</f>
        <v/>
      </c>
      <c r="R86" s="1610"/>
      <c r="S86" s="1610" t="str">
        <f>IF($M$34="","",(MIDB('01nen'!$H$16+1000000000000,5,1)))</f>
        <v/>
      </c>
      <c r="T86" s="1610"/>
      <c r="U86" s="1610" t="str">
        <f>IF($M$34="","",(MIDB('01nen'!$H$16+1000000000000,6,1)))</f>
        <v/>
      </c>
      <c r="V86" s="1610"/>
      <c r="W86" s="1610" t="str">
        <f>IF($M$34="","",(MIDB('01nen'!$H$16+1000000000000,7,1)))</f>
        <v/>
      </c>
      <c r="X86" s="1610"/>
      <c r="Y86" s="1610" t="str">
        <f>IF($M$34="","",(MIDB('01nen'!$H$16+1000000000000,8,1)))</f>
        <v/>
      </c>
      <c r="Z86" s="1610"/>
      <c r="AA86" s="1610" t="str">
        <f>IF($M$34="","",(MIDB('01nen'!$H$16+1000000000000,9,1)))</f>
        <v/>
      </c>
      <c r="AB86" s="1610"/>
      <c r="AC86" s="1610" t="str">
        <f>IF($M$34="","",(MIDB('01nen'!$H$16+1000000000000,10,1)))</f>
        <v/>
      </c>
      <c r="AD86" s="1610"/>
      <c r="AE86" s="1610" t="str">
        <f>IF($M$34="","",(MIDB('01nen'!$H$16+1000000000000,11,1)))</f>
        <v/>
      </c>
      <c r="AF86" s="1610"/>
      <c r="AG86" s="1610" t="str">
        <f>IF($M$34="","",(MIDB('01nen'!$H$16+1000000000000,12,1)))</f>
        <v/>
      </c>
      <c r="AH86" s="1610"/>
      <c r="AI86" s="1610" t="str">
        <f>IF($M$34="","",(MIDB('01nen'!$H$16+1000000000000,13,1)))</f>
        <v/>
      </c>
      <c r="AJ86" s="1610"/>
      <c r="AK86" s="1623"/>
      <c r="AL86" s="1624"/>
      <c r="AM86" s="1624"/>
      <c r="AN86" s="1624"/>
      <c r="AO86" s="1625"/>
      <c r="AP86" s="1671"/>
      <c r="AQ86" s="1671"/>
      <c r="AR86" s="1671"/>
      <c r="AS86" s="1671"/>
      <c r="AT86" s="1671"/>
      <c r="AU86" s="1671"/>
      <c r="AV86" s="1671"/>
      <c r="AW86" s="1623"/>
      <c r="AX86" s="1624"/>
      <c r="AY86" s="1624"/>
      <c r="AZ86" s="1624"/>
      <c r="BA86" s="1624"/>
      <c r="BB86" s="1625"/>
      <c r="BC86" s="1671"/>
      <c r="BD86" s="1671"/>
      <c r="BE86" s="1671"/>
      <c r="BF86" s="1671"/>
      <c r="BG86" s="1671"/>
      <c r="BH86" s="1671"/>
      <c r="BI86" s="1671"/>
      <c r="BJ86" s="1623"/>
      <c r="BK86" s="1624"/>
      <c r="BL86" s="1624"/>
      <c r="BM86" s="1624"/>
      <c r="BN86" s="1624"/>
      <c r="BO86" s="1625"/>
      <c r="BP86" s="1675"/>
      <c r="BQ86" s="1676"/>
      <c r="BR86" s="1676"/>
      <c r="BS86" s="1676"/>
      <c r="BT86" s="1676"/>
      <c r="BU86" s="1676"/>
      <c r="BV86" s="1677"/>
      <c r="BW86" s="292"/>
      <c r="BX86" s="270"/>
      <c r="BY86" s="270"/>
      <c r="BZ86" s="274"/>
      <c r="CA86" s="274"/>
      <c r="CB86" s="274"/>
      <c r="CC86" s="274"/>
      <c r="CD86" s="1658"/>
      <c r="CE86" s="1658"/>
      <c r="CF86" s="1658"/>
      <c r="CG86" s="1682"/>
      <c r="CH86" s="1683"/>
      <c r="CI86" s="1683"/>
      <c r="CJ86" s="1683"/>
      <c r="CK86" s="1683"/>
      <c r="CL86" s="1683"/>
      <c r="CM86" s="1683"/>
      <c r="CN86" s="1683"/>
      <c r="CO86" s="1683"/>
      <c r="CP86" s="1683"/>
      <c r="CQ86" s="1683"/>
      <c r="CR86" s="1683"/>
      <c r="CS86" s="1683"/>
      <c r="CT86" s="1683"/>
      <c r="CU86" s="1683"/>
      <c r="CV86" s="1683"/>
      <c r="CW86" s="1683"/>
      <c r="CX86" s="1683"/>
      <c r="CY86" s="1683"/>
      <c r="CZ86" s="1683"/>
      <c r="DA86" s="1683"/>
      <c r="DB86" s="1683"/>
      <c r="DC86" s="1683"/>
      <c r="DD86" s="1683"/>
      <c r="DE86" s="1683"/>
      <c r="DF86" s="1683"/>
      <c r="DG86" s="1683"/>
      <c r="DH86" s="1684"/>
      <c r="DI86" s="1623"/>
      <c r="DJ86" s="1624"/>
      <c r="DK86" s="1624"/>
      <c r="DL86" s="1624"/>
      <c r="DM86" s="1625"/>
      <c r="DN86" s="1671"/>
      <c r="DO86" s="1671"/>
      <c r="DP86" s="1671"/>
      <c r="DQ86" s="1671"/>
      <c r="DR86" s="1671"/>
      <c r="DS86" s="1671"/>
      <c r="DT86" s="1671"/>
      <c r="DU86" s="1623"/>
      <c r="DV86" s="1624"/>
      <c r="DW86" s="1624"/>
      <c r="DX86" s="1624"/>
      <c r="DY86" s="1624"/>
      <c r="DZ86" s="1625"/>
      <c r="EA86" s="1671"/>
      <c r="EB86" s="1671"/>
      <c r="EC86" s="1671"/>
      <c r="ED86" s="1671"/>
      <c r="EE86" s="1671"/>
      <c r="EF86" s="1671"/>
      <c r="EG86" s="1671"/>
      <c r="EH86" s="1623"/>
      <c r="EI86" s="1624"/>
      <c r="EJ86" s="1624"/>
      <c r="EK86" s="1624"/>
      <c r="EL86" s="1624"/>
      <c r="EM86" s="1625"/>
      <c r="EN86" s="1675"/>
      <c r="EO86" s="1676"/>
      <c r="EP86" s="1676"/>
      <c r="EQ86" s="1676"/>
      <c r="ER86" s="1676"/>
      <c r="ES86" s="1676"/>
      <c r="ET86" s="1677"/>
      <c r="EU86" s="291"/>
      <c r="EV86" s="371"/>
    </row>
    <row r="87" spans="1:152" ht="21.6" customHeight="1">
      <c r="A87" s="195"/>
      <c r="B87" s="274"/>
      <c r="C87" s="274"/>
      <c r="D87" s="274"/>
      <c r="E87" s="274"/>
      <c r="F87" s="1685" t="s">
        <v>291</v>
      </c>
      <c r="G87" s="1685"/>
      <c r="H87" s="1658">
        <v>1</v>
      </c>
      <c r="I87" s="1686" t="s">
        <v>287</v>
      </c>
      <c r="J87" s="1687"/>
      <c r="K87" s="1687"/>
      <c r="L87" s="1688"/>
      <c r="M87" s="287"/>
      <c r="N87" s="1689" t="str">
        <f>IF('01nen'!$Q$17="対象",IF('01nen'!$F$17="","",'01nen'!$F$17),"")</f>
        <v/>
      </c>
      <c r="O87" s="1689"/>
      <c r="P87" s="1689"/>
      <c r="Q87" s="1689"/>
      <c r="R87" s="1689"/>
      <c r="S87" s="1689"/>
      <c r="T87" s="1689"/>
      <c r="U87" s="287"/>
      <c r="V87" s="287"/>
      <c r="W87" s="1689" t="str">
        <f>IF('01nen'!$Q$17="対象",IF('01nen'!$G$17="","",'01nen'!$G$17),"")</f>
        <v/>
      </c>
      <c r="X87" s="1689"/>
      <c r="Y87" s="1689"/>
      <c r="Z87" s="1689"/>
      <c r="AA87" s="1689"/>
      <c r="AB87" s="1689"/>
      <c r="AC87" s="1689"/>
      <c r="AD87" s="288"/>
      <c r="AE87" s="1658" t="s">
        <v>286</v>
      </c>
      <c r="AF87" s="1678"/>
      <c r="AG87" s="1690" t="str">
        <f>IF('01nen'!$Q$17="対象",IF('01nen'!$P$17="－","",'01nen'!$P$17),"")</f>
        <v/>
      </c>
      <c r="AH87" s="1690"/>
      <c r="AI87" s="1690"/>
      <c r="AJ87" s="1690"/>
      <c r="AK87" s="1685" t="s">
        <v>292</v>
      </c>
      <c r="AL87" s="1685"/>
      <c r="AM87" s="1658">
        <v>1</v>
      </c>
      <c r="AN87" s="1686" t="s">
        <v>287</v>
      </c>
      <c r="AO87" s="1687"/>
      <c r="AP87" s="1687"/>
      <c r="AQ87" s="1688"/>
      <c r="AR87" s="287"/>
      <c r="AS87" s="1689" t="str">
        <f>IF('01nen'!$Q$23="対象",IF('01nen'!$F$23="","",'01nen'!$F$23),"")</f>
        <v/>
      </c>
      <c r="AT87" s="1689"/>
      <c r="AU87" s="1689"/>
      <c r="AV87" s="1689"/>
      <c r="AW87" s="1689"/>
      <c r="AX87" s="1689"/>
      <c r="AY87" s="1689"/>
      <c r="AZ87" s="287"/>
      <c r="BA87" s="287"/>
      <c r="BB87" s="1689" t="str">
        <f>IF('01nen'!$Q$23="対象",IF('01nen'!$G$23="","",'01nen'!$G$23),"")</f>
        <v/>
      </c>
      <c r="BC87" s="1689"/>
      <c r="BD87" s="1689"/>
      <c r="BE87" s="1689"/>
      <c r="BF87" s="1689"/>
      <c r="BG87" s="1689"/>
      <c r="BH87" s="1689"/>
      <c r="BI87" s="288"/>
      <c r="BJ87" s="1691" t="s">
        <v>286</v>
      </c>
      <c r="BK87" s="1678"/>
      <c r="BL87" s="1692" t="str">
        <f>IF('01nen'!$Q$23="対象",IF('01nen'!$P$23="－","",'01nen'!$P$23),"")</f>
        <v/>
      </c>
      <c r="BM87" s="1692"/>
      <c r="BN87" s="1692"/>
      <c r="BO87" s="1692"/>
      <c r="BP87" s="1693" t="s">
        <v>341</v>
      </c>
      <c r="BQ87" s="1694"/>
      <c r="BR87" s="1694"/>
      <c r="BS87" s="1694"/>
      <c r="BT87" s="1694"/>
      <c r="BU87" s="1694"/>
      <c r="BV87" s="1695"/>
      <c r="BW87" s="292"/>
      <c r="BX87" s="270"/>
      <c r="BY87" s="270"/>
      <c r="BZ87" s="274"/>
      <c r="CA87" s="274"/>
      <c r="CB87" s="274"/>
      <c r="CC87" s="274"/>
      <c r="CD87" s="1685" t="s">
        <v>291</v>
      </c>
      <c r="CE87" s="1685"/>
      <c r="CF87" s="1658">
        <v>1</v>
      </c>
      <c r="CG87" s="1686" t="s">
        <v>287</v>
      </c>
      <c r="CH87" s="1687"/>
      <c r="CI87" s="1687"/>
      <c r="CJ87" s="1688"/>
      <c r="CK87" s="287"/>
      <c r="CL87" s="1689" t="str">
        <f>IF('01nen'!$Q$17="対象",IF('01nen'!$F$17="","",'01nen'!$F$17),"")</f>
        <v/>
      </c>
      <c r="CM87" s="1689"/>
      <c r="CN87" s="1689"/>
      <c r="CO87" s="1689"/>
      <c r="CP87" s="1689"/>
      <c r="CQ87" s="1689"/>
      <c r="CR87" s="1689"/>
      <c r="CS87" s="287"/>
      <c r="CT87" s="287"/>
      <c r="CU87" s="1689" t="str">
        <f>IF('01nen'!$Q$17="対象",IF('01nen'!$G$17="","",'01nen'!$G$17),"")</f>
        <v/>
      </c>
      <c r="CV87" s="1689"/>
      <c r="CW87" s="1689"/>
      <c r="CX87" s="1689"/>
      <c r="CY87" s="1689"/>
      <c r="CZ87" s="1689"/>
      <c r="DA87" s="1689"/>
      <c r="DB87" s="288"/>
      <c r="DC87" s="1658" t="s">
        <v>286</v>
      </c>
      <c r="DD87" s="1678"/>
      <c r="DE87" s="1690" t="str">
        <f>IF('01nen'!$Q$17="対象",IF('01nen'!$P$17="－","",'01nen'!$P$17),"")</f>
        <v/>
      </c>
      <c r="DF87" s="1690"/>
      <c r="DG87" s="1690"/>
      <c r="DH87" s="1690"/>
      <c r="DI87" s="1685" t="s">
        <v>292</v>
      </c>
      <c r="DJ87" s="1685"/>
      <c r="DK87" s="1658">
        <v>1</v>
      </c>
      <c r="DL87" s="1686" t="s">
        <v>287</v>
      </c>
      <c r="DM87" s="1687"/>
      <c r="DN87" s="1687"/>
      <c r="DO87" s="1688"/>
      <c r="DP87" s="287"/>
      <c r="DQ87" s="1689" t="str">
        <f>IF('01nen'!$Q$23="対象",IF('01nen'!$F$23="","",'01nen'!$F$23),"")</f>
        <v/>
      </c>
      <c r="DR87" s="1689"/>
      <c r="DS87" s="1689"/>
      <c r="DT87" s="1689"/>
      <c r="DU87" s="1689"/>
      <c r="DV87" s="1689"/>
      <c r="DW87" s="1689"/>
      <c r="DX87" s="287"/>
      <c r="DY87" s="287"/>
      <c r="DZ87" s="1689" t="str">
        <f>IF('01nen'!$Q$23="対象",IF('01nen'!$G$23="","",'01nen'!$G$23),"")</f>
        <v/>
      </c>
      <c r="EA87" s="1689"/>
      <c r="EB87" s="1689"/>
      <c r="EC87" s="1689"/>
      <c r="ED87" s="1689"/>
      <c r="EE87" s="1689"/>
      <c r="EF87" s="1689"/>
      <c r="EG87" s="288"/>
      <c r="EH87" s="1691" t="s">
        <v>286</v>
      </c>
      <c r="EI87" s="1678"/>
      <c r="EJ87" s="1692" t="str">
        <f>IF('01nen'!$Q$23="対象",IF('01nen'!$P$23="－","",'01nen'!$P$23),"")</f>
        <v/>
      </c>
      <c r="EK87" s="1692"/>
      <c r="EL87" s="1692"/>
      <c r="EM87" s="1692"/>
      <c r="EN87" s="1750"/>
      <c r="EO87" s="1751"/>
      <c r="EP87" s="1751"/>
      <c r="EQ87" s="1751"/>
      <c r="ER87" s="1751"/>
      <c r="ES87" s="1751"/>
      <c r="ET87" s="1752"/>
      <c r="EU87" s="291"/>
      <c r="EV87" s="371"/>
    </row>
    <row r="88" spans="1:152" ht="23.45" customHeight="1">
      <c r="A88" s="104"/>
      <c r="B88" s="274"/>
      <c r="C88" s="274"/>
      <c r="D88" s="274"/>
      <c r="E88" s="274"/>
      <c r="F88" s="1685"/>
      <c r="G88" s="1685"/>
      <c r="H88" s="1658"/>
      <c r="I88" s="1667" t="s">
        <v>82</v>
      </c>
      <c r="J88" s="1668"/>
      <c r="K88" s="1668"/>
      <c r="L88" s="1669"/>
      <c r="M88" s="285"/>
      <c r="N88" s="885" t="str">
        <f>IF('01nen'!$Q$17="対象",IF('01nen'!$D$17="","",'01nen'!$D$17),"")</f>
        <v/>
      </c>
      <c r="O88" s="885"/>
      <c r="P88" s="885"/>
      <c r="Q88" s="885"/>
      <c r="R88" s="885"/>
      <c r="S88" s="885"/>
      <c r="T88" s="885"/>
      <c r="U88" s="286"/>
      <c r="V88" s="286"/>
      <c r="W88" s="885" t="str">
        <f>IF('01nen'!$Q$17="対象",IF('01nen'!$E$17="","",'01nen'!$E$17),"")</f>
        <v/>
      </c>
      <c r="X88" s="885"/>
      <c r="Y88" s="885"/>
      <c r="Z88" s="885"/>
      <c r="AA88" s="885"/>
      <c r="AB88" s="885"/>
      <c r="AC88" s="885"/>
      <c r="AD88" s="285"/>
      <c r="AE88" s="1678"/>
      <c r="AF88" s="1678"/>
      <c r="AG88" s="703"/>
      <c r="AH88" s="703"/>
      <c r="AI88" s="703"/>
      <c r="AJ88" s="703"/>
      <c r="AK88" s="1685"/>
      <c r="AL88" s="1685"/>
      <c r="AM88" s="1658"/>
      <c r="AN88" s="1668" t="s">
        <v>82</v>
      </c>
      <c r="AO88" s="1668"/>
      <c r="AP88" s="1668"/>
      <c r="AQ88" s="1669"/>
      <c r="AR88" s="285"/>
      <c r="AS88" s="885" t="str">
        <f>IF('01nen'!$Q$23="対象",IF('01nen'!$D$23="","",'01nen'!$D$23),"")</f>
        <v/>
      </c>
      <c r="AT88" s="885"/>
      <c r="AU88" s="885"/>
      <c r="AV88" s="885"/>
      <c r="AW88" s="885"/>
      <c r="AX88" s="885"/>
      <c r="AY88" s="885"/>
      <c r="AZ88" s="286"/>
      <c r="BA88" s="286"/>
      <c r="BB88" s="885" t="str">
        <f>IF('01nen'!$Q$23="対象",IF('01nen'!$E$23="","",'01nen'!$E$23),"")</f>
        <v/>
      </c>
      <c r="BC88" s="885"/>
      <c r="BD88" s="885"/>
      <c r="BE88" s="885"/>
      <c r="BF88" s="885"/>
      <c r="BG88" s="885"/>
      <c r="BH88" s="885"/>
      <c r="BI88" s="285"/>
      <c r="BJ88" s="1678"/>
      <c r="BK88" s="1678"/>
      <c r="BL88" s="1692"/>
      <c r="BM88" s="1692"/>
      <c r="BN88" s="1692"/>
      <c r="BO88" s="1692"/>
      <c r="BP88" s="1696" t="str">
        <f>IF('01nen'!$AA$41="","",IF('01nen'!$E$59="","",IF('01nen'!$Q$59="対象","("&amp;'01nen'!$Z$41&amp;") "&amp;RIGHTB('01nen'!$H$59+10000000000000,12))))</f>
        <v/>
      </c>
      <c r="BQ88" s="1697"/>
      <c r="BR88" s="1697"/>
      <c r="BS88" s="1697"/>
      <c r="BT88" s="1697"/>
      <c r="BU88" s="1697"/>
      <c r="BV88" s="1698"/>
      <c r="BW88" s="292"/>
      <c r="BX88" s="270"/>
      <c r="BY88" s="270"/>
      <c r="BZ88" s="274"/>
      <c r="CA88" s="274"/>
      <c r="CB88" s="274"/>
      <c r="CC88" s="274"/>
      <c r="CD88" s="1685"/>
      <c r="CE88" s="1685"/>
      <c r="CF88" s="1658"/>
      <c r="CG88" s="1667" t="s">
        <v>82</v>
      </c>
      <c r="CH88" s="1668"/>
      <c r="CI88" s="1668"/>
      <c r="CJ88" s="1669"/>
      <c r="CK88" s="285"/>
      <c r="CL88" s="885" t="str">
        <f>IF('01nen'!$Q$17="対象",IF('01nen'!$D$17="","",'01nen'!$D$17),"")</f>
        <v/>
      </c>
      <c r="CM88" s="885"/>
      <c r="CN88" s="885"/>
      <c r="CO88" s="885"/>
      <c r="CP88" s="885"/>
      <c r="CQ88" s="885"/>
      <c r="CR88" s="885"/>
      <c r="CS88" s="286"/>
      <c r="CT88" s="286"/>
      <c r="CU88" s="885" t="str">
        <f>IF('01nen'!$Q$17="対象",IF('01nen'!$E$17="","",'01nen'!$E$17),"")</f>
        <v/>
      </c>
      <c r="CV88" s="885"/>
      <c r="CW88" s="885"/>
      <c r="CX88" s="885"/>
      <c r="CY88" s="885"/>
      <c r="CZ88" s="885"/>
      <c r="DA88" s="885"/>
      <c r="DB88" s="285"/>
      <c r="DC88" s="1678"/>
      <c r="DD88" s="1678"/>
      <c r="DE88" s="703"/>
      <c r="DF88" s="703"/>
      <c r="DG88" s="703"/>
      <c r="DH88" s="703"/>
      <c r="DI88" s="1685"/>
      <c r="DJ88" s="1685"/>
      <c r="DK88" s="1658"/>
      <c r="DL88" s="1668" t="s">
        <v>82</v>
      </c>
      <c r="DM88" s="1668"/>
      <c r="DN88" s="1668"/>
      <c r="DO88" s="1669"/>
      <c r="DP88" s="285"/>
      <c r="DQ88" s="885" t="str">
        <f>IF('01nen'!$Q$23="対象",IF('01nen'!$D$23="","",'01nen'!$D$23),"")</f>
        <v/>
      </c>
      <c r="DR88" s="885"/>
      <c r="DS88" s="885"/>
      <c r="DT88" s="885"/>
      <c r="DU88" s="885"/>
      <c r="DV88" s="885"/>
      <c r="DW88" s="885"/>
      <c r="DX88" s="286"/>
      <c r="DY88" s="286"/>
      <c r="DZ88" s="885" t="str">
        <f>IF('01nen'!$Q$23="対象",IF('01nen'!$E$23="","",'01nen'!$E$23),"")</f>
        <v/>
      </c>
      <c r="EA88" s="885"/>
      <c r="EB88" s="885"/>
      <c r="EC88" s="885"/>
      <c r="ED88" s="885"/>
      <c r="EE88" s="885"/>
      <c r="EF88" s="885"/>
      <c r="EG88" s="285"/>
      <c r="EH88" s="1678"/>
      <c r="EI88" s="1678"/>
      <c r="EJ88" s="1692"/>
      <c r="EK88" s="1692"/>
      <c r="EL88" s="1692"/>
      <c r="EM88" s="1692"/>
      <c r="EN88" s="1753"/>
      <c r="EO88" s="1754"/>
      <c r="EP88" s="1754"/>
      <c r="EQ88" s="1754"/>
      <c r="ER88" s="1754"/>
      <c r="ES88" s="1754"/>
      <c r="ET88" s="1755"/>
      <c r="EU88" s="291"/>
      <c r="EV88" s="371"/>
    </row>
    <row r="89" spans="1:152" ht="24">
      <c r="A89" s="104"/>
      <c r="B89" s="274"/>
      <c r="C89" s="274"/>
      <c r="D89" s="274"/>
      <c r="E89" s="274"/>
      <c r="F89" s="1685"/>
      <c r="G89" s="1685"/>
      <c r="H89" s="1658"/>
      <c r="I89" s="1678" t="s">
        <v>285</v>
      </c>
      <c r="J89" s="1678"/>
      <c r="K89" s="1678"/>
      <c r="L89" s="1678"/>
      <c r="M89" s="1699" t="str">
        <f>IF('01nen'!$Q$17="対象",IF('01nen'!$H$17="","",(MIDB('01nen'!$H$17+1000000000000,2,1))),"")</f>
        <v/>
      </c>
      <c r="N89" s="1610"/>
      <c r="O89" s="1610" t="str">
        <f>IF($M$37="","",(MIDB('01nen'!$H$17+1000000000000,3,1)))</f>
        <v/>
      </c>
      <c r="P89" s="1610"/>
      <c r="Q89" s="1610" t="str">
        <f>IF($M$37="","",(MIDB('01nen'!$H$17+1000000000000,4,1)))</f>
        <v/>
      </c>
      <c r="R89" s="1610"/>
      <c r="S89" s="1610" t="str">
        <f>IF($M$37="","",(MIDB('01nen'!$H$17+1000000000000,5,1)))</f>
        <v/>
      </c>
      <c r="T89" s="1610"/>
      <c r="U89" s="1610" t="str">
        <f>IF($M$37="","",(MIDB('01nen'!$H$17+1000000000000,6,1)))</f>
        <v/>
      </c>
      <c r="V89" s="1610"/>
      <c r="W89" s="1610" t="str">
        <f>IF($M$37="","",(MIDB('01nen'!$H$17+1000000000000,7,1)))</f>
        <v/>
      </c>
      <c r="X89" s="1610"/>
      <c r="Y89" s="1610" t="str">
        <f>IF($M$37="","",(MIDB('01nen'!$H$17+1000000000000,8,1)))</f>
        <v/>
      </c>
      <c r="Z89" s="1610"/>
      <c r="AA89" s="1610" t="str">
        <f>IF($M$37="","",(MIDB('01nen'!$H$17+1000000000000,9,1)))</f>
        <v/>
      </c>
      <c r="AB89" s="1610"/>
      <c r="AC89" s="1610" t="str">
        <f>IF($M$37="","",(MIDB('01nen'!$H$17+1000000000000,10,1)))</f>
        <v/>
      </c>
      <c r="AD89" s="1610"/>
      <c r="AE89" s="1610" t="str">
        <f>IF($M$37="","",(MIDB('01nen'!$H$17+1000000000000,11,1)))</f>
        <v/>
      </c>
      <c r="AF89" s="1610"/>
      <c r="AG89" s="1610" t="str">
        <f>IF($M$37="","",(MIDB('01nen'!$H$17+1000000000000,12,1)))</f>
        <v/>
      </c>
      <c r="AH89" s="1610"/>
      <c r="AI89" s="1610" t="str">
        <f>IF($M$37="","",(MIDB('01nen'!$H$17+1000000000000,13,1)))</f>
        <v/>
      </c>
      <c r="AJ89" s="1679"/>
      <c r="AK89" s="1685"/>
      <c r="AL89" s="1685"/>
      <c r="AM89" s="1658"/>
      <c r="AN89" s="1682"/>
      <c r="AO89" s="1683"/>
      <c r="AP89" s="1683"/>
      <c r="AQ89" s="1683"/>
      <c r="AR89" s="1683"/>
      <c r="AS89" s="1683"/>
      <c r="AT89" s="1683"/>
      <c r="AU89" s="1683"/>
      <c r="AV89" s="1683"/>
      <c r="AW89" s="1683"/>
      <c r="AX89" s="1683"/>
      <c r="AY89" s="1683"/>
      <c r="AZ89" s="1683"/>
      <c r="BA89" s="1683"/>
      <c r="BB89" s="1683"/>
      <c r="BC89" s="1683"/>
      <c r="BD89" s="1683"/>
      <c r="BE89" s="1683"/>
      <c r="BF89" s="1683"/>
      <c r="BG89" s="1683"/>
      <c r="BH89" s="1683"/>
      <c r="BI89" s="1683"/>
      <c r="BJ89" s="1683"/>
      <c r="BK89" s="1683"/>
      <c r="BL89" s="1683"/>
      <c r="BM89" s="1683"/>
      <c r="BN89" s="1683"/>
      <c r="BO89" s="1684"/>
      <c r="BP89" s="1680" t="str">
        <f>IF('01nen'!$AA$42="","",IF('01nen'!$E$60="","",IF('01nen'!$Q$60="対象","("&amp;'01nen'!$Z$42&amp;") "&amp;RIGHTB('01nen'!$H$60+10000000000000,12))))</f>
        <v/>
      </c>
      <c r="BQ89" s="692"/>
      <c r="BR89" s="692"/>
      <c r="BS89" s="692"/>
      <c r="BT89" s="692"/>
      <c r="BU89" s="692"/>
      <c r="BV89" s="1681"/>
      <c r="BW89" s="292"/>
      <c r="BX89" s="270"/>
      <c r="BY89" s="270"/>
      <c r="BZ89" s="274"/>
      <c r="CA89" s="274"/>
      <c r="CB89" s="274"/>
      <c r="CC89" s="274"/>
      <c r="CD89" s="1685"/>
      <c r="CE89" s="1685"/>
      <c r="CF89" s="1658"/>
      <c r="CG89" s="1682"/>
      <c r="CH89" s="1683"/>
      <c r="CI89" s="1683"/>
      <c r="CJ89" s="1683"/>
      <c r="CK89" s="1683"/>
      <c r="CL89" s="1683"/>
      <c r="CM89" s="1683"/>
      <c r="CN89" s="1683"/>
      <c r="CO89" s="1683"/>
      <c r="CP89" s="1683"/>
      <c r="CQ89" s="1683"/>
      <c r="CR89" s="1683"/>
      <c r="CS89" s="1683"/>
      <c r="CT89" s="1683"/>
      <c r="CU89" s="1683"/>
      <c r="CV89" s="1683"/>
      <c r="CW89" s="1683"/>
      <c r="CX89" s="1683"/>
      <c r="CY89" s="1683"/>
      <c r="CZ89" s="1683"/>
      <c r="DA89" s="1683"/>
      <c r="DB89" s="1683"/>
      <c r="DC89" s="1683"/>
      <c r="DD89" s="1683"/>
      <c r="DE89" s="1683"/>
      <c r="DF89" s="1683"/>
      <c r="DG89" s="1683"/>
      <c r="DH89" s="1684"/>
      <c r="DI89" s="1685"/>
      <c r="DJ89" s="1685"/>
      <c r="DK89" s="1658"/>
      <c r="DL89" s="1682"/>
      <c r="DM89" s="1683"/>
      <c r="DN89" s="1683"/>
      <c r="DO89" s="1683"/>
      <c r="DP89" s="1683"/>
      <c r="DQ89" s="1683"/>
      <c r="DR89" s="1683"/>
      <c r="DS89" s="1683"/>
      <c r="DT89" s="1683"/>
      <c r="DU89" s="1683"/>
      <c r="DV89" s="1683"/>
      <c r="DW89" s="1683"/>
      <c r="DX89" s="1683"/>
      <c r="DY89" s="1683"/>
      <c r="DZ89" s="1683"/>
      <c r="EA89" s="1683"/>
      <c r="EB89" s="1683"/>
      <c r="EC89" s="1683"/>
      <c r="ED89" s="1683"/>
      <c r="EE89" s="1683"/>
      <c r="EF89" s="1683"/>
      <c r="EG89" s="1683"/>
      <c r="EH89" s="1683"/>
      <c r="EI89" s="1683"/>
      <c r="EJ89" s="1683"/>
      <c r="EK89" s="1683"/>
      <c r="EL89" s="1683"/>
      <c r="EM89" s="1684"/>
      <c r="EN89" s="1753"/>
      <c r="EO89" s="1754"/>
      <c r="EP89" s="1754"/>
      <c r="EQ89" s="1754"/>
      <c r="ER89" s="1754"/>
      <c r="ES89" s="1754"/>
      <c r="ET89" s="1755"/>
      <c r="EU89" s="291"/>
      <c r="EV89" s="371"/>
    </row>
    <row r="90" spans="1:152" ht="21" customHeight="1">
      <c r="A90" s="195"/>
      <c r="B90" s="274"/>
      <c r="C90" s="274"/>
      <c r="D90" s="274"/>
      <c r="E90" s="274"/>
      <c r="F90" s="1685"/>
      <c r="G90" s="1685"/>
      <c r="H90" s="1658">
        <v>2</v>
      </c>
      <c r="I90" s="1686" t="s">
        <v>287</v>
      </c>
      <c r="J90" s="1687"/>
      <c r="K90" s="1687"/>
      <c r="L90" s="1688"/>
      <c r="M90" s="287"/>
      <c r="N90" s="1689" t="str">
        <f>IF('01nen'!$Q$18="対象",IF('01nen'!$F$18="","",'01nen'!$F$18),"")</f>
        <v/>
      </c>
      <c r="O90" s="1689"/>
      <c r="P90" s="1689"/>
      <c r="Q90" s="1689"/>
      <c r="R90" s="1689"/>
      <c r="S90" s="1689"/>
      <c r="T90" s="1689"/>
      <c r="U90" s="287"/>
      <c r="V90" s="287"/>
      <c r="W90" s="1689" t="str">
        <f>IF('01nen'!$Q$18="対象",IF('01nen'!$G$18="","",'01nen'!$G$18),"")</f>
        <v/>
      </c>
      <c r="X90" s="1689"/>
      <c r="Y90" s="1689"/>
      <c r="Z90" s="1689"/>
      <c r="AA90" s="1689"/>
      <c r="AB90" s="1689"/>
      <c r="AC90" s="1689"/>
      <c r="AD90" s="288"/>
      <c r="AE90" s="1691" t="s">
        <v>286</v>
      </c>
      <c r="AF90" s="1678"/>
      <c r="AG90" s="1690" t="str">
        <f>IF('01nen'!$Q$18="対象",IF('01nen'!$P$18="－","",'01nen'!$P$18),"")</f>
        <v/>
      </c>
      <c r="AH90" s="1690"/>
      <c r="AI90" s="1690"/>
      <c r="AJ90" s="1690"/>
      <c r="AK90" s="1685"/>
      <c r="AL90" s="1685"/>
      <c r="AM90" s="1658">
        <v>2</v>
      </c>
      <c r="AN90" s="1686" t="s">
        <v>287</v>
      </c>
      <c r="AO90" s="1687"/>
      <c r="AP90" s="1687"/>
      <c r="AQ90" s="1688"/>
      <c r="AR90" s="287"/>
      <c r="AS90" s="1689" t="str">
        <f>IF('01nen'!$Q$24="対象",IF('01nen'!$F$24="","",'01nen'!$F$24),"")</f>
        <v/>
      </c>
      <c r="AT90" s="1689"/>
      <c r="AU90" s="1689"/>
      <c r="AV90" s="1689"/>
      <c r="AW90" s="1689"/>
      <c r="AX90" s="1689"/>
      <c r="AY90" s="1689"/>
      <c r="AZ90" s="287"/>
      <c r="BA90" s="287"/>
      <c r="BB90" s="1689" t="str">
        <f>IF('01nen'!$Q$24="対象",IF('01nen'!$G$23="","",'01nen'!$G$24),"")</f>
        <v/>
      </c>
      <c r="BC90" s="1689"/>
      <c r="BD90" s="1689"/>
      <c r="BE90" s="1689"/>
      <c r="BF90" s="1689"/>
      <c r="BG90" s="1689"/>
      <c r="BH90" s="1689"/>
      <c r="BI90" s="288"/>
      <c r="BJ90" s="1691" t="s">
        <v>286</v>
      </c>
      <c r="BK90" s="1678"/>
      <c r="BL90" s="1692" t="str">
        <f>IF('01nen'!$Q$24="対象",IF('01nen'!$P$24="－","",'01nen'!$P$24),"")</f>
        <v/>
      </c>
      <c r="BM90" s="1692"/>
      <c r="BN90" s="1692"/>
      <c r="BO90" s="1692"/>
      <c r="BP90" s="1680" t="str">
        <f>IF('01nen'!$AA$43="","",IF('01nen'!$E$61="","",IF('01nen'!$Q$60="対象","("&amp;'01nen'!$Z$43&amp;") "&amp;RIGHTB('01nen'!$H$61+10000000000000,12))))</f>
        <v/>
      </c>
      <c r="BQ90" s="692"/>
      <c r="BR90" s="692"/>
      <c r="BS90" s="692"/>
      <c r="BT90" s="692"/>
      <c r="BU90" s="692"/>
      <c r="BV90" s="1681"/>
      <c r="BW90" s="292"/>
      <c r="BX90" s="270"/>
      <c r="BY90" s="270"/>
      <c r="BZ90" s="274"/>
      <c r="CA90" s="274"/>
      <c r="CB90" s="274"/>
      <c r="CC90" s="274"/>
      <c r="CD90" s="1685"/>
      <c r="CE90" s="1685"/>
      <c r="CF90" s="1658">
        <v>2</v>
      </c>
      <c r="CG90" s="1686" t="s">
        <v>287</v>
      </c>
      <c r="CH90" s="1687"/>
      <c r="CI90" s="1687"/>
      <c r="CJ90" s="1688"/>
      <c r="CK90" s="287"/>
      <c r="CL90" s="1689" t="str">
        <f>IF('01nen'!$Q$18="対象",IF('01nen'!$F$18="","",'01nen'!$F$18),"")</f>
        <v/>
      </c>
      <c r="CM90" s="1689"/>
      <c r="CN90" s="1689"/>
      <c r="CO90" s="1689"/>
      <c r="CP90" s="1689"/>
      <c r="CQ90" s="1689"/>
      <c r="CR90" s="1689"/>
      <c r="CS90" s="287"/>
      <c r="CT90" s="287"/>
      <c r="CU90" s="1689" t="str">
        <f>IF('01nen'!$Q$18="対象",IF('01nen'!$G$18="","",'01nen'!$G$18),"")</f>
        <v/>
      </c>
      <c r="CV90" s="1689"/>
      <c r="CW90" s="1689"/>
      <c r="CX90" s="1689"/>
      <c r="CY90" s="1689"/>
      <c r="CZ90" s="1689"/>
      <c r="DA90" s="1689"/>
      <c r="DB90" s="288"/>
      <c r="DC90" s="1691" t="s">
        <v>286</v>
      </c>
      <c r="DD90" s="1678"/>
      <c r="DE90" s="1690" t="str">
        <f>IF('01nen'!$Q$18="対象",IF('01nen'!$P$18="－","",'01nen'!$P$18),"")</f>
        <v/>
      </c>
      <c r="DF90" s="1690"/>
      <c r="DG90" s="1690"/>
      <c r="DH90" s="1690"/>
      <c r="DI90" s="1685"/>
      <c r="DJ90" s="1685"/>
      <c r="DK90" s="1658">
        <v>2</v>
      </c>
      <c r="DL90" s="1686" t="s">
        <v>287</v>
      </c>
      <c r="DM90" s="1687"/>
      <c r="DN90" s="1687"/>
      <c r="DO90" s="1688"/>
      <c r="DP90" s="287"/>
      <c r="DQ90" s="1689" t="str">
        <f>IF('01nen'!$Q$24="対象",IF('01nen'!$F$24="","",'01nen'!$F$24),"")</f>
        <v/>
      </c>
      <c r="DR90" s="1689"/>
      <c r="DS90" s="1689"/>
      <c r="DT90" s="1689"/>
      <c r="DU90" s="1689"/>
      <c r="DV90" s="1689"/>
      <c r="DW90" s="1689"/>
      <c r="DX90" s="287"/>
      <c r="DY90" s="287"/>
      <c r="DZ90" s="1689" t="str">
        <f>IF('01nen'!$Q$24="対象",IF('01nen'!$G$23="","",'01nen'!$G$24),"")</f>
        <v/>
      </c>
      <c r="EA90" s="1689"/>
      <c r="EB90" s="1689"/>
      <c r="EC90" s="1689"/>
      <c r="ED90" s="1689"/>
      <c r="EE90" s="1689"/>
      <c r="EF90" s="1689"/>
      <c r="EG90" s="288"/>
      <c r="EH90" s="1691" t="s">
        <v>286</v>
      </c>
      <c r="EI90" s="1678"/>
      <c r="EJ90" s="1692" t="str">
        <f>IF('01nen'!$Q$24="対象",IF('01nen'!$P$24="－","",'01nen'!$P$24),"")</f>
        <v/>
      </c>
      <c r="EK90" s="1692"/>
      <c r="EL90" s="1692"/>
      <c r="EM90" s="1692"/>
      <c r="EN90" s="1753"/>
      <c r="EO90" s="1754"/>
      <c r="EP90" s="1754"/>
      <c r="EQ90" s="1754"/>
      <c r="ER90" s="1754"/>
      <c r="ES90" s="1754"/>
      <c r="ET90" s="1755"/>
      <c r="EU90" s="291"/>
      <c r="EV90" s="371"/>
    </row>
    <row r="91" spans="1:152" ht="23.45" customHeight="1">
      <c r="A91" s="104"/>
      <c r="B91" s="274"/>
      <c r="C91" s="274"/>
      <c r="D91" s="274"/>
      <c r="E91" s="274"/>
      <c r="F91" s="1685"/>
      <c r="G91" s="1685"/>
      <c r="H91" s="1658"/>
      <c r="I91" s="1667" t="s">
        <v>82</v>
      </c>
      <c r="J91" s="1668"/>
      <c r="K91" s="1668"/>
      <c r="L91" s="1669"/>
      <c r="M91" s="285"/>
      <c r="N91" s="885" t="str">
        <f>IF('01nen'!$Q$18="対象",IF('01nen'!$D$18="","",'01nen'!$D$18),"")</f>
        <v/>
      </c>
      <c r="O91" s="885"/>
      <c r="P91" s="885"/>
      <c r="Q91" s="885"/>
      <c r="R91" s="885"/>
      <c r="S91" s="885"/>
      <c r="T91" s="885"/>
      <c r="U91" s="286"/>
      <c r="V91" s="286"/>
      <c r="W91" s="885" t="str">
        <f>IF('01nen'!$Q$18="対象",IF('01nen'!$E$18="","",'01nen'!$E$18),"")</f>
        <v/>
      </c>
      <c r="X91" s="885"/>
      <c r="Y91" s="885"/>
      <c r="Z91" s="885"/>
      <c r="AA91" s="885"/>
      <c r="AB91" s="885"/>
      <c r="AC91" s="885"/>
      <c r="AD91" s="285"/>
      <c r="AE91" s="1678"/>
      <c r="AF91" s="1678"/>
      <c r="AG91" s="703"/>
      <c r="AH91" s="703"/>
      <c r="AI91" s="703"/>
      <c r="AJ91" s="703"/>
      <c r="AK91" s="1685"/>
      <c r="AL91" s="1685"/>
      <c r="AM91" s="1658"/>
      <c r="AN91" s="1668" t="s">
        <v>82</v>
      </c>
      <c r="AO91" s="1668"/>
      <c r="AP91" s="1668"/>
      <c r="AQ91" s="1669"/>
      <c r="AR91" s="285"/>
      <c r="AS91" s="885" t="str">
        <f>IF('01nen'!$Q$24="対象",IF('01nen'!$D$24="","",'01nen'!$D$24),"")</f>
        <v/>
      </c>
      <c r="AT91" s="885"/>
      <c r="AU91" s="885"/>
      <c r="AV91" s="885"/>
      <c r="AW91" s="885"/>
      <c r="AX91" s="885"/>
      <c r="AY91" s="885"/>
      <c r="AZ91" s="286"/>
      <c r="BA91" s="286"/>
      <c r="BB91" s="885" t="str">
        <f>IF('01nen'!$Q$24="対象",IF('01nen'!$E$24="","",'01nen'!$E$24),"")</f>
        <v/>
      </c>
      <c r="BC91" s="885"/>
      <c r="BD91" s="885"/>
      <c r="BE91" s="885"/>
      <c r="BF91" s="885"/>
      <c r="BG91" s="885"/>
      <c r="BH91" s="885"/>
      <c r="BI91" s="285"/>
      <c r="BJ91" s="1664"/>
      <c r="BK91" s="1664"/>
      <c r="BL91" s="1666"/>
      <c r="BM91" s="1666"/>
      <c r="BN91" s="1666"/>
      <c r="BO91" s="1666"/>
      <c r="BP91" s="405"/>
      <c r="BQ91" s="283"/>
      <c r="BR91" s="283"/>
      <c r="BS91" s="283"/>
      <c r="BT91" s="283"/>
      <c r="BU91" s="283"/>
      <c r="BV91" s="284"/>
      <c r="BW91" s="292"/>
      <c r="BX91" s="270"/>
      <c r="BY91" s="270"/>
      <c r="BZ91" s="274"/>
      <c r="CA91" s="274"/>
      <c r="CB91" s="274"/>
      <c r="CC91" s="274"/>
      <c r="CD91" s="1685"/>
      <c r="CE91" s="1685"/>
      <c r="CF91" s="1658"/>
      <c r="CG91" s="1667" t="s">
        <v>82</v>
      </c>
      <c r="CH91" s="1668"/>
      <c r="CI91" s="1668"/>
      <c r="CJ91" s="1669"/>
      <c r="CK91" s="285"/>
      <c r="CL91" s="885" t="str">
        <f>IF('01nen'!$Q$18="対象",IF('01nen'!$D$18="","",'01nen'!$D$18),"")</f>
        <v/>
      </c>
      <c r="CM91" s="885"/>
      <c r="CN91" s="885"/>
      <c r="CO91" s="885"/>
      <c r="CP91" s="885"/>
      <c r="CQ91" s="885"/>
      <c r="CR91" s="885"/>
      <c r="CS91" s="286"/>
      <c r="CT91" s="286"/>
      <c r="CU91" s="885" t="str">
        <f>IF('01nen'!$Q$18="対象",IF('01nen'!$E$18="","",'01nen'!$E$18),"")</f>
        <v/>
      </c>
      <c r="CV91" s="885"/>
      <c r="CW91" s="885"/>
      <c r="CX91" s="885"/>
      <c r="CY91" s="885"/>
      <c r="CZ91" s="885"/>
      <c r="DA91" s="885"/>
      <c r="DB91" s="285"/>
      <c r="DC91" s="1678"/>
      <c r="DD91" s="1678"/>
      <c r="DE91" s="703"/>
      <c r="DF91" s="703"/>
      <c r="DG91" s="703"/>
      <c r="DH91" s="703"/>
      <c r="DI91" s="1685"/>
      <c r="DJ91" s="1685"/>
      <c r="DK91" s="1658"/>
      <c r="DL91" s="1668" t="s">
        <v>82</v>
      </c>
      <c r="DM91" s="1668"/>
      <c r="DN91" s="1668"/>
      <c r="DO91" s="1669"/>
      <c r="DP91" s="285"/>
      <c r="DQ91" s="885" t="str">
        <f>IF('01nen'!$Q$24="対象",IF('01nen'!$D$24="","",'01nen'!$D$24),"")</f>
        <v/>
      </c>
      <c r="DR91" s="885"/>
      <c r="DS91" s="885"/>
      <c r="DT91" s="885"/>
      <c r="DU91" s="885"/>
      <c r="DV91" s="885"/>
      <c r="DW91" s="885"/>
      <c r="DX91" s="286"/>
      <c r="DY91" s="286"/>
      <c r="DZ91" s="885" t="str">
        <f>IF('01nen'!$Q$24="対象",IF('01nen'!$E$24="","",'01nen'!$E$24),"")</f>
        <v/>
      </c>
      <c r="EA91" s="885"/>
      <c r="EB91" s="885"/>
      <c r="EC91" s="885"/>
      <c r="ED91" s="885"/>
      <c r="EE91" s="885"/>
      <c r="EF91" s="885"/>
      <c r="EG91" s="285"/>
      <c r="EH91" s="1664"/>
      <c r="EI91" s="1664"/>
      <c r="EJ91" s="1666"/>
      <c r="EK91" s="1666"/>
      <c r="EL91" s="1666"/>
      <c r="EM91" s="1666"/>
      <c r="EN91" s="1753"/>
      <c r="EO91" s="1754"/>
      <c r="EP91" s="1754"/>
      <c r="EQ91" s="1754"/>
      <c r="ER91" s="1754"/>
      <c r="ES91" s="1754"/>
      <c r="ET91" s="1755"/>
      <c r="EU91" s="291"/>
      <c r="EV91" s="371"/>
    </row>
    <row r="92" spans="1:152" ht="24">
      <c r="A92" s="104"/>
      <c r="B92" s="274"/>
      <c r="C92" s="274"/>
      <c r="D92" s="274"/>
      <c r="E92" s="274"/>
      <c r="F92" s="1685"/>
      <c r="G92" s="1685"/>
      <c r="H92" s="1658"/>
      <c r="I92" s="1678" t="s">
        <v>285</v>
      </c>
      <c r="J92" s="1678"/>
      <c r="K92" s="1678"/>
      <c r="L92" s="1678"/>
      <c r="M92" s="1699" t="str">
        <f>IF('01nen'!$Q$18="対象",IF('01nen'!$H$18="","",(MIDB('01nen'!$H$18+1000000000000,2,1))),"")</f>
        <v/>
      </c>
      <c r="N92" s="1610"/>
      <c r="O92" s="1610" t="str">
        <f>IF($M$40="","",(MIDB('01nen'!$H$18+1000000000000,3,1)))</f>
        <v/>
      </c>
      <c r="P92" s="1610"/>
      <c r="Q92" s="1610" t="str">
        <f>IF($M$40="","",(MIDB('01nen'!$H$18+1000000000000,4,1)))</f>
        <v/>
      </c>
      <c r="R92" s="1610"/>
      <c r="S92" s="1610" t="str">
        <f>IF($M$40="","",(MIDB('01nen'!$H$18+1000000000000,5,1)))</f>
        <v/>
      </c>
      <c r="T92" s="1610"/>
      <c r="U92" s="1610" t="str">
        <f>IF($M$40="","",(MIDB('01nen'!$H$18+1000000000000,6,1)))</f>
        <v/>
      </c>
      <c r="V92" s="1610"/>
      <c r="W92" s="1610" t="str">
        <f>IF($M$40="","",(MIDB('01nen'!$H$18+1000000000000,7,1)))</f>
        <v/>
      </c>
      <c r="X92" s="1610"/>
      <c r="Y92" s="1610" t="str">
        <f>IF($M$40="","",(MIDB('01nen'!$H$18+1000000000000,8,1)))</f>
        <v/>
      </c>
      <c r="Z92" s="1610"/>
      <c r="AA92" s="1610" t="str">
        <f>IF($M$40="","",(MIDB('01nen'!$H$18+1000000000000,9,1)))</f>
        <v/>
      </c>
      <c r="AB92" s="1610"/>
      <c r="AC92" s="1610" t="str">
        <f>IF($M$40="","",(MIDB('01nen'!$H$18+1000000000000,10,1)))</f>
        <v/>
      </c>
      <c r="AD92" s="1610"/>
      <c r="AE92" s="1610" t="str">
        <f>IF($M$40="","",(MIDB('01nen'!$H$18+1000000000000,11,1)))</f>
        <v/>
      </c>
      <c r="AF92" s="1610"/>
      <c r="AG92" s="1610" t="str">
        <f>IF($M$40="","",(MIDB('01nen'!$H$18+1000000000000,12,1)))</f>
        <v/>
      </c>
      <c r="AH92" s="1610"/>
      <c r="AI92" s="1610" t="str">
        <f>IF($M$40="","",(MIDB('01nen'!$H$18+1000000000000,13,1)))</f>
        <v/>
      </c>
      <c r="AJ92" s="1679"/>
      <c r="AK92" s="1685"/>
      <c r="AL92" s="1685"/>
      <c r="AM92" s="1658"/>
      <c r="AN92" s="1682"/>
      <c r="AO92" s="1683"/>
      <c r="AP92" s="1683"/>
      <c r="AQ92" s="1683"/>
      <c r="AR92" s="1683"/>
      <c r="AS92" s="1683"/>
      <c r="AT92" s="1683"/>
      <c r="AU92" s="1683"/>
      <c r="AV92" s="1683"/>
      <c r="AW92" s="1683"/>
      <c r="AX92" s="1683"/>
      <c r="AY92" s="1683"/>
      <c r="AZ92" s="1683"/>
      <c r="BA92" s="1683"/>
      <c r="BB92" s="1683"/>
      <c r="BC92" s="1683"/>
      <c r="BD92" s="1683"/>
      <c r="BE92" s="1683"/>
      <c r="BF92" s="1683"/>
      <c r="BG92" s="1683"/>
      <c r="BH92" s="1683"/>
      <c r="BI92" s="1683"/>
      <c r="BJ92" s="1683"/>
      <c r="BK92" s="1683"/>
      <c r="BL92" s="1683"/>
      <c r="BM92" s="1683"/>
      <c r="BN92" s="1683"/>
      <c r="BO92" s="1684"/>
      <c r="BP92" s="405"/>
      <c r="BQ92" s="283"/>
      <c r="BR92" s="283"/>
      <c r="BS92" s="283"/>
      <c r="BT92" s="283"/>
      <c r="BU92" s="283"/>
      <c r="BV92" s="284"/>
      <c r="BW92" s="292"/>
      <c r="BX92" s="270"/>
      <c r="BY92" s="270"/>
      <c r="BZ92" s="274"/>
      <c r="CA92" s="274"/>
      <c r="CB92" s="274"/>
      <c r="CC92" s="274"/>
      <c r="CD92" s="1685"/>
      <c r="CE92" s="1685"/>
      <c r="CF92" s="1658"/>
      <c r="CG92" s="1682"/>
      <c r="CH92" s="1683"/>
      <c r="CI92" s="1683"/>
      <c r="CJ92" s="1683"/>
      <c r="CK92" s="1683"/>
      <c r="CL92" s="1683"/>
      <c r="CM92" s="1683"/>
      <c r="CN92" s="1683"/>
      <c r="CO92" s="1683"/>
      <c r="CP92" s="1683"/>
      <c r="CQ92" s="1683"/>
      <c r="CR92" s="1683"/>
      <c r="CS92" s="1683"/>
      <c r="CT92" s="1683"/>
      <c r="CU92" s="1683"/>
      <c r="CV92" s="1683"/>
      <c r="CW92" s="1683"/>
      <c r="CX92" s="1683"/>
      <c r="CY92" s="1683"/>
      <c r="CZ92" s="1683"/>
      <c r="DA92" s="1683"/>
      <c r="DB92" s="1683"/>
      <c r="DC92" s="1683"/>
      <c r="DD92" s="1683"/>
      <c r="DE92" s="1683"/>
      <c r="DF92" s="1683"/>
      <c r="DG92" s="1683"/>
      <c r="DH92" s="1684"/>
      <c r="DI92" s="1685"/>
      <c r="DJ92" s="1685"/>
      <c r="DK92" s="1658"/>
      <c r="DL92" s="1682"/>
      <c r="DM92" s="1683"/>
      <c r="DN92" s="1683"/>
      <c r="DO92" s="1683"/>
      <c r="DP92" s="1683"/>
      <c r="DQ92" s="1683"/>
      <c r="DR92" s="1683"/>
      <c r="DS92" s="1683"/>
      <c r="DT92" s="1683"/>
      <c r="DU92" s="1683"/>
      <c r="DV92" s="1683"/>
      <c r="DW92" s="1683"/>
      <c r="DX92" s="1683"/>
      <c r="DY92" s="1683"/>
      <c r="DZ92" s="1683"/>
      <c r="EA92" s="1683"/>
      <c r="EB92" s="1683"/>
      <c r="EC92" s="1683"/>
      <c r="ED92" s="1683"/>
      <c r="EE92" s="1683"/>
      <c r="EF92" s="1683"/>
      <c r="EG92" s="1683"/>
      <c r="EH92" s="1683"/>
      <c r="EI92" s="1683"/>
      <c r="EJ92" s="1683"/>
      <c r="EK92" s="1683"/>
      <c r="EL92" s="1683"/>
      <c r="EM92" s="1684"/>
      <c r="EN92" s="1753"/>
      <c r="EO92" s="1754"/>
      <c r="EP92" s="1754"/>
      <c r="EQ92" s="1754"/>
      <c r="ER92" s="1754"/>
      <c r="ES92" s="1754"/>
      <c r="ET92" s="1755"/>
      <c r="EU92" s="291"/>
      <c r="EV92" s="371"/>
    </row>
    <row r="93" spans="1:152" ht="21" customHeight="1">
      <c r="A93" s="195"/>
      <c r="B93" s="274"/>
      <c r="C93" s="274"/>
      <c r="D93" s="274"/>
      <c r="E93" s="274"/>
      <c r="F93" s="1685"/>
      <c r="G93" s="1685"/>
      <c r="H93" s="1658">
        <v>3</v>
      </c>
      <c r="I93" s="1686" t="s">
        <v>287</v>
      </c>
      <c r="J93" s="1687"/>
      <c r="K93" s="1687"/>
      <c r="L93" s="1688"/>
      <c r="M93" s="287"/>
      <c r="N93" s="1689" t="str">
        <f>IF('01nen'!$Q$19="対象",IF('01nen'!$F$19="","",'01nen'!$F$19),"")</f>
        <v/>
      </c>
      <c r="O93" s="1689"/>
      <c r="P93" s="1689"/>
      <c r="Q93" s="1689"/>
      <c r="R93" s="1689"/>
      <c r="S93" s="1689"/>
      <c r="T93" s="1689"/>
      <c r="U93" s="287"/>
      <c r="V93" s="287"/>
      <c r="W93" s="1689" t="str">
        <f>IF('01nen'!$Q$19="対象",IF('01nen'!$G$19="","",'01nen'!$G$19),"")</f>
        <v/>
      </c>
      <c r="X93" s="1689"/>
      <c r="Y93" s="1689"/>
      <c r="Z93" s="1689"/>
      <c r="AA93" s="1689"/>
      <c r="AB93" s="1689"/>
      <c r="AC93" s="1689"/>
      <c r="AD93" s="288"/>
      <c r="AE93" s="1691" t="s">
        <v>286</v>
      </c>
      <c r="AF93" s="1678"/>
      <c r="AG93" s="1692" t="str">
        <f>IF('01nen'!$Q$19="対象",IF('01nen'!$P$19="－","",'01nen'!$P$19),"")</f>
        <v/>
      </c>
      <c r="AH93" s="1692"/>
      <c r="AI93" s="1692"/>
      <c r="AJ93" s="1711"/>
      <c r="AK93" s="1685"/>
      <c r="AL93" s="1685"/>
      <c r="AM93" s="1658">
        <v>3</v>
      </c>
      <c r="AN93" s="1686" t="s">
        <v>287</v>
      </c>
      <c r="AO93" s="1687"/>
      <c r="AP93" s="1687"/>
      <c r="AQ93" s="1688"/>
      <c r="AR93" s="287"/>
      <c r="AS93" s="1689" t="str">
        <f>IF('01nen'!$Q$25="対象",IF('01nen'!$F$25="","",'01nen'!$F$25),"")</f>
        <v/>
      </c>
      <c r="AT93" s="1689"/>
      <c r="AU93" s="1689"/>
      <c r="AV93" s="1689"/>
      <c r="AW93" s="1689"/>
      <c r="AX93" s="1689"/>
      <c r="AY93" s="1689"/>
      <c r="AZ93" s="287"/>
      <c r="BA93" s="287"/>
      <c r="BB93" s="1689" t="str">
        <f>IF('01nen'!$Q$25="対象",IF('01nen'!$G$25="","",'01nen'!$G$25),"")</f>
        <v/>
      </c>
      <c r="BC93" s="1689"/>
      <c r="BD93" s="1689"/>
      <c r="BE93" s="1689"/>
      <c r="BF93" s="1689"/>
      <c r="BG93" s="1689"/>
      <c r="BH93" s="1689"/>
      <c r="BI93" s="288"/>
      <c r="BJ93" s="1691" t="s">
        <v>286</v>
      </c>
      <c r="BK93" s="1678"/>
      <c r="BL93" s="1692" t="str">
        <f>IF('01nen'!$Q$25="対象",IF('01nen'!$P$25="－","",'01nen'!$P$25),"")</f>
        <v/>
      </c>
      <c r="BM93" s="1692"/>
      <c r="BN93" s="1692"/>
      <c r="BO93" s="1692"/>
      <c r="BP93" s="406"/>
      <c r="BQ93" s="407"/>
      <c r="BR93" s="407"/>
      <c r="BS93" s="407"/>
      <c r="BT93" s="407"/>
      <c r="BU93" s="407"/>
      <c r="BV93" s="408"/>
      <c r="BW93" s="292"/>
      <c r="BX93" s="270"/>
      <c r="BY93" s="270"/>
      <c r="BZ93" s="274"/>
      <c r="CA93" s="274"/>
      <c r="CB93" s="274"/>
      <c r="CC93" s="274"/>
      <c r="CD93" s="1685"/>
      <c r="CE93" s="1685"/>
      <c r="CF93" s="1658">
        <v>3</v>
      </c>
      <c r="CG93" s="1686" t="s">
        <v>287</v>
      </c>
      <c r="CH93" s="1687"/>
      <c r="CI93" s="1687"/>
      <c r="CJ93" s="1688"/>
      <c r="CK93" s="287"/>
      <c r="CL93" s="1689" t="str">
        <f>IF('01nen'!$Q$19="対象",IF('01nen'!$F$19="","",'01nen'!$F$19),"")</f>
        <v/>
      </c>
      <c r="CM93" s="1689"/>
      <c r="CN93" s="1689"/>
      <c r="CO93" s="1689"/>
      <c r="CP93" s="1689"/>
      <c r="CQ93" s="1689"/>
      <c r="CR93" s="1689"/>
      <c r="CS93" s="287"/>
      <c r="CT93" s="287"/>
      <c r="CU93" s="1689" t="str">
        <f>IF('01nen'!$Q$19="対象",IF('01nen'!$G$19="","",'01nen'!$G$19),"")</f>
        <v/>
      </c>
      <c r="CV93" s="1689"/>
      <c r="CW93" s="1689"/>
      <c r="CX93" s="1689"/>
      <c r="CY93" s="1689"/>
      <c r="CZ93" s="1689"/>
      <c r="DA93" s="1689"/>
      <c r="DB93" s="288"/>
      <c r="DC93" s="1691" t="s">
        <v>286</v>
      </c>
      <c r="DD93" s="1678"/>
      <c r="DE93" s="1692" t="str">
        <f>IF('01nen'!$Q$19="対象",IF('01nen'!$P$19="－","",'01nen'!$P$19),"")</f>
        <v/>
      </c>
      <c r="DF93" s="1692"/>
      <c r="DG93" s="1692"/>
      <c r="DH93" s="1711"/>
      <c r="DI93" s="1685"/>
      <c r="DJ93" s="1685"/>
      <c r="DK93" s="1658">
        <v>3</v>
      </c>
      <c r="DL93" s="1686" t="s">
        <v>287</v>
      </c>
      <c r="DM93" s="1687"/>
      <c r="DN93" s="1687"/>
      <c r="DO93" s="1688"/>
      <c r="DP93" s="287"/>
      <c r="DQ93" s="1689" t="str">
        <f>IF('01nen'!$Q$25="対象",IF('01nen'!$F$25="","",'01nen'!$F$25),"")</f>
        <v/>
      </c>
      <c r="DR93" s="1689"/>
      <c r="DS93" s="1689"/>
      <c r="DT93" s="1689"/>
      <c r="DU93" s="1689"/>
      <c r="DV93" s="1689"/>
      <c r="DW93" s="1689"/>
      <c r="DX93" s="287"/>
      <c r="DY93" s="287"/>
      <c r="DZ93" s="1689" t="str">
        <f>IF('01nen'!$Q$25="対象",IF('01nen'!$G$25="","",'01nen'!$G$25),"")</f>
        <v/>
      </c>
      <c r="EA93" s="1689"/>
      <c r="EB93" s="1689"/>
      <c r="EC93" s="1689"/>
      <c r="ED93" s="1689"/>
      <c r="EE93" s="1689"/>
      <c r="EF93" s="1689"/>
      <c r="EG93" s="288"/>
      <c r="EH93" s="1691" t="s">
        <v>286</v>
      </c>
      <c r="EI93" s="1678"/>
      <c r="EJ93" s="1692" t="str">
        <f>IF('01nen'!$Q$25="対象",IF('01nen'!$P$25="－","",'01nen'!$P$25),"")</f>
        <v/>
      </c>
      <c r="EK93" s="1692"/>
      <c r="EL93" s="1692"/>
      <c r="EM93" s="1692"/>
      <c r="EN93" s="1753"/>
      <c r="EO93" s="1754"/>
      <c r="EP93" s="1754"/>
      <c r="EQ93" s="1754"/>
      <c r="ER93" s="1754"/>
      <c r="ES93" s="1754"/>
      <c r="ET93" s="1755"/>
      <c r="EU93" s="291"/>
      <c r="EV93" s="371"/>
    </row>
    <row r="94" spans="1:152" ht="23.45" customHeight="1">
      <c r="A94" s="104"/>
      <c r="B94" s="274"/>
      <c r="C94" s="274"/>
      <c r="D94" s="274"/>
      <c r="E94" s="274"/>
      <c r="F94" s="1685"/>
      <c r="G94" s="1685"/>
      <c r="H94" s="1658"/>
      <c r="I94" s="1667" t="s">
        <v>82</v>
      </c>
      <c r="J94" s="1668"/>
      <c r="K94" s="1668"/>
      <c r="L94" s="1669"/>
      <c r="M94" s="285"/>
      <c r="N94" s="885" t="str">
        <f>IF('01nen'!$Q$19="対象",IF('01nen'!$D$19="","",'01nen'!$D$19),"")</f>
        <v/>
      </c>
      <c r="O94" s="885"/>
      <c r="P94" s="885"/>
      <c r="Q94" s="885"/>
      <c r="R94" s="885"/>
      <c r="S94" s="885"/>
      <c r="T94" s="885"/>
      <c r="U94" s="286"/>
      <c r="V94" s="286"/>
      <c r="W94" s="885" t="str">
        <f>IF('01nen'!$Q$19="対象",IF('01nen'!$E$19="","",'01nen'!$E$19),"")</f>
        <v/>
      </c>
      <c r="X94" s="885"/>
      <c r="Y94" s="885"/>
      <c r="Z94" s="885"/>
      <c r="AA94" s="885"/>
      <c r="AB94" s="885"/>
      <c r="AC94" s="885"/>
      <c r="AD94" s="285"/>
      <c r="AE94" s="1664"/>
      <c r="AF94" s="1664"/>
      <c r="AG94" s="1666"/>
      <c r="AH94" s="1666"/>
      <c r="AI94" s="1666"/>
      <c r="AJ94" s="1712"/>
      <c r="AK94" s="1685"/>
      <c r="AL94" s="1685"/>
      <c r="AM94" s="1658"/>
      <c r="AN94" s="1668" t="s">
        <v>82</v>
      </c>
      <c r="AO94" s="1668"/>
      <c r="AP94" s="1668"/>
      <c r="AQ94" s="1669"/>
      <c r="AR94" s="285"/>
      <c r="AS94" s="885" t="str">
        <f>IF('01nen'!$Q$25="対象",IF('01nen'!$D$25="","",'01nen'!$D$25),"")</f>
        <v/>
      </c>
      <c r="AT94" s="885"/>
      <c r="AU94" s="885"/>
      <c r="AV94" s="885"/>
      <c r="AW94" s="885"/>
      <c r="AX94" s="885"/>
      <c r="AY94" s="885"/>
      <c r="AZ94" s="286"/>
      <c r="BA94" s="286"/>
      <c r="BB94" s="885" t="str">
        <f>IF('01nen'!$Q$25="対象",IF('01nen'!$E$25="","",'01nen'!$E$25),"")</f>
        <v/>
      </c>
      <c r="BC94" s="885"/>
      <c r="BD94" s="885"/>
      <c r="BE94" s="885"/>
      <c r="BF94" s="885"/>
      <c r="BG94" s="885"/>
      <c r="BH94" s="885"/>
      <c r="BI94" s="285"/>
      <c r="BJ94" s="1678"/>
      <c r="BK94" s="1678"/>
      <c r="BL94" s="1692"/>
      <c r="BM94" s="1692"/>
      <c r="BN94" s="1692"/>
      <c r="BO94" s="1692"/>
      <c r="BP94" s="1701"/>
      <c r="BQ94" s="1702"/>
      <c r="BR94" s="1702"/>
      <c r="BS94" s="1702"/>
      <c r="BT94" s="1702"/>
      <c r="BU94" s="1702"/>
      <c r="BV94" s="1703"/>
      <c r="BW94" s="292"/>
      <c r="BX94" s="270"/>
      <c r="BY94" s="270"/>
      <c r="BZ94" s="274"/>
      <c r="CA94" s="274"/>
      <c r="CB94" s="274"/>
      <c r="CC94" s="274"/>
      <c r="CD94" s="1685"/>
      <c r="CE94" s="1685"/>
      <c r="CF94" s="1658"/>
      <c r="CG94" s="1667" t="s">
        <v>82</v>
      </c>
      <c r="CH94" s="1668"/>
      <c r="CI94" s="1668"/>
      <c r="CJ94" s="1669"/>
      <c r="CK94" s="285"/>
      <c r="CL94" s="885" t="str">
        <f>IF('01nen'!$Q$19="対象",IF('01nen'!$D$19="","",'01nen'!$D$19),"")</f>
        <v/>
      </c>
      <c r="CM94" s="885"/>
      <c r="CN94" s="885"/>
      <c r="CO94" s="885"/>
      <c r="CP94" s="885"/>
      <c r="CQ94" s="885"/>
      <c r="CR94" s="885"/>
      <c r="CS94" s="286"/>
      <c r="CT94" s="286"/>
      <c r="CU94" s="885" t="str">
        <f>IF('01nen'!$Q$19="対象",IF('01nen'!$E$19="","",'01nen'!$E$19),"")</f>
        <v/>
      </c>
      <c r="CV94" s="885"/>
      <c r="CW94" s="885"/>
      <c r="CX94" s="885"/>
      <c r="CY94" s="885"/>
      <c r="CZ94" s="885"/>
      <c r="DA94" s="885"/>
      <c r="DB94" s="285"/>
      <c r="DC94" s="1664"/>
      <c r="DD94" s="1664"/>
      <c r="DE94" s="1666"/>
      <c r="DF94" s="1666"/>
      <c r="DG94" s="1666"/>
      <c r="DH94" s="1712"/>
      <c r="DI94" s="1685"/>
      <c r="DJ94" s="1685"/>
      <c r="DK94" s="1658"/>
      <c r="DL94" s="1668" t="s">
        <v>82</v>
      </c>
      <c r="DM94" s="1668"/>
      <c r="DN94" s="1668"/>
      <c r="DO94" s="1669"/>
      <c r="DP94" s="285"/>
      <c r="DQ94" s="885" t="str">
        <f>IF('01nen'!$Q$25="対象",IF('01nen'!$D$25="","",'01nen'!$D$25),"")</f>
        <v/>
      </c>
      <c r="DR94" s="885"/>
      <c r="DS94" s="885"/>
      <c r="DT94" s="885"/>
      <c r="DU94" s="885"/>
      <c r="DV94" s="885"/>
      <c r="DW94" s="885"/>
      <c r="DX94" s="286"/>
      <c r="DY94" s="286"/>
      <c r="DZ94" s="885" t="str">
        <f>IF('01nen'!$Q$25="対象",IF('01nen'!$E$25="","",'01nen'!$E$25),"")</f>
        <v/>
      </c>
      <c r="EA94" s="885"/>
      <c r="EB94" s="885"/>
      <c r="EC94" s="885"/>
      <c r="ED94" s="885"/>
      <c r="EE94" s="885"/>
      <c r="EF94" s="885"/>
      <c r="EG94" s="285"/>
      <c r="EH94" s="1678"/>
      <c r="EI94" s="1678"/>
      <c r="EJ94" s="1692"/>
      <c r="EK94" s="1692"/>
      <c r="EL94" s="1692"/>
      <c r="EM94" s="1692"/>
      <c r="EN94" s="1753"/>
      <c r="EO94" s="1754"/>
      <c r="EP94" s="1754"/>
      <c r="EQ94" s="1754"/>
      <c r="ER94" s="1754"/>
      <c r="ES94" s="1754"/>
      <c r="ET94" s="1755"/>
      <c r="EU94" s="291"/>
      <c r="EV94" s="371"/>
    </row>
    <row r="95" spans="1:152" ht="24">
      <c r="A95" s="104"/>
      <c r="B95" s="274"/>
      <c r="C95" s="274"/>
      <c r="D95" s="274"/>
      <c r="E95" s="274"/>
      <c r="F95" s="1685"/>
      <c r="G95" s="1685"/>
      <c r="H95" s="1658"/>
      <c r="I95" s="1678" t="s">
        <v>285</v>
      </c>
      <c r="J95" s="1678"/>
      <c r="K95" s="1678"/>
      <c r="L95" s="1678"/>
      <c r="M95" s="1699" t="str">
        <f>IF('01nen'!$Q$19="対象",IF('01nen'!$H$19="","",(MIDB('01nen'!$H$19+1000000000000,2,1))),"")</f>
        <v/>
      </c>
      <c r="N95" s="1610"/>
      <c r="O95" s="1610" t="str">
        <f>IF($M$43="","",(MIDB('01nen'!$H$19+1000000000000,3,1)))</f>
        <v/>
      </c>
      <c r="P95" s="1610"/>
      <c r="Q95" s="1610" t="str">
        <f>IF($M$43="","",(MIDB('01nen'!$H$19+1000000000000,4,1)))</f>
        <v/>
      </c>
      <c r="R95" s="1610"/>
      <c r="S95" s="1610" t="str">
        <f>IF($M$43="","",(MIDB('01nen'!$H$19+1000000000000,5,1)))</f>
        <v/>
      </c>
      <c r="T95" s="1610"/>
      <c r="U95" s="1610" t="str">
        <f>IF($M$43="","",(MIDB('01nen'!$H$19+1000000000000,6,1)))</f>
        <v/>
      </c>
      <c r="V95" s="1610"/>
      <c r="W95" s="1610" t="str">
        <f>IF($M$43="","",(MIDB('01nen'!$H$19+1000000000000,7,1)))</f>
        <v/>
      </c>
      <c r="X95" s="1610"/>
      <c r="Y95" s="1610" t="str">
        <f>IF($M$43="","",(MIDB('01nen'!$H$19+1000000000000,8,1)))</f>
        <v/>
      </c>
      <c r="Z95" s="1610"/>
      <c r="AA95" s="1610" t="str">
        <f>IF($M$43="","",(MIDB('01nen'!$H$19+1000000000000,9,1)))</f>
        <v/>
      </c>
      <c r="AB95" s="1610"/>
      <c r="AC95" s="1610" t="str">
        <f>IF($M$43="","",(MIDB('01nen'!$H$19+1000000000000,10,1)))</f>
        <v/>
      </c>
      <c r="AD95" s="1610"/>
      <c r="AE95" s="1610" t="str">
        <f>IF($M$43="","",(MIDB('01nen'!$H$19+1000000000000,11,1)))</f>
        <v/>
      </c>
      <c r="AF95" s="1610"/>
      <c r="AG95" s="1610" t="str">
        <f>IF($M$43="","",(MIDB('01nen'!$H$19+1000000000000,12,1)))</f>
        <v/>
      </c>
      <c r="AH95" s="1610"/>
      <c r="AI95" s="1610" t="str">
        <f>IF($M$43="","",(MIDB('01nen'!$H$19+1000000000000,13,1)))</f>
        <v/>
      </c>
      <c r="AJ95" s="1679"/>
      <c r="AK95" s="1685"/>
      <c r="AL95" s="1685"/>
      <c r="AM95" s="1658"/>
      <c r="AN95" s="1682"/>
      <c r="AO95" s="1683"/>
      <c r="AP95" s="1683"/>
      <c r="AQ95" s="1683"/>
      <c r="AR95" s="1683"/>
      <c r="AS95" s="1683"/>
      <c r="AT95" s="1683"/>
      <c r="AU95" s="1683"/>
      <c r="AV95" s="1683"/>
      <c r="AW95" s="1683"/>
      <c r="AX95" s="1683"/>
      <c r="AY95" s="1683"/>
      <c r="AZ95" s="1683"/>
      <c r="BA95" s="1683"/>
      <c r="BB95" s="1683"/>
      <c r="BC95" s="1683"/>
      <c r="BD95" s="1683"/>
      <c r="BE95" s="1683"/>
      <c r="BF95" s="1683"/>
      <c r="BG95" s="1683"/>
      <c r="BH95" s="1683"/>
      <c r="BI95" s="1683"/>
      <c r="BJ95" s="1683"/>
      <c r="BK95" s="1683"/>
      <c r="BL95" s="1683"/>
      <c r="BM95" s="1683"/>
      <c r="BN95" s="1683"/>
      <c r="BO95" s="1684"/>
      <c r="BP95" s="1704"/>
      <c r="BQ95" s="1705"/>
      <c r="BR95" s="1705"/>
      <c r="BS95" s="1705"/>
      <c r="BT95" s="1705"/>
      <c r="BU95" s="1705"/>
      <c r="BV95" s="1706"/>
      <c r="BW95" s="292"/>
      <c r="BX95" s="270"/>
      <c r="BY95" s="270"/>
      <c r="BZ95" s="274"/>
      <c r="CA95" s="274"/>
      <c r="CB95" s="274"/>
      <c r="CC95" s="274"/>
      <c r="CD95" s="1685"/>
      <c r="CE95" s="1685"/>
      <c r="CF95" s="1658"/>
      <c r="CG95" s="1682"/>
      <c r="CH95" s="1683"/>
      <c r="CI95" s="1683"/>
      <c r="CJ95" s="1683"/>
      <c r="CK95" s="1683"/>
      <c r="CL95" s="1683"/>
      <c r="CM95" s="1683"/>
      <c r="CN95" s="1683"/>
      <c r="CO95" s="1683"/>
      <c r="CP95" s="1683"/>
      <c r="CQ95" s="1683"/>
      <c r="CR95" s="1683"/>
      <c r="CS95" s="1683"/>
      <c r="CT95" s="1683"/>
      <c r="CU95" s="1683"/>
      <c r="CV95" s="1683"/>
      <c r="CW95" s="1683"/>
      <c r="CX95" s="1683"/>
      <c r="CY95" s="1683"/>
      <c r="CZ95" s="1683"/>
      <c r="DA95" s="1683"/>
      <c r="DB95" s="1683"/>
      <c r="DC95" s="1683"/>
      <c r="DD95" s="1683"/>
      <c r="DE95" s="1683"/>
      <c r="DF95" s="1683"/>
      <c r="DG95" s="1683"/>
      <c r="DH95" s="1684"/>
      <c r="DI95" s="1685"/>
      <c r="DJ95" s="1685"/>
      <c r="DK95" s="1658"/>
      <c r="DL95" s="1682"/>
      <c r="DM95" s="1683"/>
      <c r="DN95" s="1683"/>
      <c r="DO95" s="1683"/>
      <c r="DP95" s="1683"/>
      <c r="DQ95" s="1683"/>
      <c r="DR95" s="1683"/>
      <c r="DS95" s="1683"/>
      <c r="DT95" s="1683"/>
      <c r="DU95" s="1683"/>
      <c r="DV95" s="1683"/>
      <c r="DW95" s="1683"/>
      <c r="DX95" s="1683"/>
      <c r="DY95" s="1683"/>
      <c r="DZ95" s="1683"/>
      <c r="EA95" s="1683"/>
      <c r="EB95" s="1683"/>
      <c r="EC95" s="1683"/>
      <c r="ED95" s="1683"/>
      <c r="EE95" s="1683"/>
      <c r="EF95" s="1683"/>
      <c r="EG95" s="1683"/>
      <c r="EH95" s="1683"/>
      <c r="EI95" s="1683"/>
      <c r="EJ95" s="1683"/>
      <c r="EK95" s="1683"/>
      <c r="EL95" s="1683"/>
      <c r="EM95" s="1684"/>
      <c r="EN95" s="1753"/>
      <c r="EO95" s="1754"/>
      <c r="EP95" s="1754"/>
      <c r="EQ95" s="1754"/>
      <c r="ER95" s="1754"/>
      <c r="ES95" s="1754"/>
      <c r="ET95" s="1755"/>
      <c r="EU95" s="291"/>
      <c r="EV95" s="371"/>
    </row>
    <row r="96" spans="1:152" ht="21" customHeight="1">
      <c r="A96" s="195"/>
      <c r="B96" s="274"/>
      <c r="C96" s="274"/>
      <c r="D96" s="274"/>
      <c r="E96" s="274"/>
      <c r="F96" s="1685"/>
      <c r="G96" s="1685"/>
      <c r="H96" s="1658">
        <v>4</v>
      </c>
      <c r="I96" s="1686" t="s">
        <v>287</v>
      </c>
      <c r="J96" s="1687"/>
      <c r="K96" s="1687"/>
      <c r="L96" s="1688"/>
      <c r="M96" s="409"/>
      <c r="N96" s="1713" t="str">
        <f>IF('01nen'!$Q$20="対象",IF('01nen'!$F$20="","",'01nen'!$F$20),"")</f>
        <v/>
      </c>
      <c r="O96" s="1713"/>
      <c r="P96" s="1713"/>
      <c r="Q96" s="1713"/>
      <c r="R96" s="1713"/>
      <c r="S96" s="1713"/>
      <c r="T96" s="1713"/>
      <c r="U96" s="410"/>
      <c r="V96" s="410"/>
      <c r="W96" s="1713" t="str">
        <f>IF('01nen'!$Q$20="対象",IF('01nen'!$G$20="","",'01nen'!$G$20),"")</f>
        <v/>
      </c>
      <c r="X96" s="1713"/>
      <c r="Y96" s="1713"/>
      <c r="Z96" s="1713"/>
      <c r="AA96" s="1713"/>
      <c r="AB96" s="1713"/>
      <c r="AC96" s="1713"/>
      <c r="AD96" s="411"/>
      <c r="AE96" s="1658" t="s">
        <v>286</v>
      </c>
      <c r="AF96" s="1678"/>
      <c r="AG96" s="703" t="str">
        <f>IF('01nen'!$Q$20="対象",IF('01nen'!$P$20="－","",'01nen'!$P$20),"")</f>
        <v/>
      </c>
      <c r="AH96" s="703"/>
      <c r="AI96" s="703"/>
      <c r="AJ96" s="704"/>
      <c r="AK96" s="1685"/>
      <c r="AL96" s="1685"/>
      <c r="AM96" s="1658">
        <v>4</v>
      </c>
      <c r="AN96" s="1686" t="s">
        <v>287</v>
      </c>
      <c r="AO96" s="1687"/>
      <c r="AP96" s="1687"/>
      <c r="AQ96" s="1688"/>
      <c r="AR96" s="412"/>
      <c r="AS96" s="1689" t="str">
        <f>IF('01nen'!$Q$26="対象",IF('01nen'!$F$26="","",'01nen'!$F$26),"")</f>
        <v/>
      </c>
      <c r="AT96" s="1689"/>
      <c r="AU96" s="1689"/>
      <c r="AV96" s="1689"/>
      <c r="AW96" s="1689"/>
      <c r="AX96" s="1689"/>
      <c r="AY96" s="1689"/>
      <c r="AZ96" s="287"/>
      <c r="BA96" s="287"/>
      <c r="BB96" s="1689" t="str">
        <f>IF('01nen'!$Q$26="対象",IF('01nen'!$G$26="","",'01nen'!$G$26),"")</f>
        <v/>
      </c>
      <c r="BC96" s="1689"/>
      <c r="BD96" s="1689"/>
      <c r="BE96" s="1689"/>
      <c r="BF96" s="1689"/>
      <c r="BG96" s="1689"/>
      <c r="BH96" s="1689"/>
      <c r="BI96" s="287"/>
      <c r="BJ96" s="1714" t="s">
        <v>286</v>
      </c>
      <c r="BK96" s="1715"/>
      <c r="BL96" s="703" t="str">
        <f>IF('01nen'!$Q$26="対象",IF('01nen'!$P$26="－","",'01nen'!$P$26),"")</f>
        <v/>
      </c>
      <c r="BM96" s="703"/>
      <c r="BN96" s="703"/>
      <c r="BO96" s="704"/>
      <c r="BP96" s="1704"/>
      <c r="BQ96" s="1705"/>
      <c r="BR96" s="1705"/>
      <c r="BS96" s="1705"/>
      <c r="BT96" s="1705"/>
      <c r="BU96" s="1705"/>
      <c r="BV96" s="1706"/>
      <c r="BW96" s="292"/>
      <c r="BX96" s="270"/>
      <c r="BY96" s="270"/>
      <c r="BZ96" s="274"/>
      <c r="CA96" s="274"/>
      <c r="CB96" s="274"/>
      <c r="CC96" s="274"/>
      <c r="CD96" s="1685"/>
      <c r="CE96" s="1685"/>
      <c r="CF96" s="1658">
        <v>4</v>
      </c>
      <c r="CG96" s="1686" t="s">
        <v>287</v>
      </c>
      <c r="CH96" s="1687"/>
      <c r="CI96" s="1687"/>
      <c r="CJ96" s="1688"/>
      <c r="CK96" s="412"/>
      <c r="CL96" s="1689" t="str">
        <f>IF('01nen'!$Q$20="対象",IF('01nen'!$F$20="","",'01nen'!$F$20),"")</f>
        <v/>
      </c>
      <c r="CM96" s="1689"/>
      <c r="CN96" s="1689"/>
      <c r="CO96" s="1689"/>
      <c r="CP96" s="1689"/>
      <c r="CQ96" s="1689"/>
      <c r="CR96" s="1689"/>
      <c r="CS96" s="287"/>
      <c r="CT96" s="287"/>
      <c r="CU96" s="1689" t="str">
        <f>IF('01nen'!$Q$20="対象",IF('01nen'!$G$20="","",'01nen'!$G$20),"")</f>
        <v/>
      </c>
      <c r="CV96" s="1689"/>
      <c r="CW96" s="1689"/>
      <c r="CX96" s="1689"/>
      <c r="CY96" s="1689"/>
      <c r="CZ96" s="1689"/>
      <c r="DA96" s="1689"/>
      <c r="DB96" s="287"/>
      <c r="DC96" s="1658" t="s">
        <v>286</v>
      </c>
      <c r="DD96" s="1678"/>
      <c r="DE96" s="703" t="str">
        <f>IF('01nen'!$Q$20="対象",IF('01nen'!$P$20="－","",'01nen'!$P$20),"")</f>
        <v/>
      </c>
      <c r="DF96" s="703"/>
      <c r="DG96" s="703"/>
      <c r="DH96" s="704"/>
      <c r="DI96" s="1685"/>
      <c r="DJ96" s="1685"/>
      <c r="DK96" s="1658">
        <v>4</v>
      </c>
      <c r="DL96" s="1686" t="s">
        <v>287</v>
      </c>
      <c r="DM96" s="1687"/>
      <c r="DN96" s="1687"/>
      <c r="DO96" s="1688"/>
      <c r="DP96" s="412"/>
      <c r="DQ96" s="1689" t="str">
        <f>IF('01nen'!$Q$26="対象",IF('01nen'!$F$26="","",'01nen'!$F$26),"")</f>
        <v/>
      </c>
      <c r="DR96" s="1689"/>
      <c r="DS96" s="1689"/>
      <c r="DT96" s="1689"/>
      <c r="DU96" s="1689"/>
      <c r="DV96" s="1689"/>
      <c r="DW96" s="1689"/>
      <c r="DX96" s="287"/>
      <c r="DY96" s="287"/>
      <c r="DZ96" s="1689" t="str">
        <f>IF('01nen'!$Q$26="対象",IF('01nen'!$G$26="","",'01nen'!$G$26),"")</f>
        <v/>
      </c>
      <c r="EA96" s="1689"/>
      <c r="EB96" s="1689"/>
      <c r="EC96" s="1689"/>
      <c r="ED96" s="1689"/>
      <c r="EE96" s="1689"/>
      <c r="EF96" s="1689"/>
      <c r="EG96" s="288"/>
      <c r="EH96" s="1714" t="s">
        <v>286</v>
      </c>
      <c r="EI96" s="1715"/>
      <c r="EJ96" s="703" t="str">
        <f>IF('01nen'!$Q$26="対象",IF('01nen'!$P$26="－","",'01nen'!$P$26),"")</f>
        <v/>
      </c>
      <c r="EK96" s="703"/>
      <c r="EL96" s="703"/>
      <c r="EM96" s="704"/>
      <c r="EN96" s="1753"/>
      <c r="EO96" s="1754"/>
      <c r="EP96" s="1754"/>
      <c r="EQ96" s="1754"/>
      <c r="ER96" s="1754"/>
      <c r="ES96" s="1754"/>
      <c r="ET96" s="1755"/>
      <c r="EU96" s="291"/>
      <c r="EV96" s="371"/>
    </row>
    <row r="97" spans="1:152" ht="23.45" customHeight="1">
      <c r="A97" s="104"/>
      <c r="B97" s="274"/>
      <c r="C97" s="274"/>
      <c r="D97" s="274"/>
      <c r="E97" s="274"/>
      <c r="F97" s="1685"/>
      <c r="G97" s="1685"/>
      <c r="H97" s="1658"/>
      <c r="I97" s="1667" t="s">
        <v>82</v>
      </c>
      <c r="J97" s="1668"/>
      <c r="K97" s="1668"/>
      <c r="L97" s="1669"/>
      <c r="M97" s="285"/>
      <c r="N97" s="885" t="str">
        <f>IF('01nen'!$Q$20="対象",IF('01nen'!$D$20="","",'01nen'!$D$20),"")</f>
        <v/>
      </c>
      <c r="O97" s="885"/>
      <c r="P97" s="885"/>
      <c r="Q97" s="885"/>
      <c r="R97" s="885"/>
      <c r="S97" s="885"/>
      <c r="T97" s="885"/>
      <c r="U97" s="286"/>
      <c r="V97" s="286"/>
      <c r="W97" s="885" t="str">
        <f>IF('01nen'!$Q$20="対象",IF('01nen'!$E$20="","",'01nen'!$E$20),"")</f>
        <v/>
      </c>
      <c r="X97" s="885"/>
      <c r="Y97" s="885"/>
      <c r="Z97" s="885"/>
      <c r="AA97" s="885"/>
      <c r="AB97" s="885"/>
      <c r="AC97" s="885"/>
      <c r="AD97" s="285"/>
      <c r="AE97" s="1678"/>
      <c r="AF97" s="1678"/>
      <c r="AG97" s="703"/>
      <c r="AH97" s="703"/>
      <c r="AI97" s="703"/>
      <c r="AJ97" s="704"/>
      <c r="AK97" s="1685"/>
      <c r="AL97" s="1685"/>
      <c r="AM97" s="1658"/>
      <c r="AN97" s="1668" t="s">
        <v>82</v>
      </c>
      <c r="AO97" s="1668"/>
      <c r="AP97" s="1668"/>
      <c r="AQ97" s="1669"/>
      <c r="AR97" s="285"/>
      <c r="AS97" s="1718" t="str">
        <f>IF('01nen'!$Q$26="対象",IF('01nen'!$D$26="","",'01nen'!$D$26),"")</f>
        <v/>
      </c>
      <c r="AT97" s="1718"/>
      <c r="AU97" s="1718"/>
      <c r="AV97" s="1718"/>
      <c r="AW97" s="1718"/>
      <c r="AX97" s="1718"/>
      <c r="AY97" s="1718"/>
      <c r="AZ97" s="286"/>
      <c r="BA97" s="286"/>
      <c r="BB97" s="1718" t="str">
        <f>IF('01nen'!$Q$26="対象",IF('01nen'!$E$26="","",'01nen'!$E$26),"")</f>
        <v/>
      </c>
      <c r="BC97" s="1718"/>
      <c r="BD97" s="1718"/>
      <c r="BE97" s="1718"/>
      <c r="BF97" s="1718"/>
      <c r="BG97" s="1718"/>
      <c r="BH97" s="1718"/>
      <c r="BI97" s="285"/>
      <c r="BJ97" s="1716"/>
      <c r="BK97" s="1717"/>
      <c r="BL97" s="706"/>
      <c r="BM97" s="706"/>
      <c r="BN97" s="706"/>
      <c r="BO97" s="707"/>
      <c r="BP97" s="1704"/>
      <c r="BQ97" s="1705"/>
      <c r="BR97" s="1705"/>
      <c r="BS97" s="1705"/>
      <c r="BT97" s="1705"/>
      <c r="BU97" s="1705"/>
      <c r="BV97" s="1706"/>
      <c r="BW97" s="292"/>
      <c r="BX97" s="270"/>
      <c r="BY97" s="270"/>
      <c r="BZ97" s="274"/>
      <c r="CA97" s="274"/>
      <c r="CB97" s="274"/>
      <c r="CC97" s="274"/>
      <c r="CD97" s="1685"/>
      <c r="CE97" s="1685"/>
      <c r="CF97" s="1658"/>
      <c r="CG97" s="1667" t="s">
        <v>82</v>
      </c>
      <c r="CH97" s="1668"/>
      <c r="CI97" s="1668"/>
      <c r="CJ97" s="1669"/>
      <c r="CK97" s="285"/>
      <c r="CL97" s="1718" t="str">
        <f>IF('01nen'!$Q$20="対象",IF('01nen'!$D$20="","",'01nen'!$D$20),"")</f>
        <v/>
      </c>
      <c r="CM97" s="1718"/>
      <c r="CN97" s="1718"/>
      <c r="CO97" s="1718"/>
      <c r="CP97" s="1718"/>
      <c r="CQ97" s="1718"/>
      <c r="CR97" s="1718"/>
      <c r="CS97" s="286"/>
      <c r="CT97" s="286"/>
      <c r="CU97" s="1718" t="str">
        <f>IF('01nen'!$Q$20="対象",IF('01nen'!$E$20="","",'01nen'!$E$20),"")</f>
        <v/>
      </c>
      <c r="CV97" s="1718"/>
      <c r="CW97" s="1718"/>
      <c r="CX97" s="1718"/>
      <c r="CY97" s="1718"/>
      <c r="CZ97" s="1718"/>
      <c r="DA97" s="1718"/>
      <c r="DB97" s="285"/>
      <c r="DC97" s="1678"/>
      <c r="DD97" s="1678"/>
      <c r="DE97" s="706"/>
      <c r="DF97" s="706"/>
      <c r="DG97" s="706"/>
      <c r="DH97" s="707"/>
      <c r="DI97" s="1685"/>
      <c r="DJ97" s="1685"/>
      <c r="DK97" s="1658"/>
      <c r="DL97" s="1668" t="s">
        <v>82</v>
      </c>
      <c r="DM97" s="1668"/>
      <c r="DN97" s="1668"/>
      <c r="DO97" s="1669"/>
      <c r="DP97" s="285"/>
      <c r="DQ97" s="1718" t="str">
        <f>IF('01nen'!$Q$26="対象",IF('01nen'!$D$26="","",'01nen'!$D$26),"")</f>
        <v/>
      </c>
      <c r="DR97" s="1718"/>
      <c r="DS97" s="1718"/>
      <c r="DT97" s="1718"/>
      <c r="DU97" s="1718"/>
      <c r="DV97" s="1718"/>
      <c r="DW97" s="1718"/>
      <c r="DX97" s="286"/>
      <c r="DY97" s="286"/>
      <c r="DZ97" s="1718" t="str">
        <f>IF('01nen'!$Q$26="対象",IF('01nen'!$E$26="","",'01nen'!$E$26),"")</f>
        <v/>
      </c>
      <c r="EA97" s="1718"/>
      <c r="EB97" s="1718"/>
      <c r="EC97" s="1718"/>
      <c r="ED97" s="1718"/>
      <c r="EE97" s="1718"/>
      <c r="EF97" s="1718"/>
      <c r="EG97" s="285"/>
      <c r="EH97" s="1716"/>
      <c r="EI97" s="1717"/>
      <c r="EJ97" s="706"/>
      <c r="EK97" s="706"/>
      <c r="EL97" s="706"/>
      <c r="EM97" s="707"/>
      <c r="EN97" s="1753"/>
      <c r="EO97" s="1754"/>
      <c r="EP97" s="1754"/>
      <c r="EQ97" s="1754"/>
      <c r="ER97" s="1754"/>
      <c r="ES97" s="1754"/>
      <c r="ET97" s="1755"/>
      <c r="EU97" s="291"/>
      <c r="EV97" s="371"/>
    </row>
    <row r="98" spans="1:152" ht="24">
      <c r="A98" s="104"/>
      <c r="B98" s="274"/>
      <c r="C98" s="274"/>
      <c r="F98" s="1685"/>
      <c r="G98" s="1685"/>
      <c r="H98" s="1658"/>
      <c r="I98" s="1678" t="s">
        <v>285</v>
      </c>
      <c r="J98" s="1678"/>
      <c r="K98" s="1678"/>
      <c r="L98" s="1678"/>
      <c r="M98" s="1610" t="str">
        <f>IF('01nen'!$Q$20="対象",IF('01nen'!$H$20="","",(MIDB('01nen'!$H$20+1000000000000,2,1))),"")</f>
        <v/>
      </c>
      <c r="N98" s="1610"/>
      <c r="O98" s="1610" t="str">
        <f>IF($M$46="","",(MIDB('01nen'!$H$20+1000000000000,3,1)))</f>
        <v/>
      </c>
      <c r="P98" s="1610"/>
      <c r="Q98" s="1610" t="str">
        <f>IF($M$46="","",(MIDB('01nen'!$H$20+1000000000000,4,1)))</f>
        <v/>
      </c>
      <c r="R98" s="1610"/>
      <c r="S98" s="1610" t="str">
        <f>IF($M$46="","",(MIDB('01nen'!$H$20+1000000000000,5,1)))</f>
        <v/>
      </c>
      <c r="T98" s="1610"/>
      <c r="U98" s="1610" t="str">
        <f>IF($M$46="","",(MIDB('01nen'!$H$20+1000000000000,6,1)))</f>
        <v/>
      </c>
      <c r="V98" s="1610"/>
      <c r="W98" s="1610" t="str">
        <f>IF($M$46="","",(MIDB('01nen'!$H$20+1000000000000,7,1)))</f>
        <v/>
      </c>
      <c r="X98" s="1610"/>
      <c r="Y98" s="1610" t="str">
        <f>IF($M$46="","",(MIDB('01nen'!$H$20+1000000000000,8,1)))</f>
        <v/>
      </c>
      <c r="Z98" s="1610"/>
      <c r="AA98" s="1610" t="str">
        <f>IF($M$46="","",(MIDB('01nen'!$H$20+1000000000000,9,1)))</f>
        <v/>
      </c>
      <c r="AB98" s="1610"/>
      <c r="AC98" s="1610" t="str">
        <f>IF($M$46="","",(MIDB('01nen'!$H$20+1000000000000,10,1)))</f>
        <v/>
      </c>
      <c r="AD98" s="1610"/>
      <c r="AE98" s="1610" t="str">
        <f>IF($M$46="","",(MIDB('01nen'!$H$20+1000000000000,11,1)))</f>
        <v/>
      </c>
      <c r="AF98" s="1610"/>
      <c r="AG98" s="1610" t="str">
        <f>IF($M$46="","",(MIDB('01nen'!$H$20+1000000000000,12,1)))</f>
        <v/>
      </c>
      <c r="AH98" s="1610"/>
      <c r="AI98" s="1610" t="str">
        <f>IF($M$46="","",(MIDB('01nen'!$H$20+1000000000000,13,1)))</f>
        <v/>
      </c>
      <c r="AJ98" s="1610"/>
      <c r="AK98" s="1685"/>
      <c r="AL98" s="1685"/>
      <c r="AM98" s="1658"/>
      <c r="AN98" s="1682"/>
      <c r="AO98" s="1683"/>
      <c r="AP98" s="1683"/>
      <c r="AQ98" s="1683"/>
      <c r="AR98" s="1683"/>
      <c r="AS98" s="1683"/>
      <c r="AT98" s="1683"/>
      <c r="AU98" s="1683"/>
      <c r="AV98" s="1683"/>
      <c r="AW98" s="1683"/>
      <c r="AX98" s="1683"/>
      <c r="AY98" s="1683"/>
      <c r="AZ98" s="1683"/>
      <c r="BA98" s="1683"/>
      <c r="BB98" s="1683"/>
      <c r="BC98" s="1683"/>
      <c r="BD98" s="1683"/>
      <c r="BE98" s="1683"/>
      <c r="BF98" s="1683"/>
      <c r="BG98" s="1683"/>
      <c r="BH98" s="1683"/>
      <c r="BI98" s="1683"/>
      <c r="BJ98" s="1683"/>
      <c r="BK98" s="1683"/>
      <c r="BL98" s="1683"/>
      <c r="BM98" s="1683"/>
      <c r="BN98" s="1683"/>
      <c r="BO98" s="1684"/>
      <c r="BP98" s="1707"/>
      <c r="BQ98" s="1708"/>
      <c r="BR98" s="1708"/>
      <c r="BS98" s="1708"/>
      <c r="BT98" s="1708"/>
      <c r="BU98" s="1708"/>
      <c r="BV98" s="1709"/>
      <c r="BW98" s="292"/>
      <c r="BX98" s="270"/>
      <c r="BY98" s="270"/>
      <c r="BZ98" s="274"/>
      <c r="CA98" s="274"/>
      <c r="CD98" s="1685"/>
      <c r="CE98" s="1685"/>
      <c r="CF98" s="1658"/>
      <c r="CG98" s="1682"/>
      <c r="CH98" s="1683"/>
      <c r="CI98" s="1683"/>
      <c r="CJ98" s="1683"/>
      <c r="CK98" s="1683"/>
      <c r="CL98" s="1683"/>
      <c r="CM98" s="1683"/>
      <c r="CN98" s="1683"/>
      <c r="CO98" s="1683"/>
      <c r="CP98" s="1683"/>
      <c r="CQ98" s="1683"/>
      <c r="CR98" s="1683"/>
      <c r="CS98" s="1683"/>
      <c r="CT98" s="1683"/>
      <c r="CU98" s="1683"/>
      <c r="CV98" s="1683"/>
      <c r="CW98" s="1683"/>
      <c r="CX98" s="1683"/>
      <c r="CY98" s="1683"/>
      <c r="CZ98" s="1683"/>
      <c r="DA98" s="1683"/>
      <c r="DB98" s="1683"/>
      <c r="DC98" s="1683"/>
      <c r="DD98" s="1683"/>
      <c r="DE98" s="1683"/>
      <c r="DF98" s="1683"/>
      <c r="DG98" s="1683"/>
      <c r="DH98" s="1684"/>
      <c r="DI98" s="1685"/>
      <c r="DJ98" s="1685"/>
      <c r="DK98" s="1658"/>
      <c r="DL98" s="1682"/>
      <c r="DM98" s="1683"/>
      <c r="DN98" s="1683"/>
      <c r="DO98" s="1683"/>
      <c r="DP98" s="1683"/>
      <c r="DQ98" s="1683"/>
      <c r="DR98" s="1683"/>
      <c r="DS98" s="1683"/>
      <c r="DT98" s="1683"/>
      <c r="DU98" s="1683"/>
      <c r="DV98" s="1683"/>
      <c r="DW98" s="1683"/>
      <c r="DX98" s="1683"/>
      <c r="DY98" s="1683"/>
      <c r="DZ98" s="1683"/>
      <c r="EA98" s="1683"/>
      <c r="EB98" s="1683"/>
      <c r="EC98" s="1683"/>
      <c r="ED98" s="1683"/>
      <c r="EE98" s="1683"/>
      <c r="EF98" s="1683"/>
      <c r="EG98" s="1683"/>
      <c r="EH98" s="1683"/>
      <c r="EI98" s="1683"/>
      <c r="EJ98" s="1683"/>
      <c r="EK98" s="1683"/>
      <c r="EL98" s="1683"/>
      <c r="EM98" s="1684"/>
      <c r="EN98" s="1756"/>
      <c r="EO98" s="1757"/>
      <c r="EP98" s="1757"/>
      <c r="EQ98" s="1757"/>
      <c r="ER98" s="1757"/>
      <c r="ES98" s="1757"/>
      <c r="ET98" s="1758"/>
      <c r="EU98" s="291"/>
      <c r="EV98" s="371"/>
    </row>
    <row r="99" spans="1:152" ht="24">
      <c r="A99" s="104"/>
      <c r="B99" s="274"/>
      <c r="C99" s="274"/>
      <c r="F99" s="1727" t="s">
        <v>340</v>
      </c>
      <c r="G99" s="1728"/>
      <c r="H99" s="1728"/>
      <c r="I99" s="1729" t="s">
        <v>248</v>
      </c>
      <c r="J99" s="1729"/>
      <c r="K99" s="1729"/>
      <c r="L99" s="1730" t="s">
        <v>250</v>
      </c>
      <c r="M99" s="1730"/>
      <c r="N99" s="1730"/>
      <c r="O99" s="1729" t="s">
        <v>146</v>
      </c>
      <c r="P99" s="1729"/>
      <c r="Q99" s="1729"/>
      <c r="R99" s="1731" t="s">
        <v>145</v>
      </c>
      <c r="S99" s="1731"/>
      <c r="T99" s="1731"/>
      <c r="U99" s="1732" t="s">
        <v>68</v>
      </c>
      <c r="V99" s="1732"/>
      <c r="W99" s="1732"/>
      <c r="X99" s="1732"/>
      <c r="Y99" s="1732"/>
      <c r="Z99" s="1732"/>
      <c r="AA99" s="1710" t="s">
        <v>69</v>
      </c>
      <c r="AB99" s="1710"/>
      <c r="AC99" s="1710"/>
      <c r="AD99" s="1710"/>
      <c r="AE99" s="1710"/>
      <c r="AF99" s="1710"/>
      <c r="AG99" s="1700" t="s">
        <v>148</v>
      </c>
      <c r="AH99" s="1700"/>
      <c r="AI99" s="1700"/>
      <c r="AJ99" s="1719" t="s">
        <v>337</v>
      </c>
      <c r="AK99" s="1719"/>
      <c r="AL99" s="1719"/>
      <c r="AM99" s="1458" t="s">
        <v>147</v>
      </c>
      <c r="AN99" s="1458"/>
      <c r="AO99" s="1458"/>
      <c r="AP99" s="1458"/>
      <c r="AQ99" s="1458"/>
      <c r="AR99" s="1458"/>
      <c r="AS99" s="1458"/>
      <c r="AT99" s="1458"/>
      <c r="AU99" s="1458"/>
      <c r="AV99" s="1458"/>
      <c r="AW99" s="1458"/>
      <c r="AX99" s="1458"/>
      <c r="AY99" s="1458"/>
      <c r="AZ99" s="1458"/>
      <c r="BA99" s="1458"/>
      <c r="BB99" s="1458" t="s">
        <v>70</v>
      </c>
      <c r="BC99" s="1458"/>
      <c r="BD99" s="1458"/>
      <c r="BE99" s="1458"/>
      <c r="BF99" s="1458"/>
      <c r="BG99" s="1458"/>
      <c r="BH99" s="1458"/>
      <c r="BI99" s="1458"/>
      <c r="BJ99" s="1458"/>
      <c r="BK99" s="1458"/>
      <c r="BL99" s="1458"/>
      <c r="BM99" s="1458"/>
      <c r="BN99" s="1458"/>
      <c r="BO99" s="1458"/>
      <c r="BP99" s="1458"/>
      <c r="BQ99" s="1458"/>
      <c r="BR99" s="1458"/>
      <c r="BS99" s="1458"/>
      <c r="BT99" s="1458"/>
      <c r="BU99" s="1458"/>
      <c r="BV99" s="1458"/>
      <c r="BW99" s="292"/>
      <c r="BX99" s="270"/>
      <c r="BY99" s="270"/>
      <c r="BZ99" s="274"/>
      <c r="CA99" s="274"/>
      <c r="CD99" s="1727" t="s">
        <v>340</v>
      </c>
      <c r="CE99" s="1728"/>
      <c r="CF99" s="1728"/>
      <c r="CG99" s="1729" t="s">
        <v>248</v>
      </c>
      <c r="CH99" s="1729"/>
      <c r="CI99" s="1729"/>
      <c r="CJ99" s="1730" t="s">
        <v>250</v>
      </c>
      <c r="CK99" s="1730"/>
      <c r="CL99" s="1730"/>
      <c r="CM99" s="1729" t="s">
        <v>146</v>
      </c>
      <c r="CN99" s="1729"/>
      <c r="CO99" s="1729"/>
      <c r="CP99" s="1731" t="s">
        <v>145</v>
      </c>
      <c r="CQ99" s="1731"/>
      <c r="CR99" s="1731"/>
      <c r="CS99" s="1732" t="s">
        <v>68</v>
      </c>
      <c r="CT99" s="1732"/>
      <c r="CU99" s="1732"/>
      <c r="CV99" s="1732"/>
      <c r="CW99" s="1732"/>
      <c r="CX99" s="1732"/>
      <c r="CY99" s="1710" t="s">
        <v>69</v>
      </c>
      <c r="CZ99" s="1710"/>
      <c r="DA99" s="1710"/>
      <c r="DB99" s="1710"/>
      <c r="DC99" s="1710"/>
      <c r="DD99" s="1710"/>
      <c r="DE99" s="1700" t="s">
        <v>148</v>
      </c>
      <c r="DF99" s="1700"/>
      <c r="DG99" s="1700"/>
      <c r="DH99" s="1719" t="s">
        <v>337</v>
      </c>
      <c r="DI99" s="1719"/>
      <c r="DJ99" s="1719"/>
      <c r="DK99" s="1458" t="s">
        <v>147</v>
      </c>
      <c r="DL99" s="1458"/>
      <c r="DM99" s="1458"/>
      <c r="DN99" s="1458"/>
      <c r="DO99" s="1458"/>
      <c r="DP99" s="1458"/>
      <c r="DQ99" s="1458"/>
      <c r="DR99" s="1458"/>
      <c r="DS99" s="1458"/>
      <c r="DT99" s="1458"/>
      <c r="DU99" s="1458"/>
      <c r="DV99" s="1458"/>
      <c r="DW99" s="1458"/>
      <c r="DX99" s="1458"/>
      <c r="DY99" s="1458"/>
      <c r="DZ99" s="1458" t="s">
        <v>70</v>
      </c>
      <c r="EA99" s="1458"/>
      <c r="EB99" s="1458"/>
      <c r="EC99" s="1458"/>
      <c r="ED99" s="1458"/>
      <c r="EE99" s="1458"/>
      <c r="EF99" s="1458"/>
      <c r="EG99" s="1458"/>
      <c r="EH99" s="1458"/>
      <c r="EI99" s="1458"/>
      <c r="EJ99" s="1458"/>
      <c r="EK99" s="1458"/>
      <c r="EL99" s="1458"/>
      <c r="EM99" s="1458"/>
      <c r="EN99" s="1458"/>
      <c r="EO99" s="1458"/>
      <c r="EP99" s="1458"/>
      <c r="EQ99" s="1458"/>
      <c r="ER99" s="1458"/>
      <c r="ES99" s="1458"/>
      <c r="ET99" s="1458"/>
      <c r="EU99" s="291"/>
      <c r="EV99" s="371"/>
    </row>
    <row r="100" spans="1:152" ht="16.149999999999999" customHeight="1">
      <c r="A100" s="111"/>
      <c r="B100" s="274"/>
      <c r="C100" s="274"/>
      <c r="F100" s="1728"/>
      <c r="G100" s="1728"/>
      <c r="H100" s="1728"/>
      <c r="I100" s="1729"/>
      <c r="J100" s="1729"/>
      <c r="K100" s="1729"/>
      <c r="L100" s="1730"/>
      <c r="M100" s="1730"/>
      <c r="N100" s="1730"/>
      <c r="O100" s="1729"/>
      <c r="P100" s="1729"/>
      <c r="Q100" s="1729"/>
      <c r="R100" s="1731"/>
      <c r="S100" s="1731"/>
      <c r="T100" s="1731"/>
      <c r="U100" s="1720" t="s">
        <v>338</v>
      </c>
      <c r="V100" s="1720"/>
      <c r="W100" s="1720"/>
      <c r="X100" s="1721" t="s">
        <v>256</v>
      </c>
      <c r="Y100" s="1721"/>
      <c r="Z100" s="1721"/>
      <c r="AA100" s="1700" t="s">
        <v>339</v>
      </c>
      <c r="AB100" s="1700"/>
      <c r="AC100" s="1700"/>
      <c r="AD100" s="1700" t="s">
        <v>338</v>
      </c>
      <c r="AE100" s="1700"/>
      <c r="AF100" s="1700"/>
      <c r="AG100" s="1700"/>
      <c r="AH100" s="1700"/>
      <c r="AI100" s="1700"/>
      <c r="AJ100" s="1719"/>
      <c r="AK100" s="1719"/>
      <c r="AL100" s="1719"/>
      <c r="AM100" s="1458"/>
      <c r="AN100" s="1458"/>
      <c r="AO100" s="1458"/>
      <c r="AP100" s="1458"/>
      <c r="AQ100" s="1458"/>
      <c r="AR100" s="1458"/>
      <c r="AS100" s="1458"/>
      <c r="AT100" s="1458"/>
      <c r="AU100" s="1458"/>
      <c r="AV100" s="1458"/>
      <c r="AW100" s="1458"/>
      <c r="AX100" s="1458"/>
      <c r="AY100" s="1458"/>
      <c r="AZ100" s="1458"/>
      <c r="BA100" s="1458"/>
      <c r="BB100" s="1458"/>
      <c r="BC100" s="1458"/>
      <c r="BD100" s="1458"/>
      <c r="BE100" s="1458"/>
      <c r="BF100" s="1458"/>
      <c r="BG100" s="1458"/>
      <c r="BH100" s="1458"/>
      <c r="BI100" s="1458"/>
      <c r="BJ100" s="1458"/>
      <c r="BK100" s="1458"/>
      <c r="BL100" s="1458"/>
      <c r="BM100" s="1458"/>
      <c r="BN100" s="1458"/>
      <c r="BO100" s="1458"/>
      <c r="BP100" s="1458"/>
      <c r="BQ100" s="1458"/>
      <c r="BR100" s="1458"/>
      <c r="BS100" s="1458"/>
      <c r="BT100" s="1458"/>
      <c r="BU100" s="1458"/>
      <c r="BV100" s="1458"/>
      <c r="BW100" s="292"/>
      <c r="BX100" s="270"/>
      <c r="BY100" s="270"/>
      <c r="BZ100" s="274"/>
      <c r="CA100" s="274"/>
      <c r="CD100" s="1728"/>
      <c r="CE100" s="1728"/>
      <c r="CF100" s="1728"/>
      <c r="CG100" s="1729"/>
      <c r="CH100" s="1729"/>
      <c r="CI100" s="1729"/>
      <c r="CJ100" s="1730"/>
      <c r="CK100" s="1730"/>
      <c r="CL100" s="1730"/>
      <c r="CM100" s="1729"/>
      <c r="CN100" s="1729"/>
      <c r="CO100" s="1729"/>
      <c r="CP100" s="1731"/>
      <c r="CQ100" s="1731"/>
      <c r="CR100" s="1731"/>
      <c r="CS100" s="1720" t="s">
        <v>338</v>
      </c>
      <c r="CT100" s="1720"/>
      <c r="CU100" s="1720"/>
      <c r="CV100" s="1721" t="s">
        <v>256</v>
      </c>
      <c r="CW100" s="1721"/>
      <c r="CX100" s="1721"/>
      <c r="CY100" s="1700" t="s">
        <v>339</v>
      </c>
      <c r="CZ100" s="1700"/>
      <c r="DA100" s="1700"/>
      <c r="DB100" s="1700" t="s">
        <v>338</v>
      </c>
      <c r="DC100" s="1700"/>
      <c r="DD100" s="1700"/>
      <c r="DE100" s="1700"/>
      <c r="DF100" s="1700"/>
      <c r="DG100" s="1700"/>
      <c r="DH100" s="1719"/>
      <c r="DI100" s="1719"/>
      <c r="DJ100" s="1719"/>
      <c r="DK100" s="1458"/>
      <c r="DL100" s="1458"/>
      <c r="DM100" s="1458"/>
      <c r="DN100" s="1458"/>
      <c r="DO100" s="1458"/>
      <c r="DP100" s="1458"/>
      <c r="DQ100" s="1458"/>
      <c r="DR100" s="1458"/>
      <c r="DS100" s="1458"/>
      <c r="DT100" s="1458"/>
      <c r="DU100" s="1458"/>
      <c r="DV100" s="1458"/>
      <c r="DW100" s="1458"/>
      <c r="DX100" s="1458"/>
      <c r="DY100" s="1458"/>
      <c r="DZ100" s="1458"/>
      <c r="EA100" s="1458"/>
      <c r="EB100" s="1458"/>
      <c r="EC100" s="1458"/>
      <c r="ED100" s="1458"/>
      <c r="EE100" s="1458"/>
      <c r="EF100" s="1458"/>
      <c r="EG100" s="1458"/>
      <c r="EH100" s="1458"/>
      <c r="EI100" s="1458"/>
      <c r="EJ100" s="1458"/>
      <c r="EK100" s="1458"/>
      <c r="EL100" s="1458"/>
      <c r="EM100" s="1458"/>
      <c r="EN100" s="1458"/>
      <c r="EO100" s="1458"/>
      <c r="EP100" s="1458"/>
      <c r="EQ100" s="1458"/>
      <c r="ER100" s="1458"/>
      <c r="ES100" s="1458"/>
      <c r="ET100" s="1458"/>
      <c r="EU100" s="291"/>
      <c r="EV100" s="371"/>
    </row>
    <row r="101" spans="1:152" ht="16.149999999999999" customHeight="1">
      <c r="A101" s="111"/>
      <c r="B101" s="274"/>
      <c r="C101" s="274"/>
      <c r="E101" s="235"/>
      <c r="F101" s="1728"/>
      <c r="G101" s="1728"/>
      <c r="H101" s="1728"/>
      <c r="I101" s="1729"/>
      <c r="J101" s="1729"/>
      <c r="K101" s="1729"/>
      <c r="L101" s="1730"/>
      <c r="M101" s="1730"/>
      <c r="N101" s="1730"/>
      <c r="O101" s="1729"/>
      <c r="P101" s="1729"/>
      <c r="Q101" s="1729"/>
      <c r="R101" s="1731"/>
      <c r="S101" s="1731"/>
      <c r="T101" s="1731"/>
      <c r="U101" s="1720"/>
      <c r="V101" s="1720"/>
      <c r="W101" s="1720"/>
      <c r="X101" s="1721"/>
      <c r="Y101" s="1721"/>
      <c r="Z101" s="1721"/>
      <c r="AA101" s="1700"/>
      <c r="AB101" s="1700"/>
      <c r="AC101" s="1700"/>
      <c r="AD101" s="1700"/>
      <c r="AE101" s="1700"/>
      <c r="AF101" s="1700"/>
      <c r="AG101" s="1700"/>
      <c r="AH101" s="1700"/>
      <c r="AI101" s="1700"/>
      <c r="AJ101" s="1719"/>
      <c r="AK101" s="1719"/>
      <c r="AL101" s="1719"/>
      <c r="AM101" s="1710" t="s">
        <v>71</v>
      </c>
      <c r="AN101" s="1710"/>
      <c r="AO101" s="1710"/>
      <c r="AP101" s="1710" t="s">
        <v>72</v>
      </c>
      <c r="AQ101" s="1710"/>
      <c r="AR101" s="1710"/>
      <c r="AS101" s="1710" t="s">
        <v>73</v>
      </c>
      <c r="AT101" s="1710"/>
      <c r="AU101" s="1710"/>
      <c r="AV101" s="1710" t="s">
        <v>74</v>
      </c>
      <c r="AW101" s="1710"/>
      <c r="AX101" s="1710"/>
      <c r="AY101" s="1710" t="s">
        <v>75</v>
      </c>
      <c r="AZ101" s="1710"/>
      <c r="BA101" s="1710"/>
      <c r="BB101" s="1710" t="s">
        <v>76</v>
      </c>
      <c r="BC101" s="1710"/>
      <c r="BD101" s="1710"/>
      <c r="BE101" s="1710" t="s">
        <v>77</v>
      </c>
      <c r="BF101" s="1710"/>
      <c r="BG101" s="1710"/>
      <c r="BH101" s="1710" t="s">
        <v>78</v>
      </c>
      <c r="BI101" s="1710"/>
      <c r="BJ101" s="1710"/>
      <c r="BK101" s="1710" t="s">
        <v>79</v>
      </c>
      <c r="BL101" s="1710"/>
      <c r="BM101" s="1710"/>
      <c r="BN101" s="1710" t="s">
        <v>149</v>
      </c>
      <c r="BO101" s="1710"/>
      <c r="BP101" s="1710"/>
      <c r="BQ101" s="1710" t="s">
        <v>150</v>
      </c>
      <c r="BR101" s="1710"/>
      <c r="BS101" s="1710"/>
      <c r="BT101" s="1710" t="s">
        <v>75</v>
      </c>
      <c r="BU101" s="1710"/>
      <c r="BV101" s="1710"/>
      <c r="BW101" s="292"/>
      <c r="BX101" s="270"/>
      <c r="BY101" s="270"/>
      <c r="BZ101" s="274"/>
      <c r="CA101" s="274"/>
      <c r="CC101" s="235"/>
      <c r="CD101" s="1728"/>
      <c r="CE101" s="1728"/>
      <c r="CF101" s="1728"/>
      <c r="CG101" s="1729"/>
      <c r="CH101" s="1729"/>
      <c r="CI101" s="1729"/>
      <c r="CJ101" s="1730"/>
      <c r="CK101" s="1730"/>
      <c r="CL101" s="1730"/>
      <c r="CM101" s="1729"/>
      <c r="CN101" s="1729"/>
      <c r="CO101" s="1729"/>
      <c r="CP101" s="1731"/>
      <c r="CQ101" s="1731"/>
      <c r="CR101" s="1731"/>
      <c r="CS101" s="1720"/>
      <c r="CT101" s="1720"/>
      <c r="CU101" s="1720"/>
      <c r="CV101" s="1721"/>
      <c r="CW101" s="1721"/>
      <c r="CX101" s="1721"/>
      <c r="CY101" s="1700"/>
      <c r="CZ101" s="1700"/>
      <c r="DA101" s="1700"/>
      <c r="DB101" s="1700"/>
      <c r="DC101" s="1700"/>
      <c r="DD101" s="1700"/>
      <c r="DE101" s="1700"/>
      <c r="DF101" s="1700"/>
      <c r="DG101" s="1700"/>
      <c r="DH101" s="1719"/>
      <c r="DI101" s="1719"/>
      <c r="DJ101" s="1719"/>
      <c r="DK101" s="1710" t="s">
        <v>71</v>
      </c>
      <c r="DL101" s="1710"/>
      <c r="DM101" s="1710"/>
      <c r="DN101" s="1710" t="s">
        <v>72</v>
      </c>
      <c r="DO101" s="1710"/>
      <c r="DP101" s="1710"/>
      <c r="DQ101" s="1710" t="s">
        <v>73</v>
      </c>
      <c r="DR101" s="1710"/>
      <c r="DS101" s="1710"/>
      <c r="DT101" s="1710" t="s">
        <v>74</v>
      </c>
      <c r="DU101" s="1710"/>
      <c r="DV101" s="1710"/>
      <c r="DW101" s="1710" t="s">
        <v>75</v>
      </c>
      <c r="DX101" s="1710"/>
      <c r="DY101" s="1710"/>
      <c r="DZ101" s="1710" t="s">
        <v>76</v>
      </c>
      <c r="EA101" s="1710"/>
      <c r="EB101" s="1710"/>
      <c r="EC101" s="1710" t="s">
        <v>77</v>
      </c>
      <c r="ED101" s="1710"/>
      <c r="EE101" s="1710"/>
      <c r="EF101" s="1710" t="s">
        <v>78</v>
      </c>
      <c r="EG101" s="1710"/>
      <c r="EH101" s="1710"/>
      <c r="EI101" s="1710" t="s">
        <v>79</v>
      </c>
      <c r="EJ101" s="1710"/>
      <c r="EK101" s="1710"/>
      <c r="EL101" s="1710" t="s">
        <v>149</v>
      </c>
      <c r="EM101" s="1710"/>
      <c r="EN101" s="1710"/>
      <c r="EO101" s="1710" t="s">
        <v>150</v>
      </c>
      <c r="EP101" s="1710"/>
      <c r="EQ101" s="1710"/>
      <c r="ER101" s="1710" t="s">
        <v>75</v>
      </c>
      <c r="ES101" s="1710"/>
      <c r="ET101" s="1710"/>
      <c r="EU101" s="291"/>
      <c r="EV101" s="371"/>
    </row>
    <row r="102" spans="1:152" ht="17.25">
      <c r="A102" s="111"/>
      <c r="B102" s="274"/>
      <c r="C102" s="274"/>
      <c r="D102" s="235"/>
      <c r="E102" s="235"/>
      <c r="F102" s="1728"/>
      <c r="G102" s="1728"/>
      <c r="H102" s="1728"/>
      <c r="I102" s="1729"/>
      <c r="J102" s="1729"/>
      <c r="K102" s="1729"/>
      <c r="L102" s="1730"/>
      <c r="M102" s="1730"/>
      <c r="N102" s="1730"/>
      <c r="O102" s="1729"/>
      <c r="P102" s="1729"/>
      <c r="Q102" s="1729"/>
      <c r="R102" s="1731"/>
      <c r="S102" s="1731"/>
      <c r="T102" s="1731"/>
      <c r="U102" s="1720"/>
      <c r="V102" s="1720"/>
      <c r="W102" s="1720"/>
      <c r="X102" s="1721"/>
      <c r="Y102" s="1721"/>
      <c r="Z102" s="1721"/>
      <c r="AA102" s="1700"/>
      <c r="AB102" s="1700"/>
      <c r="AC102" s="1700"/>
      <c r="AD102" s="1700"/>
      <c r="AE102" s="1700"/>
      <c r="AF102" s="1700"/>
      <c r="AG102" s="1700"/>
      <c r="AH102" s="1700"/>
      <c r="AI102" s="1700"/>
      <c r="AJ102" s="1719"/>
      <c r="AK102" s="1719"/>
      <c r="AL102" s="1719"/>
      <c r="AM102" s="1710"/>
      <c r="AN102" s="1710"/>
      <c r="AO102" s="1710"/>
      <c r="AP102" s="1710"/>
      <c r="AQ102" s="1710"/>
      <c r="AR102" s="1710"/>
      <c r="AS102" s="1710"/>
      <c r="AT102" s="1710"/>
      <c r="AU102" s="1710"/>
      <c r="AV102" s="1710"/>
      <c r="AW102" s="1710"/>
      <c r="AX102" s="1710"/>
      <c r="AY102" s="1710"/>
      <c r="AZ102" s="1710"/>
      <c r="BA102" s="1710"/>
      <c r="BB102" s="1710"/>
      <c r="BC102" s="1710"/>
      <c r="BD102" s="1710"/>
      <c r="BE102" s="1710"/>
      <c r="BF102" s="1710"/>
      <c r="BG102" s="1710"/>
      <c r="BH102" s="1710"/>
      <c r="BI102" s="1710"/>
      <c r="BJ102" s="1710"/>
      <c r="BK102" s="1710"/>
      <c r="BL102" s="1710"/>
      <c r="BM102" s="1710"/>
      <c r="BN102" s="1710"/>
      <c r="BO102" s="1710"/>
      <c r="BP102" s="1710"/>
      <c r="BQ102" s="1710"/>
      <c r="BR102" s="1710"/>
      <c r="BS102" s="1710"/>
      <c r="BT102" s="1710"/>
      <c r="BU102" s="1710"/>
      <c r="BV102" s="1710"/>
      <c r="BW102" s="292"/>
      <c r="BX102" s="270"/>
      <c r="BY102" s="270"/>
      <c r="BZ102" s="274"/>
      <c r="CA102" s="274"/>
      <c r="CB102" s="235"/>
      <c r="CC102" s="235"/>
      <c r="CD102" s="1728"/>
      <c r="CE102" s="1728"/>
      <c r="CF102" s="1728"/>
      <c r="CG102" s="1729"/>
      <c r="CH102" s="1729"/>
      <c r="CI102" s="1729"/>
      <c r="CJ102" s="1730"/>
      <c r="CK102" s="1730"/>
      <c r="CL102" s="1730"/>
      <c r="CM102" s="1729"/>
      <c r="CN102" s="1729"/>
      <c r="CO102" s="1729"/>
      <c r="CP102" s="1731"/>
      <c r="CQ102" s="1731"/>
      <c r="CR102" s="1731"/>
      <c r="CS102" s="1720"/>
      <c r="CT102" s="1720"/>
      <c r="CU102" s="1720"/>
      <c r="CV102" s="1721"/>
      <c r="CW102" s="1721"/>
      <c r="CX102" s="1721"/>
      <c r="CY102" s="1700"/>
      <c r="CZ102" s="1700"/>
      <c r="DA102" s="1700"/>
      <c r="DB102" s="1700"/>
      <c r="DC102" s="1700"/>
      <c r="DD102" s="1700"/>
      <c r="DE102" s="1700"/>
      <c r="DF102" s="1700"/>
      <c r="DG102" s="1700"/>
      <c r="DH102" s="1719"/>
      <c r="DI102" s="1719"/>
      <c r="DJ102" s="1719"/>
      <c r="DK102" s="1710"/>
      <c r="DL102" s="1710"/>
      <c r="DM102" s="1710"/>
      <c r="DN102" s="1710"/>
      <c r="DO102" s="1710"/>
      <c r="DP102" s="1710"/>
      <c r="DQ102" s="1710"/>
      <c r="DR102" s="1710"/>
      <c r="DS102" s="1710"/>
      <c r="DT102" s="1710"/>
      <c r="DU102" s="1710"/>
      <c r="DV102" s="1710"/>
      <c r="DW102" s="1710"/>
      <c r="DX102" s="1710"/>
      <c r="DY102" s="1710"/>
      <c r="DZ102" s="1710"/>
      <c r="EA102" s="1710"/>
      <c r="EB102" s="1710"/>
      <c r="EC102" s="1710"/>
      <c r="ED102" s="1710"/>
      <c r="EE102" s="1710"/>
      <c r="EF102" s="1710"/>
      <c r="EG102" s="1710"/>
      <c r="EH102" s="1710"/>
      <c r="EI102" s="1710"/>
      <c r="EJ102" s="1710"/>
      <c r="EK102" s="1710"/>
      <c r="EL102" s="1710"/>
      <c r="EM102" s="1710"/>
      <c r="EN102" s="1710"/>
      <c r="EO102" s="1710"/>
      <c r="EP102" s="1710"/>
      <c r="EQ102" s="1710"/>
      <c r="ER102" s="1710"/>
      <c r="ES102" s="1710"/>
      <c r="ET102" s="1710"/>
      <c r="EU102" s="291"/>
      <c r="EV102" s="371"/>
    </row>
    <row r="103" spans="1:152" ht="30.75">
      <c r="A103" s="173"/>
      <c r="B103" s="274"/>
      <c r="C103" s="274"/>
      <c r="D103" s="1763" t="s">
        <v>330</v>
      </c>
      <c r="E103" s="1764"/>
      <c r="F103" s="1692" t="str">
        <f>IF('01nen'!$C$36="○","○","")</f>
        <v/>
      </c>
      <c r="G103" s="1692"/>
      <c r="H103" s="1692"/>
      <c r="I103" s="1692" t="str">
        <f>IF('01nen'!$E$37="○","○","")</f>
        <v/>
      </c>
      <c r="J103" s="1692"/>
      <c r="K103" s="1692"/>
      <c r="L103" s="1692" t="str">
        <f>IF('01nen'!$C$37="○","○","")</f>
        <v/>
      </c>
      <c r="M103" s="1692"/>
      <c r="N103" s="1692"/>
      <c r="O103" s="1692" t="str">
        <f>IF('01nen'!$E$36="○","○","")</f>
        <v/>
      </c>
      <c r="P103" s="1692"/>
      <c r="Q103" s="1692"/>
      <c r="R103" s="1692" t="str">
        <f>IF('01nen'!$O$8="丙欄","○",IF('01nen'!$O$8="乙欄","○",""))</f>
        <v/>
      </c>
      <c r="S103" s="1692"/>
      <c r="T103" s="1692"/>
      <c r="U103" s="1722" t="str">
        <f>IF('01nen'!$AB$29&gt;0,"○","")</f>
        <v/>
      </c>
      <c r="V103" s="1722"/>
      <c r="W103" s="1722"/>
      <c r="X103" s="1692" t="str">
        <f>IF('01nen'!$AB$28&gt;0,"○","")</f>
        <v/>
      </c>
      <c r="Y103" s="1692"/>
      <c r="Z103" s="1692"/>
      <c r="AA103" s="1692" t="str">
        <f>IF('01nen'!$AB$31&gt;0,"○","")</f>
        <v/>
      </c>
      <c r="AB103" s="1692"/>
      <c r="AC103" s="1692"/>
      <c r="AD103" s="1692" t="str">
        <f>IF('01nen'!$AB$32&gt;0,"○","")</f>
        <v/>
      </c>
      <c r="AE103" s="1692"/>
      <c r="AF103" s="1692"/>
      <c r="AG103" s="1692" t="str">
        <f>IF('01nen'!$AD$31&gt;0,"○","")</f>
        <v/>
      </c>
      <c r="AH103" s="1692"/>
      <c r="AI103" s="1692"/>
      <c r="AJ103" s="1692" t="str">
        <f>IF('01nen'!$AD$32&gt;0,"○","")</f>
        <v/>
      </c>
      <c r="AK103" s="1692"/>
      <c r="AL103" s="1692"/>
      <c r="AM103" s="1723" t="str">
        <f>IF('01nen'!$H$45="就職","○","")</f>
        <v/>
      </c>
      <c r="AN103" s="1723"/>
      <c r="AO103" s="1723"/>
      <c r="AP103" s="1723" t="str">
        <f>IF('01nen'!$H$45="退職","○","")</f>
        <v/>
      </c>
      <c r="AQ103" s="1723"/>
      <c r="AR103" s="1723"/>
      <c r="AS103" s="1724" t="str">
        <f>+$AS$51</f>
        <v/>
      </c>
      <c r="AT103" s="1724"/>
      <c r="AU103" s="1724"/>
      <c r="AV103" s="1725" t="str">
        <f>IF('01nen'!$H$46="","",'01nen'!$H$46)</f>
        <v/>
      </c>
      <c r="AW103" s="1725"/>
      <c r="AX103" s="1725"/>
      <c r="AY103" s="1726" t="str">
        <f>IF('01nen'!$H$46="","",'01nen'!$H$46)</f>
        <v/>
      </c>
      <c r="AZ103" s="1726"/>
      <c r="BA103" s="1726"/>
      <c r="BB103" s="1723" t="str">
        <f>IF('01nen'!$O$12="","",IF('01nen'!$AB$35=1,"○",""))</f>
        <v/>
      </c>
      <c r="BC103" s="1723"/>
      <c r="BD103" s="1723"/>
      <c r="BE103" s="1723" t="str">
        <f>IF('01nen'!$O$12="","",IF('01nen'!$AB$35=2,"○",""))</f>
        <v/>
      </c>
      <c r="BF103" s="1723"/>
      <c r="BG103" s="1723"/>
      <c r="BH103" s="1723" t="str">
        <f>IF('01nen'!$O$12="","",IF('01nen'!$AB$35=3,"○",""))</f>
        <v/>
      </c>
      <c r="BI103" s="1723"/>
      <c r="BJ103" s="1723"/>
      <c r="BK103" s="1723" t="str">
        <f>IF('01nen'!$O$12="","",IF('01nen'!$AB$35=4,"○",""))</f>
        <v/>
      </c>
      <c r="BL103" s="1723"/>
      <c r="BM103" s="1723"/>
      <c r="BN103" s="1736" t="str">
        <f>IF('01nen'!$O$12="","",'01nen'!$O$12)</f>
        <v/>
      </c>
      <c r="BO103" s="1736"/>
      <c r="BP103" s="1736"/>
      <c r="BQ103" s="1737" t="str">
        <f>IF('01nen'!$O$12="","",'01nen'!$O$12)</f>
        <v/>
      </c>
      <c r="BR103" s="1737"/>
      <c r="BS103" s="1737"/>
      <c r="BT103" s="1738" t="str">
        <f>IF('01nen'!$O$12="","",'01nen'!$O$12)</f>
        <v/>
      </c>
      <c r="BU103" s="1738"/>
      <c r="BV103" s="1738"/>
      <c r="BW103" s="292"/>
      <c r="BX103" s="270"/>
      <c r="BY103" s="270"/>
      <c r="BZ103" s="274"/>
      <c r="CA103" s="274"/>
      <c r="CB103" s="1763" t="s">
        <v>343</v>
      </c>
      <c r="CC103" s="1764"/>
      <c r="CD103" s="1692" t="str">
        <f>IF('01nen'!$C$36="○","○","")</f>
        <v/>
      </c>
      <c r="CE103" s="1692"/>
      <c r="CF103" s="1692"/>
      <c r="CG103" s="1692" t="str">
        <f>IF('01nen'!$E$37="○","○","")</f>
        <v/>
      </c>
      <c r="CH103" s="1692"/>
      <c r="CI103" s="1692"/>
      <c r="CJ103" s="1692" t="str">
        <f>IF('01nen'!$C$37="○","○","")</f>
        <v/>
      </c>
      <c r="CK103" s="1692"/>
      <c r="CL103" s="1692"/>
      <c r="CM103" s="1692" t="str">
        <f>IF('01nen'!$E$36="○","○","")</f>
        <v/>
      </c>
      <c r="CN103" s="1692"/>
      <c r="CO103" s="1692"/>
      <c r="CP103" s="1692" t="str">
        <f>IF('01nen'!$O$8="丙欄","○",IF('01nen'!$O$8="乙欄","○",""))</f>
        <v/>
      </c>
      <c r="CQ103" s="1692"/>
      <c r="CR103" s="1692"/>
      <c r="CS103" s="1722" t="str">
        <f>IF('01nen'!$AB$29&gt;0,"○","")</f>
        <v/>
      </c>
      <c r="CT103" s="1722"/>
      <c r="CU103" s="1722"/>
      <c r="CV103" s="1692" t="str">
        <f>IF('01nen'!$AB$28&gt;0,"○","")</f>
        <v/>
      </c>
      <c r="CW103" s="1692"/>
      <c r="CX103" s="1692"/>
      <c r="CY103" s="1692" t="str">
        <f>IF('01nen'!$AB$31&gt;0,"○","")</f>
        <v/>
      </c>
      <c r="CZ103" s="1692"/>
      <c r="DA103" s="1692"/>
      <c r="DB103" s="1692" t="str">
        <f>IF('01nen'!$AB$32&gt;0,"○","")</f>
        <v/>
      </c>
      <c r="DC103" s="1692"/>
      <c r="DD103" s="1692"/>
      <c r="DE103" s="1692" t="str">
        <f>IF('01nen'!$AD$31&gt;0,"○","")</f>
        <v/>
      </c>
      <c r="DF103" s="1692"/>
      <c r="DG103" s="1692"/>
      <c r="DH103" s="1692" t="str">
        <f>IF('01nen'!$AD$32&gt;0,"○","")</f>
        <v/>
      </c>
      <c r="DI103" s="1692"/>
      <c r="DJ103" s="1692"/>
      <c r="DK103" s="1723" t="str">
        <f>IF('01nen'!$H$45="就職","○","")</f>
        <v/>
      </c>
      <c r="DL103" s="1723"/>
      <c r="DM103" s="1723"/>
      <c r="DN103" s="1723" t="str">
        <f>IF('01nen'!$H$45="退職","○","")</f>
        <v/>
      </c>
      <c r="DO103" s="1723"/>
      <c r="DP103" s="1723"/>
      <c r="DQ103" s="1724" t="str">
        <f>+$AS$51</f>
        <v/>
      </c>
      <c r="DR103" s="1724"/>
      <c r="DS103" s="1724"/>
      <c r="DT103" s="1725" t="str">
        <f>IF('01nen'!$H$46="","",'01nen'!$H$46)</f>
        <v/>
      </c>
      <c r="DU103" s="1725"/>
      <c r="DV103" s="1725"/>
      <c r="DW103" s="1726" t="str">
        <f>IF('01nen'!$H$46="","",'01nen'!$H$46)</f>
        <v/>
      </c>
      <c r="DX103" s="1726"/>
      <c r="DY103" s="1726"/>
      <c r="DZ103" s="1723" t="str">
        <f>IF('01nen'!$O$12="","",IF('01nen'!$AB$35=1,"○",""))</f>
        <v/>
      </c>
      <c r="EA103" s="1723"/>
      <c r="EB103" s="1723"/>
      <c r="EC103" s="1723" t="str">
        <f>IF('01nen'!$O$12="","",IF('01nen'!$AB$35=2,"○",""))</f>
        <v/>
      </c>
      <c r="ED103" s="1723"/>
      <c r="EE103" s="1723"/>
      <c r="EF103" s="1723" t="str">
        <f>IF('01nen'!$O$12="","",IF('01nen'!$AB$35=3,"○",""))</f>
        <v/>
      </c>
      <c r="EG103" s="1723"/>
      <c r="EH103" s="1723"/>
      <c r="EI103" s="1723" t="str">
        <f>IF('01nen'!$O$12="","",IF('01nen'!$AB$35=4,"○",""))</f>
        <v/>
      </c>
      <c r="EJ103" s="1723"/>
      <c r="EK103" s="1723"/>
      <c r="EL103" s="1736" t="str">
        <f>IF('01nen'!$O$12="","",'01nen'!$O$12)</f>
        <v/>
      </c>
      <c r="EM103" s="1736"/>
      <c r="EN103" s="1736"/>
      <c r="EO103" s="1737" t="str">
        <f>IF('01nen'!$O$12="","",'01nen'!$O$12)</f>
        <v/>
      </c>
      <c r="EP103" s="1737"/>
      <c r="EQ103" s="1737"/>
      <c r="ER103" s="1738" t="str">
        <f>IF('01nen'!$O$12="","",'01nen'!$O$12)</f>
        <v/>
      </c>
      <c r="ES103" s="1738"/>
      <c r="ET103" s="1738"/>
      <c r="EU103" s="291"/>
      <c r="EV103" s="371"/>
    </row>
    <row r="104" spans="1:152" ht="33.6" customHeight="1">
      <c r="A104" s="210"/>
      <c r="B104" s="274"/>
      <c r="C104" s="274"/>
      <c r="D104" s="1763"/>
      <c r="E104" s="1764"/>
      <c r="F104" s="1739" t="s">
        <v>83</v>
      </c>
      <c r="G104" s="1739"/>
      <c r="H104" s="1739"/>
      <c r="I104" s="1740" t="s">
        <v>298</v>
      </c>
      <c r="J104" s="1740"/>
      <c r="K104" s="1740"/>
      <c r="L104" s="1740"/>
      <c r="M104" s="1740"/>
      <c r="N104" s="1740"/>
      <c r="O104" s="1740"/>
      <c r="P104" s="1740"/>
      <c r="Q104" s="1740"/>
      <c r="R104" s="1741" t="str">
        <f>IF('01nen'!$E$11="","",IF('01nen'!$E$11&lt;1000000000000,"",LEFT((RIGHT('01nen'!$E$11+10000000000000,13)),1)))</f>
        <v>6</v>
      </c>
      <c r="S104" s="1741"/>
      <c r="T104" s="1741" t="str">
        <f>IF('01nen'!$E$11="","",LEFT((RIGHT('01nen'!$E$11+10000000000000,12)),1))</f>
        <v>1</v>
      </c>
      <c r="U104" s="1741"/>
      <c r="V104" s="1741" t="str">
        <f>IF('01nen'!$E$11="","",LEFT((RIGHT('01nen'!$E$11+10000000000000,11)),1))</f>
        <v>2</v>
      </c>
      <c r="W104" s="1741"/>
      <c r="X104" s="1741" t="str">
        <f>IF('01nen'!$E$11="","",LEFT((RIGHT('01nen'!$E$11+10000000000000,10)),1))</f>
        <v>0</v>
      </c>
      <c r="Y104" s="1741"/>
      <c r="Z104" s="1741" t="str">
        <f>IF('01nen'!$E$11="","",LEFT((RIGHT('01nen'!$E$11+10000000000000,9)),1))</f>
        <v>0</v>
      </c>
      <c r="AA104" s="1741"/>
      <c r="AB104" s="1741" t="str">
        <f>IF('01nen'!$E$11="","",LEFT((RIGHT('01nen'!$E$11+10000000000000,8)),1))</f>
        <v>0</v>
      </c>
      <c r="AC104" s="1741"/>
      <c r="AD104" s="1741" t="str">
        <f>IF('01nen'!$E$11="","",LEFT((RIGHT('01nen'!$E$11+10000000000000,7)),1))</f>
        <v>2</v>
      </c>
      <c r="AE104" s="1741"/>
      <c r="AF104" s="1741" t="str">
        <f>IF('01nen'!$E$11="","",LEFT((RIGHT('01nen'!$E$11+10000000000000,6)),1))</f>
        <v>0</v>
      </c>
      <c r="AG104" s="1741"/>
      <c r="AH104" s="1741" t="str">
        <f>IF('01nen'!$E$11="","",LEFT((RIGHT('01nen'!$E$11+10000000000000,5)),1))</f>
        <v>6</v>
      </c>
      <c r="AI104" s="1741"/>
      <c r="AJ104" s="1741" t="str">
        <f>IF('01nen'!$E$11="","",LEFT((RIGHT('01nen'!$E$11+10000000000000,4)),1))</f>
        <v>7</v>
      </c>
      <c r="AK104" s="1741"/>
      <c r="AL104" s="1741" t="str">
        <f>IF('01nen'!$E$11="","",LEFT((RIGHT('01nen'!$E$11+10000000000000,3)),1))</f>
        <v>7</v>
      </c>
      <c r="AM104" s="1741"/>
      <c r="AN104" s="1741" t="str">
        <f>IF('01nen'!$E$11="","",LEFT((RIGHT('01nen'!$E$11+10000000000000,2)),1))</f>
        <v>8</v>
      </c>
      <c r="AO104" s="1741"/>
      <c r="AP104" s="1741" t="str">
        <f>IF('01nen'!$E$11="","",LEFT((RIGHT('01nen'!$E$11+10000000000000,1)),1))</f>
        <v>8</v>
      </c>
      <c r="AQ104" s="1741"/>
      <c r="AR104" s="289" t="s">
        <v>300</v>
      </c>
      <c r="AS104" s="135"/>
      <c r="AT104" s="135"/>
      <c r="AU104" s="135"/>
      <c r="AV104" s="135"/>
      <c r="AW104" s="135"/>
      <c r="AX104" s="135"/>
      <c r="AY104" s="135"/>
      <c r="AZ104" s="135"/>
      <c r="BA104" s="135"/>
      <c r="BB104" s="135"/>
      <c r="BC104" s="135"/>
      <c r="BD104" s="135"/>
      <c r="BE104" s="135"/>
      <c r="BF104" s="135"/>
      <c r="BG104" s="135"/>
      <c r="BH104" s="135"/>
      <c r="BI104" s="135"/>
      <c r="BJ104" s="135"/>
      <c r="BK104" s="135"/>
      <c r="BL104" s="136"/>
      <c r="BM104" s="135"/>
      <c r="BN104" s="135"/>
      <c r="BO104" s="135"/>
      <c r="BP104" s="135"/>
      <c r="BQ104" s="135"/>
      <c r="BR104" s="135"/>
      <c r="BS104" s="135"/>
      <c r="BT104" s="135"/>
      <c r="BU104" s="135"/>
      <c r="BV104" s="290"/>
      <c r="BW104" s="292"/>
      <c r="BX104" s="270"/>
      <c r="BY104" s="270"/>
      <c r="BZ104" s="274"/>
      <c r="CA104" s="274"/>
      <c r="CB104" s="1763"/>
      <c r="CC104" s="1764"/>
      <c r="CD104" s="1739" t="s">
        <v>83</v>
      </c>
      <c r="CE104" s="1739"/>
      <c r="CF104" s="1739"/>
      <c r="CG104" s="1779"/>
      <c r="CH104" s="1780"/>
      <c r="CI104" s="1780"/>
      <c r="CJ104" s="1780"/>
      <c r="CK104" s="1780"/>
      <c r="CL104" s="1780"/>
      <c r="CM104" s="1780"/>
      <c r="CN104" s="1780"/>
      <c r="CO104" s="1780"/>
      <c r="CP104" s="1780"/>
      <c r="CQ104" s="1780"/>
      <c r="CR104" s="1780"/>
      <c r="CS104" s="1780"/>
      <c r="CT104" s="1780"/>
      <c r="CU104" s="1780"/>
      <c r="CV104" s="1780"/>
      <c r="CW104" s="1780"/>
      <c r="CX104" s="1780"/>
      <c r="CY104" s="1780"/>
      <c r="CZ104" s="1780"/>
      <c r="DA104" s="1780"/>
      <c r="DB104" s="1780"/>
      <c r="DC104" s="1780"/>
      <c r="DD104" s="1780"/>
      <c r="DE104" s="1780"/>
      <c r="DF104" s="1780"/>
      <c r="DG104" s="1780"/>
      <c r="DH104" s="1780"/>
      <c r="DI104" s="1780"/>
      <c r="DJ104" s="1780"/>
      <c r="DK104" s="1780"/>
      <c r="DL104" s="1780"/>
      <c r="DM104" s="1780"/>
      <c r="DN104" s="1780"/>
      <c r="DO104" s="1780"/>
      <c r="DP104" s="1780"/>
      <c r="DQ104" s="1780"/>
      <c r="DR104" s="1780"/>
      <c r="DS104" s="1780"/>
      <c r="DT104" s="1780"/>
      <c r="DU104" s="1780"/>
      <c r="DV104" s="1780"/>
      <c r="DW104" s="1780"/>
      <c r="DX104" s="1780"/>
      <c r="DY104" s="1780"/>
      <c r="DZ104" s="1780"/>
      <c r="EA104" s="1780"/>
      <c r="EB104" s="1780"/>
      <c r="EC104" s="1780"/>
      <c r="ED104" s="1780"/>
      <c r="EE104" s="1780"/>
      <c r="EF104" s="1780"/>
      <c r="EG104" s="1780"/>
      <c r="EH104" s="1780"/>
      <c r="EI104" s="1780"/>
      <c r="EJ104" s="1780"/>
      <c r="EK104" s="1780"/>
      <c r="EL104" s="1780"/>
      <c r="EM104" s="1780"/>
      <c r="EN104" s="1780"/>
      <c r="EO104" s="1780"/>
      <c r="EP104" s="1780"/>
      <c r="EQ104" s="1780"/>
      <c r="ER104" s="1780"/>
      <c r="ES104" s="1780"/>
      <c r="ET104" s="1781"/>
      <c r="EU104" s="291"/>
      <c r="EV104" s="371"/>
    </row>
    <row r="105" spans="1:152" ht="33" customHeight="1">
      <c r="A105" s="210"/>
      <c r="B105" s="274"/>
      <c r="D105" s="1763"/>
      <c r="E105" s="1764"/>
      <c r="F105" s="1739"/>
      <c r="G105" s="1739"/>
      <c r="H105" s="1739"/>
      <c r="I105" s="1742" t="s">
        <v>219</v>
      </c>
      <c r="J105" s="1742"/>
      <c r="K105" s="1742"/>
      <c r="L105" s="1742"/>
      <c r="M105" s="1742"/>
      <c r="N105" s="1742"/>
      <c r="O105" s="1742"/>
      <c r="P105" s="1742"/>
      <c r="Q105" s="1742"/>
      <c r="R105" s="1743" t="str">
        <f>IF('01nen'!$E$9="","",'01nen'!$E$9)</f>
        <v>大阪市淀川区西中島5丁目6-3-305号</v>
      </c>
      <c r="S105" s="1743"/>
      <c r="T105" s="1743"/>
      <c r="U105" s="1743"/>
      <c r="V105" s="1743"/>
      <c r="W105" s="1743"/>
      <c r="X105" s="1743"/>
      <c r="Y105" s="1743"/>
      <c r="Z105" s="1743"/>
      <c r="AA105" s="1743"/>
      <c r="AB105" s="1743"/>
      <c r="AC105" s="1743"/>
      <c r="AD105" s="1743"/>
      <c r="AE105" s="1743"/>
      <c r="AF105" s="1743"/>
      <c r="AG105" s="1743"/>
      <c r="AH105" s="1743"/>
      <c r="AI105" s="1743"/>
      <c r="AJ105" s="1743"/>
      <c r="AK105" s="1743"/>
      <c r="AL105" s="1743"/>
      <c r="AM105" s="1743"/>
      <c r="AN105" s="1743"/>
      <c r="AO105" s="1743"/>
      <c r="AP105" s="1743"/>
      <c r="AQ105" s="1743"/>
      <c r="AR105" s="1743"/>
      <c r="AS105" s="1743"/>
      <c r="AT105" s="1743"/>
      <c r="AU105" s="1743"/>
      <c r="AV105" s="1743"/>
      <c r="AW105" s="1743"/>
      <c r="AX105" s="1743"/>
      <c r="AY105" s="1743"/>
      <c r="AZ105" s="1743"/>
      <c r="BA105" s="1743"/>
      <c r="BB105" s="1743"/>
      <c r="BC105" s="1743"/>
      <c r="BD105" s="1743"/>
      <c r="BE105" s="1743"/>
      <c r="BF105" s="1743"/>
      <c r="BG105" s="1743"/>
      <c r="BH105" s="1743"/>
      <c r="BI105" s="1743"/>
      <c r="BJ105" s="1743"/>
      <c r="BK105" s="1743"/>
      <c r="BL105" s="1743"/>
      <c r="BM105" s="1743"/>
      <c r="BN105" s="1743"/>
      <c r="BO105" s="1743"/>
      <c r="BP105" s="1743"/>
      <c r="BQ105" s="1743"/>
      <c r="BR105" s="1743"/>
      <c r="BS105" s="1743"/>
      <c r="BT105" s="1743"/>
      <c r="BU105" s="1743"/>
      <c r="BV105" s="1743"/>
      <c r="BW105" s="292"/>
      <c r="BX105" s="270"/>
      <c r="BY105" s="270"/>
      <c r="BZ105" s="274"/>
      <c r="CB105" s="1763"/>
      <c r="CC105" s="1764"/>
      <c r="CD105" s="1739"/>
      <c r="CE105" s="1739"/>
      <c r="CF105" s="1739"/>
      <c r="CG105" s="1742" t="s">
        <v>219</v>
      </c>
      <c r="CH105" s="1742"/>
      <c r="CI105" s="1742"/>
      <c r="CJ105" s="1742"/>
      <c r="CK105" s="1742"/>
      <c r="CL105" s="1742"/>
      <c r="CM105" s="1742"/>
      <c r="CN105" s="1742"/>
      <c r="CO105" s="1742"/>
      <c r="CP105" s="1743" t="str">
        <f>IF('01nen'!$E$9="","",'01nen'!$E$9)</f>
        <v>大阪市淀川区西中島5丁目6-3-305号</v>
      </c>
      <c r="CQ105" s="1743"/>
      <c r="CR105" s="1743"/>
      <c r="CS105" s="1743"/>
      <c r="CT105" s="1743"/>
      <c r="CU105" s="1743"/>
      <c r="CV105" s="1743"/>
      <c r="CW105" s="1743"/>
      <c r="CX105" s="1743"/>
      <c r="CY105" s="1743"/>
      <c r="CZ105" s="1743"/>
      <c r="DA105" s="1743"/>
      <c r="DB105" s="1743"/>
      <c r="DC105" s="1743"/>
      <c r="DD105" s="1743"/>
      <c r="DE105" s="1743"/>
      <c r="DF105" s="1743"/>
      <c r="DG105" s="1743"/>
      <c r="DH105" s="1743"/>
      <c r="DI105" s="1743"/>
      <c r="DJ105" s="1743"/>
      <c r="DK105" s="1743"/>
      <c r="DL105" s="1743"/>
      <c r="DM105" s="1743"/>
      <c r="DN105" s="1743"/>
      <c r="DO105" s="1743"/>
      <c r="DP105" s="1743"/>
      <c r="DQ105" s="1743"/>
      <c r="DR105" s="1743"/>
      <c r="DS105" s="1743"/>
      <c r="DT105" s="1743"/>
      <c r="DU105" s="1743"/>
      <c r="DV105" s="1743"/>
      <c r="DW105" s="1743"/>
      <c r="DX105" s="1743"/>
      <c r="DY105" s="1743"/>
      <c r="DZ105" s="1743"/>
      <c r="EA105" s="1743"/>
      <c r="EB105" s="1743"/>
      <c r="EC105" s="1743"/>
      <c r="ED105" s="1743"/>
      <c r="EE105" s="1743"/>
      <c r="EF105" s="1743"/>
      <c r="EG105" s="1743"/>
      <c r="EH105" s="1743"/>
      <c r="EI105" s="1743"/>
      <c r="EJ105" s="1743"/>
      <c r="EK105" s="1743"/>
      <c r="EL105" s="1743"/>
      <c r="EM105" s="1743"/>
      <c r="EN105" s="1743"/>
      <c r="EO105" s="1743"/>
      <c r="EP105" s="1743"/>
      <c r="EQ105" s="1743"/>
      <c r="ER105" s="1743"/>
      <c r="ES105" s="1743"/>
      <c r="ET105" s="1743"/>
      <c r="EU105" s="291"/>
      <c r="EV105" s="371"/>
    </row>
    <row r="106" spans="1:152" ht="33" customHeight="1">
      <c r="A106" s="210"/>
      <c r="B106" s="274"/>
      <c r="D106" s="1763"/>
      <c r="E106" s="1764"/>
      <c r="F106" s="1739"/>
      <c r="G106" s="1739"/>
      <c r="H106" s="1739"/>
      <c r="I106" s="1710" t="s">
        <v>244</v>
      </c>
      <c r="J106" s="1710"/>
      <c r="K106" s="1710"/>
      <c r="L106" s="1710"/>
      <c r="M106" s="1710"/>
      <c r="N106" s="1710"/>
      <c r="O106" s="1710"/>
      <c r="P106" s="1710"/>
      <c r="Q106" s="1710"/>
      <c r="R106" s="1744" t="str">
        <f>IF('01nen'!$E$10="","",'01nen'!$E$10)</f>
        <v xml:space="preserve">株式会社 MICROBIT
</v>
      </c>
      <c r="S106" s="1745"/>
      <c r="T106" s="1745"/>
      <c r="U106" s="1745"/>
      <c r="V106" s="1745"/>
      <c r="W106" s="1745"/>
      <c r="X106" s="1745"/>
      <c r="Y106" s="1745"/>
      <c r="Z106" s="1745"/>
      <c r="AA106" s="1745"/>
      <c r="AB106" s="1745"/>
      <c r="AC106" s="1745"/>
      <c r="AD106" s="1745"/>
      <c r="AE106" s="1745"/>
      <c r="AF106" s="1745"/>
      <c r="AG106" s="1745"/>
      <c r="AH106" s="1745"/>
      <c r="AI106" s="1745"/>
      <c r="AJ106" s="1745"/>
      <c r="AK106" s="1745"/>
      <c r="AL106" s="1745"/>
      <c r="AM106" s="1745"/>
      <c r="AN106" s="1745"/>
      <c r="AO106" s="1745"/>
      <c r="AP106" s="1745"/>
      <c r="AQ106" s="1745"/>
      <c r="AR106" s="1745"/>
      <c r="AS106" s="1745"/>
      <c r="AT106" s="1745"/>
      <c r="AU106" s="1745"/>
      <c r="AV106" s="1745"/>
      <c r="AW106" s="1745"/>
      <c r="AX106" s="1745"/>
      <c r="AY106" s="1745"/>
      <c r="AZ106" s="1745"/>
      <c r="BA106" s="1746"/>
      <c r="BB106" s="1747" t="s">
        <v>299</v>
      </c>
      <c r="BC106" s="1747"/>
      <c r="BD106" s="1747"/>
      <c r="BE106" s="1747"/>
      <c r="BF106" s="1748" t="str">
        <f>IF('01nen'!$E$12="","",'01nen'!$E$12)</f>
        <v xml:space="preserve">06-6305-1251
</v>
      </c>
      <c r="BG106" s="1748"/>
      <c r="BH106" s="1748"/>
      <c r="BI106" s="1748"/>
      <c r="BJ106" s="1748"/>
      <c r="BK106" s="1748"/>
      <c r="BL106" s="1748"/>
      <c r="BM106" s="1748"/>
      <c r="BN106" s="1748"/>
      <c r="BO106" s="1748"/>
      <c r="BP106" s="1748"/>
      <c r="BQ106" s="1748"/>
      <c r="BR106" s="1748"/>
      <c r="BS106" s="1748"/>
      <c r="BT106" s="1748"/>
      <c r="BU106" s="1748"/>
      <c r="BV106" s="1749"/>
      <c r="BW106" s="292"/>
      <c r="BX106" s="270"/>
      <c r="BY106" s="270"/>
      <c r="BZ106" s="274"/>
      <c r="CB106" s="1763"/>
      <c r="CC106" s="1764"/>
      <c r="CD106" s="1739"/>
      <c r="CE106" s="1739"/>
      <c r="CF106" s="1739"/>
      <c r="CG106" s="1710" t="s">
        <v>244</v>
      </c>
      <c r="CH106" s="1710"/>
      <c r="CI106" s="1710"/>
      <c r="CJ106" s="1710"/>
      <c r="CK106" s="1710"/>
      <c r="CL106" s="1710"/>
      <c r="CM106" s="1710"/>
      <c r="CN106" s="1710"/>
      <c r="CO106" s="1710"/>
      <c r="CP106" s="1744" t="str">
        <f>IF('01nen'!$E$10="","",'01nen'!$E$10)</f>
        <v xml:space="preserve">株式会社 MICROBIT
</v>
      </c>
      <c r="CQ106" s="1745"/>
      <c r="CR106" s="1745"/>
      <c r="CS106" s="1745"/>
      <c r="CT106" s="1745"/>
      <c r="CU106" s="1745"/>
      <c r="CV106" s="1745"/>
      <c r="CW106" s="1745"/>
      <c r="CX106" s="1745"/>
      <c r="CY106" s="1745"/>
      <c r="CZ106" s="1745"/>
      <c r="DA106" s="1745"/>
      <c r="DB106" s="1745"/>
      <c r="DC106" s="1745"/>
      <c r="DD106" s="1745"/>
      <c r="DE106" s="1745"/>
      <c r="DF106" s="1745"/>
      <c r="DG106" s="1745"/>
      <c r="DH106" s="1745"/>
      <c r="DI106" s="1745"/>
      <c r="DJ106" s="1745"/>
      <c r="DK106" s="1745"/>
      <c r="DL106" s="1745"/>
      <c r="DM106" s="1745"/>
      <c r="DN106" s="1745"/>
      <c r="DO106" s="1745"/>
      <c r="DP106" s="1745"/>
      <c r="DQ106" s="1745"/>
      <c r="DR106" s="1745"/>
      <c r="DS106" s="1745"/>
      <c r="DT106" s="1745"/>
      <c r="DU106" s="1745"/>
      <c r="DV106" s="1745"/>
      <c r="DW106" s="1745"/>
      <c r="DX106" s="1745"/>
      <c r="DY106" s="1746"/>
      <c r="DZ106" s="1747" t="s">
        <v>299</v>
      </c>
      <c r="EA106" s="1747"/>
      <c r="EB106" s="1747"/>
      <c r="EC106" s="1747"/>
      <c r="ED106" s="1748" t="str">
        <f>IF('01nen'!$E$12="","",'01nen'!$E$12)</f>
        <v xml:space="preserve">06-6305-1251
</v>
      </c>
      <c r="EE106" s="1748"/>
      <c r="EF106" s="1748"/>
      <c r="EG106" s="1748"/>
      <c r="EH106" s="1748"/>
      <c r="EI106" s="1748"/>
      <c r="EJ106" s="1748"/>
      <c r="EK106" s="1748"/>
      <c r="EL106" s="1748"/>
      <c r="EM106" s="1748"/>
      <c r="EN106" s="1748"/>
      <c r="EO106" s="1748"/>
      <c r="EP106" s="1748"/>
      <c r="EQ106" s="1748"/>
      <c r="ER106" s="1748"/>
      <c r="ES106" s="1748"/>
      <c r="ET106" s="1749"/>
      <c r="EU106" s="291"/>
      <c r="EV106" s="371"/>
    </row>
    <row r="107" spans="1:152" s="101" customFormat="1" ht="23.45" customHeight="1">
      <c r="A107" s="104"/>
      <c r="B107" s="294"/>
      <c r="E107" s="294"/>
      <c r="F107" s="1776" t="s">
        <v>97</v>
      </c>
      <c r="G107" s="1776"/>
      <c r="H107" s="1776"/>
      <c r="I107" s="1776"/>
      <c r="J107" s="1776"/>
      <c r="K107" s="1776"/>
      <c r="L107" s="1776"/>
      <c r="M107" s="1776"/>
      <c r="N107" s="1776"/>
      <c r="O107" s="1775" t="str">
        <f>IF('01nen'!$E$13="","",LEFT((RIGHT('01nen'!$E$13+100000,5)),1))</f>
        <v/>
      </c>
      <c r="P107" s="1759"/>
      <c r="Q107" s="1759" t="str">
        <f>IF('01nen'!$E$13="","",LEFT((RIGHT('01nen'!$E$13+100000,4)),1))</f>
        <v/>
      </c>
      <c r="R107" s="1759"/>
      <c r="S107" s="1759" t="str">
        <f>IF('01nen'!$E$13="","",LEFT((RIGHT('01nen'!$E$13+100000,3)),1))</f>
        <v/>
      </c>
      <c r="T107" s="1759"/>
      <c r="U107" s="1759" t="str">
        <f>IF('01nen'!$E$13="","",LEFT((RIGHT('01nen'!$E$13+100000,2)),1))</f>
        <v/>
      </c>
      <c r="V107" s="1759"/>
      <c r="W107" s="1759" t="str">
        <f>IF('01nen'!$E$13="","",LEFT((RIGHT('01nen'!$E$13+100000,1)),1))</f>
        <v/>
      </c>
      <c r="X107" s="1760"/>
      <c r="Y107" s="1774" t="s">
        <v>99</v>
      </c>
      <c r="Z107" s="1774"/>
      <c r="AA107" s="1774"/>
      <c r="AB107" s="1774"/>
      <c r="AC107" s="1774"/>
      <c r="AD107" s="1774"/>
      <c r="AE107" s="1774"/>
      <c r="AF107" s="1774"/>
      <c r="AG107" s="1774"/>
      <c r="AH107" s="1775" t="str">
        <f>IF('01nen'!$I$13="","",LEFT((RIGHT('01nen'!$I$13+100000000,8)),1))</f>
        <v>0</v>
      </c>
      <c r="AI107" s="1759"/>
      <c r="AJ107" s="1759" t="str">
        <f>IF('01nen'!$I$13="","",LEFT((RIGHT('01nen'!$I$13+100000000,7)),1))</f>
        <v>0</v>
      </c>
      <c r="AK107" s="1759"/>
      <c r="AL107" s="1759" t="str">
        <f>IF('01nen'!$I$13="","",LEFT((RIGHT('01nen'!$I$13+100000000,6)),1))</f>
        <v>6</v>
      </c>
      <c r="AM107" s="1759"/>
      <c r="AN107" s="1759" t="str">
        <f>IF('01nen'!$I$13="","",LEFT((RIGHT('01nen'!$I$13+100000000,5)),1))</f>
        <v>0</v>
      </c>
      <c r="AO107" s="1759"/>
      <c r="AP107" s="1759" t="str">
        <f>IF('01nen'!$I$13="","",LEFT((RIGHT('01nen'!$I$13+100000000,4)),1))</f>
        <v>0</v>
      </c>
      <c r="AQ107" s="1759"/>
      <c r="AR107" s="1759" t="str">
        <f>IF('01nen'!$I$13="","",LEFT((RIGHT('01nen'!$I$13+100000000,3)),1))</f>
        <v>3</v>
      </c>
      <c r="AS107" s="1759"/>
      <c r="AT107" s="1759" t="str">
        <f>IF('01nen'!$I$13="","",LEFT((RIGHT('01nen'!$I$13+100000000,2)),1))</f>
        <v>3</v>
      </c>
      <c r="AU107" s="1759"/>
      <c r="AV107" s="1759" t="str">
        <f>IF('01nen'!$I$13="","",LEFT((RIGHT('01nen'!$I$13+100000000,1)),1))</f>
        <v>8</v>
      </c>
      <c r="AW107" s="1760"/>
      <c r="BV107" s="301" t="s">
        <v>342</v>
      </c>
      <c r="BW107" s="295"/>
      <c r="BX107" s="296"/>
      <c r="BY107" s="296"/>
      <c r="BZ107" s="294"/>
      <c r="CC107" s="100"/>
      <c r="CD107" s="100"/>
      <c r="CE107" s="100"/>
      <c r="CF107" s="100"/>
      <c r="CG107" s="100"/>
      <c r="CH107" s="100"/>
      <c r="CI107" s="100"/>
      <c r="CJ107" s="100"/>
      <c r="CK107" s="100"/>
      <c r="CL107" s="100"/>
      <c r="CM107" s="100"/>
      <c r="CN107" s="100"/>
      <c r="CO107" s="100"/>
      <c r="CP107" s="100"/>
      <c r="CQ107" s="100"/>
      <c r="CR107" s="100"/>
      <c r="CS107" s="100"/>
      <c r="CT107" s="100"/>
      <c r="CU107" s="100"/>
      <c r="CV107" s="100"/>
      <c r="CW107" s="100"/>
      <c r="CX107" s="100"/>
      <c r="CY107" s="100"/>
      <c r="CZ107" s="100"/>
      <c r="DA107" s="100"/>
      <c r="DB107" s="100"/>
      <c r="DC107" s="100"/>
      <c r="DD107" s="100"/>
      <c r="DE107" s="100"/>
      <c r="DF107" s="100"/>
      <c r="DG107" s="100"/>
      <c r="DH107" s="100"/>
      <c r="DI107" s="100"/>
      <c r="DJ107" s="100"/>
      <c r="DK107" s="100"/>
      <c r="DL107" s="100"/>
      <c r="DM107" s="100"/>
      <c r="DN107" s="100"/>
      <c r="DO107" s="100"/>
      <c r="DP107" s="100"/>
      <c r="DQ107" s="100"/>
      <c r="DR107" s="100"/>
      <c r="DS107" s="100"/>
      <c r="DT107" s="100"/>
      <c r="DU107" s="100"/>
      <c r="DV107" s="100"/>
      <c r="DW107" s="100"/>
      <c r="DX107" s="100"/>
      <c r="DY107" s="100"/>
      <c r="DZ107" s="100"/>
      <c r="EA107" s="100"/>
      <c r="EB107" s="100"/>
      <c r="EC107" s="100"/>
      <c r="ED107" s="100"/>
      <c r="EE107" s="100"/>
      <c r="EF107" s="100"/>
      <c r="EG107" s="100"/>
      <c r="EH107" s="100"/>
      <c r="EI107" s="100"/>
      <c r="EJ107" s="100"/>
      <c r="EK107" s="100"/>
      <c r="EL107" s="100"/>
      <c r="EM107" s="100"/>
      <c r="EN107" s="100"/>
      <c r="EO107" s="100"/>
      <c r="EP107" s="100"/>
      <c r="EQ107" s="100"/>
      <c r="ER107" s="100"/>
      <c r="ES107" s="100"/>
      <c r="ET107" s="100"/>
      <c r="EU107" s="102"/>
      <c r="EV107" s="372"/>
    </row>
    <row r="108" spans="1:152" ht="17.25">
      <c r="A108" s="103"/>
      <c r="B108" s="117"/>
      <c r="C108" s="117"/>
      <c r="D108" s="117"/>
      <c r="E108" s="117"/>
      <c r="F108" s="113"/>
      <c r="G108" s="113"/>
      <c r="H108" s="113"/>
      <c r="I108" s="110"/>
      <c r="J108" s="110"/>
      <c r="K108" s="110"/>
      <c r="L108" s="110"/>
      <c r="M108" s="110"/>
      <c r="N108" s="110"/>
      <c r="O108" s="110"/>
      <c r="P108" s="110"/>
      <c r="Q108" s="111"/>
      <c r="R108" s="111"/>
      <c r="S108" s="111"/>
      <c r="T108" s="111"/>
      <c r="U108" s="111"/>
      <c r="V108" s="111"/>
      <c r="W108" s="111"/>
      <c r="X108" s="111"/>
      <c r="Y108" s="111"/>
      <c r="Z108" s="111"/>
      <c r="AA108" s="111"/>
      <c r="AB108" s="111"/>
      <c r="AC108" s="111"/>
      <c r="AD108" s="112"/>
      <c r="AE108" s="112"/>
      <c r="AF108" s="112"/>
      <c r="AJ108" s="112"/>
      <c r="AK108" s="112"/>
      <c r="AL108" s="112"/>
      <c r="AM108" s="112"/>
      <c r="AN108" s="112"/>
      <c r="AO108" s="111"/>
      <c r="AP108" s="111"/>
      <c r="AQ108" s="111"/>
      <c r="AR108" s="111"/>
      <c r="AS108" s="111"/>
      <c r="AT108" s="111"/>
      <c r="AU108" s="113"/>
      <c r="AV108" s="111"/>
      <c r="AW108" s="111"/>
      <c r="AX108" s="111"/>
      <c r="AY108" s="111"/>
      <c r="AZ108" s="111"/>
      <c r="BA108" s="111"/>
      <c r="BB108" s="114"/>
      <c r="BC108" s="114"/>
      <c r="BD108" s="114"/>
      <c r="BE108" s="114"/>
      <c r="BF108" s="111"/>
      <c r="BG108" s="111"/>
      <c r="BH108" s="111"/>
      <c r="BI108" s="111"/>
      <c r="BJ108" s="111"/>
      <c r="BK108" s="111"/>
      <c r="BL108" s="111"/>
      <c r="BM108" s="111"/>
      <c r="BN108" s="111"/>
      <c r="BO108" s="111"/>
      <c r="BP108" s="111"/>
      <c r="BQ108" s="111"/>
      <c r="BR108" s="111"/>
      <c r="BS108" s="111"/>
      <c r="BT108" s="111"/>
      <c r="BU108" s="111"/>
      <c r="BV108" s="111"/>
      <c r="BW108" s="103"/>
      <c r="BX108" s="172"/>
      <c r="BY108" s="172"/>
      <c r="BZ108" s="100"/>
      <c r="CA108" s="100"/>
      <c r="CB108" s="100"/>
      <c r="CC108" s="100"/>
      <c r="CD108" s="100"/>
      <c r="CE108" s="100"/>
      <c r="CF108" s="100"/>
      <c r="CG108" s="100"/>
      <c r="CH108" s="100"/>
      <c r="CI108" s="100"/>
      <c r="CJ108" s="100"/>
      <c r="CK108" s="100"/>
      <c r="CL108" s="100"/>
      <c r="CM108" s="100"/>
      <c r="CN108" s="100"/>
      <c r="CO108" s="100"/>
      <c r="CP108" s="100"/>
      <c r="CQ108" s="100"/>
      <c r="CR108" s="100"/>
      <c r="CS108" s="100"/>
      <c r="CT108" s="100"/>
      <c r="CU108" s="100"/>
      <c r="CV108" s="100"/>
      <c r="CW108" s="100"/>
      <c r="CX108" s="100"/>
      <c r="CY108" s="100"/>
      <c r="CZ108" s="100"/>
      <c r="DA108" s="100"/>
      <c r="DB108" s="100"/>
      <c r="DC108" s="100"/>
      <c r="DD108" s="100"/>
      <c r="DE108" s="100"/>
      <c r="DF108" s="100"/>
      <c r="DG108" s="100"/>
      <c r="DH108" s="100"/>
      <c r="DI108" s="100"/>
      <c r="DJ108" s="100"/>
      <c r="DK108" s="100"/>
      <c r="DL108" s="100"/>
      <c r="DM108" s="100"/>
      <c r="DN108" s="100"/>
      <c r="DO108" s="100"/>
      <c r="DP108" s="100"/>
      <c r="DQ108" s="100"/>
      <c r="DR108" s="100"/>
      <c r="DS108" s="100"/>
      <c r="DT108" s="100"/>
      <c r="DU108" s="100"/>
      <c r="DV108" s="100"/>
      <c r="DW108" s="100"/>
      <c r="DX108" s="100"/>
      <c r="DY108" s="100"/>
      <c r="DZ108" s="100"/>
      <c r="EA108" s="100"/>
      <c r="EB108" s="100"/>
      <c r="EC108" s="100"/>
      <c r="ED108" s="100"/>
      <c r="EE108" s="100"/>
      <c r="EF108" s="100"/>
      <c r="EG108" s="100"/>
      <c r="EH108" s="100"/>
      <c r="EI108" s="100"/>
      <c r="EJ108" s="100"/>
      <c r="EK108" s="100"/>
      <c r="EL108" s="100"/>
      <c r="EM108" s="100"/>
      <c r="EN108" s="100"/>
      <c r="EO108" s="100"/>
      <c r="EP108" s="100"/>
      <c r="EQ108" s="100"/>
      <c r="ER108" s="100"/>
      <c r="ES108" s="100"/>
    </row>
  </sheetData>
  <sheetProtection password="CC71" sheet="1" objects="1" scenarios="1"/>
  <mergeCells count="1630">
    <mergeCell ref="AU61:AX61"/>
    <mergeCell ref="G24:L24"/>
    <mergeCell ref="G25:L25"/>
    <mergeCell ref="N23:BV25"/>
    <mergeCell ref="CL23:ET25"/>
    <mergeCell ref="CE24:CJ24"/>
    <mergeCell ref="CE25:CJ25"/>
    <mergeCell ref="N75:BV77"/>
    <mergeCell ref="G76:L76"/>
    <mergeCell ref="G77:L77"/>
    <mergeCell ref="CL75:ET77"/>
    <mergeCell ref="CE76:CJ76"/>
    <mergeCell ref="CE77:CJ77"/>
    <mergeCell ref="CD99:CF102"/>
    <mergeCell ref="CG99:CI102"/>
    <mergeCell ref="CJ99:CL102"/>
    <mergeCell ref="CM99:CO102"/>
    <mergeCell ref="CP99:CR102"/>
    <mergeCell ref="CS99:CX99"/>
    <mergeCell ref="CY99:DD99"/>
    <mergeCell ref="DE99:DG102"/>
    <mergeCell ref="DH99:DJ102"/>
    <mergeCell ref="DK99:DY100"/>
    <mergeCell ref="DZ99:ET100"/>
    <mergeCell ref="CS100:CU102"/>
    <mergeCell ref="CV100:CX102"/>
    <mergeCell ref="CY100:DA102"/>
    <mergeCell ref="DB100:DD102"/>
    <mergeCell ref="DK101:DM102"/>
    <mergeCell ref="EO101:EQ102"/>
    <mergeCell ref="ER101:ET102"/>
    <mergeCell ref="CF96:CF98"/>
    <mergeCell ref="CG105:CO105"/>
    <mergeCell ref="CP105:ET105"/>
    <mergeCell ref="CG106:CO106"/>
    <mergeCell ref="CP106:DY106"/>
    <mergeCell ref="DZ106:EC106"/>
    <mergeCell ref="ED106:ET106"/>
    <mergeCell ref="CB103:CC106"/>
    <mergeCell ref="CD103:CF103"/>
    <mergeCell ref="CG103:CI103"/>
    <mergeCell ref="CJ103:CL103"/>
    <mergeCell ref="CM103:CO103"/>
    <mergeCell ref="CP103:CR103"/>
    <mergeCell ref="CS103:CU103"/>
    <mergeCell ref="CV103:CX103"/>
    <mergeCell ref="CY103:DA103"/>
    <mergeCell ref="DB103:DD103"/>
    <mergeCell ref="DE103:DG103"/>
    <mergeCell ref="DH103:DJ103"/>
    <mergeCell ref="DK103:DM103"/>
    <mergeCell ref="DN103:DP103"/>
    <mergeCell ref="DQ103:DS103"/>
    <mergeCell ref="DT103:DV103"/>
    <mergeCell ref="DW103:DY103"/>
    <mergeCell ref="CD104:CF106"/>
    <mergeCell ref="EL103:EN103"/>
    <mergeCell ref="EO103:EQ103"/>
    <mergeCell ref="ER103:ET103"/>
    <mergeCell ref="CG104:ET104"/>
    <mergeCell ref="CG96:CJ96"/>
    <mergeCell ref="CL96:CR96"/>
    <mergeCell ref="CU96:DA96"/>
    <mergeCell ref="DC96:DD97"/>
    <mergeCell ref="DE96:DH97"/>
    <mergeCell ref="DK96:DK98"/>
    <mergeCell ref="DL96:DO96"/>
    <mergeCell ref="DQ96:DW96"/>
    <mergeCell ref="DZ96:EF96"/>
    <mergeCell ref="EH96:EI97"/>
    <mergeCell ref="EJ96:EM97"/>
    <mergeCell ref="CG97:CJ97"/>
    <mergeCell ref="CL97:CR97"/>
    <mergeCell ref="CU97:DA97"/>
    <mergeCell ref="DL97:DO97"/>
    <mergeCell ref="DQ97:DW97"/>
    <mergeCell ref="DL93:DO93"/>
    <mergeCell ref="DQ93:DW93"/>
    <mergeCell ref="DZ93:EF93"/>
    <mergeCell ref="EH93:EI94"/>
    <mergeCell ref="EJ93:EM94"/>
    <mergeCell ref="CG94:CJ94"/>
    <mergeCell ref="CL94:CR94"/>
    <mergeCell ref="CU94:DA94"/>
    <mergeCell ref="DL94:DO94"/>
    <mergeCell ref="DQ94:DW94"/>
    <mergeCell ref="DZ94:EF94"/>
    <mergeCell ref="DL95:EM95"/>
    <mergeCell ref="DN101:DP102"/>
    <mergeCell ref="DQ101:DS102"/>
    <mergeCell ref="DT101:DV102"/>
    <mergeCell ref="DW101:DY102"/>
    <mergeCell ref="DZ101:EB102"/>
    <mergeCell ref="EC101:EE102"/>
    <mergeCell ref="EF101:EH102"/>
    <mergeCell ref="EI101:EK102"/>
    <mergeCell ref="EL101:EN102"/>
    <mergeCell ref="DL88:DO88"/>
    <mergeCell ref="DQ88:DW88"/>
    <mergeCell ref="DZ88:EF88"/>
    <mergeCell ref="DZ97:EF97"/>
    <mergeCell ref="DL98:EM98"/>
    <mergeCell ref="CG89:DH89"/>
    <mergeCell ref="CF90:CF92"/>
    <mergeCell ref="CG90:CJ90"/>
    <mergeCell ref="CL90:CR90"/>
    <mergeCell ref="CU90:DA90"/>
    <mergeCell ref="DC90:DD91"/>
    <mergeCell ref="DE90:DH91"/>
    <mergeCell ref="DK90:DK92"/>
    <mergeCell ref="DL90:DO90"/>
    <mergeCell ref="DQ90:DW90"/>
    <mergeCell ref="DZ90:EF90"/>
    <mergeCell ref="EH90:EI91"/>
    <mergeCell ref="EJ90:EM91"/>
    <mergeCell ref="CG91:CJ91"/>
    <mergeCell ref="CL91:CR91"/>
    <mergeCell ref="CU91:DA91"/>
    <mergeCell ref="DL91:DO91"/>
    <mergeCell ref="DQ91:DW91"/>
    <mergeCell ref="DZ91:EF91"/>
    <mergeCell ref="CG92:DH92"/>
    <mergeCell ref="CF93:CF95"/>
    <mergeCell ref="CG93:CJ93"/>
    <mergeCell ref="CL93:CR93"/>
    <mergeCell ref="CU93:DA93"/>
    <mergeCell ref="DC93:DD94"/>
    <mergeCell ref="DE93:DH94"/>
    <mergeCell ref="DK93:DK95"/>
    <mergeCell ref="CG84:CJ84"/>
    <mergeCell ref="CL84:CR84"/>
    <mergeCell ref="CU84:DA84"/>
    <mergeCell ref="DC84:DD85"/>
    <mergeCell ref="DE84:DH85"/>
    <mergeCell ref="DI84:DM86"/>
    <mergeCell ref="DS84:DT84"/>
    <mergeCell ref="DU84:DZ86"/>
    <mergeCell ref="EF84:EG84"/>
    <mergeCell ref="CD84:CF86"/>
    <mergeCell ref="EH84:EM86"/>
    <mergeCell ref="ES84:ET84"/>
    <mergeCell ref="CG85:CJ85"/>
    <mergeCell ref="CL85:CR85"/>
    <mergeCell ref="CU85:DA85"/>
    <mergeCell ref="DN85:DT86"/>
    <mergeCell ref="EA85:EG86"/>
    <mergeCell ref="EN85:ET86"/>
    <mergeCell ref="CG86:DH86"/>
    <mergeCell ref="CN80:CT81"/>
    <mergeCell ref="CU80:CZ81"/>
    <mergeCell ref="DC80:DD80"/>
    <mergeCell ref="DG80:DH80"/>
    <mergeCell ref="DK80:DL80"/>
    <mergeCell ref="DM80:DS81"/>
    <mergeCell ref="DT80:DY81"/>
    <mergeCell ref="DZ80:EF81"/>
    <mergeCell ref="ES80:ET80"/>
    <mergeCell ref="DA81:DC81"/>
    <mergeCell ref="DF81:DG81"/>
    <mergeCell ref="DJ81:DK81"/>
    <mergeCell ref="EH81:ET81"/>
    <mergeCell ref="CH82:CM83"/>
    <mergeCell ref="CS82:CT82"/>
    <mergeCell ref="CU82:CZ83"/>
    <mergeCell ref="DC82:DD82"/>
    <mergeCell ref="DG82:DH82"/>
    <mergeCell ref="DK82:DL82"/>
    <mergeCell ref="DM82:DS83"/>
    <mergeCell ref="DT82:DY83"/>
    <mergeCell ref="DZ82:EF83"/>
    <mergeCell ref="ES82:ET82"/>
    <mergeCell ref="CN83:CT83"/>
    <mergeCell ref="DA83:DC83"/>
    <mergeCell ref="DF83:DG83"/>
    <mergeCell ref="DJ83:DK83"/>
    <mergeCell ref="EH83:ET83"/>
    <mergeCell ref="CD72:CU72"/>
    <mergeCell ref="CV72:DL72"/>
    <mergeCell ref="DM72:EC72"/>
    <mergeCell ref="ED72:ET72"/>
    <mergeCell ref="CG73:CS73"/>
    <mergeCell ref="CT73:CU73"/>
    <mergeCell ref="CV73:DL73"/>
    <mergeCell ref="DM73:EC73"/>
    <mergeCell ref="ED73:ET73"/>
    <mergeCell ref="CD74:CU74"/>
    <mergeCell ref="CV74:DL74"/>
    <mergeCell ref="DM74:EC74"/>
    <mergeCell ref="ED74:ET74"/>
    <mergeCell ref="CD78:CG79"/>
    <mergeCell ref="CH78:CL79"/>
    <mergeCell ref="CS78:CT78"/>
    <mergeCell ref="CU78:CY79"/>
    <mergeCell ref="DF78:DG78"/>
    <mergeCell ref="DH78:DL79"/>
    <mergeCell ref="DS78:DT78"/>
    <mergeCell ref="DU78:DY79"/>
    <mergeCell ref="EF78:EG78"/>
    <mergeCell ref="EH78:EL79"/>
    <mergeCell ref="ES78:ET78"/>
    <mergeCell ref="CN79:CT79"/>
    <mergeCell ref="DA79:DG79"/>
    <mergeCell ref="DN79:DT79"/>
    <mergeCell ref="EL69:EO69"/>
    <mergeCell ref="EP69:ET69"/>
    <mergeCell ref="CD70:CG71"/>
    <mergeCell ref="CH70:CK71"/>
    <mergeCell ref="CL70:CO71"/>
    <mergeCell ref="CP70:DA71"/>
    <mergeCell ref="DB70:DE71"/>
    <mergeCell ref="DF70:DH71"/>
    <mergeCell ref="DI70:DK71"/>
    <mergeCell ref="DL70:DO71"/>
    <mergeCell ref="DP70:DR71"/>
    <mergeCell ref="DS70:DV71"/>
    <mergeCell ref="DW70:DY71"/>
    <mergeCell ref="DZ70:EC71"/>
    <mergeCell ref="ED70:EG71"/>
    <mergeCell ref="EH70:EK71"/>
    <mergeCell ref="EL70:EO71"/>
    <mergeCell ref="EP70:ET71"/>
    <mergeCell ref="DW61:EG61"/>
    <mergeCell ref="EJ61:ET61"/>
    <mergeCell ref="DW62:EG62"/>
    <mergeCell ref="EJ62:ET62"/>
    <mergeCell ref="CD63:CP63"/>
    <mergeCell ref="CQ63:DD63"/>
    <mergeCell ref="DE63:DR63"/>
    <mergeCell ref="DS63:EF63"/>
    <mergeCell ref="EG63:ET63"/>
    <mergeCell ref="CD64:CP65"/>
    <mergeCell ref="CQ64:CR64"/>
    <mergeCell ref="CS64:DB64"/>
    <mergeCell ref="DC64:DD64"/>
    <mergeCell ref="DE64:DR64"/>
    <mergeCell ref="DS64:EF64"/>
    <mergeCell ref="EI64:ER64"/>
    <mergeCell ref="ES64:ET64"/>
    <mergeCell ref="CQ65:DD65"/>
    <mergeCell ref="DE65:DR65"/>
    <mergeCell ref="DS65:EF65"/>
    <mergeCell ref="EG65:ET65"/>
    <mergeCell ref="DS61:DV61"/>
    <mergeCell ref="AV107:AW107"/>
    <mergeCell ref="W57:Y57"/>
    <mergeCell ref="AG57:BD57"/>
    <mergeCell ref="D103:E106"/>
    <mergeCell ref="CU57:CW57"/>
    <mergeCell ref="DE57:EB57"/>
    <mergeCell ref="CD58:CG62"/>
    <mergeCell ref="CH58:CJ62"/>
    <mergeCell ref="CK58:DO62"/>
    <mergeCell ref="DP58:DV58"/>
    <mergeCell ref="DW58:ET58"/>
    <mergeCell ref="DP60:DT60"/>
    <mergeCell ref="DW60:ET60"/>
    <mergeCell ref="DP61:DR62"/>
    <mergeCell ref="Y107:AG107"/>
    <mergeCell ref="O107:P107"/>
    <mergeCell ref="Q107:R107"/>
    <mergeCell ref="S107:T107"/>
    <mergeCell ref="U107:V107"/>
    <mergeCell ref="W107:X107"/>
    <mergeCell ref="AH107:AI107"/>
    <mergeCell ref="AJ107:AK107"/>
    <mergeCell ref="AL107:AM107"/>
    <mergeCell ref="AN107:AO107"/>
    <mergeCell ref="AP107:AQ107"/>
    <mergeCell ref="F107:N107"/>
    <mergeCell ref="AR107:AS107"/>
    <mergeCell ref="AT107:AU107"/>
    <mergeCell ref="DZ103:EB103"/>
    <mergeCell ref="EC103:EE103"/>
    <mergeCell ref="EF103:EH103"/>
    <mergeCell ref="EI103:EK103"/>
    <mergeCell ref="CD80:CG83"/>
    <mergeCell ref="CH80:CM81"/>
    <mergeCell ref="CD73:CF73"/>
    <mergeCell ref="CP66:DA68"/>
    <mergeCell ref="DB66:DY66"/>
    <mergeCell ref="DZ66:EC68"/>
    <mergeCell ref="ED66:EO66"/>
    <mergeCell ref="EP66:ET68"/>
    <mergeCell ref="DB67:DY67"/>
    <mergeCell ref="ED67:EO67"/>
    <mergeCell ref="CL68:CO68"/>
    <mergeCell ref="DB68:DH68"/>
    <mergeCell ref="DI68:DR68"/>
    <mergeCell ref="DS68:DY68"/>
    <mergeCell ref="ED68:EK68"/>
    <mergeCell ref="EL68:EO68"/>
    <mergeCell ref="CD69:CG69"/>
    <mergeCell ref="CH69:CK69"/>
    <mergeCell ref="CL69:CO69"/>
    <mergeCell ref="CP69:DA69"/>
    <mergeCell ref="DB69:DE69"/>
    <mergeCell ref="DF69:DH69"/>
    <mergeCell ref="DI69:DK69"/>
    <mergeCell ref="DL69:DO69"/>
    <mergeCell ref="DP69:DR69"/>
    <mergeCell ref="DS69:DV69"/>
    <mergeCell ref="DW69:DY69"/>
    <mergeCell ref="DZ69:EC69"/>
    <mergeCell ref="ED69:EG69"/>
    <mergeCell ref="EH69:EK69"/>
    <mergeCell ref="EA79:EG79"/>
    <mergeCell ref="EN79:ET79"/>
    <mergeCell ref="I106:Q106"/>
    <mergeCell ref="R106:BA106"/>
    <mergeCell ref="BB106:BE106"/>
    <mergeCell ref="BF106:BV106"/>
    <mergeCell ref="AM101:AO102"/>
    <mergeCell ref="AP101:AR102"/>
    <mergeCell ref="AS101:AU102"/>
    <mergeCell ref="AV101:AX102"/>
    <mergeCell ref="AY101:BA102"/>
    <mergeCell ref="BB101:BD102"/>
    <mergeCell ref="CD87:CE98"/>
    <mergeCell ref="CF87:CF89"/>
    <mergeCell ref="CG87:CJ87"/>
    <mergeCell ref="EN87:ET98"/>
    <mergeCell ref="CG98:DH98"/>
    <mergeCell ref="CG95:DH95"/>
    <mergeCell ref="DL92:EM92"/>
    <mergeCell ref="DL89:EM89"/>
    <mergeCell ref="CL87:CR87"/>
    <mergeCell ref="CU87:DA87"/>
    <mergeCell ref="DC87:DD88"/>
    <mergeCell ref="DE87:DH88"/>
    <mergeCell ref="DI87:DJ98"/>
    <mergeCell ref="DK87:DK89"/>
    <mergeCell ref="DL87:DO87"/>
    <mergeCell ref="DQ87:DW87"/>
    <mergeCell ref="DZ87:EF87"/>
    <mergeCell ref="EH87:EI88"/>
    <mergeCell ref="EJ87:EM88"/>
    <mergeCell ref="CG88:CJ88"/>
    <mergeCell ref="CL88:CR88"/>
    <mergeCell ref="CU88:DA88"/>
    <mergeCell ref="BE103:BG103"/>
    <mergeCell ref="BH103:BJ103"/>
    <mergeCell ref="F99:H102"/>
    <mergeCell ref="I99:K102"/>
    <mergeCell ref="L99:N102"/>
    <mergeCell ref="O99:Q102"/>
    <mergeCell ref="R99:T102"/>
    <mergeCell ref="U99:Z99"/>
    <mergeCell ref="AA99:AF99"/>
    <mergeCell ref="AG99:AI102"/>
    <mergeCell ref="DP59:ET59"/>
    <mergeCell ref="BK103:BM103"/>
    <mergeCell ref="BN103:BP103"/>
    <mergeCell ref="BQ103:BS103"/>
    <mergeCell ref="BT103:BV103"/>
    <mergeCell ref="F104:H106"/>
    <mergeCell ref="I104:Q104"/>
    <mergeCell ref="R104:S104"/>
    <mergeCell ref="T104:U104"/>
    <mergeCell ref="V104:W104"/>
    <mergeCell ref="X104:Y104"/>
    <mergeCell ref="Z104:AA104"/>
    <mergeCell ref="AB104:AC104"/>
    <mergeCell ref="AD104:AE104"/>
    <mergeCell ref="AF104:AG104"/>
    <mergeCell ref="AH104:AI104"/>
    <mergeCell ref="AJ104:AK104"/>
    <mergeCell ref="AL104:AM104"/>
    <mergeCell ref="AN104:AO104"/>
    <mergeCell ref="AP104:AQ104"/>
    <mergeCell ref="I105:Q105"/>
    <mergeCell ref="R105:BV105"/>
    <mergeCell ref="F103:H103"/>
    <mergeCell ref="I103:K103"/>
    <mergeCell ref="L103:N103"/>
    <mergeCell ref="O103:Q103"/>
    <mergeCell ref="R103:T103"/>
    <mergeCell ref="U103:W103"/>
    <mergeCell ref="X103:Z103"/>
    <mergeCell ref="AA103:AC103"/>
    <mergeCell ref="AD103:AF103"/>
    <mergeCell ref="AG103:AI103"/>
    <mergeCell ref="AJ103:AL103"/>
    <mergeCell ref="AM103:AO103"/>
    <mergeCell ref="AP103:AR103"/>
    <mergeCell ref="AS103:AU103"/>
    <mergeCell ref="AV103:AX103"/>
    <mergeCell ref="AY103:BA103"/>
    <mergeCell ref="BB103:BD103"/>
    <mergeCell ref="H96:H98"/>
    <mergeCell ref="I96:L96"/>
    <mergeCell ref="N96:T96"/>
    <mergeCell ref="W96:AC96"/>
    <mergeCell ref="AE96:AF97"/>
    <mergeCell ref="AG96:AJ97"/>
    <mergeCell ref="AM96:AM98"/>
    <mergeCell ref="AN96:AQ96"/>
    <mergeCell ref="AS96:AY96"/>
    <mergeCell ref="BB96:BH96"/>
    <mergeCell ref="BJ96:BK97"/>
    <mergeCell ref="BL96:BO97"/>
    <mergeCell ref="I97:L97"/>
    <mergeCell ref="N97:T97"/>
    <mergeCell ref="BE101:BG102"/>
    <mergeCell ref="W97:AC97"/>
    <mergeCell ref="AN97:AQ97"/>
    <mergeCell ref="AS97:AY97"/>
    <mergeCell ref="BB97:BH97"/>
    <mergeCell ref="I98:L98"/>
    <mergeCell ref="M98:N98"/>
    <mergeCell ref="O98:P98"/>
    <mergeCell ref="Q98:R98"/>
    <mergeCell ref="BH101:BJ102"/>
    <mergeCell ref="BK101:BM102"/>
    <mergeCell ref="BN101:BP102"/>
    <mergeCell ref="AJ99:AL102"/>
    <mergeCell ref="AM99:BA100"/>
    <mergeCell ref="BB99:BV100"/>
    <mergeCell ref="U100:W102"/>
    <mergeCell ref="X100:Z102"/>
    <mergeCell ref="AA100:AC102"/>
    <mergeCell ref="AD100:AF102"/>
    <mergeCell ref="AN98:BO98"/>
    <mergeCell ref="BP94:BV98"/>
    <mergeCell ref="BQ101:BS102"/>
    <mergeCell ref="BT101:BV102"/>
    <mergeCell ref="AI95:AJ95"/>
    <mergeCell ref="AN95:BO95"/>
    <mergeCell ref="AI98:AJ98"/>
    <mergeCell ref="S98:T98"/>
    <mergeCell ref="U98:V98"/>
    <mergeCell ref="W98:X98"/>
    <mergeCell ref="Y98:Z98"/>
    <mergeCell ref="AA98:AB98"/>
    <mergeCell ref="AC98:AD98"/>
    <mergeCell ref="AE98:AF98"/>
    <mergeCell ref="AG98:AH98"/>
    <mergeCell ref="H93:H95"/>
    <mergeCell ref="I93:L93"/>
    <mergeCell ref="N93:T93"/>
    <mergeCell ref="W93:AC93"/>
    <mergeCell ref="AE93:AF94"/>
    <mergeCell ref="AG93:AJ94"/>
    <mergeCell ref="AM93:AM95"/>
    <mergeCell ref="AN93:AQ93"/>
    <mergeCell ref="AS93:AY93"/>
    <mergeCell ref="BB93:BH93"/>
    <mergeCell ref="BJ93:BK94"/>
    <mergeCell ref="BL93:BO94"/>
    <mergeCell ref="I94:L94"/>
    <mergeCell ref="N94:T94"/>
    <mergeCell ref="W94:AC94"/>
    <mergeCell ref="AN94:AQ94"/>
    <mergeCell ref="AS94:AY94"/>
    <mergeCell ref="BB94:BH94"/>
    <mergeCell ref="I95:L95"/>
    <mergeCell ref="M95:N95"/>
    <mergeCell ref="O95:P95"/>
    <mergeCell ref="Q95:R95"/>
    <mergeCell ref="S95:T95"/>
    <mergeCell ref="U95:V95"/>
    <mergeCell ref="W95:X95"/>
    <mergeCell ref="Y95:Z95"/>
    <mergeCell ref="AA95:AB95"/>
    <mergeCell ref="AC95:AD95"/>
    <mergeCell ref="AE95:AF95"/>
    <mergeCell ref="AG95:AH95"/>
    <mergeCell ref="AN92:BO92"/>
    <mergeCell ref="H90:H92"/>
    <mergeCell ref="I90:L90"/>
    <mergeCell ref="N90:T90"/>
    <mergeCell ref="W90:AC90"/>
    <mergeCell ref="AE90:AF91"/>
    <mergeCell ref="AG90:AJ91"/>
    <mergeCell ref="AM90:AM92"/>
    <mergeCell ref="AN90:AQ90"/>
    <mergeCell ref="AS90:AY90"/>
    <mergeCell ref="BB90:BH90"/>
    <mergeCell ref="BJ90:BK91"/>
    <mergeCell ref="BL90:BO91"/>
    <mergeCell ref="BP90:BV90"/>
    <mergeCell ref="I91:L91"/>
    <mergeCell ref="N91:T91"/>
    <mergeCell ref="W91:AC91"/>
    <mergeCell ref="AN91:AQ91"/>
    <mergeCell ref="AS91:AY91"/>
    <mergeCell ref="BB91:BH91"/>
    <mergeCell ref="I92:L92"/>
    <mergeCell ref="M92:N92"/>
    <mergeCell ref="O92:P92"/>
    <mergeCell ref="Q92:R92"/>
    <mergeCell ref="S92:T92"/>
    <mergeCell ref="U92:V92"/>
    <mergeCell ref="W92:X92"/>
    <mergeCell ref="Y92:Z92"/>
    <mergeCell ref="AA92:AB92"/>
    <mergeCell ref="AC92:AD92"/>
    <mergeCell ref="AE92:AF92"/>
    <mergeCell ref="AG92:AH92"/>
    <mergeCell ref="AI92:AJ92"/>
    <mergeCell ref="AE89:AF89"/>
    <mergeCell ref="AG89:AH89"/>
    <mergeCell ref="AI89:AJ89"/>
    <mergeCell ref="BP89:BV89"/>
    <mergeCell ref="AN89:BO89"/>
    <mergeCell ref="F87:G98"/>
    <mergeCell ref="H87:H89"/>
    <mergeCell ref="I87:L87"/>
    <mergeCell ref="N87:T87"/>
    <mergeCell ref="W87:AC87"/>
    <mergeCell ref="AE87:AF88"/>
    <mergeCell ref="AG87:AJ88"/>
    <mergeCell ref="AK87:AL98"/>
    <mergeCell ref="AM87:AM89"/>
    <mergeCell ref="AN87:AQ87"/>
    <mergeCell ref="AS87:AY87"/>
    <mergeCell ref="BB87:BH87"/>
    <mergeCell ref="BJ87:BK88"/>
    <mergeCell ref="BL87:BO88"/>
    <mergeCell ref="BP87:BV87"/>
    <mergeCell ref="I88:L88"/>
    <mergeCell ref="N88:T88"/>
    <mergeCell ref="W88:AC88"/>
    <mergeCell ref="AN88:AQ88"/>
    <mergeCell ref="AS88:AY88"/>
    <mergeCell ref="BB88:BH88"/>
    <mergeCell ref="BP88:BV88"/>
    <mergeCell ref="I89:L89"/>
    <mergeCell ref="M89:N89"/>
    <mergeCell ref="O89:P89"/>
    <mergeCell ref="Q89:R89"/>
    <mergeCell ref="S89:T89"/>
    <mergeCell ref="U89:V89"/>
    <mergeCell ref="W89:X89"/>
    <mergeCell ref="Y89:Z89"/>
    <mergeCell ref="AA89:AB89"/>
    <mergeCell ref="AC89:AD89"/>
    <mergeCell ref="F84:H86"/>
    <mergeCell ref="I84:L84"/>
    <mergeCell ref="N84:T84"/>
    <mergeCell ref="W84:AC84"/>
    <mergeCell ref="AE84:AF85"/>
    <mergeCell ref="AG84:AJ85"/>
    <mergeCell ref="AK84:AO86"/>
    <mergeCell ref="AU84:AV84"/>
    <mergeCell ref="AW84:BB86"/>
    <mergeCell ref="BH84:BI84"/>
    <mergeCell ref="BJ84:BO86"/>
    <mergeCell ref="BU84:BV84"/>
    <mergeCell ref="I85:L85"/>
    <mergeCell ref="N85:T85"/>
    <mergeCell ref="W85:AC85"/>
    <mergeCell ref="AP85:AV86"/>
    <mergeCell ref="BC85:BI86"/>
    <mergeCell ref="BP85:BV86"/>
    <mergeCell ref="I86:L86"/>
    <mergeCell ref="M86:N86"/>
    <mergeCell ref="O86:P86"/>
    <mergeCell ref="Q86:R86"/>
    <mergeCell ref="S86:T86"/>
    <mergeCell ref="U86:V86"/>
    <mergeCell ref="W86:X86"/>
    <mergeCell ref="Y86:Z86"/>
    <mergeCell ref="AA86:AB86"/>
    <mergeCell ref="AC86:AD86"/>
    <mergeCell ref="AE86:AF86"/>
    <mergeCell ref="AG86:AH86"/>
    <mergeCell ref="AI86:AJ86"/>
    <mergeCell ref="F80:I83"/>
    <mergeCell ref="J80:O81"/>
    <mergeCell ref="P80:V81"/>
    <mergeCell ref="W80:AB81"/>
    <mergeCell ref="AE80:AF80"/>
    <mergeCell ref="AI80:AJ80"/>
    <mergeCell ref="AM80:AN80"/>
    <mergeCell ref="AO80:AU81"/>
    <mergeCell ref="AV80:BA81"/>
    <mergeCell ref="BB80:BH81"/>
    <mergeCell ref="BU80:BV80"/>
    <mergeCell ref="AC81:AE81"/>
    <mergeCell ref="AH81:AI81"/>
    <mergeCell ref="AL81:AM81"/>
    <mergeCell ref="BJ81:BV81"/>
    <mergeCell ref="J82:O83"/>
    <mergeCell ref="U82:V82"/>
    <mergeCell ref="W82:AB83"/>
    <mergeCell ref="AE82:AF82"/>
    <mergeCell ref="AI82:AJ82"/>
    <mergeCell ref="AM82:AN82"/>
    <mergeCell ref="AO82:AU83"/>
    <mergeCell ref="AV82:BA83"/>
    <mergeCell ref="BB82:BH83"/>
    <mergeCell ref="BU82:BV82"/>
    <mergeCell ref="P83:V83"/>
    <mergeCell ref="AC83:AE83"/>
    <mergeCell ref="AH83:AI83"/>
    <mergeCell ref="AL83:AM83"/>
    <mergeCell ref="BJ83:BV83"/>
    <mergeCell ref="F73:H73"/>
    <mergeCell ref="I73:U73"/>
    <mergeCell ref="V73:W73"/>
    <mergeCell ref="X73:AN73"/>
    <mergeCell ref="AO73:BE73"/>
    <mergeCell ref="BF73:BV73"/>
    <mergeCell ref="F74:W74"/>
    <mergeCell ref="X74:AN74"/>
    <mergeCell ref="AO74:BE74"/>
    <mergeCell ref="BF74:BV74"/>
    <mergeCell ref="F78:I79"/>
    <mergeCell ref="J78:N79"/>
    <mergeCell ref="U78:V78"/>
    <mergeCell ref="W78:AA79"/>
    <mergeCell ref="AH78:AI78"/>
    <mergeCell ref="AJ78:AN79"/>
    <mergeCell ref="AU78:AV78"/>
    <mergeCell ref="AW78:BA79"/>
    <mergeCell ref="BH78:BI78"/>
    <mergeCell ref="BJ78:BN79"/>
    <mergeCell ref="BU78:BV78"/>
    <mergeCell ref="P79:V79"/>
    <mergeCell ref="AC79:AI79"/>
    <mergeCell ref="AP79:AV79"/>
    <mergeCell ref="BC79:BI79"/>
    <mergeCell ref="BP79:BV79"/>
    <mergeCell ref="F70:I71"/>
    <mergeCell ref="J70:M71"/>
    <mergeCell ref="N70:Q71"/>
    <mergeCell ref="R70:AC71"/>
    <mergeCell ref="AD70:AG71"/>
    <mergeCell ref="AH70:AJ71"/>
    <mergeCell ref="AK70:AM71"/>
    <mergeCell ref="AN70:AQ71"/>
    <mergeCell ref="AR70:AT71"/>
    <mergeCell ref="AU70:AX71"/>
    <mergeCell ref="AY70:BA71"/>
    <mergeCell ref="BB70:BE71"/>
    <mergeCell ref="BF70:BI71"/>
    <mergeCell ref="BJ70:BM71"/>
    <mergeCell ref="BN70:BQ71"/>
    <mergeCell ref="BR70:BV71"/>
    <mergeCell ref="F72:W72"/>
    <mergeCell ref="X72:AN72"/>
    <mergeCell ref="AO72:BE72"/>
    <mergeCell ref="BF72:BV72"/>
    <mergeCell ref="R66:AC68"/>
    <mergeCell ref="AD66:BA66"/>
    <mergeCell ref="BB66:BE68"/>
    <mergeCell ref="BF66:BQ66"/>
    <mergeCell ref="BR66:BV68"/>
    <mergeCell ref="AD67:BA67"/>
    <mergeCell ref="BF67:BQ67"/>
    <mergeCell ref="N68:Q68"/>
    <mergeCell ref="AD68:AJ68"/>
    <mergeCell ref="AK68:AT68"/>
    <mergeCell ref="AU68:BA68"/>
    <mergeCell ref="BF68:BM68"/>
    <mergeCell ref="BN68:BQ68"/>
    <mergeCell ref="F69:I69"/>
    <mergeCell ref="J69:M69"/>
    <mergeCell ref="N69:Q69"/>
    <mergeCell ref="R69:AC69"/>
    <mergeCell ref="AD69:AG69"/>
    <mergeCell ref="AH69:AJ69"/>
    <mergeCell ref="AK69:AM69"/>
    <mergeCell ref="AN69:AQ69"/>
    <mergeCell ref="AR69:AT69"/>
    <mergeCell ref="AU69:AX69"/>
    <mergeCell ref="AY69:BA69"/>
    <mergeCell ref="BB69:BE69"/>
    <mergeCell ref="BF69:BI69"/>
    <mergeCell ref="BJ69:BM69"/>
    <mergeCell ref="BN69:BQ69"/>
    <mergeCell ref="BR69:BV69"/>
    <mergeCell ref="AY61:BI61"/>
    <mergeCell ref="BL61:BV61"/>
    <mergeCell ref="AY62:BI62"/>
    <mergeCell ref="BL62:BV62"/>
    <mergeCell ref="F63:R63"/>
    <mergeCell ref="S63:AF63"/>
    <mergeCell ref="AG63:AT63"/>
    <mergeCell ref="AU63:BH63"/>
    <mergeCell ref="BI63:BV63"/>
    <mergeCell ref="F64:R65"/>
    <mergeCell ref="S64:T64"/>
    <mergeCell ref="U64:AD64"/>
    <mergeCell ref="AE64:AF64"/>
    <mergeCell ref="AG64:AT64"/>
    <mergeCell ref="AU64:BH64"/>
    <mergeCell ref="BK64:BT64"/>
    <mergeCell ref="BU64:BV64"/>
    <mergeCell ref="S65:AF65"/>
    <mergeCell ref="AG65:AT65"/>
    <mergeCell ref="AU65:BH65"/>
    <mergeCell ref="BI65:BV65"/>
    <mergeCell ref="J58:L62"/>
    <mergeCell ref="M58:AQ62"/>
    <mergeCell ref="F58:I62"/>
    <mergeCell ref="AR58:AX58"/>
    <mergeCell ref="AY58:BV58"/>
    <mergeCell ref="AR59:AX59"/>
    <mergeCell ref="AY59:AZ59"/>
    <mergeCell ref="BA59:BB59"/>
    <mergeCell ref="BC59:BD59"/>
    <mergeCell ref="BE59:BF59"/>
    <mergeCell ref="BG59:BH59"/>
    <mergeCell ref="BI59:BJ59"/>
    <mergeCell ref="BK59:BL59"/>
    <mergeCell ref="BM59:BN59"/>
    <mergeCell ref="BO59:BP59"/>
    <mergeCell ref="BQ59:BR59"/>
    <mergeCell ref="BS59:BT59"/>
    <mergeCell ref="BU59:BV59"/>
    <mergeCell ref="AR60:AV60"/>
    <mergeCell ref="AY60:BV60"/>
    <mergeCell ref="AR61:AT62"/>
    <mergeCell ref="EI51:EK51"/>
    <mergeCell ref="EL51:EN51"/>
    <mergeCell ref="EO51:EQ51"/>
    <mergeCell ref="ER51:ET51"/>
    <mergeCell ref="CD52:CF54"/>
    <mergeCell ref="CG52:CO52"/>
    <mergeCell ref="CP52:CQ52"/>
    <mergeCell ref="CR52:CS52"/>
    <mergeCell ref="CT52:CU52"/>
    <mergeCell ref="CV52:CW52"/>
    <mergeCell ref="CX52:CY52"/>
    <mergeCell ref="CZ52:DA52"/>
    <mergeCell ref="DB52:DC52"/>
    <mergeCell ref="DD52:DE52"/>
    <mergeCell ref="DF52:DG52"/>
    <mergeCell ref="DH52:DI52"/>
    <mergeCell ref="DJ52:DK52"/>
    <mergeCell ref="DL52:DM52"/>
    <mergeCell ref="DN52:DO52"/>
    <mergeCell ref="CG53:CO53"/>
    <mergeCell ref="CP53:ET53"/>
    <mergeCell ref="CG54:CO54"/>
    <mergeCell ref="CP54:DY54"/>
    <mergeCell ref="DZ54:EC54"/>
    <mergeCell ref="ED54:ET54"/>
    <mergeCell ref="CB49:CC54"/>
    <mergeCell ref="DK49:DM50"/>
    <mergeCell ref="DN49:DP50"/>
    <mergeCell ref="DQ49:DS50"/>
    <mergeCell ref="DT49:DV50"/>
    <mergeCell ref="DW49:DY50"/>
    <mergeCell ref="DZ49:EB50"/>
    <mergeCell ref="EC49:EE50"/>
    <mergeCell ref="EF49:EH50"/>
    <mergeCell ref="EI49:EK50"/>
    <mergeCell ref="EL49:EN50"/>
    <mergeCell ref="EO49:EQ50"/>
    <mergeCell ref="ER49:ET50"/>
    <mergeCell ref="CD51:CF51"/>
    <mergeCell ref="CG51:CI51"/>
    <mergeCell ref="CJ51:CL51"/>
    <mergeCell ref="CM51:CO51"/>
    <mergeCell ref="CP51:CR51"/>
    <mergeCell ref="CS51:CU51"/>
    <mergeCell ref="CV51:CX51"/>
    <mergeCell ref="CY51:DA51"/>
    <mergeCell ref="DB51:DD51"/>
    <mergeCell ref="DE51:DG51"/>
    <mergeCell ref="DH51:DJ51"/>
    <mergeCell ref="DK51:DM51"/>
    <mergeCell ref="DN51:DP51"/>
    <mergeCell ref="DQ51:DS51"/>
    <mergeCell ref="DT51:DV51"/>
    <mergeCell ref="DW51:DY51"/>
    <mergeCell ref="DZ51:EB51"/>
    <mergeCell ref="EC51:EE51"/>
    <mergeCell ref="EF51:EH51"/>
    <mergeCell ref="DV46:DW46"/>
    <mergeCell ref="DX46:DY46"/>
    <mergeCell ref="DZ46:EA46"/>
    <mergeCell ref="EB46:EC46"/>
    <mergeCell ref="ED46:EE46"/>
    <mergeCell ref="EF46:EG46"/>
    <mergeCell ref="EH46:EI46"/>
    <mergeCell ref="EJ46:EK46"/>
    <mergeCell ref="EL46:EM46"/>
    <mergeCell ref="CD47:CF50"/>
    <mergeCell ref="CG47:CI50"/>
    <mergeCell ref="CJ47:CL50"/>
    <mergeCell ref="CM47:CO50"/>
    <mergeCell ref="CP47:CR50"/>
    <mergeCell ref="CS47:CX47"/>
    <mergeCell ref="CY47:DD47"/>
    <mergeCell ref="DE47:DG50"/>
    <mergeCell ref="DH47:DJ50"/>
    <mergeCell ref="DK47:DY48"/>
    <mergeCell ref="DZ47:ET48"/>
    <mergeCell ref="CS48:CU50"/>
    <mergeCell ref="CV48:CX50"/>
    <mergeCell ref="CY48:DA50"/>
    <mergeCell ref="DB48:DD50"/>
    <mergeCell ref="DK44:DK46"/>
    <mergeCell ref="DL44:DO44"/>
    <mergeCell ref="DQ44:DW44"/>
    <mergeCell ref="DZ44:EF44"/>
    <mergeCell ref="EH44:EI45"/>
    <mergeCell ref="EJ44:EM45"/>
    <mergeCell ref="EN44:ET44"/>
    <mergeCell ref="CG45:CJ45"/>
    <mergeCell ref="CL45:CR45"/>
    <mergeCell ref="CU45:DA45"/>
    <mergeCell ref="DL45:DO45"/>
    <mergeCell ref="DQ45:DW45"/>
    <mergeCell ref="DZ45:EF45"/>
    <mergeCell ref="EN45:ET45"/>
    <mergeCell ref="CG46:CJ46"/>
    <mergeCell ref="CK46:CL46"/>
    <mergeCell ref="CM46:CN46"/>
    <mergeCell ref="CO46:CP46"/>
    <mergeCell ref="CQ46:CR46"/>
    <mergeCell ref="CS46:CT46"/>
    <mergeCell ref="CU46:CV46"/>
    <mergeCell ref="CW46:CX46"/>
    <mergeCell ref="CY46:CZ46"/>
    <mergeCell ref="DA46:DB46"/>
    <mergeCell ref="DC46:DD46"/>
    <mergeCell ref="DE46:DF46"/>
    <mergeCell ref="DG46:DH46"/>
    <mergeCell ref="DL46:DO46"/>
    <mergeCell ref="DP46:DQ46"/>
    <mergeCell ref="DR46:DS46"/>
    <mergeCell ref="DT46:DU46"/>
    <mergeCell ref="EN42:ET42"/>
    <mergeCell ref="CG43:CJ43"/>
    <mergeCell ref="CK43:CL43"/>
    <mergeCell ref="CM43:CN43"/>
    <mergeCell ref="CO43:CP43"/>
    <mergeCell ref="CQ43:CR43"/>
    <mergeCell ref="CS43:CT43"/>
    <mergeCell ref="CU43:CV43"/>
    <mergeCell ref="CW43:CX43"/>
    <mergeCell ref="CY43:CZ43"/>
    <mergeCell ref="DA43:DB43"/>
    <mergeCell ref="DC43:DD43"/>
    <mergeCell ref="DE43:DF43"/>
    <mergeCell ref="DG43:DH43"/>
    <mergeCell ref="DL43:DO43"/>
    <mergeCell ref="DP43:DQ43"/>
    <mergeCell ref="DR43:DS43"/>
    <mergeCell ref="DT43:DU43"/>
    <mergeCell ref="DV43:DW43"/>
    <mergeCell ref="DX43:DY43"/>
    <mergeCell ref="DZ43:EA43"/>
    <mergeCell ref="EB43:EC43"/>
    <mergeCell ref="ED43:EE43"/>
    <mergeCell ref="EF43:EG43"/>
    <mergeCell ref="EH43:EI43"/>
    <mergeCell ref="EJ43:EK43"/>
    <mergeCell ref="EL43:EM43"/>
    <mergeCell ref="EN43:ET43"/>
    <mergeCell ref="EL40:EM40"/>
    <mergeCell ref="CF41:CF43"/>
    <mergeCell ref="CG41:CJ41"/>
    <mergeCell ref="CL41:CR41"/>
    <mergeCell ref="CU41:DA41"/>
    <mergeCell ref="DC41:DD42"/>
    <mergeCell ref="DE41:DH42"/>
    <mergeCell ref="DK41:DK43"/>
    <mergeCell ref="DL41:DO41"/>
    <mergeCell ref="DQ41:DW41"/>
    <mergeCell ref="DZ41:EF41"/>
    <mergeCell ref="EH41:EI42"/>
    <mergeCell ref="EJ41:EM42"/>
    <mergeCell ref="CG42:CJ42"/>
    <mergeCell ref="CL42:CR42"/>
    <mergeCell ref="CU42:DA42"/>
    <mergeCell ref="DL42:DO42"/>
    <mergeCell ref="DQ42:DW42"/>
    <mergeCell ref="DZ42:EF42"/>
    <mergeCell ref="DK38:DK40"/>
    <mergeCell ref="DL38:DO38"/>
    <mergeCell ref="DQ38:DW38"/>
    <mergeCell ref="DZ38:EF38"/>
    <mergeCell ref="EH38:EI39"/>
    <mergeCell ref="EJ38:EM39"/>
    <mergeCell ref="EN38:ET38"/>
    <mergeCell ref="CG39:CJ39"/>
    <mergeCell ref="CL39:CR39"/>
    <mergeCell ref="CU39:DA39"/>
    <mergeCell ref="DL39:DO39"/>
    <mergeCell ref="DQ39:DW39"/>
    <mergeCell ref="DZ39:EF39"/>
    <mergeCell ref="CG40:CJ40"/>
    <mergeCell ref="CK40:CL40"/>
    <mergeCell ref="CM40:CN40"/>
    <mergeCell ref="CO40:CP40"/>
    <mergeCell ref="CQ40:CR40"/>
    <mergeCell ref="CS40:CT40"/>
    <mergeCell ref="CU40:CV40"/>
    <mergeCell ref="CW40:CX40"/>
    <mergeCell ref="CY40:CZ40"/>
    <mergeCell ref="DA40:DB40"/>
    <mergeCell ref="DC40:DD40"/>
    <mergeCell ref="DE40:DF40"/>
    <mergeCell ref="DG40:DH40"/>
    <mergeCell ref="DL40:DO40"/>
    <mergeCell ref="DP40:DQ40"/>
    <mergeCell ref="DR40:DS40"/>
    <mergeCell ref="DT40:DU40"/>
    <mergeCell ref="DV40:DW40"/>
    <mergeCell ref="DX40:DY40"/>
    <mergeCell ref="DZ40:EA40"/>
    <mergeCell ref="EB40:EC40"/>
    <mergeCell ref="ED40:EE40"/>
    <mergeCell ref="EF40:EG40"/>
    <mergeCell ref="EH40:EI40"/>
    <mergeCell ref="EJ40:EK40"/>
    <mergeCell ref="EN36:ET36"/>
    <mergeCell ref="CG37:CJ37"/>
    <mergeCell ref="CK37:CL37"/>
    <mergeCell ref="CM37:CN37"/>
    <mergeCell ref="CO37:CP37"/>
    <mergeCell ref="CQ37:CR37"/>
    <mergeCell ref="CS37:CT37"/>
    <mergeCell ref="CU37:CV37"/>
    <mergeCell ref="CW37:CX37"/>
    <mergeCell ref="CY37:CZ37"/>
    <mergeCell ref="DA37:DB37"/>
    <mergeCell ref="DC37:DD37"/>
    <mergeCell ref="DE37:DF37"/>
    <mergeCell ref="DG37:DH37"/>
    <mergeCell ref="DL37:DO37"/>
    <mergeCell ref="DP37:DQ37"/>
    <mergeCell ref="DR37:DS37"/>
    <mergeCell ref="DT37:DU37"/>
    <mergeCell ref="DV37:DW37"/>
    <mergeCell ref="DX37:DY37"/>
    <mergeCell ref="DZ37:EA37"/>
    <mergeCell ref="EB37:EC37"/>
    <mergeCell ref="ED37:EE37"/>
    <mergeCell ref="EF37:EG37"/>
    <mergeCell ref="EH37:EI37"/>
    <mergeCell ref="EJ37:EK37"/>
    <mergeCell ref="EL37:EM37"/>
    <mergeCell ref="EN37:ET37"/>
    <mergeCell ref="DI35:DJ46"/>
    <mergeCell ref="DK35:DK37"/>
    <mergeCell ref="DL35:DO35"/>
    <mergeCell ref="DQ35:DW35"/>
    <mergeCell ref="CD35:CE46"/>
    <mergeCell ref="CF35:CF37"/>
    <mergeCell ref="CG35:CJ35"/>
    <mergeCell ref="CL35:CR35"/>
    <mergeCell ref="CU35:DA35"/>
    <mergeCell ref="DC35:DD36"/>
    <mergeCell ref="DE35:DH36"/>
    <mergeCell ref="CG36:CJ36"/>
    <mergeCell ref="CL36:CR36"/>
    <mergeCell ref="CU36:DA36"/>
    <mergeCell ref="CF38:CF40"/>
    <mergeCell ref="CG38:CJ38"/>
    <mergeCell ref="CL38:CR38"/>
    <mergeCell ref="CU38:DA38"/>
    <mergeCell ref="DC38:DD39"/>
    <mergeCell ref="DE38:DH39"/>
    <mergeCell ref="CF44:CF46"/>
    <mergeCell ref="CG44:CJ44"/>
    <mergeCell ref="CL44:CR44"/>
    <mergeCell ref="CU44:DA44"/>
    <mergeCell ref="DC44:DD45"/>
    <mergeCell ref="DE44:DH45"/>
    <mergeCell ref="EH31:ET31"/>
    <mergeCell ref="CD32:CF34"/>
    <mergeCell ref="CG32:CJ32"/>
    <mergeCell ref="CL32:CR32"/>
    <mergeCell ref="CU32:DA32"/>
    <mergeCell ref="DC32:DD33"/>
    <mergeCell ref="DE32:DH33"/>
    <mergeCell ref="DI32:DM34"/>
    <mergeCell ref="DS32:DT32"/>
    <mergeCell ref="DU32:DZ34"/>
    <mergeCell ref="EF32:EG32"/>
    <mergeCell ref="EH32:EM34"/>
    <mergeCell ref="ES32:ET32"/>
    <mergeCell ref="CG33:CJ33"/>
    <mergeCell ref="CL33:CR33"/>
    <mergeCell ref="CU33:DA33"/>
    <mergeCell ref="DN33:DT34"/>
    <mergeCell ref="EA33:EG34"/>
    <mergeCell ref="EN33:ET34"/>
    <mergeCell ref="CG34:CJ34"/>
    <mergeCell ref="CK34:CL34"/>
    <mergeCell ref="CM34:CN34"/>
    <mergeCell ref="CO34:CP34"/>
    <mergeCell ref="CQ34:CR34"/>
    <mergeCell ref="CS34:CT34"/>
    <mergeCell ref="CU34:CV34"/>
    <mergeCell ref="CW34:CX34"/>
    <mergeCell ref="CY34:CZ34"/>
    <mergeCell ref="DA34:DB34"/>
    <mergeCell ref="DC34:DD34"/>
    <mergeCell ref="DE34:DF34"/>
    <mergeCell ref="DG34:DH34"/>
    <mergeCell ref="ED22:ET22"/>
    <mergeCell ref="CD26:CG27"/>
    <mergeCell ref="CH26:CL27"/>
    <mergeCell ref="CD28:CG31"/>
    <mergeCell ref="CH28:CM29"/>
    <mergeCell ref="CN28:CT29"/>
    <mergeCell ref="CU28:CZ29"/>
    <mergeCell ref="DC28:DD28"/>
    <mergeCell ref="DG28:DH28"/>
    <mergeCell ref="DK28:DL28"/>
    <mergeCell ref="DM28:DS29"/>
    <mergeCell ref="DT28:DY29"/>
    <mergeCell ref="DZ28:EF29"/>
    <mergeCell ref="ES28:ET28"/>
    <mergeCell ref="DA29:DC29"/>
    <mergeCell ref="DF29:DG29"/>
    <mergeCell ref="DJ29:DK29"/>
    <mergeCell ref="EH29:ET29"/>
    <mergeCell ref="CH30:CM31"/>
    <mergeCell ref="CS30:CT30"/>
    <mergeCell ref="CU30:CZ31"/>
    <mergeCell ref="DC30:DD30"/>
    <mergeCell ref="DG30:DH30"/>
    <mergeCell ref="DK30:DL30"/>
    <mergeCell ref="DM30:DS31"/>
    <mergeCell ref="DT30:DY31"/>
    <mergeCell ref="DZ30:EF31"/>
    <mergeCell ref="ES30:ET30"/>
    <mergeCell ref="CN31:CT31"/>
    <mergeCell ref="DA31:DC31"/>
    <mergeCell ref="DF31:DG31"/>
    <mergeCell ref="DJ31:DK31"/>
    <mergeCell ref="EH18:EK19"/>
    <mergeCell ref="EL18:EO19"/>
    <mergeCell ref="EP18:ET19"/>
    <mergeCell ref="EH17:EK17"/>
    <mergeCell ref="EL17:EO17"/>
    <mergeCell ref="EP17:ET17"/>
    <mergeCell ref="CD20:CU20"/>
    <mergeCell ref="CV20:DL20"/>
    <mergeCell ref="DM20:EC20"/>
    <mergeCell ref="ED20:ET20"/>
    <mergeCell ref="CS26:CT26"/>
    <mergeCell ref="CU26:CY27"/>
    <mergeCell ref="DF26:DG26"/>
    <mergeCell ref="DH26:DL27"/>
    <mergeCell ref="DS26:DT26"/>
    <mergeCell ref="DU26:DY27"/>
    <mergeCell ref="EF26:EG26"/>
    <mergeCell ref="EH26:EL27"/>
    <mergeCell ref="ES26:ET26"/>
    <mergeCell ref="CN27:CT27"/>
    <mergeCell ref="DA27:DG27"/>
    <mergeCell ref="DN27:DT27"/>
    <mergeCell ref="EA27:EG27"/>
    <mergeCell ref="EN27:ET27"/>
    <mergeCell ref="CD21:CF21"/>
    <mergeCell ref="CG21:CS21"/>
    <mergeCell ref="CT21:CU21"/>
    <mergeCell ref="CV21:DL21"/>
    <mergeCell ref="DM21:EC21"/>
    <mergeCell ref="ED21:ET21"/>
    <mergeCell ref="CD22:CU22"/>
    <mergeCell ref="CV22:DL22"/>
    <mergeCell ref="DP7:DV7"/>
    <mergeCell ref="DW7:DX7"/>
    <mergeCell ref="DY7:DZ7"/>
    <mergeCell ref="EA7:EB7"/>
    <mergeCell ref="EC7:ED7"/>
    <mergeCell ref="EE7:EF7"/>
    <mergeCell ref="EG7:EH7"/>
    <mergeCell ref="EI7:EJ7"/>
    <mergeCell ref="EK7:EL7"/>
    <mergeCell ref="EM7:EN7"/>
    <mergeCell ref="EO7:EP7"/>
    <mergeCell ref="EQ7:ER7"/>
    <mergeCell ref="ES7:ET7"/>
    <mergeCell ref="DP8:DT8"/>
    <mergeCell ref="DW8:ET8"/>
    <mergeCell ref="DP9:DR10"/>
    <mergeCell ref="DW9:EG9"/>
    <mergeCell ref="EJ9:ET9"/>
    <mergeCell ref="DW10:EG10"/>
    <mergeCell ref="EJ10:ET10"/>
    <mergeCell ref="DS9:DV9"/>
    <mergeCell ref="BZ4:CC5"/>
    <mergeCell ref="CD4:DM4"/>
    <mergeCell ref="DN4:DV4"/>
    <mergeCell ref="DW4:EH4"/>
    <mergeCell ref="EI4:ET4"/>
    <mergeCell ref="CD5:CE5"/>
    <mergeCell ref="CF5:CG5"/>
    <mergeCell ref="CH5:CI5"/>
    <mergeCell ref="CJ5:CK5"/>
    <mergeCell ref="CL5:CM5"/>
    <mergeCell ref="CN5:CO5"/>
    <mergeCell ref="CP5:CQ5"/>
    <mergeCell ref="CR5:CS5"/>
    <mergeCell ref="CT5:CU5"/>
    <mergeCell ref="CV5:CW5"/>
    <mergeCell ref="CX5:CY5"/>
    <mergeCell ref="CZ5:DA5"/>
    <mergeCell ref="DB5:DC5"/>
    <mergeCell ref="DD5:DE5"/>
    <mergeCell ref="DF5:DG5"/>
    <mergeCell ref="DH5:DI5"/>
    <mergeCell ref="DJ5:DK5"/>
    <mergeCell ref="DL5:DM5"/>
    <mergeCell ref="DN5:DV5"/>
    <mergeCell ref="DW5:EH5"/>
    <mergeCell ref="EI5:ET5"/>
    <mergeCell ref="DS17:DV17"/>
    <mergeCell ref="DW17:DY17"/>
    <mergeCell ref="DZ17:EC17"/>
    <mergeCell ref="ED17:EG17"/>
    <mergeCell ref="J18:M19"/>
    <mergeCell ref="F17:I17"/>
    <mergeCell ref="J17:M17"/>
    <mergeCell ref="P31:V31"/>
    <mergeCell ref="BJ29:BV29"/>
    <mergeCell ref="BJ31:BV31"/>
    <mergeCell ref="CD17:CG17"/>
    <mergeCell ref="CD18:CG19"/>
    <mergeCell ref="CH18:CK19"/>
    <mergeCell ref="CL18:CO19"/>
    <mergeCell ref="CP18:DA19"/>
    <mergeCell ref="DB18:DE19"/>
    <mergeCell ref="DF18:DH19"/>
    <mergeCell ref="DI18:DK19"/>
    <mergeCell ref="DL18:DO19"/>
    <mergeCell ref="DP18:DR19"/>
    <mergeCell ref="DS18:DV19"/>
    <mergeCell ref="DW18:DY19"/>
    <mergeCell ref="DZ18:EC19"/>
    <mergeCell ref="ED18:EG19"/>
    <mergeCell ref="DM22:EC22"/>
    <mergeCell ref="CA6:CC22"/>
    <mergeCell ref="CD6:CG10"/>
    <mergeCell ref="CH6:CL6"/>
    <mergeCell ref="DP6:DV6"/>
    <mergeCell ref="DW6:ET6"/>
    <mergeCell ref="CH7:CJ10"/>
    <mergeCell ref="CK7:DO10"/>
    <mergeCell ref="AS51:AU51"/>
    <mergeCell ref="CQ11:DD11"/>
    <mergeCell ref="DE11:DR11"/>
    <mergeCell ref="DS11:EF11"/>
    <mergeCell ref="EG11:ET11"/>
    <mergeCell ref="CD12:CP13"/>
    <mergeCell ref="CQ12:CR12"/>
    <mergeCell ref="CS12:DB12"/>
    <mergeCell ref="DC12:DD12"/>
    <mergeCell ref="DE12:DR12"/>
    <mergeCell ref="DS12:EF12"/>
    <mergeCell ref="EI12:ER12"/>
    <mergeCell ref="ES12:ET12"/>
    <mergeCell ref="CQ13:DD13"/>
    <mergeCell ref="DE13:DR13"/>
    <mergeCell ref="DS13:EF13"/>
    <mergeCell ref="EG13:ET13"/>
    <mergeCell ref="CD11:CP11"/>
    <mergeCell ref="CP14:DA16"/>
    <mergeCell ref="DB14:DY14"/>
    <mergeCell ref="DZ14:EC16"/>
    <mergeCell ref="ED14:EO14"/>
    <mergeCell ref="EP14:ET16"/>
    <mergeCell ref="DB15:DY15"/>
    <mergeCell ref="ED15:EO15"/>
    <mergeCell ref="CL16:CO16"/>
    <mergeCell ref="DB16:DH16"/>
    <mergeCell ref="DI16:DR16"/>
    <mergeCell ref="DS16:DY16"/>
    <mergeCell ref="ED16:EK16"/>
    <mergeCell ref="EL16:EO16"/>
    <mergeCell ref="DP17:DR17"/>
    <mergeCell ref="AX46:AY46"/>
    <mergeCell ref="BU7:BV7"/>
    <mergeCell ref="BP33:BV34"/>
    <mergeCell ref="AU9:AX9"/>
    <mergeCell ref="F52:H54"/>
    <mergeCell ref="I52:Q52"/>
    <mergeCell ref="I53:Q53"/>
    <mergeCell ref="AY51:BA51"/>
    <mergeCell ref="BB51:BD51"/>
    <mergeCell ref="BB54:BE54"/>
    <mergeCell ref="I54:Q54"/>
    <mergeCell ref="R54:BA54"/>
    <mergeCell ref="L47:N50"/>
    <mergeCell ref="BT51:BV51"/>
    <mergeCell ref="AM47:BA48"/>
    <mergeCell ref="BB47:BV48"/>
    <mergeCell ref="BH51:BJ51"/>
    <mergeCell ref="BK51:BM51"/>
    <mergeCell ref="BN51:BP51"/>
    <mergeCell ref="AM49:AO50"/>
    <mergeCell ref="AV49:AX50"/>
    <mergeCell ref="AY49:BA50"/>
    <mergeCell ref="AP49:AR50"/>
    <mergeCell ref="AV51:AX51"/>
    <mergeCell ref="BE51:BG51"/>
    <mergeCell ref="BF54:BV54"/>
    <mergeCell ref="AS49:AU50"/>
    <mergeCell ref="BB49:BD50"/>
    <mergeCell ref="BN49:BP50"/>
    <mergeCell ref="R53:BV53"/>
    <mergeCell ref="AM51:AO51"/>
    <mergeCell ref="AP51:AR51"/>
    <mergeCell ref="BJ46:BK46"/>
    <mergeCell ref="AX40:AY40"/>
    <mergeCell ref="BB14:BE16"/>
    <mergeCell ref="BR14:BV16"/>
    <mergeCell ref="N17:Q17"/>
    <mergeCell ref="N18:Q19"/>
    <mergeCell ref="BR17:BV17"/>
    <mergeCell ref="AR8:AV8"/>
    <mergeCell ref="AY9:BI9"/>
    <mergeCell ref="F12:R13"/>
    <mergeCell ref="AR9:AT10"/>
    <mergeCell ref="AY10:BI10"/>
    <mergeCell ref="BJ37:BK37"/>
    <mergeCell ref="F35:G46"/>
    <mergeCell ref="AN38:AQ38"/>
    <mergeCell ref="AR6:AX6"/>
    <mergeCell ref="J7:L10"/>
    <mergeCell ref="BL10:BV10"/>
    <mergeCell ref="BL9:BV9"/>
    <mergeCell ref="F11:R11"/>
    <mergeCell ref="BK12:BT12"/>
    <mergeCell ref="J26:N27"/>
    <mergeCell ref="W26:AA27"/>
    <mergeCell ref="AJ26:AN27"/>
    <mergeCell ref="AW26:BA27"/>
    <mergeCell ref="F22:W22"/>
    <mergeCell ref="X22:AN22"/>
    <mergeCell ref="AO22:BE22"/>
    <mergeCell ref="BF22:BV22"/>
    <mergeCell ref="F21:H21"/>
    <mergeCell ref="AK32:AO34"/>
    <mergeCell ref="AP33:AV34"/>
    <mergeCell ref="DB17:DE17"/>
    <mergeCell ref="DF17:DH17"/>
    <mergeCell ref="DI17:DK17"/>
    <mergeCell ref="DL17:DO17"/>
    <mergeCell ref="BS7:BT7"/>
    <mergeCell ref="BO7:BP7"/>
    <mergeCell ref="F20:W20"/>
    <mergeCell ref="AK17:AM17"/>
    <mergeCell ref="AK18:AM19"/>
    <mergeCell ref="AN17:AQ17"/>
    <mergeCell ref="BF17:BI17"/>
    <mergeCell ref="AN18:AQ19"/>
    <mergeCell ref="R17:AC17"/>
    <mergeCell ref="AR17:AT17"/>
    <mergeCell ref="AE12:AF12"/>
    <mergeCell ref="R14:AC16"/>
    <mergeCell ref="BQ51:BS51"/>
    <mergeCell ref="AZ46:BA46"/>
    <mergeCell ref="BP43:BV43"/>
    <mergeCell ref="BP44:BV44"/>
    <mergeCell ref="BK7:BL7"/>
    <mergeCell ref="BM7:BN7"/>
    <mergeCell ref="I21:U21"/>
    <mergeCell ref="AG11:AT11"/>
    <mergeCell ref="AG12:AT12"/>
    <mergeCell ref="AG13:AT13"/>
    <mergeCell ref="S12:T12"/>
    <mergeCell ref="AT46:AU46"/>
    <mergeCell ref="AV46:AW46"/>
    <mergeCell ref="BD46:BE46"/>
    <mergeCell ref="BF46:BG46"/>
    <mergeCell ref="BH46:BI46"/>
    <mergeCell ref="AP4:AX4"/>
    <mergeCell ref="BJ41:BK42"/>
    <mergeCell ref="BL41:BO42"/>
    <mergeCell ref="AN42:AQ42"/>
    <mergeCell ref="DZ35:EF35"/>
    <mergeCell ref="EH35:EI36"/>
    <mergeCell ref="EJ35:EM36"/>
    <mergeCell ref="EN35:ET35"/>
    <mergeCell ref="DL36:DO36"/>
    <mergeCell ref="DQ36:DW36"/>
    <mergeCell ref="DZ36:EF36"/>
    <mergeCell ref="AD14:BA14"/>
    <mergeCell ref="AD16:AJ16"/>
    <mergeCell ref="AK16:AT16"/>
    <mergeCell ref="AU17:AX17"/>
    <mergeCell ref="AU18:AX19"/>
    <mergeCell ref="AY17:BA17"/>
    <mergeCell ref="AD18:AG19"/>
    <mergeCell ref="AH17:AJ17"/>
    <mergeCell ref="AH18:AJ19"/>
    <mergeCell ref="AY18:BA19"/>
    <mergeCell ref="BF18:BI19"/>
    <mergeCell ref="BJ17:BM17"/>
    <mergeCell ref="AD15:BA15"/>
    <mergeCell ref="AR18:AT19"/>
    <mergeCell ref="CH17:CK17"/>
    <mergeCell ref="AO21:BE21"/>
    <mergeCell ref="BF14:BQ14"/>
    <mergeCell ref="BF20:BV20"/>
    <mergeCell ref="BF21:BV21"/>
    <mergeCell ref="CL17:CO17"/>
    <mergeCell ref="CP17:DA17"/>
    <mergeCell ref="AP27:AV27"/>
    <mergeCell ref="BC27:BI27"/>
    <mergeCell ref="BP27:BV27"/>
    <mergeCell ref="AM38:AM40"/>
    <mergeCell ref="BK4:BV4"/>
    <mergeCell ref="BL46:BM46"/>
    <mergeCell ref="BN46:BO46"/>
    <mergeCell ref="BJ44:BK45"/>
    <mergeCell ref="BL44:BO45"/>
    <mergeCell ref="AN45:AQ45"/>
    <mergeCell ref="AN46:AQ46"/>
    <mergeCell ref="AR7:AX7"/>
    <mergeCell ref="M7:AQ10"/>
    <mergeCell ref="X20:AN20"/>
    <mergeCell ref="AO20:BE20"/>
    <mergeCell ref="AY7:AZ7"/>
    <mergeCell ref="BA7:BB7"/>
    <mergeCell ref="R18:AC19"/>
    <mergeCell ref="BC7:BD7"/>
    <mergeCell ref="BE7:BF7"/>
    <mergeCell ref="AY8:BV8"/>
    <mergeCell ref="V21:W21"/>
    <mergeCell ref="BB18:BE19"/>
    <mergeCell ref="BJ18:BM19"/>
    <mergeCell ref="BF16:BM16"/>
    <mergeCell ref="BN18:BQ19"/>
    <mergeCell ref="AU16:BA16"/>
    <mergeCell ref="BR18:BV19"/>
    <mergeCell ref="BK5:BV5"/>
    <mergeCell ref="AP5:AX5"/>
    <mergeCell ref="BJ40:BK40"/>
    <mergeCell ref="X21:AN21"/>
    <mergeCell ref="BJ32:BO34"/>
    <mergeCell ref="AS38:AY38"/>
    <mergeCell ref="BB38:BH38"/>
    <mergeCell ref="AR43:AS43"/>
    <mergeCell ref="AY6:BV6"/>
    <mergeCell ref="BN37:BO37"/>
    <mergeCell ref="BH40:BI40"/>
    <mergeCell ref="AU13:BH13"/>
    <mergeCell ref="AD17:AG17"/>
    <mergeCell ref="U12:AD12"/>
    <mergeCell ref="S13:AF13"/>
    <mergeCell ref="S11:AF11"/>
    <mergeCell ref="AU12:BH12"/>
    <mergeCell ref="AU11:BH11"/>
    <mergeCell ref="BN17:BQ17"/>
    <mergeCell ref="BN16:BQ16"/>
    <mergeCell ref="BF15:BQ15"/>
    <mergeCell ref="BQ7:BR7"/>
    <mergeCell ref="BG7:BH7"/>
    <mergeCell ref="BI7:BJ7"/>
    <mergeCell ref="BB17:BE17"/>
    <mergeCell ref="BL35:BO36"/>
    <mergeCell ref="W33:AC33"/>
    <mergeCell ref="N35:T35"/>
    <mergeCell ref="W35:AC35"/>
    <mergeCell ref="AA37:AB37"/>
    <mergeCell ref="AC37:AD37"/>
    <mergeCell ref="AX37:AY37"/>
    <mergeCell ref="AZ37:BA37"/>
    <mergeCell ref="BJ26:BN27"/>
    <mergeCell ref="P27:V27"/>
    <mergeCell ref="AC27:AI27"/>
    <mergeCell ref="AM41:AM43"/>
    <mergeCell ref="AN41:AQ41"/>
    <mergeCell ref="AZ40:BA40"/>
    <mergeCell ref="BB40:BC40"/>
    <mergeCell ref="BD40:BE40"/>
    <mergeCell ref="BJ38:BK39"/>
    <mergeCell ref="AN37:AQ37"/>
    <mergeCell ref="AR37:AS37"/>
    <mergeCell ref="BJ35:BK36"/>
    <mergeCell ref="AS35:AY35"/>
    <mergeCell ref="BF40:BG40"/>
    <mergeCell ref="AT43:AU43"/>
    <mergeCell ref="AV43:AW43"/>
    <mergeCell ref="AX43:AY43"/>
    <mergeCell ref="BF43:BG43"/>
    <mergeCell ref="BH43:BI43"/>
    <mergeCell ref="BJ43:BK43"/>
    <mergeCell ref="AR46:AS46"/>
    <mergeCell ref="BB46:BC46"/>
    <mergeCell ref="P28:V29"/>
    <mergeCell ref="AV28:BA29"/>
    <mergeCell ref="AV30:BA31"/>
    <mergeCell ref="Y34:Z34"/>
    <mergeCell ref="AA34:AB34"/>
    <mergeCell ref="AC34:AD34"/>
    <mergeCell ref="O34:P34"/>
    <mergeCell ref="F18:I19"/>
    <mergeCell ref="H38:H40"/>
    <mergeCell ref="H41:H43"/>
    <mergeCell ref="W40:X40"/>
    <mergeCell ref="Y40:Z40"/>
    <mergeCell ref="AA40:AB40"/>
    <mergeCell ref="H44:H46"/>
    <mergeCell ref="I41:L41"/>
    <mergeCell ref="S40:T40"/>
    <mergeCell ref="U40:V40"/>
    <mergeCell ref="I44:L44"/>
    <mergeCell ref="Q43:R43"/>
    <mergeCell ref="W43:X43"/>
    <mergeCell ref="Y43:Z43"/>
    <mergeCell ref="AA43:AB43"/>
    <mergeCell ref="N45:T45"/>
    <mergeCell ref="W45:AC45"/>
    <mergeCell ref="F26:I27"/>
    <mergeCell ref="I46:L46"/>
    <mergeCell ref="AE41:AF42"/>
    <mergeCell ref="AG41:AJ42"/>
    <mergeCell ref="U43:V43"/>
    <mergeCell ref="I36:L36"/>
    <mergeCell ref="AY4:BJ4"/>
    <mergeCell ref="BI11:BV11"/>
    <mergeCell ref="Q34:R34"/>
    <mergeCell ref="S34:T34"/>
    <mergeCell ref="U34:V34"/>
    <mergeCell ref="W34:X34"/>
    <mergeCell ref="AY5:BJ5"/>
    <mergeCell ref="F6:I10"/>
    <mergeCell ref="AO30:AU31"/>
    <mergeCell ref="U30:V30"/>
    <mergeCell ref="AL31:AM31"/>
    <mergeCell ref="BU28:BV28"/>
    <mergeCell ref="BU30:BV30"/>
    <mergeCell ref="AI30:AJ30"/>
    <mergeCell ref="AM30:AN30"/>
    <mergeCell ref="BB30:BH31"/>
    <mergeCell ref="AO28:AU29"/>
    <mergeCell ref="J6:N6"/>
    <mergeCell ref="BU32:BV32"/>
    <mergeCell ref="F32:H34"/>
    <mergeCell ref="I32:L32"/>
    <mergeCell ref="I33:L33"/>
    <mergeCell ref="I34:L34"/>
    <mergeCell ref="M34:N34"/>
    <mergeCell ref="AU32:AV32"/>
    <mergeCell ref="BH32:BI32"/>
    <mergeCell ref="AE32:AF33"/>
    <mergeCell ref="AG32:AJ33"/>
    <mergeCell ref="AE34:AF34"/>
    <mergeCell ref="F28:I31"/>
    <mergeCell ref="BI13:BV13"/>
    <mergeCell ref="BU12:BV12"/>
    <mergeCell ref="BB28:BH29"/>
    <mergeCell ref="AM35:AM37"/>
    <mergeCell ref="AN35:AQ35"/>
    <mergeCell ref="AL29:AM29"/>
    <mergeCell ref="AH29:AI29"/>
    <mergeCell ref="AM28:AN28"/>
    <mergeCell ref="AI28:AJ28"/>
    <mergeCell ref="AC29:AE29"/>
    <mergeCell ref="AE28:AF28"/>
    <mergeCell ref="AE30:AF30"/>
    <mergeCell ref="AC31:AE31"/>
    <mergeCell ref="AH31:AI31"/>
    <mergeCell ref="AG34:AH34"/>
    <mergeCell ref="AI34:AJ34"/>
    <mergeCell ref="BB35:BH35"/>
    <mergeCell ref="AS36:AY36"/>
    <mergeCell ref="BB36:BH36"/>
    <mergeCell ref="BD37:BE37"/>
    <mergeCell ref="BB37:BC37"/>
    <mergeCell ref="BF37:BG37"/>
    <mergeCell ref="BH37:BI37"/>
    <mergeCell ref="AE35:AF36"/>
    <mergeCell ref="AG35:AJ36"/>
    <mergeCell ref="AW32:BB34"/>
    <mergeCell ref="BC33:BI34"/>
    <mergeCell ref="AN52:AO52"/>
    <mergeCell ref="X52:Y52"/>
    <mergeCell ref="Z52:AA52"/>
    <mergeCell ref="AB52:AC52"/>
    <mergeCell ref="O51:Q51"/>
    <mergeCell ref="BP36:BV36"/>
    <mergeCell ref="BP37:BV37"/>
    <mergeCell ref="BP38:BV38"/>
    <mergeCell ref="W37:X37"/>
    <mergeCell ref="Y37:Z37"/>
    <mergeCell ref="AH26:AI26"/>
    <mergeCell ref="U26:V26"/>
    <mergeCell ref="AU26:AV26"/>
    <mergeCell ref="BH26:BI26"/>
    <mergeCell ref="BU26:BV26"/>
    <mergeCell ref="AE37:AF37"/>
    <mergeCell ref="AG37:AH37"/>
    <mergeCell ref="AC40:AD40"/>
    <mergeCell ref="AE40:AF40"/>
    <mergeCell ref="AG40:AH40"/>
    <mergeCell ref="AE38:AF39"/>
    <mergeCell ref="AG38:AJ39"/>
    <mergeCell ref="O40:P40"/>
    <mergeCell ref="Q40:R40"/>
    <mergeCell ref="BL38:BO39"/>
    <mergeCell ref="BL40:BM40"/>
    <mergeCell ref="BN40:BO40"/>
    <mergeCell ref="AZ43:BA43"/>
    <mergeCell ref="BB43:BC43"/>
    <mergeCell ref="BD43:BE43"/>
    <mergeCell ref="BL43:BM43"/>
    <mergeCell ref="J28:O29"/>
    <mergeCell ref="BP42:BV42"/>
    <mergeCell ref="BN43:BO43"/>
    <mergeCell ref="I38:L38"/>
    <mergeCell ref="I39:L39"/>
    <mergeCell ref="I40:L40"/>
    <mergeCell ref="M40:N40"/>
    <mergeCell ref="AS44:AY44"/>
    <mergeCell ref="BB44:BH44"/>
    <mergeCell ref="AS45:AY45"/>
    <mergeCell ref="BB45:BH45"/>
    <mergeCell ref="AS39:AY39"/>
    <mergeCell ref="BB39:BH39"/>
    <mergeCell ref="AS41:AY41"/>
    <mergeCell ref="BB41:BH41"/>
    <mergeCell ref="AS42:AY42"/>
    <mergeCell ref="BB42:BH42"/>
    <mergeCell ref="H35:H37"/>
    <mergeCell ref="I35:L35"/>
    <mergeCell ref="BL37:BM37"/>
    <mergeCell ref="AC43:AD43"/>
    <mergeCell ref="AE43:AF43"/>
    <mergeCell ref="AE44:AF45"/>
    <mergeCell ref="AG44:AJ45"/>
    <mergeCell ref="I45:L45"/>
    <mergeCell ref="AM44:AM46"/>
    <mergeCell ref="AN44:AQ44"/>
    <mergeCell ref="S46:T46"/>
    <mergeCell ref="U46:V46"/>
    <mergeCell ref="W46:X46"/>
    <mergeCell ref="Y46:Z46"/>
    <mergeCell ref="AA46:AB46"/>
    <mergeCell ref="AC46:AD46"/>
    <mergeCell ref="BT49:BV50"/>
    <mergeCell ref="BQ49:BS50"/>
    <mergeCell ref="BE49:BG50"/>
    <mergeCell ref="BH49:BJ50"/>
    <mergeCell ref="BK49:BM50"/>
    <mergeCell ref="BP35:BV35"/>
    <mergeCell ref="O47:Q50"/>
    <mergeCell ref="R47:T50"/>
    <mergeCell ref="N33:T33"/>
    <mergeCell ref="AP52:AQ52"/>
    <mergeCell ref="AD52:AE52"/>
    <mergeCell ref="AF52:AG52"/>
    <mergeCell ref="AH52:AI52"/>
    <mergeCell ref="AJ52:AK52"/>
    <mergeCell ref="AL52:AM52"/>
    <mergeCell ref="I37:L37"/>
    <mergeCell ref="M37:N37"/>
    <mergeCell ref="O37:P37"/>
    <mergeCell ref="BP45:BV45"/>
    <mergeCell ref="Q37:R37"/>
    <mergeCell ref="AI40:AJ40"/>
    <mergeCell ref="AR40:AS40"/>
    <mergeCell ref="AT40:AU40"/>
    <mergeCell ref="AV40:AW40"/>
    <mergeCell ref="AN36:AQ36"/>
    <mergeCell ref="AT37:AU37"/>
    <mergeCell ref="AV37:AW37"/>
    <mergeCell ref="I42:L42"/>
    <mergeCell ref="I43:L43"/>
    <mergeCell ref="M43:N43"/>
    <mergeCell ref="O43:P43"/>
    <mergeCell ref="S43:T43"/>
    <mergeCell ref="W38:AC38"/>
    <mergeCell ref="N39:T39"/>
    <mergeCell ref="W39:AC39"/>
    <mergeCell ref="B4:E5"/>
    <mergeCell ref="D49:E54"/>
    <mergeCell ref="AA51:AC51"/>
    <mergeCell ref="AD48:AF50"/>
    <mergeCell ref="AD51:AF51"/>
    <mergeCell ref="AJ47:AL50"/>
    <mergeCell ref="T52:U52"/>
    <mergeCell ref="V52:W52"/>
    <mergeCell ref="C6:E22"/>
    <mergeCell ref="F51:H51"/>
    <mergeCell ref="F47:H50"/>
    <mergeCell ref="I47:K50"/>
    <mergeCell ref="I51:K51"/>
    <mergeCell ref="L51:N51"/>
    <mergeCell ref="AG43:AH43"/>
    <mergeCell ref="AI43:AJ43"/>
    <mergeCell ref="J30:O31"/>
    <mergeCell ref="W28:AB29"/>
    <mergeCell ref="W30:AB31"/>
    <mergeCell ref="F4:AO4"/>
    <mergeCell ref="O46:P46"/>
    <mergeCell ref="M46:N46"/>
    <mergeCell ref="Q46:R46"/>
    <mergeCell ref="AE46:AF46"/>
    <mergeCell ref="AG46:AH46"/>
    <mergeCell ref="AI46:AJ46"/>
    <mergeCell ref="AN43:AQ43"/>
    <mergeCell ref="AN39:AQ39"/>
    <mergeCell ref="AN40:AQ40"/>
    <mergeCell ref="F14:Q15"/>
    <mergeCell ref="CD14:CO15"/>
    <mergeCell ref="F66:Q67"/>
    <mergeCell ref="CD66:CO67"/>
    <mergeCell ref="N16:Q16"/>
    <mergeCell ref="R52:S52"/>
    <mergeCell ref="N32:T32"/>
    <mergeCell ref="W32:AC32"/>
    <mergeCell ref="R51:T51"/>
    <mergeCell ref="AJ51:AL51"/>
    <mergeCell ref="X48:Z50"/>
    <mergeCell ref="X51:Z51"/>
    <mergeCell ref="U47:Z47"/>
    <mergeCell ref="U48:W50"/>
    <mergeCell ref="U51:W51"/>
    <mergeCell ref="S37:T37"/>
    <mergeCell ref="U37:V37"/>
    <mergeCell ref="AA48:AC50"/>
    <mergeCell ref="AA47:AF47"/>
    <mergeCell ref="AG47:AI50"/>
    <mergeCell ref="AG51:AI51"/>
    <mergeCell ref="AI37:AJ37"/>
    <mergeCell ref="AK35:AL46"/>
    <mergeCell ref="N41:T41"/>
    <mergeCell ref="W41:AC41"/>
    <mergeCell ref="N42:T42"/>
    <mergeCell ref="W42:AC42"/>
    <mergeCell ref="N44:T44"/>
    <mergeCell ref="W44:AC44"/>
    <mergeCell ref="N36:T36"/>
    <mergeCell ref="W36:AC36"/>
    <mergeCell ref="N38:T38"/>
  </mergeCells>
  <phoneticPr fontId="3"/>
  <printOptions horizontalCentered="1" verticalCentered="1"/>
  <pageMargins left="0.19685039370078741" right="0.19685039370078741" top="0.19685039370078741" bottom="0.19685039370078741" header="0.11811023622047245" footer="0.11811023622047245"/>
  <pageSetup paperSize="9" scale="49" fitToHeight="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01nen</vt:lpstr>
      <vt:lpstr>01源泉</vt:lpstr>
      <vt:lpstr>'01nen'!Print_Area</vt:lpstr>
      <vt:lpstr>'01源泉'!Print_Area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元年分年末調整・源泉徴収票ver215</dc:title>
  <dc:creator>RRS(Rescue Rangers)</dc:creator>
  <cp:lastModifiedBy>SSLAP072</cp:lastModifiedBy>
  <cp:lastPrinted>2020-07-03T06:14:35Z</cp:lastPrinted>
  <dcterms:created xsi:type="dcterms:W3CDTF">1996-06-25T02:30:26Z</dcterms:created>
  <dcterms:modified xsi:type="dcterms:W3CDTF">2020-12-04T06:14:18Z</dcterms:modified>
</cp:coreProperties>
</file>