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psico-my.sharepoint.com/personal/rajesh_veluguri_pepsico_com/Documents/Rajesh Veluguri/Rajesh Veluguri Backup/Personal/Pepsico Training/Study Material/1. Accredian/"/>
    </mc:Choice>
  </mc:AlternateContent>
  <xr:revisionPtr revIDLastSave="14871" documentId="11_B2DAE95306B2DA5BA3C5087A157217BAF3385E92" xr6:coauthVersionLast="47" xr6:coauthVersionMax="47" xr10:uidLastSave="{00BF1554-CE85-4B8C-B1E3-212750BFA30A}"/>
  <bookViews>
    <workbookView xWindow="-110" yWindow="-110" windowWidth="19420" windowHeight="11500" activeTab="7" xr2:uid="{00000000-000D-0000-FFFF-FFFF00000000}"/>
  </bookViews>
  <sheets>
    <sheet name="Data" sheetId="1" r:id="rId1"/>
    <sheet name="Naive" sheetId="3" r:id="rId2"/>
    <sheet name="Trend" sheetId="2" r:id="rId3"/>
    <sheet name="Moving Avg" sheetId="4" r:id="rId4"/>
    <sheet name="Expon. Smth." sheetId="5" r:id="rId5"/>
    <sheet name="Holt's" sheetId="6" r:id="rId6"/>
    <sheet name="Holt's Winter TSE" sheetId="7" r:id="rId7"/>
    <sheet name="Compare" sheetId="8" r:id="rId8"/>
  </sheets>
  <definedNames>
    <definedName name="solver_adj" localSheetId="4" hidden="1">'Expon. Smth.'!$D$3</definedName>
    <definedName name="solver_adj" localSheetId="5" hidden="1">'Holt''s'!$D$4</definedName>
    <definedName name="solver_adj" localSheetId="6" hidden="1">'Holt''s Winter TSE'!$B$1</definedName>
    <definedName name="solver_adj" localSheetId="3" hidden="1">'Moving Avg'!$D$28:$D$30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3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3" hidden="1">2147483647</definedName>
    <definedName name="solver_lhs0" localSheetId="4" hidden="1">'Expon. Smth.'!$D$3</definedName>
    <definedName name="solver_lhs1" localSheetId="4" hidden="1">'Expon. Smth.'!$D$3</definedName>
    <definedName name="solver_lhs1" localSheetId="5" hidden="1">'Holt''s'!$D$3</definedName>
    <definedName name="solver_lhs1" localSheetId="6" hidden="1">'Holt''s Winter TSE'!$B$1</definedName>
    <definedName name="solver_lhs1" localSheetId="3" hidden="1">'Moving Avg'!$G$29</definedName>
    <definedName name="solver_lhs2" localSheetId="4" hidden="1">'Expon. Smth.'!$D$3</definedName>
    <definedName name="solver_lhs2" localSheetId="5" hidden="1">'Holt''s'!$D$3</definedName>
    <definedName name="solver_lhs2" localSheetId="6" hidden="1">'Holt''s Winter TSE'!$B$1</definedName>
    <definedName name="solver_lhs2" localSheetId="3">'Moving Avg'!$D$28</definedName>
    <definedName name="solver_lhs3" localSheetId="5" hidden="1">'Holt''s'!$D$4</definedName>
    <definedName name="solver_lhs3" localSheetId="6" hidden="1">'Holt''s Winter TSE'!$B$2</definedName>
    <definedName name="solver_lhs3" localSheetId="3">'Moving Avg'!$D$29</definedName>
    <definedName name="solver_lhs4" localSheetId="5" hidden="1">'Holt''s'!$D$4</definedName>
    <definedName name="solver_lhs4" localSheetId="6" hidden="1">'Holt''s Winter TSE'!$B$2</definedName>
    <definedName name="solver_lhs4" localSheetId="3">'Moving Avg'!$D$29</definedName>
    <definedName name="solver_lhs5" localSheetId="6" hidden="1">'Holt''s Winter TSE'!$B$3</definedName>
    <definedName name="solver_lhs5" localSheetId="3">'Moving Avg'!$D$30</definedName>
    <definedName name="solver_lhs6" localSheetId="6" hidden="1">'Holt''s Winter TSE'!$B$3</definedName>
    <definedName name="solver_lhs6" localSheetId="3">'Moving Avg'!$D$30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3" hidden="1">2147483647</definedName>
    <definedName name="solver_num" localSheetId="4" hidden="1">2</definedName>
    <definedName name="solver_num" localSheetId="5" hidden="1">4</definedName>
    <definedName name="solver_num" localSheetId="6" hidden="1">6</definedName>
    <definedName name="solver_num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3" hidden="1">1</definedName>
    <definedName name="solver_opt" localSheetId="4" hidden="1">'Expon. Smth.'!$H$17</definedName>
    <definedName name="solver_opt" localSheetId="5" hidden="1">'Holt''s'!$J$18</definedName>
    <definedName name="solver_opt" localSheetId="6" hidden="1">'Holt''s Winter TSE'!$B$4</definedName>
    <definedName name="solver_opt" localSheetId="3" hidden="1">'Moving Avg'!$I$45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3" hidden="1">2</definedName>
    <definedName name="solver_rel0" localSheetId="4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3" hidden="1">2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5" hidden="1">1</definedName>
    <definedName name="solver_rel3" localSheetId="6" hidden="1">1</definedName>
    <definedName name="solver_rel4" localSheetId="5" hidden="1">3</definedName>
    <definedName name="solver_rel4" localSheetId="6" hidden="1">3</definedName>
    <definedName name="solver_rel5" localSheetId="6" hidden="1">1</definedName>
    <definedName name="solver_rel6" localSheetId="6" hidden="1">3</definedName>
    <definedName name="solver_rhs0" localSheetId="4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3" hidden="1">1</definedName>
    <definedName name="solver_rhs2" localSheetId="4" hidden="1">0</definedName>
    <definedName name="solver_rhs2" localSheetId="5" hidden="1">0</definedName>
    <definedName name="solver_rhs2" localSheetId="6" hidden="1">0</definedName>
    <definedName name="solver_rhs3" localSheetId="5" hidden="1">1</definedName>
    <definedName name="solver_rhs3" localSheetId="6" hidden="1">1</definedName>
    <definedName name="solver_rhs4" localSheetId="5" hidden="1">0</definedName>
    <definedName name="solver_rhs4" localSheetId="6" hidden="1">0</definedName>
    <definedName name="solver_rhs5" localSheetId="6" hidden="1">1</definedName>
    <definedName name="solver_rhs6" localSheetId="6" hidden="1">0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8H9MylOWkl3huEJ+/TlI3UHEK8w=="/>
    </ext>
  </extLst>
</workbook>
</file>

<file path=xl/calcChain.xml><?xml version="1.0" encoding="utf-8"?>
<calcChain xmlns="http://schemas.openxmlformats.org/spreadsheetml/2006/main">
  <c r="D11" i="7" l="1"/>
  <c r="D36" i="4"/>
  <c r="D9" i="4"/>
  <c r="D37" i="4"/>
  <c r="G29" i="4"/>
  <c r="H4" i="2"/>
  <c r="B20" i="2" l="1"/>
  <c r="B19" i="2"/>
  <c r="I6" i="3"/>
  <c r="I7" i="3"/>
  <c r="I8" i="3"/>
  <c r="I9" i="3"/>
  <c r="I10" i="3"/>
  <c r="I11" i="3"/>
  <c r="I12" i="3"/>
  <c r="I13" i="3"/>
  <c r="I14" i="3"/>
  <c r="I15" i="3"/>
  <c r="I5" i="3"/>
  <c r="H5" i="3"/>
  <c r="G5" i="3"/>
  <c r="F5" i="3"/>
  <c r="E5" i="3"/>
  <c r="D7" i="3"/>
  <c r="D6" i="3"/>
  <c r="D5" i="3"/>
  <c r="D4" i="2" l="1"/>
  <c r="D6" i="2" l="1"/>
  <c r="D18" i="4" l="1"/>
  <c r="E9" i="4"/>
  <c r="H10" i="4"/>
  <c r="D12" i="4"/>
  <c r="D11" i="4"/>
  <c r="E11" i="4" s="1"/>
  <c r="F11" i="4" s="1"/>
  <c r="G11" i="4" s="1"/>
  <c r="D10" i="4"/>
  <c r="E10" i="4" s="1"/>
  <c r="F10" i="4" s="1"/>
  <c r="G10" i="4" s="1"/>
  <c r="F10" i="7"/>
  <c r="F9" i="7"/>
  <c r="F8" i="7"/>
  <c r="F7" i="7"/>
  <c r="D6" i="6"/>
  <c r="D7" i="6" s="1"/>
  <c r="D5" i="5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E37" i="4"/>
  <c r="E36" i="4"/>
  <c r="H17" i="4"/>
  <c r="I17" i="4" s="1"/>
  <c r="J17" i="4" s="1"/>
  <c r="E17" i="4"/>
  <c r="F17" i="4" s="1"/>
  <c r="G17" i="4" s="1"/>
  <c r="D17" i="4"/>
  <c r="H16" i="4"/>
  <c r="I16" i="4" s="1"/>
  <c r="J16" i="4" s="1"/>
  <c r="D16" i="4"/>
  <c r="E16" i="4" s="1"/>
  <c r="F16" i="4" s="1"/>
  <c r="G16" i="4" s="1"/>
  <c r="H15" i="4"/>
  <c r="I15" i="4" s="1"/>
  <c r="J15" i="4" s="1"/>
  <c r="D15" i="4"/>
  <c r="E15" i="4" s="1"/>
  <c r="F15" i="4" s="1"/>
  <c r="G15" i="4" s="1"/>
  <c r="H14" i="4"/>
  <c r="I14" i="4" s="1"/>
  <c r="J14" i="4" s="1"/>
  <c r="E14" i="4"/>
  <c r="F14" i="4" s="1"/>
  <c r="G14" i="4" s="1"/>
  <c r="D14" i="4"/>
  <c r="H13" i="4"/>
  <c r="I13" i="4" s="1"/>
  <c r="J13" i="4" s="1"/>
  <c r="D13" i="4"/>
  <c r="E13" i="4" s="1"/>
  <c r="F13" i="4" s="1"/>
  <c r="G13" i="4" s="1"/>
  <c r="H12" i="4"/>
  <c r="I12" i="4" s="1"/>
  <c r="J12" i="4" s="1"/>
  <c r="E12" i="4"/>
  <c r="F12" i="4" s="1"/>
  <c r="G12" i="4" s="1"/>
  <c r="H11" i="4"/>
  <c r="I11" i="4" s="1"/>
  <c r="I10" i="4"/>
  <c r="J10" i="4" s="1"/>
  <c r="F15" i="3"/>
  <c r="H15" i="3" s="1"/>
  <c r="E15" i="3"/>
  <c r="G15" i="3" s="1"/>
  <c r="D15" i="3"/>
  <c r="G14" i="3"/>
  <c r="D14" i="3"/>
  <c r="E14" i="3" s="1"/>
  <c r="F14" i="3" s="1"/>
  <c r="H14" i="3" s="1"/>
  <c r="D13" i="3"/>
  <c r="E13" i="3" s="1"/>
  <c r="F13" i="3" s="1"/>
  <c r="H13" i="3" s="1"/>
  <c r="D12" i="3"/>
  <c r="E12" i="3" s="1"/>
  <c r="G12" i="3" s="1"/>
  <c r="E11" i="3"/>
  <c r="G11" i="3" s="1"/>
  <c r="D11" i="3"/>
  <c r="D10" i="3"/>
  <c r="E10" i="3" s="1"/>
  <c r="F10" i="3" s="1"/>
  <c r="H10" i="3" s="1"/>
  <c r="D9" i="3"/>
  <c r="E9" i="3" s="1"/>
  <c r="F9" i="3" s="1"/>
  <c r="H9" i="3" s="1"/>
  <c r="F8" i="3"/>
  <c r="H8" i="3" s="1"/>
  <c r="D8" i="3"/>
  <c r="E8" i="3" s="1"/>
  <c r="G8" i="3" s="1"/>
  <c r="E7" i="3"/>
  <c r="G7" i="3" s="1"/>
  <c r="E6" i="3"/>
  <c r="F6" i="3" s="1"/>
  <c r="H6" i="3" s="1"/>
  <c r="D6" i="5" l="1"/>
  <c r="E6" i="5" s="1"/>
  <c r="F6" i="5" s="1"/>
  <c r="E4" i="2"/>
  <c r="G4" i="2" s="1"/>
  <c r="D7" i="2"/>
  <c r="E7" i="2" s="1"/>
  <c r="D12" i="2"/>
  <c r="E12" i="2" s="1"/>
  <c r="G12" i="2" s="1"/>
  <c r="F11" i="3"/>
  <c r="H11" i="3" s="1"/>
  <c r="F7" i="3"/>
  <c r="H7" i="3" s="1"/>
  <c r="G6" i="3"/>
  <c r="G10" i="3"/>
  <c r="H38" i="4"/>
  <c r="F38" i="4"/>
  <c r="I38" i="4" s="1"/>
  <c r="H42" i="4"/>
  <c r="F42" i="4"/>
  <c r="I42" i="4" s="1"/>
  <c r="E16" i="3"/>
  <c r="H19" i="4"/>
  <c r="J11" i="4"/>
  <c r="I19" i="4" s="1"/>
  <c r="H41" i="4"/>
  <c r="F41" i="4"/>
  <c r="I41" i="4" s="1"/>
  <c r="H43" i="4"/>
  <c r="F43" i="4"/>
  <c r="I43" i="4" s="1"/>
  <c r="F11" i="7"/>
  <c r="E11" i="7"/>
  <c r="D12" i="7" s="1"/>
  <c r="F12" i="3"/>
  <c r="H12" i="3" s="1"/>
  <c r="F36" i="4"/>
  <c r="I36" i="4" s="1"/>
  <c r="H36" i="4"/>
  <c r="F44" i="4"/>
  <c r="I44" i="4" s="1"/>
  <c r="H44" i="4"/>
  <c r="D15" i="2"/>
  <c r="E15" i="2" s="1"/>
  <c r="D11" i="2"/>
  <c r="E11" i="2" s="1"/>
  <c r="D10" i="2"/>
  <c r="E10" i="2" s="1"/>
  <c r="D9" i="2"/>
  <c r="E9" i="2" s="1"/>
  <c r="D14" i="2"/>
  <c r="E14" i="2" s="1"/>
  <c r="E6" i="2"/>
  <c r="D13" i="2"/>
  <c r="E13" i="2" s="1"/>
  <c r="D5" i="2"/>
  <c r="E5" i="2" s="1"/>
  <c r="G9" i="3"/>
  <c r="H37" i="4"/>
  <c r="F37" i="4"/>
  <c r="I37" i="4" s="1"/>
  <c r="H39" i="4"/>
  <c r="F39" i="4"/>
  <c r="I39" i="4" s="1"/>
  <c r="E45" i="4"/>
  <c r="D8" i="2"/>
  <c r="E8" i="2" s="1"/>
  <c r="G13" i="3"/>
  <c r="F19" i="4"/>
  <c r="J19" i="4"/>
  <c r="F40" i="4"/>
  <c r="I40" i="4" s="1"/>
  <c r="H40" i="4"/>
  <c r="E7" i="6"/>
  <c r="D8" i="6" s="1"/>
  <c r="D19" i="4"/>
  <c r="F9" i="4"/>
  <c r="D7" i="5" l="1"/>
  <c r="E19" i="4"/>
  <c r="G9" i="4"/>
  <c r="G19" i="4" s="1"/>
  <c r="F12" i="2"/>
  <c r="H12" i="2" s="1"/>
  <c r="F4" i="2"/>
  <c r="E8" i="6"/>
  <c r="D9" i="6" s="1"/>
  <c r="E12" i="7"/>
  <c r="G13" i="7" s="1"/>
  <c r="H13" i="7" s="1"/>
  <c r="F12" i="7"/>
  <c r="F5" i="2"/>
  <c r="H5" i="2" s="1"/>
  <c r="E16" i="2"/>
  <c r="G5" i="2"/>
  <c r="H45" i="4"/>
  <c r="F9" i="2"/>
  <c r="H9" i="2" s="1"/>
  <c r="G9" i="2"/>
  <c r="G15" i="2"/>
  <c r="F15" i="2"/>
  <c r="H15" i="2" s="1"/>
  <c r="F13" i="2"/>
  <c r="H13" i="2" s="1"/>
  <c r="G13" i="2"/>
  <c r="G10" i="2"/>
  <c r="F10" i="2"/>
  <c r="H10" i="2" s="1"/>
  <c r="F45" i="4"/>
  <c r="I45" i="4"/>
  <c r="F16" i="3"/>
  <c r="H16" i="3"/>
  <c r="G6" i="2"/>
  <c r="F6" i="2"/>
  <c r="H6" i="2" s="1"/>
  <c r="G7" i="2"/>
  <c r="F7" i="2"/>
  <c r="H7" i="2" s="1"/>
  <c r="G12" i="7"/>
  <c r="H12" i="7" s="1"/>
  <c r="F7" i="6"/>
  <c r="G7" i="6" s="1"/>
  <c r="G8" i="2"/>
  <c r="F8" i="2"/>
  <c r="H8" i="2" s="1"/>
  <c r="G14" i="2"/>
  <c r="F14" i="2"/>
  <c r="H14" i="2" s="1"/>
  <c r="G11" i="2"/>
  <c r="F11" i="2"/>
  <c r="H11" i="2" s="1"/>
  <c r="G16" i="3"/>
  <c r="H6" i="5"/>
  <c r="G6" i="5"/>
  <c r="D8" i="5" l="1"/>
  <c r="E7" i="5"/>
  <c r="F7" i="5" s="1"/>
  <c r="D13" i="7"/>
  <c r="F13" i="7" s="1"/>
  <c r="I13" i="7"/>
  <c r="K13" i="7" s="1"/>
  <c r="F8" i="6"/>
  <c r="G8" i="6" s="1"/>
  <c r="G16" i="2"/>
  <c r="H16" i="2"/>
  <c r="E9" i="6"/>
  <c r="D10" i="6" s="1"/>
  <c r="H7" i="6"/>
  <c r="I7" i="6"/>
  <c r="I12" i="7"/>
  <c r="F16" i="2"/>
  <c r="G7" i="5" l="1"/>
  <c r="H7" i="5"/>
  <c r="D9" i="5"/>
  <c r="E8" i="5"/>
  <c r="F8" i="5" s="1"/>
  <c r="E13" i="7"/>
  <c r="D14" i="7" s="1"/>
  <c r="E14" i="7" s="1"/>
  <c r="G15" i="7" s="1"/>
  <c r="H15" i="7" s="1"/>
  <c r="J13" i="7"/>
  <c r="H8" i="6"/>
  <c r="J8" i="6" s="1"/>
  <c r="I8" i="6"/>
  <c r="E10" i="6"/>
  <c r="D11" i="6" s="1"/>
  <c r="K12" i="7"/>
  <c r="J12" i="7"/>
  <c r="J7" i="6"/>
  <c r="F9" i="6"/>
  <c r="G9" i="6" s="1"/>
  <c r="H8" i="5" l="1"/>
  <c r="G8" i="5"/>
  <c r="D10" i="5"/>
  <c r="E9" i="5"/>
  <c r="F9" i="5" s="1"/>
  <c r="F14" i="7"/>
  <c r="G14" i="7"/>
  <c r="H14" i="7" s="1"/>
  <c r="I14" i="7" s="1"/>
  <c r="D15" i="7"/>
  <c r="E15" i="7" s="1"/>
  <c r="G16" i="7" s="1"/>
  <c r="H16" i="7" s="1"/>
  <c r="E11" i="6"/>
  <c r="D12" i="6" s="1"/>
  <c r="I15" i="7"/>
  <c r="I9" i="6"/>
  <c r="H9" i="6"/>
  <c r="F10" i="6"/>
  <c r="G10" i="6" s="1"/>
  <c r="H9" i="5" l="1"/>
  <c r="G9" i="5"/>
  <c r="E10" i="5"/>
  <c r="F10" i="5" s="1"/>
  <c r="D11" i="5"/>
  <c r="F15" i="7"/>
  <c r="J14" i="7"/>
  <c r="K14" i="7"/>
  <c r="D16" i="7"/>
  <c r="E16" i="7" s="1"/>
  <c r="D17" i="7" s="1"/>
  <c r="I16" i="7"/>
  <c r="E12" i="6"/>
  <c r="D13" i="6" s="1"/>
  <c r="H10" i="6"/>
  <c r="J10" i="6" s="1"/>
  <c r="I10" i="6"/>
  <c r="F11" i="6"/>
  <c r="G11" i="6" s="1"/>
  <c r="K15" i="7"/>
  <c r="J15" i="7"/>
  <c r="J9" i="6"/>
  <c r="H10" i="5" l="1"/>
  <c r="G10" i="5"/>
  <c r="E11" i="5"/>
  <c r="F11" i="5" s="1"/>
  <c r="D12" i="5"/>
  <c r="F16" i="7"/>
  <c r="F17" i="7"/>
  <c r="E17" i="7"/>
  <c r="G18" i="7" s="1"/>
  <c r="H18" i="7" s="1"/>
  <c r="I18" i="7" s="1"/>
  <c r="E13" i="6"/>
  <c r="F13" i="6" s="1"/>
  <c r="G13" i="6" s="1"/>
  <c r="F12" i="6"/>
  <c r="G12" i="6" s="1"/>
  <c r="G17" i="7"/>
  <c r="H17" i="7" s="1"/>
  <c r="H11" i="6"/>
  <c r="J11" i="6" s="1"/>
  <c r="I11" i="6"/>
  <c r="K16" i="7"/>
  <c r="J16" i="7"/>
  <c r="E12" i="5" l="1"/>
  <c r="F12" i="5" s="1"/>
  <c r="D13" i="5"/>
  <c r="G11" i="5"/>
  <c r="H11" i="5"/>
  <c r="B4" i="7"/>
  <c r="D18" i="7"/>
  <c r="F18" i="7" s="1"/>
  <c r="H13" i="6"/>
  <c r="J13" i="6" s="1"/>
  <c r="I13" i="6"/>
  <c r="K18" i="7"/>
  <c r="J18" i="7"/>
  <c r="I17" i="7"/>
  <c r="E1" i="7"/>
  <c r="D14" i="6"/>
  <c r="I12" i="6"/>
  <c r="H12" i="6"/>
  <c r="J12" i="6" s="1"/>
  <c r="G12" i="5" l="1"/>
  <c r="H12" i="5"/>
  <c r="D14" i="5"/>
  <c r="E13" i="5"/>
  <c r="F13" i="5" s="1"/>
  <c r="E18" i="7"/>
  <c r="G20" i="7" s="1"/>
  <c r="E14" i="6"/>
  <c r="D15" i="6" s="1"/>
  <c r="K17" i="7"/>
  <c r="E4" i="7" s="1"/>
  <c r="J17" i="7"/>
  <c r="E3" i="7" s="1"/>
  <c r="E2" i="7"/>
  <c r="G13" i="5" l="1"/>
  <c r="H13" i="5"/>
  <c r="E14" i="5"/>
  <c r="D15" i="5"/>
  <c r="G22" i="7"/>
  <c r="G19" i="7"/>
  <c r="G21" i="7"/>
  <c r="E15" i="6"/>
  <c r="F15" i="6" s="1"/>
  <c r="G15" i="6" s="1"/>
  <c r="F14" i="6"/>
  <c r="G14" i="6" s="1"/>
  <c r="D16" i="5" l="1"/>
  <c r="E16" i="5" s="1"/>
  <c r="F16" i="5" s="1"/>
  <c r="E15" i="5"/>
  <c r="F15" i="5" s="1"/>
  <c r="F14" i="5"/>
  <c r="D16" i="6"/>
  <c r="E16" i="6" s="1"/>
  <c r="D17" i="6" s="1"/>
  <c r="H14" i="6"/>
  <c r="I14" i="6"/>
  <c r="H15" i="6"/>
  <c r="J15" i="6" s="1"/>
  <c r="I15" i="6"/>
  <c r="H14" i="5" l="1"/>
  <c r="G14" i="5"/>
  <c r="F17" i="5"/>
  <c r="G15" i="5"/>
  <c r="H15" i="5"/>
  <c r="G16" i="5"/>
  <c r="H16" i="5"/>
  <c r="H17" i="5" s="1"/>
  <c r="E17" i="5"/>
  <c r="E17" i="6"/>
  <c r="F17" i="6" s="1"/>
  <c r="G17" i="6" s="1"/>
  <c r="F16" i="6"/>
  <c r="G16" i="6" s="1"/>
  <c r="J14" i="6"/>
  <c r="G17" i="5" l="1"/>
  <c r="H17" i="6"/>
  <c r="I17" i="6"/>
  <c r="G18" i="6"/>
  <c r="I16" i="6"/>
  <c r="H16" i="6"/>
  <c r="J16" i="6" s="1"/>
  <c r="I18" i="6" l="1"/>
  <c r="J17" i="6"/>
  <c r="J18" i="6" s="1"/>
  <c r="H18" i="6"/>
</calcChain>
</file>

<file path=xl/sharedStrings.xml><?xml version="1.0" encoding="utf-8"?>
<sst xmlns="http://schemas.openxmlformats.org/spreadsheetml/2006/main" count="333" uniqueCount="126">
  <si>
    <t>Period</t>
  </si>
  <si>
    <t>Month</t>
  </si>
  <si>
    <t>Sales</t>
  </si>
  <si>
    <t xml:space="preserve">    Jan</t>
  </si>
  <si>
    <t xml:space="preserve">    Feb</t>
  </si>
  <si>
    <t xml:space="preserve">    Mar</t>
  </si>
  <si>
    <t xml:space="preserve">    Apr</t>
  </si>
  <si>
    <t xml:space="preserve">    May</t>
  </si>
  <si>
    <t xml:space="preserve">    June</t>
  </si>
  <si>
    <t xml:space="preserve">    July</t>
  </si>
  <si>
    <t xml:space="preserve">    Aug</t>
  </si>
  <si>
    <t xml:space="preserve">    Sep</t>
  </si>
  <si>
    <t xml:space="preserve">    Oct</t>
  </si>
  <si>
    <t xml:space="preserve">    Nov</t>
  </si>
  <si>
    <t xml:space="preserve">    Dec</t>
  </si>
  <si>
    <t>Trend Model (Fit a line to the time series data)</t>
  </si>
  <si>
    <t>period</t>
  </si>
  <si>
    <t>month</t>
  </si>
  <si>
    <t>Naïve Model</t>
  </si>
  <si>
    <t>sales</t>
  </si>
  <si>
    <t>forecast</t>
  </si>
  <si>
    <t>error</t>
  </si>
  <si>
    <t>ABS(error)</t>
  </si>
  <si>
    <t>Squared Error</t>
  </si>
  <si>
    <t>Percent Error</t>
  </si>
  <si>
    <t>-</t>
  </si>
  <si>
    <t>BIAS</t>
  </si>
  <si>
    <t>MAD</t>
  </si>
  <si>
    <t>MSE</t>
  </si>
  <si>
    <t>MAPE</t>
  </si>
  <si>
    <t>Question: What is the forecast for next January? Feberary?</t>
  </si>
  <si>
    <t>Method 1: Use Excel's function</t>
  </si>
  <si>
    <t>a=</t>
  </si>
  <si>
    <t>b=</t>
  </si>
  <si>
    <t>Method 2: Use Chart Trendline</t>
  </si>
  <si>
    <t>Method 3: Use Excel's Data Analysis | Regression tool</t>
  </si>
  <si>
    <t>Question: What are the forecasts for next January, Febary, and April?</t>
  </si>
  <si>
    <t>Simple Exponential Smoothing</t>
  </si>
  <si>
    <t xml:space="preserve">Alpha </t>
  </si>
  <si>
    <t>Squared  error</t>
  </si>
  <si>
    <t>Percentage error</t>
  </si>
  <si>
    <t>Holt's Model</t>
  </si>
  <si>
    <t xml:space="preserve">alpha = </t>
  </si>
  <si>
    <t xml:space="preserve">beta = </t>
  </si>
  <si>
    <t>level</t>
  </si>
  <si>
    <t>trend</t>
  </si>
  <si>
    <t>Question: What is the forecast for next January?</t>
  </si>
  <si>
    <t>SE</t>
  </si>
  <si>
    <t>@*PreActual + (1-@)PrePred</t>
  </si>
  <si>
    <t>Moving Average Model</t>
  </si>
  <si>
    <t>(1) Simple MA models</t>
  </si>
  <si>
    <t>3-month MA forecast</t>
  </si>
  <si>
    <t>4-month MA forecast</t>
  </si>
  <si>
    <t>First Trend</t>
  </si>
  <si>
    <t xml:space="preserve">First Level </t>
  </si>
  <si>
    <t>Actual Value</t>
  </si>
  <si>
    <t xml:space="preserve">Level </t>
  </si>
  <si>
    <t>@*PreActual + (1-@)(PrePred;level+Trend)</t>
  </si>
  <si>
    <t>Trend</t>
  </si>
  <si>
    <t>B*(Current Level - Prev Level) + (1-B)*LastTrend</t>
  </si>
  <si>
    <t xml:space="preserve">Final </t>
  </si>
  <si>
    <t>L+T</t>
  </si>
  <si>
    <t>@</t>
  </si>
  <si>
    <t>Importance of Local Values around Predicted Value</t>
  </si>
  <si>
    <t>B</t>
  </si>
  <si>
    <t xml:space="preserve">Importance of Trend in Predicted Values </t>
  </si>
  <si>
    <t>Model Comparison and Selection</t>
  </si>
  <si>
    <t>(2) Weighted MA model</t>
  </si>
  <si>
    <t>Weights</t>
  </si>
  <si>
    <t>Exp1</t>
  </si>
  <si>
    <t>Exp2</t>
  </si>
  <si>
    <t>Exp3</t>
  </si>
  <si>
    <t xml:space="preserve">w1 = </t>
  </si>
  <si>
    <t xml:space="preserve">w2 = </t>
  </si>
  <si>
    <t xml:space="preserve">w3 = </t>
  </si>
  <si>
    <t>3-month WMA forecast</t>
  </si>
  <si>
    <t>Models</t>
  </si>
  <si>
    <t>Naïve</t>
  </si>
  <si>
    <t>Moving Avg</t>
  </si>
  <si>
    <t>(best weighted moving average with n=3)</t>
  </si>
  <si>
    <t>Exponential Smoothing</t>
  </si>
  <si>
    <t>(using Solver to find the best alpha=0.599 which minimizes MAPE)</t>
  </si>
  <si>
    <t>alpha</t>
  </si>
  <si>
    <t xml:space="preserve">Holt's </t>
  </si>
  <si>
    <t>(with alpha=0.36 and beta=0.18)</t>
  </si>
  <si>
    <t>Holt's Winter</t>
  </si>
  <si>
    <t>beta</t>
  </si>
  <si>
    <t>(with alpha=0.495147, beta=0.654205 and gamma=0.343261)</t>
  </si>
  <si>
    <t>gamma</t>
  </si>
  <si>
    <t>RMSE</t>
  </si>
  <si>
    <t>Level</t>
  </si>
  <si>
    <t>Seasonal</t>
  </si>
  <si>
    <t>Forecast</t>
  </si>
  <si>
    <t>Error</t>
  </si>
  <si>
    <t>Abs error</t>
  </si>
  <si>
    <t>Squared error</t>
  </si>
  <si>
    <t>Irregular</t>
  </si>
  <si>
    <t>y=mx+c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</si>
  <si>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</si>
  <si>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</si>
  <si>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</si>
  <si>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</si>
  <si>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</si>
  <si>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</si>
  <si>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</si>
  <si>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</si>
  <si>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</si>
  <si>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</si>
  <si>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</si>
  <si>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</si>
  <si>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</si>
  <si>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</si>
  <si>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</si>
  <si>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</si>
  <si>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</si>
  <si>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</si>
  <si>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</si>
  <si>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</si>
  <si>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</si>
  <si>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</si>
  <si>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</si>
  <si>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</si>
  <si>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</si>
  <si>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APE</t>
  </si>
  <si>
    <t>MPE</t>
  </si>
  <si>
    <t xml:space="preserve">w4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</si>
</sst>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333333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333399"/>
      <name val="Arial"/>
      <family val="2"/>
    </font>
    <font>
      <sz val="10"/>
      <name val="Arial"/>
      <family val="2"/>
    </font>
    <font>
      <b/>
      <sz val="10"/>
      <color rgb="FF000080"/>
      <name val="Arial"/>
      <family val="2"/>
    </font>
    <font>
      <sz val="10"/>
      <color rgb="FF0000FF"/>
      <name val="Arial"/>
      <family val="2"/>
    </font>
    <font>
      <sz val="10"/>
      <color rgb="FF000080"/>
      <name val="Arial"/>
      <family val="2"/>
    </font>
    <font>
      <b/>
      <sz val="10"/>
      <color rgb="FF0066CC"/>
      <name val="Arial"/>
      <family val="2"/>
    </font>
    <font>
      <b/>
      <sz val="10"/>
      <color rgb="FFC55A1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0" borderId="0" xfId="0" applyFont="1"/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14" xfId="0" applyFont="1" applyBorder="1"/>
    <xf numFmtId="0" fontId="6" fillId="4" borderId="15" xfId="0" applyFont="1" applyFill="1" applyBorder="1"/>
    <xf numFmtId="0" fontId="6" fillId="0" borderId="0" xfId="0" applyFont="1" applyAlignment="1">
      <alignment horizontal="right"/>
    </xf>
    <xf numFmtId="2" fontId="6" fillId="4" borderId="16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0" fontId="7" fillId="0" borderId="0" xfId="0" applyFont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18" xfId="0" applyFont="1" applyBorder="1"/>
    <xf numFmtId="2" fontId="8" fillId="0" borderId="2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11" fillId="0" borderId="0" xfId="0" applyFont="1"/>
    <xf numFmtId="0" fontId="1" fillId="0" borderId="0" xfId="0" applyFont="1" applyAlignment="1">
      <alignment wrapText="1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9" fillId="0" borderId="23" xfId="0" applyFont="1" applyBorder="1"/>
    <xf numFmtId="2" fontId="9" fillId="0" borderId="24" xfId="0" applyNumberFormat="1" applyFont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2" fontId="9" fillId="0" borderId="13" xfId="0" applyNumberFormat="1" applyFont="1" applyBorder="1" applyAlignment="1">
      <alignment horizontal="center"/>
    </xf>
    <xf numFmtId="0" fontId="9" fillId="0" borderId="25" xfId="0" applyFont="1" applyBorder="1"/>
    <xf numFmtId="2" fontId="9" fillId="0" borderId="2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9" fillId="0" borderId="0" xfId="0" applyFont="1"/>
    <xf numFmtId="0" fontId="2" fillId="6" borderId="1" xfId="0" applyFont="1" applyFill="1" applyBorder="1"/>
    <xf numFmtId="0" fontId="9" fillId="0" borderId="27" xfId="0" applyFont="1" applyBorder="1"/>
    <xf numFmtId="0" fontId="2" fillId="4" borderId="3" xfId="0" applyFont="1" applyFill="1" applyBorder="1"/>
    <xf numFmtId="0" fontId="9" fillId="0" borderId="28" xfId="0" applyFont="1" applyBorder="1"/>
    <xf numFmtId="0" fontId="12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2" fillId="6" borderId="4" xfId="0" applyFont="1" applyFill="1" applyBorder="1"/>
    <xf numFmtId="0" fontId="2" fillId="4" borderId="6" xfId="0" applyFont="1" applyFill="1" applyBorder="1"/>
    <xf numFmtId="0" fontId="4" fillId="0" borderId="0" xfId="0" applyFont="1"/>
    <xf numFmtId="2" fontId="4" fillId="0" borderId="29" xfId="0" applyNumberFormat="1" applyFont="1" applyBorder="1" applyAlignment="1">
      <alignment horizontal="center"/>
    </xf>
    <xf numFmtId="0" fontId="2" fillId="6" borderId="7" xfId="0" applyFont="1" applyFill="1" applyBorder="1"/>
    <xf numFmtId="2" fontId="4" fillId="0" borderId="30" xfId="0" applyNumberFormat="1" applyFont="1" applyBorder="1" applyAlignment="1">
      <alignment horizontal="center"/>
    </xf>
    <xf numFmtId="0" fontId="2" fillId="0" borderId="9" xfId="0" applyFont="1" applyBorder="1"/>
    <xf numFmtId="2" fontId="4" fillId="7" borderId="31" xfId="0" applyNumberFormat="1" applyFont="1" applyFill="1" applyBorder="1" applyAlignment="1">
      <alignment horizontal="center"/>
    </xf>
    <xf numFmtId="0" fontId="13" fillId="5" borderId="5" xfId="0" applyFont="1" applyFill="1" applyBorder="1"/>
    <xf numFmtId="0" fontId="4" fillId="0" borderId="32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4" fillId="0" borderId="33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4" fillId="8" borderId="0" xfId="0" applyFont="1" applyFill="1"/>
    <xf numFmtId="0" fontId="0" fillId="0" borderId="16" xfId="0" applyBorder="1"/>
    <xf numFmtId="0" fontId="0" fillId="0" borderId="35" xfId="0" applyBorder="1"/>
    <xf numFmtId="0" fontId="15" fillId="0" borderId="36" xfId="0" applyFont="1" applyBorder="1" applyAlignment="1">
      <alignment horizontal="center"/>
    </xf>
    <xf numFmtId="0" fontId="15" fillId="0" borderId="36" xfId="0" applyFont="1" applyBorder="1" applyAlignment="1">
      <alignment horizontal="centerContinuous"/>
    </xf>
    <xf numFmtId="164" fontId="0" fillId="0" borderId="0" xfId="0" applyNumberFormat="1"/>
    <xf numFmtId="0" fontId="16" fillId="0" borderId="0" xfId="0" applyFont="1"/>
    <xf numFmtId="0" fontId="1" fillId="2" borderId="37" xfId="0" applyFont="1" applyFill="1" applyBorder="1" applyAlignment="1">
      <alignment horizontal="center"/>
    </xf>
    <xf numFmtId="2" fontId="0" fillId="0" borderId="0" xfId="0" applyNumberFormat="1"/>
    <xf numFmtId="2" fontId="2" fillId="3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6CD05E8-894C-4D1E-8993-BCBD0A58DC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100" b="1" i="0">
                <a:solidFill>
                  <a:srgbClr val="000000"/>
                </a:solidFill>
              </a:defRPr>
            </a:pPr>
            <a:r>
              <a:rPr lang="en-IN"/>
              <a:t>Sales Time Series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3</c:v>
                </c:pt>
                <c:pt idx="9">
                  <c:v>52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0-47D9-8F40-61B1D3A8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94587"/>
        <c:axId val="152935976"/>
      </c:lineChart>
      <c:catAx>
        <c:axId val="874894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2935976"/>
        <c:crosses val="autoZero"/>
        <c:auto val="1"/>
        <c:lblAlgn val="ctr"/>
        <c:lblOffset val="100"/>
        <c:noMultiLvlLbl val="1"/>
      </c:catAx>
      <c:valAx>
        <c:axId val="1529359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74894587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IN"/>
              <a:t>Actual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'Holt''s Winter TSE'!$C$12:$C$18</c:f>
              <c:numCache>
                <c:formatCode>General</c:formatCode>
                <c:ptCount val="7"/>
                <c:pt idx="0">
                  <c:v>50</c:v>
                </c:pt>
                <c:pt idx="1">
                  <c:v>43</c:v>
                </c:pt>
                <c:pt idx="2">
                  <c:v>47</c:v>
                </c:pt>
                <c:pt idx="3">
                  <c:v>56</c:v>
                </c:pt>
                <c:pt idx="4">
                  <c:v>52</c:v>
                </c:pt>
                <c:pt idx="5">
                  <c:v>55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C-4A39-8ED3-B37A5FAC9919}"/>
            </c:ext>
          </c:extLst>
        </c:ser>
        <c:ser>
          <c:idx val="1"/>
          <c:order val="1"/>
          <c:spPr>
            <a:ln w="28575" cmpd="sng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'Holt''s Winter TSE'!$G$12:$G$18</c:f>
              <c:numCache>
                <c:formatCode>General</c:formatCode>
                <c:ptCount val="7"/>
                <c:pt idx="0">
                  <c:v>57.297297297297298</c:v>
                </c:pt>
                <c:pt idx="1">
                  <c:v>61.278179851247309</c:v>
                </c:pt>
                <c:pt idx="2">
                  <c:v>47.232753045161907</c:v>
                </c:pt>
                <c:pt idx="3">
                  <c:v>47.675069937629708</c:v>
                </c:pt>
                <c:pt idx="4">
                  <c:v>58.596060802848314</c:v>
                </c:pt>
                <c:pt idx="5">
                  <c:v>56.013680499995189</c:v>
                </c:pt>
                <c:pt idx="6">
                  <c:v>53.598197652116589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4A39-8ED3-B37A5FAC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39409"/>
        <c:axId val="1097230098"/>
      </c:lineChart>
      <c:catAx>
        <c:axId val="1570639409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97230098"/>
        <c:crosses val="autoZero"/>
        <c:auto val="1"/>
        <c:lblAlgn val="ctr"/>
        <c:lblOffset val="100"/>
        <c:noMultiLvlLbl val="1"/>
      </c:catAx>
      <c:valAx>
        <c:axId val="1097230098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0639409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</a:defRPr>
            </a:pPr>
            <a:r>
              <a:rPr lang="en-IN"/>
              <a:t>Forecast vs.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Naive!$C$5:$C$15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50</c:v>
                </c:pt>
                <c:pt idx="5">
                  <c:v>43</c:v>
                </c:pt>
                <c:pt idx="6">
                  <c:v>47</c:v>
                </c:pt>
                <c:pt idx="7">
                  <c:v>56</c:v>
                </c:pt>
                <c:pt idx="8">
                  <c:v>52</c:v>
                </c:pt>
                <c:pt idx="9">
                  <c:v>55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C-45D2-B1FC-CBDFC5CB46D8}"/>
            </c:ext>
          </c:extLst>
        </c:ser>
        <c:ser>
          <c:idx val="1"/>
          <c:order val="1"/>
          <c:spPr>
            <a:ln w="9525" cmpd="sng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Naive!$D$5:$D$15</c:f>
              <c:numCache>
                <c:formatCode>0.00</c:formatCode>
                <c:ptCount val="11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C-45D2-B1FC-CBDFC5CB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545378"/>
        <c:axId val="1593954699"/>
      </c:lineChart>
      <c:catAx>
        <c:axId val="278545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93954699"/>
        <c:crosses val="autoZero"/>
        <c:auto val="1"/>
        <c:lblAlgn val="ctr"/>
        <c:lblOffset val="100"/>
        <c:noMultiLvlLbl val="1"/>
      </c:catAx>
      <c:valAx>
        <c:axId val="159395469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7854537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23719967262010669"/>
          <c:y val="0.90120243456843385"/>
          <c:w val="0.44343218351389907"/>
          <c:h val="6.1939480184909558E-2"/>
        </c:manualLayout>
      </c:layout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Naive!$I$5:$I$15</c:f>
              <c:numCache>
                <c:formatCode>0.00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-4</c:v>
                </c:pt>
                <c:pt idx="3">
                  <c:v>8</c:v>
                </c:pt>
                <c:pt idx="4">
                  <c:v>5</c:v>
                </c:pt>
                <c:pt idx="5">
                  <c:v>-7</c:v>
                </c:pt>
                <c:pt idx="6">
                  <c:v>4</c:v>
                </c:pt>
                <c:pt idx="7">
                  <c:v>9</c:v>
                </c:pt>
                <c:pt idx="8">
                  <c:v>-4</c:v>
                </c:pt>
                <c:pt idx="9">
                  <c:v>3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7-46CA-AD9D-F95637A6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94992"/>
        <c:axId val="1592842224"/>
      </c:lineChart>
      <c:catAx>
        <c:axId val="63379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42224"/>
        <c:crosses val="autoZero"/>
        <c:auto val="1"/>
        <c:lblAlgn val="ctr"/>
        <c:lblOffset val="100"/>
        <c:noMultiLvlLbl val="0"/>
      </c:catAx>
      <c:valAx>
        <c:axId val="15928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trendline>
            <c:trendlineType val="linear"/>
            <c:dispRSqr val="0"/>
            <c:dispEq val="0"/>
          </c:trendline>
          <c:yVal>
            <c:numRef>
              <c:f>Trend!$C$4:$C$15</c:f>
              <c:numCache>
                <c:formatCode>General</c:formatCode>
                <c:ptCount val="12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  <c:pt idx="11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73-4F27-AF52-A817CCE4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573899"/>
        <c:axId val="1771804758"/>
      </c:scatterChart>
      <c:valAx>
        <c:axId val="124657389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1804758"/>
        <c:crosses val="autoZero"/>
        <c:crossBetween val="midCat"/>
      </c:valAx>
      <c:valAx>
        <c:axId val="177180475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46573899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en-IN"/>
              <a:t>Forecast vs.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Trend!$C$3</c:f>
              <c:strCache>
                <c:ptCount val="1"/>
                <c:pt idx="0">
                  <c:v>sales</c:v>
                </c:pt>
              </c:strCache>
            </c:strRef>
          </c:tx>
          <c:spPr>
            <a:ln w="9525" cmpd="sng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Trend!$C$4:$C$15</c:f>
              <c:numCache>
                <c:formatCode>General</c:formatCode>
                <c:ptCount val="12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A-4B91-8EAE-27A806FBF22A}"/>
            </c:ext>
          </c:extLst>
        </c:ser>
        <c:ser>
          <c:idx val="1"/>
          <c:order val="1"/>
          <c:tx>
            <c:strRef>
              <c:f>Trend!$D$3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mpd="sng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Trend!$D$4:$D$15</c:f>
              <c:numCache>
                <c:formatCode>0.00</c:formatCode>
                <c:ptCount val="12"/>
                <c:pt idx="0">
                  <c:v>36.935897435897438</c:v>
                </c:pt>
                <c:pt idx="1">
                  <c:v>38.659673659673658</c:v>
                </c:pt>
                <c:pt idx="2">
                  <c:v>40.383449883449885</c:v>
                </c:pt>
                <c:pt idx="3">
                  <c:v>42.107226107226104</c:v>
                </c:pt>
                <c:pt idx="4">
                  <c:v>43.831002331002331</c:v>
                </c:pt>
                <c:pt idx="5">
                  <c:v>45.554778554778551</c:v>
                </c:pt>
                <c:pt idx="6">
                  <c:v>47.278554778554778</c:v>
                </c:pt>
                <c:pt idx="7">
                  <c:v>49.002331002331005</c:v>
                </c:pt>
                <c:pt idx="8">
                  <c:v>50.726107226107224</c:v>
                </c:pt>
                <c:pt idx="9">
                  <c:v>52.449883449883451</c:v>
                </c:pt>
                <c:pt idx="10">
                  <c:v>54.173659673659671</c:v>
                </c:pt>
                <c:pt idx="11">
                  <c:v>55.897435897435898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A-4B91-8EAE-27A806FB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37473"/>
        <c:axId val="797035508"/>
      </c:lineChart>
      <c:catAx>
        <c:axId val="99337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</a:defRPr>
                </a:pPr>
                <a:r>
                  <a:rPr lang="en-IN"/>
                  <a:t>Time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97035508"/>
        <c:crosses val="autoZero"/>
        <c:auto val="1"/>
        <c:lblAlgn val="ctr"/>
        <c:lblOffset val="100"/>
        <c:noMultiLvlLbl val="1"/>
      </c:catAx>
      <c:valAx>
        <c:axId val="7970355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100" b="1" i="0">
                    <a:solidFill>
                      <a:srgbClr val="000000"/>
                    </a:solidFill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33747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IN"/>
              <a:t>Actual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'Moving Avg'!$C$36:$C$44</c:f>
              <c:numCache>
                <c:formatCode>General</c:formatCode>
                <c:ptCount val="9"/>
                <c:pt idx="0">
                  <c:v>37</c:v>
                </c:pt>
                <c:pt idx="1">
                  <c:v>45</c:v>
                </c:pt>
                <c:pt idx="2">
                  <c:v>50</c:v>
                </c:pt>
                <c:pt idx="3">
                  <c:v>43</c:v>
                </c:pt>
                <c:pt idx="4">
                  <c:v>47</c:v>
                </c:pt>
                <c:pt idx="5">
                  <c:v>56</c:v>
                </c:pt>
                <c:pt idx="6">
                  <c:v>52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005-BFFC-52BA2B878999}"/>
            </c:ext>
          </c:extLst>
        </c:ser>
        <c:ser>
          <c:idx val="1"/>
          <c:order val="1"/>
          <c:spPr>
            <a:ln w="28575" cmpd="sng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'Moving Avg'!$D$36:$D$44</c:f>
              <c:numCache>
                <c:formatCode>0.00</c:formatCode>
                <c:ptCount val="9"/>
                <c:pt idx="0">
                  <c:v>38.847405142739838</c:v>
                </c:pt>
                <c:pt idx="1">
                  <c:v>38.621946292212222</c:v>
                </c:pt>
                <c:pt idx="2">
                  <c:v>42.831325936626087</c:v>
                </c:pt>
                <c:pt idx="3">
                  <c:v>43.000004787376042</c:v>
                </c:pt>
                <c:pt idx="4">
                  <c:v>44.09126172716428</c:v>
                </c:pt>
                <c:pt idx="5">
                  <c:v>48.603572770939365</c:v>
                </c:pt>
                <c:pt idx="6">
                  <c:v>48.990818526739609</c:v>
                </c:pt>
                <c:pt idx="7">
                  <c:v>49.321317708010113</c:v>
                </c:pt>
                <c:pt idx="8">
                  <c:v>55.530715065047943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005-BFFC-52BA2B87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08934"/>
        <c:axId val="816916119"/>
      </c:lineChart>
      <c:catAx>
        <c:axId val="22840893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16916119"/>
        <c:crosses val="autoZero"/>
        <c:auto val="1"/>
        <c:lblAlgn val="ctr"/>
        <c:lblOffset val="100"/>
        <c:noMultiLvlLbl val="1"/>
      </c:catAx>
      <c:valAx>
        <c:axId val="816916119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28408934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Avg'!$C$9:$C$17</c:f>
              <c:numCache>
                <c:formatCode>General</c:formatCode>
                <c:ptCount val="9"/>
                <c:pt idx="0">
                  <c:v>37</c:v>
                </c:pt>
                <c:pt idx="1">
                  <c:v>45</c:v>
                </c:pt>
                <c:pt idx="2">
                  <c:v>50</c:v>
                </c:pt>
                <c:pt idx="3">
                  <c:v>43</c:v>
                </c:pt>
                <c:pt idx="4">
                  <c:v>47</c:v>
                </c:pt>
                <c:pt idx="5">
                  <c:v>56</c:v>
                </c:pt>
                <c:pt idx="6">
                  <c:v>52</c:v>
                </c:pt>
                <c:pt idx="7">
                  <c:v>55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2-4E0D-BCE2-548D95FDBA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Avg'!$D$9:$D$17</c:f>
              <c:numCache>
                <c:formatCode>0.00</c:formatCode>
                <c:ptCount val="9"/>
                <c:pt idx="0">
                  <c:v>39.333333333333336</c:v>
                </c:pt>
                <c:pt idx="1">
                  <c:v>39.333333333333336</c:v>
                </c:pt>
                <c:pt idx="2">
                  <c:v>41</c:v>
                </c:pt>
                <c:pt idx="3">
                  <c:v>44</c:v>
                </c:pt>
                <c:pt idx="4">
                  <c:v>46</c:v>
                </c:pt>
                <c:pt idx="5">
                  <c:v>46.666666666666664</c:v>
                </c:pt>
                <c:pt idx="6">
                  <c:v>48.666666666666664</c:v>
                </c:pt>
                <c:pt idx="7">
                  <c:v>51.666666666666664</c:v>
                </c:pt>
                <c:pt idx="8">
                  <c:v>54.333333333333336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2-4E0D-BCE2-548D95FD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795568"/>
        <c:axId val="632397088"/>
      </c:lineChart>
      <c:catAx>
        <c:axId val="63779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7088"/>
        <c:crosses val="autoZero"/>
        <c:auto val="1"/>
        <c:lblAlgn val="ctr"/>
        <c:lblOffset val="100"/>
        <c:noMultiLvlLbl val="0"/>
      </c:catAx>
      <c:valAx>
        <c:axId val="6323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9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333333"/>
                </a:solidFill>
              </a:defRPr>
            </a:pPr>
            <a:r>
              <a:rPr lang="en-IN"/>
              <a:t>SSE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'Expon. Smth.'!$C$4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'Expon. Smth.'!$C$5:$C$16</c:f>
              <c:numCache>
                <c:formatCode>General</c:formatCode>
                <c:ptCount val="12"/>
                <c:pt idx="0">
                  <c:v>37</c:v>
                </c:pt>
                <c:pt idx="1">
                  <c:v>40</c:v>
                </c:pt>
                <c:pt idx="2">
                  <c:v>41</c:v>
                </c:pt>
                <c:pt idx="3">
                  <c:v>37</c:v>
                </c:pt>
                <c:pt idx="4">
                  <c:v>45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56</c:v>
                </c:pt>
                <c:pt idx="9">
                  <c:v>52</c:v>
                </c:pt>
                <c:pt idx="10">
                  <c:v>55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3-4E0C-AEDA-4E644F591D22}"/>
            </c:ext>
          </c:extLst>
        </c:ser>
        <c:ser>
          <c:idx val="1"/>
          <c:order val="1"/>
          <c:tx>
            <c:strRef>
              <c:f>'Expon. Smth.'!$D$4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mpd="sng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'Expon. Smth.'!$D$5:$D$16</c:f>
              <c:numCache>
                <c:formatCode>0.00</c:formatCode>
                <c:ptCount val="12"/>
                <c:pt idx="0">
                  <c:v>37</c:v>
                </c:pt>
                <c:pt idx="1">
                  <c:v>37</c:v>
                </c:pt>
                <c:pt idx="2">
                  <c:v>38.797030413839678</c:v>
                </c:pt>
                <c:pt idx="3">
                  <c:v>40.116631529537649</c:v>
                </c:pt>
                <c:pt idx="4">
                  <c:v>38.249737647100702</c:v>
                </c:pt>
                <c:pt idx="5">
                  <c:v>42.293213230286383</c:v>
                </c:pt>
                <c:pt idx="6">
                  <c:v>46.90965663633726</c:v>
                </c:pt>
                <c:pt idx="7">
                  <c:v>44.567732675281192</c:v>
                </c:pt>
                <c:pt idx="8">
                  <c:v>46.024685460983918</c:v>
                </c:pt>
                <c:pt idx="9">
                  <c:v>51.999999999060265</c:v>
                </c:pt>
                <c:pt idx="10">
                  <c:v>51.999999999623171</c:v>
                </c:pt>
                <c:pt idx="11">
                  <c:v>53.797030413688574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3-4E0C-AEDA-4E644F59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588442"/>
        <c:axId val="1850704917"/>
      </c:lineChart>
      <c:catAx>
        <c:axId val="157358844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50704917"/>
        <c:crosses val="autoZero"/>
        <c:auto val="1"/>
        <c:lblAlgn val="ctr"/>
        <c:lblOffset val="100"/>
        <c:noMultiLvlLbl val="1"/>
      </c:catAx>
      <c:valAx>
        <c:axId val="1850704917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7358844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</a:defRPr>
            </a:pPr>
            <a:r>
              <a:rPr lang="en-IN"/>
              <a:t>Forecast vs. Actual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'Holt''s'!$C$7:$C$17</c:f>
              <c:numCache>
                <c:formatCode>General</c:formatCode>
                <c:ptCount val="11"/>
                <c:pt idx="0">
                  <c:v>40</c:v>
                </c:pt>
                <c:pt idx="1">
                  <c:v>41</c:v>
                </c:pt>
                <c:pt idx="2">
                  <c:v>37</c:v>
                </c:pt>
                <c:pt idx="3">
                  <c:v>45</c:v>
                </c:pt>
                <c:pt idx="4">
                  <c:v>50</c:v>
                </c:pt>
                <c:pt idx="5">
                  <c:v>43</c:v>
                </c:pt>
                <c:pt idx="6">
                  <c:v>47</c:v>
                </c:pt>
                <c:pt idx="7">
                  <c:v>56</c:v>
                </c:pt>
                <c:pt idx="8">
                  <c:v>52</c:v>
                </c:pt>
                <c:pt idx="9">
                  <c:v>55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8-490A-9F22-40BF0D6F32D0}"/>
            </c:ext>
          </c:extLst>
        </c:ser>
        <c:ser>
          <c:idx val="1"/>
          <c:order val="1"/>
          <c:spPr>
            <a:ln w="9525" cmpd="sng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'Holt''s'!$F$7:$F$17</c:f>
              <c:numCache>
                <c:formatCode>0.00</c:formatCode>
                <c:ptCount val="11"/>
                <c:pt idx="0">
                  <c:v>37</c:v>
                </c:pt>
                <c:pt idx="1">
                  <c:v>39.4</c:v>
                </c:pt>
                <c:pt idx="2">
                  <c:v>40.68</c:v>
                </c:pt>
                <c:pt idx="3">
                  <c:v>37.735999999999997</c:v>
                </c:pt>
                <c:pt idx="4">
                  <c:v>43.547199999999997</c:v>
                </c:pt>
                <c:pt idx="5">
                  <c:v>48.709440000000001</c:v>
                </c:pt>
                <c:pt idx="6">
                  <c:v>44.141887999999994</c:v>
                </c:pt>
                <c:pt idx="7">
                  <c:v>46.428377599999997</c:v>
                </c:pt>
                <c:pt idx="8">
                  <c:v>54.085675520000002</c:v>
                </c:pt>
                <c:pt idx="9">
                  <c:v>52.417135103999996</c:v>
                </c:pt>
                <c:pt idx="10">
                  <c:v>54.483427020799994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8-490A-9F22-40BF0D6F3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870182"/>
        <c:axId val="1917997892"/>
      </c:lineChart>
      <c:catAx>
        <c:axId val="2108870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Time 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17997892"/>
        <c:crosses val="autoZero"/>
        <c:auto val="1"/>
        <c:lblAlgn val="ctr"/>
        <c:lblOffset val="100"/>
        <c:noMultiLvlLbl val="1"/>
      </c:catAx>
      <c:valAx>
        <c:axId val="191799789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IN"/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088701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1</xdr:row>
      <xdr:rowOff>0</xdr:rowOff>
    </xdr:from>
    <xdr:ext cx="3209925" cy="2114550"/>
    <xdr:graphicFrame macro="">
      <xdr:nvGraphicFramePr>
        <xdr:cNvPr id="1679698068" name="Chart 2" descr="Chart 0">
          <a:extLst>
            <a:ext uri="{FF2B5EF4-FFF2-40B4-BE49-F238E27FC236}">
              <a16:creationId xmlns:a16="http://schemas.microsoft.com/office/drawing/2014/main" id="{00000000-0008-0000-0000-00009428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371708</xdr:colOff>
      <xdr:row>2</xdr:row>
      <xdr:rowOff>167269</xdr:rowOff>
    </xdr:from>
    <xdr:ext cx="3091210" cy="2067389"/>
    <xdr:graphicFrame macro="">
      <xdr:nvGraphicFramePr>
        <xdr:cNvPr id="133895772" name="Chart 4" descr="Chart 0">
          <a:extLst>
            <a:ext uri="{FF2B5EF4-FFF2-40B4-BE49-F238E27FC236}">
              <a16:creationId xmlns:a16="http://schemas.microsoft.com/office/drawing/2014/main" id="{00000000-0008-0000-0200-00005C16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157820</xdr:colOff>
      <xdr:row>12</xdr:row>
      <xdr:rowOff>105782</xdr:rowOff>
    </xdr:from>
    <xdr:to>
      <xdr:col>17</xdr:col>
      <xdr:colOff>456735</xdr:colOff>
      <xdr:row>29</xdr:row>
      <xdr:rowOff>62881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1429E-03C7-4222-B86F-3A8518E6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22</xdr:row>
      <xdr:rowOff>152400</xdr:rowOff>
    </xdr:from>
    <xdr:ext cx="4038600" cy="2562225"/>
    <xdr:graphicFrame macro="">
      <xdr:nvGraphicFramePr>
        <xdr:cNvPr id="817136885" name="Chart 1" descr="Chart 0">
          <a:extLst>
            <a:ext uri="{FF2B5EF4-FFF2-40B4-BE49-F238E27FC236}">
              <a16:creationId xmlns:a16="http://schemas.microsoft.com/office/drawing/2014/main" id="{00000000-0008-0000-0100-0000F584B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209550</xdr:colOff>
      <xdr:row>2</xdr:row>
      <xdr:rowOff>0</xdr:rowOff>
    </xdr:from>
    <xdr:ext cx="4029075" cy="2343150"/>
    <xdr:graphicFrame macro="">
      <xdr:nvGraphicFramePr>
        <xdr:cNvPr id="1994489125" name="Chart 3" descr="Chart 1">
          <a:extLst>
            <a:ext uri="{FF2B5EF4-FFF2-40B4-BE49-F238E27FC236}">
              <a16:creationId xmlns:a16="http://schemas.microsoft.com/office/drawing/2014/main" id="{00000000-0008-0000-0100-0000257DE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152400</xdr:colOff>
      <xdr:row>29</xdr:row>
      <xdr:rowOff>152400</xdr:rowOff>
    </xdr:from>
    <xdr:ext cx="4076700" cy="2667000"/>
    <xdr:graphicFrame macro="">
      <xdr:nvGraphicFramePr>
        <xdr:cNvPr id="2084515760" name="Chart 8" descr="Chart 1">
          <a:extLst>
            <a:ext uri="{FF2B5EF4-FFF2-40B4-BE49-F238E27FC236}">
              <a16:creationId xmlns:a16="http://schemas.microsoft.com/office/drawing/2014/main" id="{00000000-0008-0000-0300-0000B02F3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367393</xdr:colOff>
      <xdr:row>3</xdr:row>
      <xdr:rowOff>20411</xdr:rowOff>
    </xdr:from>
    <xdr:to>
      <xdr:col>18</xdr:col>
      <xdr:colOff>506866</xdr:colOff>
      <xdr:row>23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C118D-7C62-4968-AB1E-31F4E584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3</xdr:row>
      <xdr:rowOff>133350</xdr:rowOff>
    </xdr:from>
    <xdr:ext cx="3752850" cy="2305050"/>
    <xdr:graphicFrame macro="">
      <xdr:nvGraphicFramePr>
        <xdr:cNvPr id="1487839491" name="Chart 6" descr="Chart 0">
          <a:extLst>
            <a:ext uri="{FF2B5EF4-FFF2-40B4-BE49-F238E27FC236}">
              <a16:creationId xmlns:a16="http://schemas.microsoft.com/office/drawing/2014/main" id="{00000000-0008-0000-0400-000003A1A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2</xdr:row>
      <xdr:rowOff>152400</xdr:rowOff>
    </xdr:from>
    <xdr:ext cx="3952875" cy="2743200"/>
    <xdr:graphicFrame macro="">
      <xdr:nvGraphicFramePr>
        <xdr:cNvPr id="1509963906" name="Chart 7" descr="Chart 0">
          <a:extLst>
            <a:ext uri="{FF2B5EF4-FFF2-40B4-BE49-F238E27FC236}">
              <a16:creationId xmlns:a16="http://schemas.microsoft.com/office/drawing/2014/main" id="{00000000-0008-0000-0500-00008238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80712</xdr:colOff>
      <xdr:row>3</xdr:row>
      <xdr:rowOff>123826</xdr:rowOff>
    </xdr:from>
    <xdr:ext cx="4000500" cy="2667000"/>
    <xdr:graphicFrame macro="">
      <xdr:nvGraphicFramePr>
        <xdr:cNvPr id="1775144539" name="Chart 9" descr="Chart 0">
          <a:extLst>
            <a:ext uri="{FF2B5EF4-FFF2-40B4-BE49-F238E27FC236}">
              <a16:creationId xmlns:a16="http://schemas.microsoft.com/office/drawing/2014/main" id="{00000000-0008-0000-0600-00005B8EC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60" zoomScaleNormal="160" workbookViewId="0">
      <selection activeCell="C12" sqref="C12"/>
    </sheetView>
  </sheetViews>
  <sheetFormatPr defaultColWidth="14.453125" defaultRowHeight="15" customHeight="1" x14ac:dyDescent="0.25"/>
  <cols>
    <col min="1" max="26" width="8" customWidth="1"/>
  </cols>
  <sheetData>
    <row r="1" spans="1:3" ht="12.75" customHeight="1" x14ac:dyDescent="0.3">
      <c r="A1" s="1" t="s">
        <v>0</v>
      </c>
      <c r="B1" s="2" t="s">
        <v>1</v>
      </c>
      <c r="C1" s="3" t="s">
        <v>2</v>
      </c>
    </row>
    <row r="2" spans="1:3" ht="12.75" customHeight="1" x14ac:dyDescent="0.25">
      <c r="A2" s="4">
        <v>1</v>
      </c>
      <c r="B2" s="5" t="s">
        <v>3</v>
      </c>
      <c r="C2" s="6">
        <v>37</v>
      </c>
    </row>
    <row r="3" spans="1:3" ht="12.75" customHeight="1" x14ac:dyDescent="0.25">
      <c r="A3" s="4">
        <v>2</v>
      </c>
      <c r="B3" s="5" t="s">
        <v>4</v>
      </c>
      <c r="C3" s="6">
        <v>40</v>
      </c>
    </row>
    <row r="4" spans="1:3" ht="12.75" customHeight="1" x14ac:dyDescent="0.25">
      <c r="A4" s="4">
        <v>3</v>
      </c>
      <c r="B4" s="5" t="s">
        <v>5</v>
      </c>
      <c r="C4" s="6">
        <v>41</v>
      </c>
    </row>
    <row r="5" spans="1:3" ht="12.75" customHeight="1" x14ac:dyDescent="0.25">
      <c r="A5" s="4">
        <v>4</v>
      </c>
      <c r="B5" s="5" t="s">
        <v>6</v>
      </c>
      <c r="C5" s="6">
        <v>37</v>
      </c>
    </row>
    <row r="6" spans="1:3" ht="12.75" customHeight="1" x14ac:dyDescent="0.25">
      <c r="A6" s="4">
        <v>5</v>
      </c>
      <c r="B6" s="5" t="s">
        <v>7</v>
      </c>
      <c r="C6" s="6">
        <v>45</v>
      </c>
    </row>
    <row r="7" spans="1:3" ht="12.75" customHeight="1" x14ac:dyDescent="0.25">
      <c r="A7" s="4">
        <v>6</v>
      </c>
      <c r="B7" s="5" t="s">
        <v>8</v>
      </c>
      <c r="C7" s="6">
        <v>50</v>
      </c>
    </row>
    <row r="8" spans="1:3" ht="12.75" customHeight="1" x14ac:dyDescent="0.25">
      <c r="A8" s="4">
        <v>7</v>
      </c>
      <c r="B8" s="5" t="s">
        <v>9</v>
      </c>
      <c r="C8" s="6">
        <v>43</v>
      </c>
    </row>
    <row r="9" spans="1:3" ht="12.75" customHeight="1" x14ac:dyDescent="0.25">
      <c r="A9" s="4">
        <v>8</v>
      </c>
      <c r="B9" s="5" t="s">
        <v>10</v>
      </c>
      <c r="C9" s="6">
        <v>47</v>
      </c>
    </row>
    <row r="10" spans="1:3" ht="12.75" customHeight="1" x14ac:dyDescent="0.25">
      <c r="A10" s="4">
        <v>9</v>
      </c>
      <c r="B10" s="5" t="s">
        <v>11</v>
      </c>
      <c r="C10" s="6">
        <v>3</v>
      </c>
    </row>
    <row r="11" spans="1:3" ht="12.75" customHeight="1" x14ac:dyDescent="0.25">
      <c r="A11" s="4">
        <v>10</v>
      </c>
      <c r="B11" s="5" t="s">
        <v>12</v>
      </c>
      <c r="C11" s="6">
        <v>52</v>
      </c>
    </row>
    <row r="12" spans="1:3" ht="12.75" customHeight="1" x14ac:dyDescent="0.25">
      <c r="A12" s="4">
        <v>11</v>
      </c>
      <c r="B12" s="5" t="s">
        <v>13</v>
      </c>
      <c r="C12" s="6">
        <v>55</v>
      </c>
    </row>
    <row r="13" spans="1:3" ht="13.5" customHeight="1" x14ac:dyDescent="0.25">
      <c r="A13" s="7">
        <v>12</v>
      </c>
      <c r="B13" s="8" t="s">
        <v>14</v>
      </c>
      <c r="C13" s="9">
        <v>54</v>
      </c>
    </row>
    <row r="14" spans="1:3" ht="12.75" customHeight="1" x14ac:dyDescent="0.25"/>
    <row r="15" spans="1:3" ht="12.75" customHeight="1" x14ac:dyDescent="0.25"/>
    <row r="16" spans="1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zoomScale="150" zoomScaleNormal="150" workbookViewId="0">
      <selection activeCell="C7" sqref="C7"/>
    </sheetView>
  </sheetViews>
  <sheetFormatPr defaultColWidth="14.453125" defaultRowHeight="15" customHeight="1" x14ac:dyDescent="0.25"/>
  <cols>
    <col min="1" max="5" width="8" customWidth="1"/>
    <col min="6" max="6" width="10.453125" customWidth="1"/>
    <col min="7" max="26" width="8" customWidth="1"/>
  </cols>
  <sheetData>
    <row r="1" spans="1:9" ht="12.75" customHeight="1" x14ac:dyDescent="0.3">
      <c r="A1" s="10" t="s">
        <v>18</v>
      </c>
    </row>
    <row r="2" spans="1:9" ht="12.75" customHeight="1" x14ac:dyDescent="0.3">
      <c r="A2" s="11"/>
    </row>
    <row r="3" spans="1:9" ht="26.25" customHeight="1" x14ac:dyDescent="0.3">
      <c r="A3" s="12" t="s">
        <v>16</v>
      </c>
      <c r="B3" s="12" t="s">
        <v>17</v>
      </c>
      <c r="C3" s="12" t="s">
        <v>19</v>
      </c>
      <c r="D3" s="12" t="s">
        <v>20</v>
      </c>
      <c r="E3" s="12" t="s">
        <v>21</v>
      </c>
      <c r="F3" s="12" t="s">
        <v>22</v>
      </c>
      <c r="G3" s="14" t="s">
        <v>23</v>
      </c>
      <c r="H3" s="14" t="s">
        <v>24</v>
      </c>
      <c r="I3" s="109" t="s">
        <v>96</v>
      </c>
    </row>
    <row r="4" spans="1:9" ht="12.75" customHeight="1" x14ac:dyDescent="0.25">
      <c r="A4" s="16">
        <v>1</v>
      </c>
      <c r="B4" s="16" t="s">
        <v>3</v>
      </c>
      <c r="C4" s="16">
        <v>37</v>
      </c>
      <c r="D4" s="18" t="s">
        <v>25</v>
      </c>
      <c r="E4" s="18" t="s">
        <v>25</v>
      </c>
      <c r="F4" s="18" t="s">
        <v>25</v>
      </c>
      <c r="G4" s="18" t="s">
        <v>25</v>
      </c>
      <c r="H4" s="18" t="s">
        <v>25</v>
      </c>
    </row>
    <row r="5" spans="1:9" ht="12.75" customHeight="1" x14ac:dyDescent="0.25">
      <c r="A5" s="16">
        <v>2</v>
      </c>
      <c r="B5" s="16" t="s">
        <v>4</v>
      </c>
      <c r="C5" s="16">
        <v>40</v>
      </c>
      <c r="D5" s="18">
        <f>C4</f>
        <v>37</v>
      </c>
      <c r="E5" s="18">
        <f>C5-D5</f>
        <v>3</v>
      </c>
      <c r="F5" s="18">
        <f>ABS(E5)</f>
        <v>3</v>
      </c>
      <c r="G5" s="18">
        <f>E5^2</f>
        <v>9</v>
      </c>
      <c r="H5" s="18">
        <f>F5/C5</f>
        <v>7.4999999999999997E-2</v>
      </c>
      <c r="I5" s="110">
        <f>C5-D5</f>
        <v>3</v>
      </c>
    </row>
    <row r="6" spans="1:9" ht="12.75" customHeight="1" x14ac:dyDescent="0.25">
      <c r="A6" s="16">
        <v>3</v>
      </c>
      <c r="B6" s="16" t="s">
        <v>5</v>
      </c>
      <c r="C6" s="16">
        <v>41</v>
      </c>
      <c r="D6" s="18">
        <f>C5</f>
        <v>40</v>
      </c>
      <c r="E6" s="18">
        <f t="shared" ref="E6:E15" si="0">C6-D6</f>
        <v>1</v>
      </c>
      <c r="F6" s="18">
        <f t="shared" ref="F6:F15" si="1">ABS(E6)</f>
        <v>1</v>
      </c>
      <c r="G6" s="18">
        <f t="shared" ref="G6:G15" si="2">E6^2</f>
        <v>1</v>
      </c>
      <c r="H6" s="18">
        <f t="shared" ref="H6:H15" si="3">F6/C6</f>
        <v>2.4390243902439025E-2</v>
      </c>
      <c r="I6" s="110">
        <f t="shared" ref="I6:I15" si="4">C6-D6</f>
        <v>1</v>
      </c>
    </row>
    <row r="7" spans="1:9" ht="12.75" customHeight="1" x14ac:dyDescent="0.25">
      <c r="A7" s="16">
        <v>4</v>
      </c>
      <c r="B7" s="16" t="s">
        <v>6</v>
      </c>
      <c r="C7" s="16">
        <v>37</v>
      </c>
      <c r="D7" s="18">
        <f>C6</f>
        <v>41</v>
      </c>
      <c r="E7" s="18">
        <f t="shared" si="0"/>
        <v>-4</v>
      </c>
      <c r="F7" s="18">
        <f t="shared" si="1"/>
        <v>4</v>
      </c>
      <c r="G7" s="18">
        <f t="shared" si="2"/>
        <v>16</v>
      </c>
      <c r="H7" s="18">
        <f t="shared" si="3"/>
        <v>0.10810810810810811</v>
      </c>
      <c r="I7" s="110">
        <f t="shared" si="4"/>
        <v>-4</v>
      </c>
    </row>
    <row r="8" spans="1:9" ht="12.75" customHeight="1" x14ac:dyDescent="0.25">
      <c r="A8" s="16">
        <v>5</v>
      </c>
      <c r="B8" s="16" t="s">
        <v>7</v>
      </c>
      <c r="C8" s="16">
        <v>45</v>
      </c>
      <c r="D8" s="18">
        <f t="shared" ref="D8:D15" si="5">C7</f>
        <v>37</v>
      </c>
      <c r="E8" s="18">
        <f t="shared" si="0"/>
        <v>8</v>
      </c>
      <c r="F8" s="18">
        <f t="shared" si="1"/>
        <v>8</v>
      </c>
      <c r="G8" s="18">
        <f t="shared" si="2"/>
        <v>64</v>
      </c>
      <c r="H8" s="18">
        <f t="shared" si="3"/>
        <v>0.17777777777777778</v>
      </c>
      <c r="I8" s="110">
        <f t="shared" si="4"/>
        <v>8</v>
      </c>
    </row>
    <row r="9" spans="1:9" ht="12.75" customHeight="1" x14ac:dyDescent="0.25">
      <c r="A9" s="16">
        <v>6</v>
      </c>
      <c r="B9" s="16" t="s">
        <v>8</v>
      </c>
      <c r="C9" s="16">
        <v>50</v>
      </c>
      <c r="D9" s="18">
        <f t="shared" si="5"/>
        <v>45</v>
      </c>
      <c r="E9" s="18">
        <f t="shared" si="0"/>
        <v>5</v>
      </c>
      <c r="F9" s="18">
        <f t="shared" si="1"/>
        <v>5</v>
      </c>
      <c r="G9" s="18">
        <f t="shared" si="2"/>
        <v>25</v>
      </c>
      <c r="H9" s="18">
        <f t="shared" si="3"/>
        <v>0.1</v>
      </c>
      <c r="I9" s="110">
        <f t="shared" si="4"/>
        <v>5</v>
      </c>
    </row>
    <row r="10" spans="1:9" ht="12.75" customHeight="1" x14ac:dyDescent="0.25">
      <c r="A10" s="16">
        <v>7</v>
      </c>
      <c r="B10" s="16" t="s">
        <v>9</v>
      </c>
      <c r="C10" s="16">
        <v>43</v>
      </c>
      <c r="D10" s="18">
        <f t="shared" si="5"/>
        <v>50</v>
      </c>
      <c r="E10" s="18">
        <f t="shared" si="0"/>
        <v>-7</v>
      </c>
      <c r="F10" s="18">
        <f t="shared" si="1"/>
        <v>7</v>
      </c>
      <c r="G10" s="18">
        <f t="shared" si="2"/>
        <v>49</v>
      </c>
      <c r="H10" s="18">
        <f t="shared" si="3"/>
        <v>0.16279069767441862</v>
      </c>
      <c r="I10" s="110">
        <f t="shared" si="4"/>
        <v>-7</v>
      </c>
    </row>
    <row r="11" spans="1:9" ht="12.75" customHeight="1" x14ac:dyDescent="0.25">
      <c r="A11" s="16">
        <v>8</v>
      </c>
      <c r="B11" s="16" t="s">
        <v>10</v>
      </c>
      <c r="C11" s="16">
        <v>47</v>
      </c>
      <c r="D11" s="18">
        <f t="shared" si="5"/>
        <v>43</v>
      </c>
      <c r="E11" s="18">
        <f t="shared" si="0"/>
        <v>4</v>
      </c>
      <c r="F11" s="18">
        <f t="shared" si="1"/>
        <v>4</v>
      </c>
      <c r="G11" s="18">
        <f t="shared" si="2"/>
        <v>16</v>
      </c>
      <c r="H11" s="18">
        <f t="shared" si="3"/>
        <v>8.5106382978723402E-2</v>
      </c>
      <c r="I11" s="110">
        <f t="shared" si="4"/>
        <v>4</v>
      </c>
    </row>
    <row r="12" spans="1:9" ht="12.75" customHeight="1" x14ac:dyDescent="0.25">
      <c r="A12" s="16">
        <v>9</v>
      </c>
      <c r="B12" s="16" t="s">
        <v>11</v>
      </c>
      <c r="C12" s="16">
        <v>56</v>
      </c>
      <c r="D12" s="18">
        <f t="shared" si="5"/>
        <v>47</v>
      </c>
      <c r="E12" s="18">
        <f t="shared" si="0"/>
        <v>9</v>
      </c>
      <c r="F12" s="18">
        <f t="shared" si="1"/>
        <v>9</v>
      </c>
      <c r="G12" s="18">
        <f t="shared" si="2"/>
        <v>81</v>
      </c>
      <c r="H12" s="18">
        <f t="shared" si="3"/>
        <v>0.16071428571428573</v>
      </c>
      <c r="I12" s="110">
        <f t="shared" si="4"/>
        <v>9</v>
      </c>
    </row>
    <row r="13" spans="1:9" ht="12.75" customHeight="1" x14ac:dyDescent="0.25">
      <c r="A13" s="16">
        <v>10</v>
      </c>
      <c r="B13" s="16" t="s">
        <v>12</v>
      </c>
      <c r="C13" s="16">
        <v>52</v>
      </c>
      <c r="D13" s="18">
        <f t="shared" si="5"/>
        <v>56</v>
      </c>
      <c r="E13" s="18">
        <f t="shared" si="0"/>
        <v>-4</v>
      </c>
      <c r="F13" s="18">
        <f t="shared" si="1"/>
        <v>4</v>
      </c>
      <c r="G13" s="18">
        <f t="shared" si="2"/>
        <v>16</v>
      </c>
      <c r="H13" s="18">
        <f t="shared" si="3"/>
        <v>7.6923076923076927E-2</v>
      </c>
      <c r="I13" s="110">
        <f t="shared" si="4"/>
        <v>-4</v>
      </c>
    </row>
    <row r="14" spans="1:9" ht="12.75" customHeight="1" x14ac:dyDescent="0.25">
      <c r="A14" s="16">
        <v>11</v>
      </c>
      <c r="B14" s="16" t="s">
        <v>13</v>
      </c>
      <c r="C14" s="16">
        <v>55</v>
      </c>
      <c r="D14" s="18">
        <f t="shared" si="5"/>
        <v>52</v>
      </c>
      <c r="E14" s="18">
        <f t="shared" si="0"/>
        <v>3</v>
      </c>
      <c r="F14" s="18">
        <f t="shared" si="1"/>
        <v>3</v>
      </c>
      <c r="G14" s="18">
        <f t="shared" si="2"/>
        <v>9</v>
      </c>
      <c r="H14" s="18">
        <f t="shared" si="3"/>
        <v>5.4545454545454543E-2</v>
      </c>
      <c r="I14" s="110">
        <f t="shared" si="4"/>
        <v>3</v>
      </c>
    </row>
    <row r="15" spans="1:9" ht="13.5" customHeight="1" x14ac:dyDescent="0.25">
      <c r="A15" s="16">
        <v>12</v>
      </c>
      <c r="B15" s="16" t="s">
        <v>14</v>
      </c>
      <c r="C15" s="16">
        <v>54</v>
      </c>
      <c r="D15" s="18">
        <f t="shared" si="5"/>
        <v>55</v>
      </c>
      <c r="E15" s="21">
        <f t="shared" si="0"/>
        <v>-1</v>
      </c>
      <c r="F15" s="21">
        <f t="shared" si="1"/>
        <v>1</v>
      </c>
      <c r="G15" s="21">
        <f t="shared" si="2"/>
        <v>1</v>
      </c>
      <c r="H15" s="21">
        <f t="shared" si="3"/>
        <v>1.8518518518518517E-2</v>
      </c>
      <c r="I15" s="110">
        <f t="shared" si="4"/>
        <v>-1</v>
      </c>
    </row>
    <row r="16" spans="1:9" ht="12.75" customHeight="1" x14ac:dyDescent="0.3">
      <c r="D16" s="18"/>
      <c r="E16" s="22">
        <f t="shared" ref="E16:H16" si="6">AVERAGE(E5:E15)</f>
        <v>1.5454545454545454</v>
      </c>
      <c r="F16" s="23">
        <f t="shared" si="6"/>
        <v>4.4545454545454541</v>
      </c>
      <c r="G16" s="23">
        <f t="shared" si="6"/>
        <v>26.09090909090909</v>
      </c>
      <c r="H16" s="24">
        <f t="shared" si="6"/>
        <v>9.4897686012982041E-2</v>
      </c>
    </row>
    <row r="17" spans="1:8" ht="13.5" customHeight="1" x14ac:dyDescent="0.3">
      <c r="E17" s="25" t="s">
        <v>26</v>
      </c>
      <c r="F17" s="26" t="s">
        <v>27</v>
      </c>
      <c r="G17" s="26" t="s">
        <v>28</v>
      </c>
      <c r="H17" s="27" t="s">
        <v>29</v>
      </c>
    </row>
    <row r="18" spans="1:8" ht="12.75" customHeight="1" x14ac:dyDescent="0.25"/>
    <row r="19" spans="1:8" ht="12.75" customHeight="1" x14ac:dyDescent="0.25"/>
    <row r="20" spans="1:8" ht="12.75" customHeight="1" x14ac:dyDescent="0.25"/>
    <row r="21" spans="1:8" ht="12.75" customHeight="1" x14ac:dyDescent="0.3">
      <c r="A21" s="28" t="s">
        <v>30</v>
      </c>
    </row>
    <row r="22" spans="1:8" ht="12.75" customHeight="1" x14ac:dyDescent="0.25"/>
    <row r="23" spans="1:8" ht="12.75" customHeight="1" x14ac:dyDescent="0.25"/>
    <row r="24" spans="1:8" ht="12.75" customHeight="1" x14ac:dyDescent="0.25"/>
    <row r="25" spans="1:8" ht="12.75" customHeight="1" x14ac:dyDescent="0.25"/>
    <row r="26" spans="1:8" ht="12.75" customHeight="1" x14ac:dyDescent="0.25"/>
    <row r="27" spans="1:8" ht="12.75" customHeight="1" x14ac:dyDescent="0.25"/>
    <row r="28" spans="1:8" ht="12.75" customHeight="1" x14ac:dyDescent="0.25"/>
    <row r="29" spans="1:8" ht="12.75" customHeight="1" x14ac:dyDescent="0.25"/>
    <row r="30" spans="1:8" ht="12.75" customHeight="1" x14ac:dyDescent="0.25"/>
    <row r="31" spans="1:8" ht="12.75" customHeight="1" x14ac:dyDescent="0.25"/>
    <row r="32" spans="1:8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1"/>
  <sheetViews>
    <sheetView zoomScale="145" zoomScaleNormal="145" workbookViewId="0">
      <selection activeCell="H5" sqref="H5"/>
    </sheetView>
  </sheetViews>
  <sheetFormatPr defaultColWidth="14.453125" defaultRowHeight="15" customHeight="1" x14ac:dyDescent="0.25"/>
  <cols>
    <col min="1" max="5" width="8" customWidth="1"/>
    <col min="6" max="6" width="10.453125" customWidth="1"/>
    <col min="7" max="9" width="8" customWidth="1"/>
    <col min="10" max="10" width="11.26953125" customWidth="1"/>
    <col min="11" max="11" width="14.26953125" customWidth="1"/>
    <col min="12" max="26" width="8" customWidth="1"/>
  </cols>
  <sheetData>
    <row r="1" spans="1:8" ht="12.75" customHeight="1" x14ac:dyDescent="0.3">
      <c r="A1" s="10" t="s">
        <v>15</v>
      </c>
    </row>
    <row r="2" spans="1:8" ht="13.5" customHeight="1" x14ac:dyDescent="0.3">
      <c r="A2" s="11"/>
    </row>
    <row r="3" spans="1:8" ht="26.25" customHeight="1" x14ac:dyDescent="0.3">
      <c r="A3" s="1" t="s">
        <v>16</v>
      </c>
      <c r="B3" s="2" t="s">
        <v>17</v>
      </c>
      <c r="C3" s="2" t="s">
        <v>19</v>
      </c>
      <c r="D3" s="2" t="s">
        <v>20</v>
      </c>
      <c r="E3" s="2" t="s">
        <v>21</v>
      </c>
      <c r="F3" s="2" t="s">
        <v>22</v>
      </c>
      <c r="G3" s="13" t="s">
        <v>23</v>
      </c>
      <c r="H3" s="15" t="s">
        <v>24</v>
      </c>
    </row>
    <row r="4" spans="1:8" ht="12.75" customHeight="1" x14ac:dyDescent="0.25">
      <c r="A4" s="17">
        <v>1</v>
      </c>
      <c r="B4" s="16" t="s">
        <v>3</v>
      </c>
      <c r="C4" s="16">
        <v>37</v>
      </c>
      <c r="D4" s="19">
        <f>$B$19+$B$20*A4</f>
        <v>36.935897435897438</v>
      </c>
      <c r="E4" s="19">
        <f t="shared" ref="E4:E15" si="0">C4-D4</f>
        <v>6.4102564102562098E-2</v>
      </c>
      <c r="F4" s="19">
        <f t="shared" ref="F4:F15" si="1">ABS(E4)</f>
        <v>6.4102564102562098E-2</v>
      </c>
      <c r="G4" s="19">
        <f t="shared" ref="G4:G15" si="2">E4^2</f>
        <v>4.109138724523083E-3</v>
      </c>
      <c r="H4" s="20">
        <f>F4/C4</f>
        <v>1.7325017325016782E-3</v>
      </c>
    </row>
    <row r="5" spans="1:8" ht="12.75" customHeight="1" x14ac:dyDescent="0.25">
      <c r="A5" s="17">
        <v>2</v>
      </c>
      <c r="B5" s="16" t="s">
        <v>4</v>
      </c>
      <c r="C5" s="16">
        <v>40</v>
      </c>
      <c r="D5" s="19">
        <f t="shared" ref="D5:D15" si="3">$B$19+$B$20*A5</f>
        <v>38.659673659673658</v>
      </c>
      <c r="E5" s="19">
        <f t="shared" si="0"/>
        <v>1.3403263403263423</v>
      </c>
      <c r="F5" s="19">
        <f t="shared" si="1"/>
        <v>1.3403263403263423</v>
      </c>
      <c r="G5" s="19">
        <f t="shared" si="2"/>
        <v>1.7964746985726061</v>
      </c>
      <c r="H5" s="20">
        <f t="shared" ref="H5:H15" si="4">F5/C5</f>
        <v>3.350815850815856E-2</v>
      </c>
    </row>
    <row r="6" spans="1:8" ht="12.75" customHeight="1" x14ac:dyDescent="0.25">
      <c r="A6" s="17">
        <v>3</v>
      </c>
      <c r="B6" s="16" t="s">
        <v>5</v>
      </c>
      <c r="C6" s="16">
        <v>41</v>
      </c>
      <c r="D6" s="19">
        <f>$B$19+$B$20*A6</f>
        <v>40.383449883449885</v>
      </c>
      <c r="E6" s="19">
        <f t="shared" si="0"/>
        <v>0.61655011655011549</v>
      </c>
      <c r="F6" s="19">
        <f t="shared" si="1"/>
        <v>0.61655011655011549</v>
      </c>
      <c r="G6" s="19">
        <f t="shared" si="2"/>
        <v>0.38013404621796099</v>
      </c>
      <c r="H6" s="20">
        <f t="shared" si="4"/>
        <v>1.5037807720734524E-2</v>
      </c>
    </row>
    <row r="7" spans="1:8" ht="12.75" customHeight="1" x14ac:dyDescent="0.25">
      <c r="A7" s="17">
        <v>4</v>
      </c>
      <c r="B7" s="16" t="s">
        <v>6</v>
      </c>
      <c r="C7" s="16">
        <v>37</v>
      </c>
      <c r="D7" s="19">
        <f>$B$19+$B$20*A7</f>
        <v>42.107226107226104</v>
      </c>
      <c r="E7" s="19">
        <f t="shared" si="0"/>
        <v>-5.1072261072261043</v>
      </c>
      <c r="F7" s="19">
        <f t="shared" si="1"/>
        <v>5.1072261072261043</v>
      </c>
      <c r="G7" s="19">
        <f t="shared" si="2"/>
        <v>26.083758510331908</v>
      </c>
      <c r="H7" s="20">
        <f t="shared" si="4"/>
        <v>0.13803313803313796</v>
      </c>
    </row>
    <row r="8" spans="1:8" ht="12.75" customHeight="1" x14ac:dyDescent="0.25">
      <c r="A8" s="17">
        <v>5</v>
      </c>
      <c r="B8" s="16" t="s">
        <v>7</v>
      </c>
      <c r="C8" s="16">
        <v>45</v>
      </c>
      <c r="D8" s="19">
        <f t="shared" si="3"/>
        <v>43.831002331002331</v>
      </c>
      <c r="E8" s="19">
        <f t="shared" si="0"/>
        <v>1.1689976689976689</v>
      </c>
      <c r="F8" s="19">
        <f t="shared" si="1"/>
        <v>1.1689976689976689</v>
      </c>
      <c r="G8" s="19">
        <f t="shared" si="2"/>
        <v>1.3665555501219835</v>
      </c>
      <c r="H8" s="20">
        <f t="shared" si="4"/>
        <v>2.5977725977725977E-2</v>
      </c>
    </row>
    <row r="9" spans="1:8" ht="12.75" customHeight="1" x14ac:dyDescent="0.25">
      <c r="A9" s="17">
        <v>6</v>
      </c>
      <c r="B9" s="16" t="s">
        <v>8</v>
      </c>
      <c r="C9" s="16">
        <v>50</v>
      </c>
      <c r="D9" s="19">
        <f t="shared" si="3"/>
        <v>45.554778554778551</v>
      </c>
      <c r="E9" s="19">
        <f t="shared" si="0"/>
        <v>4.4452214452214491</v>
      </c>
      <c r="F9" s="19">
        <f t="shared" si="1"/>
        <v>4.4452214452214491</v>
      </c>
      <c r="G9" s="19">
        <f t="shared" si="2"/>
        <v>19.759993697056668</v>
      </c>
      <c r="H9" s="20">
        <f t="shared" si="4"/>
        <v>8.8904428904428984E-2</v>
      </c>
    </row>
    <row r="10" spans="1:8" ht="12.75" customHeight="1" x14ac:dyDescent="0.25">
      <c r="A10" s="17">
        <v>7</v>
      </c>
      <c r="B10" s="16" t="s">
        <v>9</v>
      </c>
      <c r="C10" s="16">
        <v>43</v>
      </c>
      <c r="D10" s="19">
        <f t="shared" si="3"/>
        <v>47.278554778554778</v>
      </c>
      <c r="E10" s="19">
        <f t="shared" si="0"/>
        <v>-4.2785547785547777</v>
      </c>
      <c r="F10" s="19">
        <f t="shared" si="1"/>
        <v>4.2785547785547777</v>
      </c>
      <c r="G10" s="19">
        <f t="shared" si="2"/>
        <v>18.306030993093923</v>
      </c>
      <c r="H10" s="20">
        <f t="shared" si="4"/>
        <v>9.950127391987855E-2</v>
      </c>
    </row>
    <row r="11" spans="1:8" ht="12.75" customHeight="1" x14ac:dyDescent="0.25">
      <c r="A11" s="17">
        <v>8</v>
      </c>
      <c r="B11" s="16" t="s">
        <v>10</v>
      </c>
      <c r="C11" s="16">
        <v>47</v>
      </c>
      <c r="D11" s="19">
        <f t="shared" si="3"/>
        <v>49.002331002331005</v>
      </c>
      <c r="E11" s="19">
        <f t="shared" si="0"/>
        <v>-2.0023310023310046</v>
      </c>
      <c r="F11" s="19">
        <f t="shared" si="1"/>
        <v>2.0023310023310046</v>
      </c>
      <c r="G11" s="19">
        <f t="shared" si="2"/>
        <v>4.0093294428958854</v>
      </c>
      <c r="H11" s="20">
        <f t="shared" si="4"/>
        <v>4.2602787283638394E-2</v>
      </c>
    </row>
    <row r="12" spans="1:8" ht="12.75" customHeight="1" x14ac:dyDescent="0.25">
      <c r="A12" s="17">
        <v>9</v>
      </c>
      <c r="B12" s="16" t="s">
        <v>11</v>
      </c>
      <c r="C12" s="16">
        <v>56</v>
      </c>
      <c r="D12" s="19">
        <f t="shared" si="3"/>
        <v>50.726107226107224</v>
      </c>
      <c r="E12" s="19">
        <f t="shared" si="0"/>
        <v>5.2738927738927757</v>
      </c>
      <c r="F12" s="19">
        <f t="shared" si="1"/>
        <v>5.2738927738927757</v>
      </c>
      <c r="G12" s="19">
        <f t="shared" si="2"/>
        <v>27.813944990518436</v>
      </c>
      <c r="H12" s="20">
        <f t="shared" si="4"/>
        <v>9.4176656676656714E-2</v>
      </c>
    </row>
    <row r="13" spans="1:8" ht="12.75" customHeight="1" x14ac:dyDescent="0.25">
      <c r="A13" s="17">
        <v>10</v>
      </c>
      <c r="B13" s="16" t="s">
        <v>12</v>
      </c>
      <c r="C13" s="16">
        <v>52</v>
      </c>
      <c r="D13" s="19">
        <f t="shared" si="3"/>
        <v>52.449883449883451</v>
      </c>
      <c r="E13" s="19">
        <f t="shared" si="0"/>
        <v>-0.44988344988345119</v>
      </c>
      <c r="F13" s="19">
        <f t="shared" si="1"/>
        <v>0.44988344988345119</v>
      </c>
      <c r="G13" s="19">
        <f t="shared" si="2"/>
        <v>0.20239511847903574</v>
      </c>
      <c r="H13" s="20">
        <f t="shared" si="4"/>
        <v>8.6516048054509839E-3</v>
      </c>
    </row>
    <row r="14" spans="1:8" ht="12.75" customHeight="1" x14ac:dyDescent="0.25">
      <c r="A14" s="17">
        <v>11</v>
      </c>
      <c r="B14" s="16" t="s">
        <v>13</v>
      </c>
      <c r="C14" s="16">
        <v>55</v>
      </c>
      <c r="D14" s="19">
        <f t="shared" si="3"/>
        <v>54.173659673659671</v>
      </c>
      <c r="E14" s="19">
        <f t="shared" si="0"/>
        <v>0.82634032634032906</v>
      </c>
      <c r="F14" s="19">
        <f t="shared" si="1"/>
        <v>0.82634032634032906</v>
      </c>
      <c r="G14" s="19">
        <f t="shared" si="2"/>
        <v>0.68283833493624158</v>
      </c>
      <c r="H14" s="20">
        <f t="shared" si="4"/>
        <v>1.5024369569824165E-2</v>
      </c>
    </row>
    <row r="15" spans="1:8" ht="13.5" customHeight="1" x14ac:dyDescent="0.25">
      <c r="A15" s="29">
        <v>12</v>
      </c>
      <c r="B15" s="30" t="s">
        <v>14</v>
      </c>
      <c r="C15" s="30">
        <v>54</v>
      </c>
      <c r="D15" s="31">
        <f t="shared" si="3"/>
        <v>55.897435897435898</v>
      </c>
      <c r="E15" s="31">
        <f t="shared" si="0"/>
        <v>-1.8974358974358978</v>
      </c>
      <c r="F15" s="31">
        <f t="shared" si="1"/>
        <v>1.8974358974358978</v>
      </c>
      <c r="G15" s="31">
        <f t="shared" si="2"/>
        <v>3.6002629848783707</v>
      </c>
      <c r="H15" s="32">
        <f t="shared" si="4"/>
        <v>3.5137701804368475E-2</v>
      </c>
    </row>
    <row r="16" spans="1:8" ht="12.75" customHeight="1" x14ac:dyDescent="0.3">
      <c r="A16" s="33"/>
      <c r="B16" s="33"/>
      <c r="C16" s="33"/>
      <c r="D16" s="33"/>
      <c r="E16" s="34">
        <f t="shared" ref="E16:H16" si="5">AVERAGE(E4:E15)</f>
        <v>5.9211894646675012E-16</v>
      </c>
      <c r="F16" s="35">
        <f t="shared" si="5"/>
        <v>2.2892385392385397</v>
      </c>
      <c r="G16" s="35">
        <f t="shared" si="5"/>
        <v>8.667152292152295</v>
      </c>
      <c r="H16" s="36">
        <f t="shared" si="5"/>
        <v>4.985734624470875E-2</v>
      </c>
    </row>
    <row r="17" spans="1:8" ht="13.5" customHeight="1" x14ac:dyDescent="0.3">
      <c r="A17" s="33"/>
      <c r="B17" s="33"/>
      <c r="C17" s="33"/>
      <c r="D17" s="33"/>
      <c r="E17" s="25" t="s">
        <v>26</v>
      </c>
      <c r="F17" s="26" t="s">
        <v>27</v>
      </c>
      <c r="G17" s="26" t="s">
        <v>28</v>
      </c>
      <c r="H17" s="27" t="s">
        <v>29</v>
      </c>
    </row>
    <row r="18" spans="1:8" ht="12.75" customHeight="1" x14ac:dyDescent="0.3">
      <c r="A18" s="11" t="s">
        <v>31</v>
      </c>
    </row>
    <row r="19" spans="1:8" ht="12.75" customHeight="1" x14ac:dyDescent="0.25">
      <c r="A19" s="37" t="s">
        <v>32</v>
      </c>
      <c r="B19">
        <f>INTERCEPT(C4:C15,A4:A15)</f>
        <v>35.212121212121211</v>
      </c>
      <c r="H19" s="108" t="s">
        <v>97</v>
      </c>
    </row>
    <row r="20" spans="1:8" ht="12.75" customHeight="1" x14ac:dyDescent="0.25">
      <c r="A20" s="37" t="s">
        <v>33</v>
      </c>
      <c r="B20">
        <f>SLOPE(C4:C15,A4:A15)</f>
        <v>1.723776223776224</v>
      </c>
    </row>
    <row r="21" spans="1:8" ht="12.75" customHeight="1" x14ac:dyDescent="0.25"/>
    <row r="22" spans="1:8" ht="12.75" customHeight="1" x14ac:dyDescent="0.3">
      <c r="A22" s="11" t="s">
        <v>34</v>
      </c>
    </row>
    <row r="23" spans="1:8" ht="12.75" customHeight="1" x14ac:dyDescent="0.25"/>
    <row r="24" spans="1:8" ht="12.75" customHeight="1" x14ac:dyDescent="0.25"/>
    <row r="25" spans="1:8" ht="12.75" customHeight="1" x14ac:dyDescent="0.25"/>
    <row r="26" spans="1:8" ht="12.75" customHeight="1" x14ac:dyDescent="0.25"/>
    <row r="27" spans="1:8" ht="12.75" customHeight="1" x14ac:dyDescent="0.25"/>
    <row r="28" spans="1:8" ht="12.75" customHeight="1" x14ac:dyDescent="0.25"/>
    <row r="29" spans="1:8" ht="12.75" customHeight="1" x14ac:dyDescent="0.25"/>
    <row r="30" spans="1:8" ht="12.75" customHeight="1" x14ac:dyDescent="0.25"/>
    <row r="31" spans="1:8" ht="12.75" customHeight="1" x14ac:dyDescent="0.25"/>
    <row r="32" spans="1:8" ht="12.75" customHeight="1" x14ac:dyDescent="0.25"/>
    <row r="33" spans="1:10" ht="12.75" customHeight="1" x14ac:dyDescent="0.25"/>
    <row r="34" spans="1:10" ht="12.75" customHeight="1" x14ac:dyDescent="0.25"/>
    <row r="35" spans="1:10" ht="12.75" customHeight="1" x14ac:dyDescent="0.25"/>
    <row r="36" spans="1:10" ht="12.75" customHeight="1" x14ac:dyDescent="0.25"/>
    <row r="37" spans="1:10" ht="12.75" customHeight="1" x14ac:dyDescent="0.25"/>
    <row r="38" spans="1:10" ht="12.75" customHeight="1" x14ac:dyDescent="0.25"/>
    <row r="39" spans="1:10" ht="12.75" customHeight="1" x14ac:dyDescent="0.25"/>
    <row r="40" spans="1:10" ht="12.75" customHeight="1" x14ac:dyDescent="0.25"/>
    <row r="41" spans="1:10" ht="12.75" customHeight="1" x14ac:dyDescent="0.3">
      <c r="A41" s="11" t="s">
        <v>35</v>
      </c>
    </row>
    <row r="42" spans="1:10" ht="12.75" customHeight="1" x14ac:dyDescent="0.3">
      <c r="A42" s="11"/>
    </row>
    <row r="43" spans="1:10" ht="12.75" customHeight="1" x14ac:dyDescent="0.3">
      <c r="A43" s="28" t="s">
        <v>36</v>
      </c>
      <c r="I43" t="s">
        <v>98</v>
      </c>
    </row>
    <row r="44" spans="1:10" ht="12.75" customHeight="1" thickBot="1" x14ac:dyDescent="0.3"/>
    <row r="45" spans="1:10" ht="12.75" customHeight="1" x14ac:dyDescent="0.3">
      <c r="I45" s="106" t="s">
        <v>99</v>
      </c>
      <c r="J45" s="106"/>
    </row>
    <row r="46" spans="1:10" ht="12.75" customHeight="1" x14ac:dyDescent="0.25">
      <c r="I46" s="103" t="s">
        <v>100</v>
      </c>
      <c r="J46" s="103">
        <v>0.89630388476297251</v>
      </c>
    </row>
    <row r="47" spans="1:10" ht="12.75" customHeight="1" x14ac:dyDescent="0.25">
      <c r="I47" s="103" t="s">
        <v>101</v>
      </c>
      <c r="J47" s="103">
        <v>0.80336065384119582</v>
      </c>
    </row>
    <row r="48" spans="1:10" ht="12.75" customHeight="1" x14ac:dyDescent="0.25">
      <c r="I48" s="103" t="s">
        <v>102</v>
      </c>
      <c r="J48" s="103">
        <v>0.78369671922531536</v>
      </c>
    </row>
    <row r="49" spans="9:17" ht="12.75" customHeight="1" x14ac:dyDescent="0.25">
      <c r="I49" s="103" t="s">
        <v>103</v>
      </c>
      <c r="J49" s="103">
        <v>3.2249934496960999</v>
      </c>
    </row>
    <row r="50" spans="9:17" ht="12.75" customHeight="1" thickBot="1" x14ac:dyDescent="0.3">
      <c r="I50" s="104" t="s">
        <v>104</v>
      </c>
      <c r="J50" s="104">
        <v>12</v>
      </c>
    </row>
    <row r="51" spans="9:17" ht="12.75" customHeight="1" x14ac:dyDescent="0.25"/>
    <row r="52" spans="9:17" ht="12.75" customHeight="1" thickBot="1" x14ac:dyDescent="0.3">
      <c r="I52" t="s">
        <v>105</v>
      </c>
    </row>
    <row r="53" spans="9:17" ht="12.75" customHeight="1" x14ac:dyDescent="0.3">
      <c r="I53" s="105"/>
      <c r="J53" s="105" t="s">
        <v>110</v>
      </c>
      <c r="K53" s="105" t="s">
        <v>111</v>
      </c>
      <c r="L53" s="105" t="s">
        <v>112</v>
      </c>
      <c r="M53" s="105" t="s">
        <v>113</v>
      </c>
      <c r="N53" s="105" t="s">
        <v>114</v>
      </c>
    </row>
    <row r="54" spans="9:17" ht="12.75" customHeight="1" x14ac:dyDescent="0.25">
      <c r="I54" s="103" t="s">
        <v>106</v>
      </c>
      <c r="J54" s="103">
        <v>1</v>
      </c>
      <c r="K54" s="103">
        <v>424.91083916083915</v>
      </c>
      <c r="L54" s="103">
        <v>424.91083916083915</v>
      </c>
      <c r="M54" s="103">
        <v>40.85452222732723</v>
      </c>
      <c r="N54" s="103">
        <v>7.9156792254646367E-5</v>
      </c>
    </row>
    <row r="55" spans="9:17" ht="12.75" customHeight="1" x14ac:dyDescent="0.25">
      <c r="I55" s="103" t="s">
        <v>107</v>
      </c>
      <c r="J55" s="103">
        <v>10</v>
      </c>
      <c r="K55" s="103">
        <v>104.0058275058275</v>
      </c>
      <c r="L55" s="103">
        <v>10.40058275058275</v>
      </c>
      <c r="M55" s="103"/>
      <c r="N55" s="103"/>
    </row>
    <row r="56" spans="9:17" ht="12.75" customHeight="1" thickBot="1" x14ac:dyDescent="0.3">
      <c r="I56" s="104" t="s">
        <v>108</v>
      </c>
      <c r="J56" s="104">
        <v>11</v>
      </c>
      <c r="K56" s="104">
        <v>528.91666666666663</v>
      </c>
      <c r="L56" s="104"/>
      <c r="M56" s="104"/>
      <c r="N56" s="104"/>
    </row>
    <row r="57" spans="9:17" ht="12.75" customHeight="1" thickBot="1" x14ac:dyDescent="0.3"/>
    <row r="58" spans="9:17" ht="12.75" customHeight="1" x14ac:dyDescent="0.3">
      <c r="I58" s="105"/>
      <c r="J58" s="105" t="s">
        <v>115</v>
      </c>
      <c r="K58" s="105" t="s">
        <v>103</v>
      </c>
      <c r="L58" s="105" t="s">
        <v>116</v>
      </c>
      <c r="M58" s="105" t="s">
        <v>117</v>
      </c>
      <c r="N58" s="105" t="s">
        <v>118</v>
      </c>
      <c r="O58" s="105" t="s">
        <v>119</v>
      </c>
      <c r="P58" s="105" t="s">
        <v>120</v>
      </c>
      <c r="Q58" s="105" t="s">
        <v>121</v>
      </c>
    </row>
    <row r="59" spans="9:17" ht="12.75" customHeight="1" x14ac:dyDescent="0.25">
      <c r="I59" s="103" t="s">
        <v>109</v>
      </c>
      <c r="J59" s="103">
        <v>35.212121212121211</v>
      </c>
      <c r="K59" s="103">
        <v>1.9848462606083732</v>
      </c>
      <c r="L59" s="103">
        <v>17.740477895415626</v>
      </c>
      <c r="M59" s="103">
        <v>6.9051559695340924E-9</v>
      </c>
      <c r="N59" s="103">
        <v>30.78960814364002</v>
      </c>
      <c r="O59" s="103">
        <v>39.634634280602398</v>
      </c>
      <c r="P59" s="103">
        <v>30.78960814364002</v>
      </c>
      <c r="Q59" s="103">
        <v>39.634634280602398</v>
      </c>
    </row>
    <row r="60" spans="9:17" ht="12.75" customHeight="1" thickBot="1" x14ac:dyDescent="0.3">
      <c r="I60" s="104" t="s">
        <v>122</v>
      </c>
      <c r="J60" s="104">
        <v>1.7237762237762237</v>
      </c>
      <c r="K60" s="104">
        <v>0.26968750046335682</v>
      </c>
      <c r="L60" s="104">
        <v>6.3917542370875955</v>
      </c>
      <c r="M60" s="104">
        <v>7.9156792254646367E-5</v>
      </c>
      <c r="N60" s="104">
        <v>1.1228750260987521</v>
      </c>
      <c r="O60" s="104">
        <v>2.3246774214536954</v>
      </c>
      <c r="P60" s="104">
        <v>1.1228750260987521</v>
      </c>
      <c r="Q60" s="104">
        <v>2.3246774214536954</v>
      </c>
    </row>
    <row r="61" spans="9:17" ht="12.75" customHeight="1" x14ac:dyDescent="0.25"/>
    <row r="62" spans="9:17" ht="12.75" customHeight="1" x14ac:dyDescent="0.25"/>
    <row r="63" spans="9:17" ht="12.75" customHeight="1" x14ac:dyDescent="0.25"/>
    <row r="64" spans="9:1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1"/>
  <sheetViews>
    <sheetView topLeftCell="A5" zoomScaleNormal="100" workbookViewId="0">
      <selection activeCell="D28" sqref="D28:D30"/>
    </sheetView>
  </sheetViews>
  <sheetFormatPr defaultColWidth="14.453125" defaultRowHeight="15" customHeight="1" x14ac:dyDescent="0.25"/>
  <cols>
    <col min="1" max="3" width="8" customWidth="1"/>
    <col min="4" max="4" width="9.26953125" customWidth="1"/>
    <col min="5" max="5" width="8" customWidth="1"/>
    <col min="6" max="7" width="10.453125" customWidth="1"/>
    <col min="8" max="8" width="9.1796875" customWidth="1"/>
    <col min="9" max="9" width="9.54296875" customWidth="1"/>
    <col min="10" max="10" width="10.453125" customWidth="1"/>
    <col min="11" max="16" width="8" customWidth="1"/>
    <col min="17" max="17" width="11.7265625" customWidth="1"/>
    <col min="18" max="27" width="8" customWidth="1"/>
  </cols>
  <sheetData>
    <row r="1" spans="1:24" ht="12.75" customHeight="1" x14ac:dyDescent="0.3">
      <c r="A1" s="10" t="s">
        <v>49</v>
      </c>
    </row>
    <row r="2" spans="1:24" ht="12.75" customHeight="1" x14ac:dyDescent="0.3">
      <c r="A2" s="10"/>
    </row>
    <row r="3" spans="1:24" ht="12.75" customHeight="1" x14ac:dyDescent="0.3">
      <c r="A3" s="11" t="s">
        <v>50</v>
      </c>
    </row>
    <row r="4" spans="1:24" ht="12.75" customHeight="1" x14ac:dyDescent="0.3">
      <c r="A4" s="11"/>
    </row>
    <row r="5" spans="1:24" ht="39" customHeight="1" x14ac:dyDescent="0.3">
      <c r="A5" s="12" t="s">
        <v>16</v>
      </c>
      <c r="B5" s="12" t="s">
        <v>17</v>
      </c>
      <c r="C5" s="12" t="s">
        <v>19</v>
      </c>
      <c r="D5" s="46" t="s">
        <v>51</v>
      </c>
      <c r="E5" s="47" t="s">
        <v>21</v>
      </c>
      <c r="F5" s="47" t="s">
        <v>22</v>
      </c>
      <c r="G5" s="47" t="s">
        <v>123</v>
      </c>
      <c r="H5" s="48" t="s">
        <v>52</v>
      </c>
      <c r="I5" s="49" t="s">
        <v>21</v>
      </c>
      <c r="J5" s="49" t="s">
        <v>22</v>
      </c>
    </row>
    <row r="6" spans="1:24" ht="12.75" customHeight="1" x14ac:dyDescent="0.25">
      <c r="A6" s="5">
        <v>1</v>
      </c>
      <c r="B6" s="5" t="s">
        <v>3</v>
      </c>
      <c r="C6" s="5">
        <v>37</v>
      </c>
      <c r="D6" s="50" t="s">
        <v>25</v>
      </c>
      <c r="E6" s="50" t="s">
        <v>25</v>
      </c>
      <c r="F6" s="50" t="s">
        <v>25</v>
      </c>
      <c r="G6" s="50"/>
      <c r="H6" s="51" t="s">
        <v>25</v>
      </c>
      <c r="I6" s="51" t="s">
        <v>25</v>
      </c>
      <c r="J6" s="51" t="s">
        <v>25</v>
      </c>
    </row>
    <row r="7" spans="1:24" ht="12.75" customHeight="1" x14ac:dyDescent="0.25">
      <c r="A7" s="5">
        <v>2</v>
      </c>
      <c r="B7" s="5" t="s">
        <v>4</v>
      </c>
      <c r="C7" s="5">
        <v>40</v>
      </c>
      <c r="D7" s="50" t="s">
        <v>25</v>
      </c>
      <c r="E7" s="50" t="s">
        <v>25</v>
      </c>
      <c r="F7" s="50" t="s">
        <v>25</v>
      </c>
      <c r="G7" s="50"/>
      <c r="H7" s="51" t="s">
        <v>25</v>
      </c>
      <c r="I7" s="51" t="s">
        <v>25</v>
      </c>
      <c r="J7" s="51" t="s">
        <v>25</v>
      </c>
    </row>
    <row r="8" spans="1:24" ht="12.75" customHeight="1" x14ac:dyDescent="0.3">
      <c r="A8" s="5">
        <v>3</v>
      </c>
      <c r="B8" s="5" t="s">
        <v>5</v>
      </c>
      <c r="C8" s="5">
        <v>41</v>
      </c>
      <c r="D8" s="50" t="s">
        <v>25</v>
      </c>
      <c r="E8" s="50" t="s">
        <v>25</v>
      </c>
      <c r="F8" s="50" t="s">
        <v>25</v>
      </c>
      <c r="G8" s="50"/>
      <c r="H8" s="51" t="s">
        <v>25</v>
      </c>
      <c r="I8" s="51" t="s">
        <v>25</v>
      </c>
      <c r="J8" s="51" t="s">
        <v>25</v>
      </c>
      <c r="S8" s="52"/>
      <c r="T8" s="52"/>
      <c r="U8" s="52"/>
      <c r="V8" s="53"/>
      <c r="W8" s="54"/>
      <c r="X8" s="54"/>
    </row>
    <row r="9" spans="1:24" ht="12.75" customHeight="1" x14ac:dyDescent="0.25">
      <c r="A9" s="5">
        <v>4</v>
      </c>
      <c r="B9" s="5" t="s">
        <v>6</v>
      </c>
      <c r="C9" s="5">
        <v>37</v>
      </c>
      <c r="D9" s="50">
        <f>AVERAGE(C6:C8)</f>
        <v>39.333333333333336</v>
      </c>
      <c r="E9" s="50">
        <f t="shared" ref="E9:E17" si="0">C9-D9</f>
        <v>-2.3333333333333357</v>
      </c>
      <c r="F9" s="50">
        <f t="shared" ref="F9:F17" si="1">ABS(E9)</f>
        <v>2.3333333333333357</v>
      </c>
      <c r="G9" s="50">
        <f>F9/C9</f>
        <v>6.3063063063063127E-2</v>
      </c>
      <c r="H9" s="51" t="s">
        <v>25</v>
      </c>
      <c r="I9" s="51" t="s">
        <v>25</v>
      </c>
      <c r="J9" s="51" t="s">
        <v>25</v>
      </c>
      <c r="S9" s="55"/>
      <c r="T9" s="55"/>
      <c r="U9" s="55"/>
      <c r="V9" s="56"/>
      <c r="W9" s="56"/>
      <c r="X9" s="56"/>
    </row>
    <row r="10" spans="1:24" ht="12.75" customHeight="1" x14ac:dyDescent="0.25">
      <c r="A10" s="5">
        <v>5</v>
      </c>
      <c r="B10" s="5" t="s">
        <v>7</v>
      </c>
      <c r="C10" s="5">
        <v>45</v>
      </c>
      <c r="D10" s="50">
        <f>AVERAGE(C7:C9)</f>
        <v>39.333333333333336</v>
      </c>
      <c r="E10" s="50">
        <f t="shared" si="0"/>
        <v>5.6666666666666643</v>
      </c>
      <c r="F10" s="50">
        <f t="shared" si="1"/>
        <v>5.6666666666666643</v>
      </c>
      <c r="G10" s="50">
        <f t="shared" ref="G10:G17" si="2">F10/C10</f>
        <v>0.12592592592592589</v>
      </c>
      <c r="H10" s="51">
        <f>AVERAGE(C6:C9)</f>
        <v>38.75</v>
      </c>
      <c r="I10" s="51">
        <f t="shared" ref="I10:I17" si="3">C10-H10</f>
        <v>6.25</v>
      </c>
      <c r="J10" s="51">
        <f t="shared" ref="J10:J17" si="4">ABS(I10)</f>
        <v>6.25</v>
      </c>
      <c r="S10" s="55"/>
      <c r="T10" s="55"/>
      <c r="U10" s="55"/>
      <c r="V10" s="56"/>
      <c r="W10" s="56"/>
      <c r="X10" s="56"/>
    </row>
    <row r="11" spans="1:24" ht="12.75" customHeight="1" x14ac:dyDescent="0.25">
      <c r="A11" s="5">
        <v>6</v>
      </c>
      <c r="B11" s="5" t="s">
        <v>8</v>
      </c>
      <c r="C11" s="5">
        <v>50</v>
      </c>
      <c r="D11" s="50">
        <f>AVERAGE(C8:C10)</f>
        <v>41</v>
      </c>
      <c r="E11" s="50">
        <f t="shared" si="0"/>
        <v>9</v>
      </c>
      <c r="F11" s="50">
        <f t="shared" si="1"/>
        <v>9</v>
      </c>
      <c r="G11" s="50">
        <f t="shared" si="2"/>
        <v>0.18</v>
      </c>
      <c r="H11" s="51">
        <f t="shared" ref="H11:H17" si="5">AVERAGE(C7:C10)</f>
        <v>40.75</v>
      </c>
      <c r="I11" s="51">
        <f t="shared" si="3"/>
        <v>9.25</v>
      </c>
      <c r="J11" s="51">
        <f t="shared" si="4"/>
        <v>9.25</v>
      </c>
      <c r="S11" s="55"/>
      <c r="T11" s="55"/>
      <c r="U11" s="55"/>
      <c r="V11" s="56"/>
      <c r="W11" s="56"/>
      <c r="X11" s="56"/>
    </row>
    <row r="12" spans="1:24" ht="12.75" customHeight="1" x14ac:dyDescent="0.25">
      <c r="A12" s="5">
        <v>7</v>
      </c>
      <c r="B12" s="5" t="s">
        <v>9</v>
      </c>
      <c r="C12" s="5">
        <v>43</v>
      </c>
      <c r="D12" s="50">
        <f>AVERAGE(C9:C11)</f>
        <v>44</v>
      </c>
      <c r="E12" s="50">
        <f t="shared" si="0"/>
        <v>-1</v>
      </c>
      <c r="F12" s="50">
        <f t="shared" si="1"/>
        <v>1</v>
      </c>
      <c r="G12" s="50">
        <f t="shared" si="2"/>
        <v>2.3255813953488372E-2</v>
      </c>
      <c r="H12" s="51">
        <f t="shared" si="5"/>
        <v>43.25</v>
      </c>
      <c r="I12" s="51">
        <f t="shared" si="3"/>
        <v>-0.25</v>
      </c>
      <c r="J12" s="51">
        <f t="shared" si="4"/>
        <v>0.25</v>
      </c>
      <c r="S12" s="55"/>
      <c r="T12" s="55"/>
      <c r="U12" s="55"/>
      <c r="V12" s="56"/>
      <c r="W12" s="56"/>
      <c r="X12" s="56"/>
    </row>
    <row r="13" spans="1:24" ht="12.75" customHeight="1" x14ac:dyDescent="0.25">
      <c r="A13" s="5">
        <v>8</v>
      </c>
      <c r="B13" s="5" t="s">
        <v>10</v>
      </c>
      <c r="C13" s="5">
        <v>47</v>
      </c>
      <c r="D13" s="50">
        <f t="shared" ref="D13:D18" si="6">AVERAGE(C10:C12)</f>
        <v>46</v>
      </c>
      <c r="E13" s="50">
        <f t="shared" si="0"/>
        <v>1</v>
      </c>
      <c r="F13" s="50">
        <f t="shared" si="1"/>
        <v>1</v>
      </c>
      <c r="G13" s="50">
        <f t="shared" si="2"/>
        <v>2.1276595744680851E-2</v>
      </c>
      <c r="H13" s="51">
        <f t="shared" si="5"/>
        <v>43.75</v>
      </c>
      <c r="I13" s="51">
        <f t="shared" si="3"/>
        <v>3.25</v>
      </c>
      <c r="J13" s="51">
        <f t="shared" si="4"/>
        <v>3.25</v>
      </c>
      <c r="S13" s="55"/>
      <c r="T13" s="55"/>
      <c r="U13" s="55"/>
      <c r="V13" s="56"/>
      <c r="W13" s="56"/>
      <c r="X13" s="56"/>
    </row>
    <row r="14" spans="1:24" ht="12.75" customHeight="1" x14ac:dyDescent="0.25">
      <c r="A14" s="5">
        <v>9</v>
      </c>
      <c r="B14" s="5" t="s">
        <v>11</v>
      </c>
      <c r="C14" s="5">
        <v>56</v>
      </c>
      <c r="D14" s="50">
        <f t="shared" si="6"/>
        <v>46.666666666666664</v>
      </c>
      <c r="E14" s="50">
        <f t="shared" si="0"/>
        <v>9.3333333333333357</v>
      </c>
      <c r="F14" s="50">
        <f t="shared" si="1"/>
        <v>9.3333333333333357</v>
      </c>
      <c r="G14" s="50">
        <f t="shared" si="2"/>
        <v>0.16666666666666671</v>
      </c>
      <c r="H14" s="51">
        <f t="shared" si="5"/>
        <v>46.25</v>
      </c>
      <c r="I14" s="51">
        <f t="shared" si="3"/>
        <v>9.75</v>
      </c>
      <c r="J14" s="51">
        <f t="shared" si="4"/>
        <v>9.75</v>
      </c>
      <c r="S14" s="55"/>
      <c r="T14" s="55"/>
      <c r="U14" s="55"/>
      <c r="V14" s="56"/>
      <c r="W14" s="56"/>
      <c r="X14" s="56"/>
    </row>
    <row r="15" spans="1:24" ht="12.75" customHeight="1" x14ac:dyDescent="0.25">
      <c r="A15" s="5">
        <v>10</v>
      </c>
      <c r="B15" s="5" t="s">
        <v>12</v>
      </c>
      <c r="C15" s="5">
        <v>52</v>
      </c>
      <c r="D15" s="50">
        <f t="shared" si="6"/>
        <v>48.666666666666664</v>
      </c>
      <c r="E15" s="50">
        <f t="shared" si="0"/>
        <v>3.3333333333333357</v>
      </c>
      <c r="F15" s="50">
        <f t="shared" si="1"/>
        <v>3.3333333333333357</v>
      </c>
      <c r="G15" s="50">
        <f t="shared" si="2"/>
        <v>6.4102564102564152E-2</v>
      </c>
      <c r="H15" s="51">
        <f t="shared" si="5"/>
        <v>49</v>
      </c>
      <c r="I15" s="51">
        <f t="shared" si="3"/>
        <v>3</v>
      </c>
      <c r="J15" s="51">
        <f t="shared" si="4"/>
        <v>3</v>
      </c>
      <c r="S15" s="55"/>
      <c r="T15" s="55"/>
      <c r="U15" s="55"/>
      <c r="V15" s="56"/>
      <c r="W15" s="56"/>
      <c r="X15" s="56"/>
    </row>
    <row r="16" spans="1:24" ht="12.75" customHeight="1" x14ac:dyDescent="0.25">
      <c r="A16" s="5">
        <v>11</v>
      </c>
      <c r="B16" s="5" t="s">
        <v>13</v>
      </c>
      <c r="C16" s="5">
        <v>55</v>
      </c>
      <c r="D16" s="50">
        <f t="shared" si="6"/>
        <v>51.666666666666664</v>
      </c>
      <c r="E16" s="50">
        <f t="shared" si="0"/>
        <v>3.3333333333333357</v>
      </c>
      <c r="F16" s="50">
        <f t="shared" si="1"/>
        <v>3.3333333333333357</v>
      </c>
      <c r="G16" s="50">
        <f t="shared" si="2"/>
        <v>6.0606060606060649E-2</v>
      </c>
      <c r="H16" s="51">
        <f t="shared" si="5"/>
        <v>49.5</v>
      </c>
      <c r="I16" s="51">
        <f t="shared" si="3"/>
        <v>5.5</v>
      </c>
      <c r="J16" s="51">
        <f t="shared" si="4"/>
        <v>5.5</v>
      </c>
      <c r="S16" s="55"/>
      <c r="T16" s="55"/>
      <c r="U16" s="55"/>
      <c r="V16" s="56"/>
      <c r="W16" s="56"/>
      <c r="X16" s="56"/>
    </row>
    <row r="17" spans="1:24" ht="12.75" customHeight="1" x14ac:dyDescent="0.25">
      <c r="A17" s="5">
        <v>12</v>
      </c>
      <c r="B17" s="5" t="s">
        <v>14</v>
      </c>
      <c r="C17" s="5">
        <v>54</v>
      </c>
      <c r="D17" s="50">
        <f t="shared" si="6"/>
        <v>54.333333333333336</v>
      </c>
      <c r="E17" s="50">
        <f t="shared" si="0"/>
        <v>-0.3333333333333357</v>
      </c>
      <c r="F17" s="50">
        <f t="shared" si="1"/>
        <v>0.3333333333333357</v>
      </c>
      <c r="G17" s="50">
        <f t="shared" si="2"/>
        <v>6.1728395061728834E-3</v>
      </c>
      <c r="H17" s="51">
        <f t="shared" si="5"/>
        <v>52.5</v>
      </c>
      <c r="I17" s="51">
        <f t="shared" si="3"/>
        <v>1.5</v>
      </c>
      <c r="J17" s="51">
        <f t="shared" si="4"/>
        <v>1.5</v>
      </c>
      <c r="S17" s="55"/>
      <c r="T17" s="55"/>
      <c r="U17" s="55"/>
      <c r="V17" s="56"/>
      <c r="W17" s="56"/>
      <c r="X17" s="56"/>
    </row>
    <row r="18" spans="1:24" ht="13.5" customHeight="1" x14ac:dyDescent="0.3">
      <c r="D18" s="50">
        <f t="shared" si="6"/>
        <v>53.666666666666664</v>
      </c>
      <c r="E18" s="102"/>
      <c r="G18" s="50"/>
      <c r="H18" s="57"/>
      <c r="S18" s="55"/>
      <c r="T18" s="55"/>
      <c r="U18" s="55"/>
      <c r="V18" s="56"/>
      <c r="W18" s="56"/>
      <c r="X18" s="56"/>
    </row>
    <row r="19" spans="1:24" ht="12.75" customHeight="1" x14ac:dyDescent="0.3">
      <c r="D19" s="22">
        <f t="shared" ref="D19:E19" si="7">AVERAGE(E9:E17)</f>
        <v>3.1111111111111112</v>
      </c>
      <c r="E19" s="23">
        <f t="shared" si="7"/>
        <v>3.9259259259259269</v>
      </c>
      <c r="F19" s="23">
        <f>SUMSQ(E9:E17)/COUNT(E9:E17)</f>
        <v>25.555555555555557</v>
      </c>
      <c r="G19" s="50">
        <f>AVERAGE(G9:G17)</f>
        <v>7.9007725507624735E-2</v>
      </c>
      <c r="H19" s="58">
        <f t="shared" ref="H19:I19" si="8">AVERAGE(I9:I17)</f>
        <v>4.78125</v>
      </c>
      <c r="I19" s="58">
        <f t="shared" si="8"/>
        <v>4.84375</v>
      </c>
      <c r="J19" s="59">
        <f>SUMSQ(I9:I17)/COUNT(I9:I17)</f>
        <v>33.9765625</v>
      </c>
      <c r="S19" s="55"/>
      <c r="T19" s="55"/>
      <c r="U19" s="55"/>
      <c r="V19" s="56"/>
      <c r="W19" s="56"/>
      <c r="X19" s="56"/>
    </row>
    <row r="20" spans="1:24" ht="13.5" customHeight="1" x14ac:dyDescent="0.3">
      <c r="D20" s="25" t="s">
        <v>26</v>
      </c>
      <c r="E20" s="26" t="s">
        <v>27</v>
      </c>
      <c r="F20" s="26" t="s">
        <v>28</v>
      </c>
      <c r="G20" s="50" t="s">
        <v>124</v>
      </c>
      <c r="H20" s="60" t="s">
        <v>26</v>
      </c>
      <c r="I20" s="60" t="s">
        <v>27</v>
      </c>
      <c r="J20" s="61" t="s">
        <v>28</v>
      </c>
      <c r="S20" s="55"/>
      <c r="T20" s="55"/>
      <c r="U20" s="55"/>
      <c r="V20" s="56"/>
      <c r="W20" s="56"/>
      <c r="X20" s="56"/>
    </row>
    <row r="21" spans="1:24" ht="12.75" customHeight="1" x14ac:dyDescent="0.25"/>
    <row r="22" spans="1:24" ht="12.75" customHeight="1" x14ac:dyDescent="0.3">
      <c r="A22" s="28" t="s">
        <v>46</v>
      </c>
    </row>
    <row r="23" spans="1:24" ht="12.75" customHeight="1" x14ac:dyDescent="0.25"/>
    <row r="24" spans="1:24" ht="12.75" customHeight="1" x14ac:dyDescent="0.25"/>
    <row r="25" spans="1:24" ht="12.75" customHeight="1" x14ac:dyDescent="0.3">
      <c r="A25" s="11" t="s">
        <v>67</v>
      </c>
    </row>
    <row r="26" spans="1:24" ht="12.75" customHeight="1" x14ac:dyDescent="0.3">
      <c r="A26" s="11"/>
    </row>
    <row r="27" spans="1:24" ht="12.75" customHeight="1" x14ac:dyDescent="0.3">
      <c r="A27" s="11"/>
      <c r="C27" s="62" t="s">
        <v>68</v>
      </c>
      <c r="D27" s="45" t="s">
        <v>69</v>
      </c>
      <c r="E27" s="45" t="s">
        <v>70</v>
      </c>
      <c r="F27" s="45" t="s">
        <v>71</v>
      </c>
      <c r="G27" s="45"/>
    </row>
    <row r="28" spans="1:24" ht="12.75" customHeight="1" x14ac:dyDescent="0.3">
      <c r="A28" s="11"/>
      <c r="C28" s="40" t="s">
        <v>72</v>
      </c>
      <c r="D28" s="63">
        <v>0.46012367431562923</v>
      </c>
      <c r="J28" s="107"/>
    </row>
    <row r="29" spans="1:24" ht="12.75" customHeight="1" x14ac:dyDescent="0.3">
      <c r="A29" s="11"/>
      <c r="C29" s="40" t="s">
        <v>73</v>
      </c>
      <c r="D29" s="63">
        <v>2.2973151591072763E-3</v>
      </c>
      <c r="G29" s="107">
        <f>SUM(D28:D30)</f>
        <v>1.0000005000000001</v>
      </c>
      <c r="O29" s="64"/>
      <c r="P29" s="64"/>
      <c r="Q29" s="33"/>
    </row>
    <row r="30" spans="1:24" ht="12.75" customHeight="1" x14ac:dyDescent="0.3">
      <c r="C30" s="40" t="s">
        <v>74</v>
      </c>
      <c r="D30" s="63">
        <v>0.53757951052526354</v>
      </c>
      <c r="O30" s="64"/>
      <c r="P30" s="64"/>
      <c r="Q30" s="33"/>
    </row>
    <row r="31" spans="1:24" ht="12.75" customHeight="1" x14ac:dyDescent="0.3">
      <c r="C31" s="40" t="s">
        <v>125</v>
      </c>
      <c r="D31" s="63"/>
      <c r="O31" s="64"/>
      <c r="P31" s="64"/>
      <c r="Q31" s="33"/>
    </row>
    <row r="32" spans="1:24" ht="39" customHeight="1" x14ac:dyDescent="0.3">
      <c r="A32" s="12" t="s">
        <v>16</v>
      </c>
      <c r="B32" s="12" t="s">
        <v>17</v>
      </c>
      <c r="C32" s="12" t="s">
        <v>19</v>
      </c>
      <c r="D32" s="14" t="s">
        <v>75</v>
      </c>
      <c r="E32" s="12" t="s">
        <v>21</v>
      </c>
      <c r="F32" s="12" t="s">
        <v>22</v>
      </c>
      <c r="G32" s="12"/>
      <c r="H32" s="14" t="s">
        <v>23</v>
      </c>
      <c r="I32" s="14" t="s">
        <v>24</v>
      </c>
      <c r="O32" s="11"/>
      <c r="P32" s="11"/>
      <c r="Q32" s="65"/>
    </row>
    <row r="33" spans="1:18" ht="12.75" customHeight="1" x14ac:dyDescent="0.25">
      <c r="A33" s="16">
        <v>1</v>
      </c>
      <c r="B33" s="16" t="s">
        <v>3</v>
      </c>
      <c r="C33" s="16">
        <v>37</v>
      </c>
      <c r="D33" s="16" t="s">
        <v>25</v>
      </c>
      <c r="E33" s="16" t="s">
        <v>25</v>
      </c>
      <c r="F33" s="16" t="s">
        <v>25</v>
      </c>
      <c r="G33" s="16"/>
      <c r="H33" s="16" t="s">
        <v>25</v>
      </c>
      <c r="I33" s="16" t="s">
        <v>25</v>
      </c>
      <c r="O33" s="33"/>
      <c r="P33" s="33"/>
      <c r="Q33" s="33"/>
    </row>
    <row r="34" spans="1:18" ht="12.75" customHeight="1" x14ac:dyDescent="0.25">
      <c r="A34" s="16">
        <v>2</v>
      </c>
      <c r="B34" s="16" t="s">
        <v>4</v>
      </c>
      <c r="C34" s="16">
        <v>40</v>
      </c>
      <c r="D34" s="16" t="s">
        <v>25</v>
      </c>
      <c r="E34" s="16" t="s">
        <v>25</v>
      </c>
      <c r="F34" s="16" t="s">
        <v>25</v>
      </c>
      <c r="G34" s="16"/>
      <c r="H34" s="16" t="s">
        <v>25</v>
      </c>
      <c r="I34" s="16" t="s">
        <v>25</v>
      </c>
      <c r="O34" s="33"/>
      <c r="P34" s="33"/>
      <c r="Q34" s="33"/>
    </row>
    <row r="35" spans="1:18" ht="12.75" customHeight="1" x14ac:dyDescent="0.25">
      <c r="A35" s="16">
        <v>3</v>
      </c>
      <c r="B35" s="16" t="s">
        <v>5</v>
      </c>
      <c r="C35" s="16">
        <v>41</v>
      </c>
      <c r="D35" s="16" t="s">
        <v>25</v>
      </c>
      <c r="E35" s="16" t="s">
        <v>25</v>
      </c>
      <c r="F35" s="16" t="s">
        <v>25</v>
      </c>
      <c r="G35" s="16"/>
      <c r="H35" s="16" t="s">
        <v>25</v>
      </c>
      <c r="I35" s="16" t="s">
        <v>25</v>
      </c>
      <c r="O35" s="33"/>
      <c r="P35" s="33"/>
      <c r="Q35" s="33"/>
      <c r="R35" s="33"/>
    </row>
    <row r="36" spans="1:18" ht="12.75" customHeight="1" x14ac:dyDescent="0.25">
      <c r="A36" s="16">
        <v>4</v>
      </c>
      <c r="B36" s="16" t="s">
        <v>6</v>
      </c>
      <c r="C36" s="16">
        <v>37</v>
      </c>
      <c r="D36" s="18">
        <f>$D$28*C35+$D$29*C34+$D$30*C33</f>
        <v>38.847405142739838</v>
      </c>
      <c r="E36" s="18">
        <f t="shared" ref="E36:E44" si="9">C36-D36</f>
        <v>-1.8474051427398379</v>
      </c>
      <c r="F36" s="18">
        <f t="shared" ref="F36:F44" si="10">ABS(E36)</f>
        <v>1.8474051427398379</v>
      </c>
      <c r="G36" s="18"/>
      <c r="H36" s="18">
        <f t="shared" ref="H36:H44" si="11">E36^2</f>
        <v>3.4129057614216007</v>
      </c>
      <c r="I36" s="18">
        <f>F36/C36</f>
        <v>4.992986872269832E-2</v>
      </c>
      <c r="O36" s="33"/>
      <c r="P36" s="33"/>
      <c r="Q36" s="33"/>
    </row>
    <row r="37" spans="1:18" ht="12.75" customHeight="1" x14ac:dyDescent="0.25">
      <c r="A37" s="16">
        <v>5</v>
      </c>
      <c r="B37" s="16" t="s">
        <v>7</v>
      </c>
      <c r="C37" s="16">
        <v>45</v>
      </c>
      <c r="D37" s="18">
        <f>$D$28*C36+$D$29*C35+$D$30*C34</f>
        <v>38.621946292212222</v>
      </c>
      <c r="E37" s="18">
        <f t="shared" si="9"/>
        <v>6.3780537077877781</v>
      </c>
      <c r="F37" s="18">
        <f t="shared" si="10"/>
        <v>6.3780537077877781</v>
      </c>
      <c r="G37" s="18"/>
      <c r="H37" s="18">
        <f t="shared" si="11"/>
        <v>40.679569099425422</v>
      </c>
      <c r="I37" s="18">
        <f t="shared" ref="I37:I44" si="12">F37/C37</f>
        <v>0.1417345268397284</v>
      </c>
      <c r="O37" s="33"/>
      <c r="P37" s="33"/>
      <c r="Q37" s="33"/>
    </row>
    <row r="38" spans="1:18" ht="12.75" customHeight="1" x14ac:dyDescent="0.25">
      <c r="A38" s="16">
        <v>6</v>
      </c>
      <c r="B38" s="16" t="s">
        <v>8</v>
      </c>
      <c r="C38" s="16">
        <v>50</v>
      </c>
      <c r="D38" s="18">
        <f t="shared" ref="D38:D44" si="13">$D$28*C37+$D$29*C36+$D$30*C35</f>
        <v>42.831325936626087</v>
      </c>
      <c r="E38" s="18">
        <f t="shared" si="9"/>
        <v>7.1686740633739134</v>
      </c>
      <c r="F38" s="18">
        <f t="shared" si="10"/>
        <v>7.1686740633739134</v>
      </c>
      <c r="G38" s="18"/>
      <c r="H38" s="18">
        <f t="shared" si="11"/>
        <v>51.389887826889854</v>
      </c>
      <c r="I38" s="18">
        <f t="shared" si="12"/>
        <v>0.14337348126747826</v>
      </c>
      <c r="O38" s="33"/>
      <c r="P38" s="33"/>
      <c r="Q38" s="33"/>
    </row>
    <row r="39" spans="1:18" ht="12.75" customHeight="1" x14ac:dyDescent="0.25">
      <c r="A39" s="16">
        <v>7</v>
      </c>
      <c r="B39" s="16" t="s">
        <v>9</v>
      </c>
      <c r="C39" s="16">
        <v>43</v>
      </c>
      <c r="D39" s="18">
        <f t="shared" si="13"/>
        <v>43.000004787376042</v>
      </c>
      <c r="E39" s="18">
        <f t="shared" si="9"/>
        <v>-4.7873760422589839E-6</v>
      </c>
      <c r="F39" s="18">
        <f t="shared" si="10"/>
        <v>4.7873760422589839E-6</v>
      </c>
      <c r="G39" s="18"/>
      <c r="H39" s="18">
        <f t="shared" si="11"/>
        <v>2.2918969369995293E-11</v>
      </c>
      <c r="I39" s="18">
        <f t="shared" si="12"/>
        <v>1.1133432656416242E-7</v>
      </c>
    </row>
    <row r="40" spans="1:18" ht="12.75" customHeight="1" x14ac:dyDescent="0.25">
      <c r="A40" s="16">
        <v>8</v>
      </c>
      <c r="B40" s="16" t="s">
        <v>10</v>
      </c>
      <c r="C40" s="16">
        <v>47</v>
      </c>
      <c r="D40" s="18">
        <f t="shared" si="13"/>
        <v>44.09126172716428</v>
      </c>
      <c r="E40" s="18">
        <f t="shared" si="9"/>
        <v>2.9087382728357198</v>
      </c>
      <c r="F40" s="18">
        <f t="shared" si="10"/>
        <v>2.9087382728357198</v>
      </c>
      <c r="G40" s="18"/>
      <c r="H40" s="18">
        <f t="shared" si="11"/>
        <v>8.4607583398593267</v>
      </c>
      <c r="I40" s="18">
        <f t="shared" si="12"/>
        <v>6.1888048358206806E-2</v>
      </c>
    </row>
    <row r="41" spans="1:18" ht="12.75" customHeight="1" x14ac:dyDescent="0.25">
      <c r="A41" s="16">
        <v>9</v>
      </c>
      <c r="B41" s="16" t="s">
        <v>11</v>
      </c>
      <c r="C41" s="16">
        <v>56</v>
      </c>
      <c r="D41" s="18">
        <f t="shared" si="13"/>
        <v>48.603572770939365</v>
      </c>
      <c r="E41" s="18">
        <f t="shared" si="9"/>
        <v>7.3964272290606345</v>
      </c>
      <c r="F41" s="18">
        <f t="shared" si="10"/>
        <v>7.3964272290606345</v>
      </c>
      <c r="G41" s="18"/>
      <c r="H41" s="18">
        <f t="shared" si="11"/>
        <v>54.707135754789576</v>
      </c>
      <c r="I41" s="18">
        <f t="shared" si="12"/>
        <v>0.13207905766179703</v>
      </c>
    </row>
    <row r="42" spans="1:18" ht="12.75" customHeight="1" x14ac:dyDescent="0.25">
      <c r="A42" s="16">
        <v>10</v>
      </c>
      <c r="B42" s="16" t="s">
        <v>12</v>
      </c>
      <c r="C42" s="16">
        <v>52</v>
      </c>
      <c r="D42" s="18">
        <f t="shared" si="13"/>
        <v>48.990818526739609</v>
      </c>
      <c r="E42" s="18">
        <f t="shared" si="9"/>
        <v>3.0091814732603908</v>
      </c>
      <c r="F42" s="18">
        <f t="shared" si="10"/>
        <v>3.0091814732603908</v>
      </c>
      <c r="G42" s="18"/>
      <c r="H42" s="18">
        <f t="shared" si="11"/>
        <v>9.0551731390135757</v>
      </c>
      <c r="I42" s="18">
        <f t="shared" si="12"/>
        <v>5.7868874485776746E-2</v>
      </c>
    </row>
    <row r="43" spans="1:18" ht="12.75" customHeight="1" x14ac:dyDescent="0.25">
      <c r="A43" s="16">
        <v>11</v>
      </c>
      <c r="B43" s="16" t="s">
        <v>13</v>
      </c>
      <c r="C43" s="16">
        <v>55</v>
      </c>
      <c r="D43" s="18">
        <f t="shared" si="13"/>
        <v>49.321317708010113</v>
      </c>
      <c r="E43" s="18">
        <f t="shared" si="9"/>
        <v>5.6786822919898867</v>
      </c>
      <c r="F43" s="18">
        <f t="shared" si="10"/>
        <v>5.6786822919898867</v>
      </c>
      <c r="G43" s="18"/>
      <c r="H43" s="18">
        <f t="shared" si="11"/>
        <v>32.247432573359511</v>
      </c>
      <c r="I43" s="18">
        <f t="shared" si="12"/>
        <v>0.10324876894527067</v>
      </c>
    </row>
    <row r="44" spans="1:18" ht="13.5" customHeight="1" x14ac:dyDescent="0.25">
      <c r="A44" s="16">
        <v>12</v>
      </c>
      <c r="B44" s="16" t="s">
        <v>14</v>
      </c>
      <c r="C44" s="16">
        <v>54</v>
      </c>
      <c r="D44" s="18">
        <f t="shared" si="13"/>
        <v>55.530715065047943</v>
      </c>
      <c r="E44" s="21">
        <f t="shared" si="9"/>
        <v>-1.5307150650479429</v>
      </c>
      <c r="F44" s="21">
        <f t="shared" si="10"/>
        <v>1.5307150650479429</v>
      </c>
      <c r="G44" s="111"/>
      <c r="H44" s="21">
        <f t="shared" si="11"/>
        <v>2.3430886103647279</v>
      </c>
      <c r="I44" s="21">
        <f t="shared" si="12"/>
        <v>2.8346575278665607E-2</v>
      </c>
    </row>
    <row r="45" spans="1:18" ht="12.75" customHeight="1" x14ac:dyDescent="0.3">
      <c r="E45" s="88">
        <f t="shared" ref="E45:I45" si="14">AVERAGE(E36:E44)</f>
        <v>3.2401813381271669</v>
      </c>
      <c r="F45" s="90">
        <f t="shared" si="14"/>
        <v>3.9908757814969054</v>
      </c>
      <c r="G45" s="90"/>
      <c r="H45" s="90">
        <f t="shared" si="14"/>
        <v>22.477327900571833</v>
      </c>
      <c r="I45" s="92">
        <f t="shared" si="14"/>
        <v>7.9829923654883145E-2</v>
      </c>
    </row>
    <row r="46" spans="1:18" ht="13.5" customHeight="1" x14ac:dyDescent="0.3">
      <c r="E46" s="94" t="s">
        <v>26</v>
      </c>
      <c r="F46" s="96" t="s">
        <v>27</v>
      </c>
      <c r="G46" s="96"/>
      <c r="H46" s="96" t="s">
        <v>28</v>
      </c>
      <c r="I46" s="98" t="s">
        <v>29</v>
      </c>
    </row>
    <row r="47" spans="1:18" ht="12.75" customHeight="1" x14ac:dyDescent="0.25"/>
    <row r="48" spans="1:18" ht="12.75" customHeight="1" x14ac:dyDescent="0.3">
      <c r="A48" s="28" t="s">
        <v>46</v>
      </c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</sheetData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zoomScale="140" zoomScaleNormal="140" workbookViewId="0">
      <selection activeCell="C6" sqref="C6"/>
    </sheetView>
  </sheetViews>
  <sheetFormatPr defaultColWidth="14.453125" defaultRowHeight="15" customHeight="1" x14ac:dyDescent="0.25"/>
  <cols>
    <col min="1" max="5" width="8" customWidth="1"/>
    <col min="6" max="7" width="10.453125" customWidth="1"/>
    <col min="8" max="8" width="11.26953125" customWidth="1"/>
    <col min="9" max="26" width="8" customWidth="1"/>
  </cols>
  <sheetData>
    <row r="1" spans="1:8" ht="12.75" customHeight="1" x14ac:dyDescent="0.3">
      <c r="A1" s="10" t="s">
        <v>37</v>
      </c>
    </row>
    <row r="2" spans="1:8" ht="12.75" customHeight="1" x14ac:dyDescent="0.3">
      <c r="A2" s="10"/>
    </row>
    <row r="3" spans="1:8" ht="12.75" customHeight="1" x14ac:dyDescent="0.3">
      <c r="A3" s="11"/>
      <c r="C3" s="38" t="s">
        <v>38</v>
      </c>
      <c r="D3" s="39">
        <v>0.59901013794655977</v>
      </c>
      <c r="G3" s="38"/>
      <c r="H3" s="38"/>
    </row>
    <row r="4" spans="1:8" ht="26.25" customHeight="1" x14ac:dyDescent="0.3">
      <c r="A4" s="12" t="s">
        <v>16</v>
      </c>
      <c r="B4" s="12" t="s">
        <v>17</v>
      </c>
      <c r="C4" s="12" t="s">
        <v>19</v>
      </c>
      <c r="D4" s="12" t="s">
        <v>20</v>
      </c>
      <c r="E4" s="12" t="s">
        <v>21</v>
      </c>
      <c r="F4" s="12" t="s">
        <v>22</v>
      </c>
      <c r="G4" s="14" t="s">
        <v>39</v>
      </c>
      <c r="H4" s="14" t="s">
        <v>40</v>
      </c>
    </row>
    <row r="5" spans="1:8" ht="12.75" customHeight="1" x14ac:dyDescent="0.25">
      <c r="A5" s="5">
        <v>1</v>
      </c>
      <c r="B5" s="5" t="s">
        <v>3</v>
      </c>
      <c r="C5" s="5">
        <v>37</v>
      </c>
      <c r="D5" s="19">
        <f>C5</f>
        <v>37</v>
      </c>
      <c r="E5" s="19" t="s">
        <v>25</v>
      </c>
      <c r="F5" s="19" t="s">
        <v>25</v>
      </c>
      <c r="G5" s="19"/>
      <c r="H5" s="19"/>
    </row>
    <row r="6" spans="1:8" ht="12.75" customHeight="1" x14ac:dyDescent="0.25">
      <c r="A6" s="5">
        <v>2</v>
      </c>
      <c r="B6" s="5" t="s">
        <v>4</v>
      </c>
      <c r="C6" s="5">
        <v>40</v>
      </c>
      <c r="D6" s="19">
        <f>$D$3*C5+(1-$D$3)*D5</f>
        <v>37</v>
      </c>
      <c r="E6" s="19">
        <f t="shared" ref="E6:E16" si="0">C6-D6</f>
        <v>3</v>
      </c>
      <c r="F6" s="19">
        <f t="shared" ref="F6:F16" si="1">ABS(E6)</f>
        <v>3</v>
      </c>
      <c r="G6" s="19">
        <f t="shared" ref="G6:G16" si="2">POWER(F6,2)</f>
        <v>9</v>
      </c>
      <c r="H6" s="19">
        <f t="shared" ref="H6:H16" si="3">F6/C6</f>
        <v>7.4999999999999997E-2</v>
      </c>
    </row>
    <row r="7" spans="1:8" ht="12.75" customHeight="1" x14ac:dyDescent="0.25">
      <c r="A7" s="5">
        <v>3</v>
      </c>
      <c r="B7" s="5" t="s">
        <v>5</v>
      </c>
      <c r="C7" s="5">
        <v>41</v>
      </c>
      <c r="D7" s="19">
        <f t="shared" ref="D7:D16" si="4">$D$3*C6+(1-$D$3)*D6</f>
        <v>38.797030413839678</v>
      </c>
      <c r="E7" s="19">
        <f t="shared" si="0"/>
        <v>2.2029695861603216</v>
      </c>
      <c r="F7" s="19">
        <f t="shared" si="1"/>
        <v>2.2029695861603216</v>
      </c>
      <c r="G7" s="19">
        <f t="shared" si="2"/>
        <v>4.8530749975473784</v>
      </c>
      <c r="H7" s="19">
        <f t="shared" si="3"/>
        <v>5.3730965516105407E-2</v>
      </c>
    </row>
    <row r="8" spans="1:8" ht="12.75" customHeight="1" x14ac:dyDescent="0.25">
      <c r="A8" s="5">
        <v>4</v>
      </c>
      <c r="B8" s="5" t="s">
        <v>6</v>
      </c>
      <c r="C8" s="5">
        <v>37</v>
      </c>
      <c r="D8" s="19">
        <f t="shared" si="4"/>
        <v>40.116631529537649</v>
      </c>
      <c r="E8" s="19">
        <f t="shared" si="0"/>
        <v>-3.1166315295376492</v>
      </c>
      <c r="F8" s="19">
        <f t="shared" si="1"/>
        <v>3.1166315295376492</v>
      </c>
      <c r="G8" s="19">
        <f t="shared" si="2"/>
        <v>9.7133920909081866</v>
      </c>
      <c r="H8" s="19">
        <f t="shared" si="3"/>
        <v>8.4233284582098625E-2</v>
      </c>
    </row>
    <row r="9" spans="1:8" ht="12.75" customHeight="1" x14ac:dyDescent="0.25">
      <c r="A9" s="5">
        <v>5</v>
      </c>
      <c r="B9" s="5" t="s">
        <v>7</v>
      </c>
      <c r="C9" s="5">
        <v>45</v>
      </c>
      <c r="D9" s="19">
        <f t="shared" si="4"/>
        <v>38.249737647100702</v>
      </c>
      <c r="E9" s="19">
        <f t="shared" si="0"/>
        <v>6.7502623528992984</v>
      </c>
      <c r="F9" s="19">
        <f t="shared" si="1"/>
        <v>6.7502623528992984</v>
      </c>
      <c r="G9" s="19">
        <f t="shared" si="2"/>
        <v>45.566041832969574</v>
      </c>
      <c r="H9" s="19">
        <f t="shared" si="3"/>
        <v>0.15000583006442886</v>
      </c>
    </row>
    <row r="10" spans="1:8" ht="12.75" customHeight="1" x14ac:dyDescent="0.25">
      <c r="A10" s="5">
        <v>6</v>
      </c>
      <c r="B10" s="5" t="s">
        <v>8</v>
      </c>
      <c r="C10" s="5">
        <v>50</v>
      </c>
      <c r="D10" s="19">
        <f t="shared" si="4"/>
        <v>42.293213230286383</v>
      </c>
      <c r="E10" s="19">
        <f t="shared" si="0"/>
        <v>7.7067867697136165</v>
      </c>
      <c r="F10" s="19">
        <f t="shared" si="1"/>
        <v>7.7067867697136165</v>
      </c>
      <c r="G10" s="19">
        <f t="shared" si="2"/>
        <v>59.394562313832843</v>
      </c>
      <c r="H10" s="19">
        <f t="shared" si="3"/>
        <v>0.15413573539427233</v>
      </c>
    </row>
    <row r="11" spans="1:8" ht="12.75" customHeight="1" x14ac:dyDescent="0.25">
      <c r="A11" s="5">
        <v>7</v>
      </c>
      <c r="B11" s="5" t="s">
        <v>9</v>
      </c>
      <c r="C11" s="5">
        <v>43</v>
      </c>
      <c r="D11" s="19">
        <f t="shared" si="4"/>
        <v>46.90965663633726</v>
      </c>
      <c r="E11" s="19">
        <f t="shared" si="0"/>
        <v>-3.9096566363372602</v>
      </c>
      <c r="F11" s="19">
        <f t="shared" si="1"/>
        <v>3.9096566363372602</v>
      </c>
      <c r="G11" s="19">
        <f t="shared" si="2"/>
        <v>15.28541501405598</v>
      </c>
      <c r="H11" s="19">
        <f t="shared" si="3"/>
        <v>9.0922247356680475E-2</v>
      </c>
    </row>
    <row r="12" spans="1:8" ht="12.75" customHeight="1" x14ac:dyDescent="0.25">
      <c r="A12" s="5">
        <v>8</v>
      </c>
      <c r="B12" s="5" t="s">
        <v>10</v>
      </c>
      <c r="C12" s="5">
        <v>47</v>
      </c>
      <c r="D12" s="19">
        <f t="shared" si="4"/>
        <v>44.567732675281192</v>
      </c>
      <c r="E12" s="19">
        <f t="shared" si="0"/>
        <v>2.4322673247188078</v>
      </c>
      <c r="F12" s="19">
        <f t="shared" si="1"/>
        <v>2.4322673247188078</v>
      </c>
      <c r="G12" s="19">
        <f t="shared" si="2"/>
        <v>5.9159243388947864</v>
      </c>
      <c r="H12" s="19">
        <f t="shared" si="3"/>
        <v>5.1750368611038461E-2</v>
      </c>
    </row>
    <row r="13" spans="1:8" ht="12.75" customHeight="1" x14ac:dyDescent="0.25">
      <c r="A13" s="5">
        <v>9</v>
      </c>
      <c r="B13" s="5" t="s">
        <v>11</v>
      </c>
      <c r="C13" s="5">
        <v>56</v>
      </c>
      <c r="D13" s="19">
        <f t="shared" si="4"/>
        <v>46.024685460983918</v>
      </c>
      <c r="E13" s="19">
        <f t="shared" si="0"/>
        <v>9.9753145390160824</v>
      </c>
      <c r="F13" s="19">
        <f t="shared" si="1"/>
        <v>9.9753145390160824</v>
      </c>
      <c r="G13" s="19">
        <f t="shared" si="2"/>
        <v>99.506900152305633</v>
      </c>
      <c r="H13" s="19">
        <f t="shared" si="3"/>
        <v>0.17813061676814432</v>
      </c>
    </row>
    <row r="14" spans="1:8" ht="12.75" customHeight="1" x14ac:dyDescent="0.25">
      <c r="A14" s="5">
        <v>10</v>
      </c>
      <c r="B14" s="5" t="s">
        <v>12</v>
      </c>
      <c r="C14" s="5">
        <v>52</v>
      </c>
      <c r="D14" s="19">
        <f t="shared" si="4"/>
        <v>51.999999999060265</v>
      </c>
      <c r="E14" s="19">
        <f t="shared" si="0"/>
        <v>9.397354006068781E-10</v>
      </c>
      <c r="F14" s="19">
        <f t="shared" si="1"/>
        <v>9.397354006068781E-10</v>
      </c>
      <c r="G14" s="19">
        <f t="shared" si="2"/>
        <v>8.8310262315376967E-19</v>
      </c>
      <c r="H14" s="19">
        <f t="shared" si="3"/>
        <v>1.8071834627055347E-11</v>
      </c>
    </row>
    <row r="15" spans="1:8" ht="12.75" customHeight="1" x14ac:dyDescent="0.25">
      <c r="A15" s="5">
        <v>11</v>
      </c>
      <c r="B15" s="5" t="s">
        <v>13</v>
      </c>
      <c r="C15" s="5">
        <v>55</v>
      </c>
      <c r="D15" s="19">
        <f t="shared" si="4"/>
        <v>51.999999999623171</v>
      </c>
      <c r="E15" s="19">
        <f t="shared" si="0"/>
        <v>3.0000000003768292</v>
      </c>
      <c r="F15" s="19">
        <f t="shared" si="1"/>
        <v>3.0000000003768292</v>
      </c>
      <c r="G15" s="19">
        <f t="shared" si="2"/>
        <v>9.0000000022609754</v>
      </c>
      <c r="H15" s="19">
        <f t="shared" si="3"/>
        <v>5.4545454552305986E-2</v>
      </c>
    </row>
    <row r="16" spans="1:8" ht="13.5" customHeight="1" x14ac:dyDescent="0.25">
      <c r="A16" s="5">
        <v>12</v>
      </c>
      <c r="B16" s="5" t="s">
        <v>14</v>
      </c>
      <c r="C16" s="5">
        <v>54</v>
      </c>
      <c r="D16" s="43">
        <f t="shared" si="4"/>
        <v>53.797030413688574</v>
      </c>
      <c r="E16" s="43">
        <f t="shared" si="0"/>
        <v>0.20296958631142559</v>
      </c>
      <c r="F16" s="43">
        <f t="shared" si="1"/>
        <v>0.20296958631142559</v>
      </c>
      <c r="G16" s="19">
        <f t="shared" si="2"/>
        <v>4.119665296743124E-2</v>
      </c>
      <c r="H16" s="19">
        <f t="shared" si="3"/>
        <v>3.7586960428041775E-3</v>
      </c>
    </row>
    <row r="17" spans="1:10" ht="12.75" customHeight="1" x14ac:dyDescent="0.3">
      <c r="E17" s="22">
        <f t="shared" ref="E17:H17" si="5">AVERAGE(E6:E16)</f>
        <v>2.5676619994782914</v>
      </c>
      <c r="F17" s="23">
        <f t="shared" si="5"/>
        <v>3.8451689387282753</v>
      </c>
      <c r="G17" s="24">
        <f t="shared" si="5"/>
        <v>23.47968249052207</v>
      </c>
      <c r="H17" s="44">
        <f t="shared" si="5"/>
        <v>8.1473927173268235E-2</v>
      </c>
    </row>
    <row r="18" spans="1:10" ht="13.5" customHeight="1" x14ac:dyDescent="0.3">
      <c r="E18" s="25" t="s">
        <v>26</v>
      </c>
      <c r="F18" s="26" t="s">
        <v>27</v>
      </c>
      <c r="G18" s="27" t="s">
        <v>28</v>
      </c>
      <c r="H18" s="27" t="s">
        <v>29</v>
      </c>
    </row>
    <row r="19" spans="1:10" ht="12.75" customHeight="1" x14ac:dyDescent="0.25"/>
    <row r="20" spans="1:10" ht="12.75" customHeight="1" x14ac:dyDescent="0.25"/>
    <row r="21" spans="1:10" ht="12.75" customHeight="1" x14ac:dyDescent="0.3">
      <c r="A21" s="28" t="s">
        <v>46</v>
      </c>
    </row>
    <row r="22" spans="1:10" ht="12.75" customHeight="1" x14ac:dyDescent="0.25"/>
    <row r="23" spans="1:10" ht="12.75" customHeight="1" x14ac:dyDescent="0.25"/>
    <row r="24" spans="1:10" ht="12.75" customHeight="1" x14ac:dyDescent="0.25">
      <c r="I24" s="45" t="s">
        <v>47</v>
      </c>
      <c r="J24" s="45" t="s">
        <v>48</v>
      </c>
    </row>
    <row r="25" spans="1:10" ht="12.75" customHeight="1" x14ac:dyDescent="0.25"/>
    <row r="26" spans="1:10" ht="12.75" customHeight="1" x14ac:dyDescent="0.25"/>
    <row r="27" spans="1:10" ht="12.75" customHeight="1" x14ac:dyDescent="0.25"/>
    <row r="28" spans="1:10" ht="12.75" customHeight="1" x14ac:dyDescent="0.25"/>
    <row r="29" spans="1:10" ht="12.75" customHeight="1" x14ac:dyDescent="0.25"/>
    <row r="30" spans="1:10" ht="12.75" customHeight="1" x14ac:dyDescent="0.25"/>
    <row r="31" spans="1:10" ht="12.75" customHeight="1" x14ac:dyDescent="0.25"/>
    <row r="32" spans="1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zoomScale="175" zoomScaleNormal="175" workbookViewId="0">
      <selection activeCell="C3" sqref="C3:D4"/>
    </sheetView>
  </sheetViews>
  <sheetFormatPr defaultColWidth="14.453125" defaultRowHeight="15" customHeight="1" x14ac:dyDescent="0.25"/>
  <cols>
    <col min="1" max="7" width="8" customWidth="1"/>
    <col min="8" max="8" width="10.453125" customWidth="1"/>
    <col min="9" max="26" width="8" customWidth="1"/>
  </cols>
  <sheetData>
    <row r="1" spans="1:10" ht="12.75" customHeight="1" x14ac:dyDescent="0.3">
      <c r="A1" s="11" t="s">
        <v>41</v>
      </c>
    </row>
    <row r="2" spans="1:10" ht="12.75" customHeight="1" x14ac:dyDescent="0.3">
      <c r="A2" s="11"/>
    </row>
    <row r="3" spans="1:10" ht="12.75" customHeight="1" x14ac:dyDescent="0.3">
      <c r="A3" s="11"/>
      <c r="C3" s="40" t="s">
        <v>42</v>
      </c>
      <c r="D3" s="41">
        <v>0.8</v>
      </c>
      <c r="E3" s="42"/>
      <c r="F3" s="42"/>
    </row>
    <row r="4" spans="1:10" ht="11.25" customHeight="1" x14ac:dyDescent="0.3">
      <c r="A4" s="11"/>
      <c r="C4" s="40" t="s">
        <v>43</v>
      </c>
      <c r="D4" s="41">
        <v>0</v>
      </c>
      <c r="E4" s="42"/>
      <c r="F4" s="42"/>
    </row>
    <row r="5" spans="1:10" ht="26.25" customHeight="1" x14ac:dyDescent="0.3">
      <c r="A5" s="12" t="s">
        <v>16</v>
      </c>
      <c r="B5" s="12" t="s">
        <v>17</v>
      </c>
      <c r="C5" s="12" t="s">
        <v>19</v>
      </c>
      <c r="D5" s="14" t="s">
        <v>44</v>
      </c>
      <c r="E5" s="14" t="s">
        <v>45</v>
      </c>
      <c r="F5" s="14" t="s">
        <v>20</v>
      </c>
      <c r="G5" s="12" t="s">
        <v>21</v>
      </c>
      <c r="H5" s="12" t="s">
        <v>22</v>
      </c>
      <c r="I5" s="14" t="s">
        <v>23</v>
      </c>
      <c r="J5" s="14" t="s">
        <v>24</v>
      </c>
    </row>
    <row r="6" spans="1:10" ht="12.75" customHeight="1" x14ac:dyDescent="0.25">
      <c r="A6" s="5">
        <v>1</v>
      </c>
      <c r="B6" s="5" t="s">
        <v>3</v>
      </c>
      <c r="C6" s="5">
        <v>37</v>
      </c>
      <c r="D6" s="5">
        <f>C6</f>
        <v>37</v>
      </c>
      <c r="E6" s="5">
        <v>0</v>
      </c>
      <c r="F6" s="5" t="s">
        <v>25</v>
      </c>
      <c r="G6" s="5" t="s">
        <v>25</v>
      </c>
      <c r="H6" s="5" t="s">
        <v>25</v>
      </c>
      <c r="I6" s="19" t="s">
        <v>25</v>
      </c>
      <c r="J6" s="19" t="s">
        <v>25</v>
      </c>
    </row>
    <row r="7" spans="1:10" ht="12.75" customHeight="1" x14ac:dyDescent="0.25">
      <c r="A7" s="5">
        <v>2</v>
      </c>
      <c r="B7" s="5" t="s">
        <v>4</v>
      </c>
      <c r="C7" s="5">
        <v>40</v>
      </c>
      <c r="D7" s="5">
        <f t="shared" ref="D7:D17" si="0">$D$3*C6+(1-$D$3)*(D6+E6)</f>
        <v>37</v>
      </c>
      <c r="E7" s="5">
        <f t="shared" ref="E7:E17" si="1">$D$4*(D7-D6)+(1-$D$4)*E6</f>
        <v>0</v>
      </c>
      <c r="F7" s="19">
        <f t="shared" ref="F7:F17" si="2">D7+E7</f>
        <v>37</v>
      </c>
      <c r="G7" s="19">
        <f t="shared" ref="G7:G17" si="3">C7-F7</f>
        <v>3</v>
      </c>
      <c r="H7" s="19">
        <f t="shared" ref="H7:H17" si="4">ABS(G7)</f>
        <v>3</v>
      </c>
      <c r="I7" s="19">
        <f t="shared" ref="I7:I17" si="5">G7^2</f>
        <v>9</v>
      </c>
      <c r="J7" s="19">
        <f t="shared" ref="J7:J17" si="6">H7/C7</f>
        <v>7.4999999999999997E-2</v>
      </c>
    </row>
    <row r="8" spans="1:10" ht="12.75" customHeight="1" x14ac:dyDescent="0.25">
      <c r="A8" s="5">
        <v>3</v>
      </c>
      <c r="B8" s="5" t="s">
        <v>5</v>
      </c>
      <c r="C8" s="5">
        <v>41</v>
      </c>
      <c r="D8" s="19">
        <f t="shared" si="0"/>
        <v>39.4</v>
      </c>
      <c r="E8" s="19">
        <f t="shared" si="1"/>
        <v>0</v>
      </c>
      <c r="F8" s="19">
        <f>D8+E8</f>
        <v>39.4</v>
      </c>
      <c r="G8" s="19">
        <f t="shared" si="3"/>
        <v>1.6000000000000014</v>
      </c>
      <c r="H8" s="19">
        <f t="shared" si="4"/>
        <v>1.6000000000000014</v>
      </c>
      <c r="I8" s="19">
        <f t="shared" si="5"/>
        <v>2.5600000000000045</v>
      </c>
      <c r="J8" s="19">
        <f t="shared" si="6"/>
        <v>3.9024390243902474E-2</v>
      </c>
    </row>
    <row r="9" spans="1:10" ht="12.75" customHeight="1" x14ac:dyDescent="0.25">
      <c r="A9" s="5">
        <v>4</v>
      </c>
      <c r="B9" s="5" t="s">
        <v>6</v>
      </c>
      <c r="C9" s="5">
        <v>37</v>
      </c>
      <c r="D9" s="19">
        <f>$D$3*C8+(1-$D$3)*(D8+E8)</f>
        <v>40.68</v>
      </c>
      <c r="E9" s="19">
        <f t="shared" si="1"/>
        <v>0</v>
      </c>
      <c r="F9" s="19">
        <f t="shared" si="2"/>
        <v>40.68</v>
      </c>
      <c r="G9" s="19">
        <f t="shared" si="3"/>
        <v>-3.6799999999999997</v>
      </c>
      <c r="H9" s="19">
        <f t="shared" si="4"/>
        <v>3.6799999999999997</v>
      </c>
      <c r="I9" s="19">
        <f t="shared" si="5"/>
        <v>13.542399999999997</v>
      </c>
      <c r="J9" s="19">
        <f t="shared" si="6"/>
        <v>9.9459459459459457E-2</v>
      </c>
    </row>
    <row r="10" spans="1:10" ht="12.75" customHeight="1" x14ac:dyDescent="0.25">
      <c r="A10" s="5">
        <v>5</v>
      </c>
      <c r="B10" s="5" t="s">
        <v>7</v>
      </c>
      <c r="C10" s="5">
        <v>45</v>
      </c>
      <c r="D10" s="19">
        <f t="shared" si="0"/>
        <v>37.735999999999997</v>
      </c>
      <c r="E10" s="19">
        <f t="shared" si="1"/>
        <v>0</v>
      </c>
      <c r="F10" s="19">
        <f t="shared" si="2"/>
        <v>37.735999999999997</v>
      </c>
      <c r="G10" s="19">
        <f t="shared" si="3"/>
        <v>7.2640000000000029</v>
      </c>
      <c r="H10" s="19">
        <f t="shared" si="4"/>
        <v>7.2640000000000029</v>
      </c>
      <c r="I10" s="19">
        <f t="shared" si="5"/>
        <v>52.765696000000041</v>
      </c>
      <c r="J10" s="19">
        <f t="shared" si="6"/>
        <v>0.1614222222222223</v>
      </c>
    </row>
    <row r="11" spans="1:10" ht="12.75" customHeight="1" x14ac:dyDescent="0.25">
      <c r="A11" s="5">
        <v>6</v>
      </c>
      <c r="B11" s="5" t="s">
        <v>8</v>
      </c>
      <c r="C11" s="5">
        <v>50</v>
      </c>
      <c r="D11" s="19">
        <f t="shared" si="0"/>
        <v>43.547199999999997</v>
      </c>
      <c r="E11" s="19">
        <f t="shared" si="1"/>
        <v>0</v>
      </c>
      <c r="F11" s="19">
        <f t="shared" si="2"/>
        <v>43.547199999999997</v>
      </c>
      <c r="G11" s="19">
        <f t="shared" si="3"/>
        <v>6.4528000000000034</v>
      </c>
      <c r="H11" s="19">
        <f t="shared" si="4"/>
        <v>6.4528000000000034</v>
      </c>
      <c r="I11" s="19">
        <f t="shared" si="5"/>
        <v>41.638627840000041</v>
      </c>
      <c r="J11" s="19">
        <f t="shared" si="6"/>
        <v>0.12905600000000006</v>
      </c>
    </row>
    <row r="12" spans="1:10" ht="12.75" customHeight="1" x14ac:dyDescent="0.25">
      <c r="A12" s="5">
        <v>7</v>
      </c>
      <c r="B12" s="5" t="s">
        <v>9</v>
      </c>
      <c r="C12" s="5">
        <v>43</v>
      </c>
      <c r="D12" s="19">
        <f t="shared" si="0"/>
        <v>48.709440000000001</v>
      </c>
      <c r="E12" s="19">
        <f t="shared" si="1"/>
        <v>0</v>
      </c>
      <c r="F12" s="19">
        <f t="shared" si="2"/>
        <v>48.709440000000001</v>
      </c>
      <c r="G12" s="19">
        <f t="shared" si="3"/>
        <v>-5.7094400000000007</v>
      </c>
      <c r="H12" s="19">
        <f t="shared" si="4"/>
        <v>5.7094400000000007</v>
      </c>
      <c r="I12" s="19">
        <f t="shared" si="5"/>
        <v>32.597705113600007</v>
      </c>
      <c r="J12" s="19">
        <f t="shared" si="6"/>
        <v>0.13277767441860466</v>
      </c>
    </row>
    <row r="13" spans="1:10" ht="12.75" customHeight="1" x14ac:dyDescent="0.25">
      <c r="A13" s="5">
        <v>8</v>
      </c>
      <c r="B13" s="5" t="s">
        <v>10</v>
      </c>
      <c r="C13" s="5">
        <v>47</v>
      </c>
      <c r="D13" s="19">
        <f t="shared" si="0"/>
        <v>44.141887999999994</v>
      </c>
      <c r="E13" s="19">
        <f t="shared" si="1"/>
        <v>0</v>
      </c>
      <c r="F13" s="19">
        <f t="shared" si="2"/>
        <v>44.141887999999994</v>
      </c>
      <c r="G13" s="19">
        <f t="shared" si="3"/>
        <v>2.8581120000000055</v>
      </c>
      <c r="H13" s="19">
        <f t="shared" si="4"/>
        <v>2.8581120000000055</v>
      </c>
      <c r="I13" s="19">
        <f t="shared" si="5"/>
        <v>8.1688042045440312</v>
      </c>
      <c r="J13" s="19">
        <f t="shared" si="6"/>
        <v>6.0810893617021397E-2</v>
      </c>
    </row>
    <row r="14" spans="1:10" ht="12.75" customHeight="1" x14ac:dyDescent="0.25">
      <c r="A14" s="5">
        <v>9</v>
      </c>
      <c r="B14" s="5" t="s">
        <v>11</v>
      </c>
      <c r="C14" s="5">
        <v>56</v>
      </c>
      <c r="D14" s="19">
        <f t="shared" si="0"/>
        <v>46.428377599999997</v>
      </c>
      <c r="E14" s="19">
        <f t="shared" si="1"/>
        <v>0</v>
      </c>
      <c r="F14" s="19">
        <f t="shared" si="2"/>
        <v>46.428377599999997</v>
      </c>
      <c r="G14" s="19">
        <f t="shared" si="3"/>
        <v>9.5716224000000025</v>
      </c>
      <c r="H14" s="19">
        <f t="shared" si="4"/>
        <v>9.5716224000000025</v>
      </c>
      <c r="I14" s="19">
        <f t="shared" si="5"/>
        <v>91.615955368181815</v>
      </c>
      <c r="J14" s="19">
        <f t="shared" si="6"/>
        <v>0.17092182857142862</v>
      </c>
    </row>
    <row r="15" spans="1:10" ht="12.75" customHeight="1" x14ac:dyDescent="0.25">
      <c r="A15" s="5">
        <v>10</v>
      </c>
      <c r="B15" s="5" t="s">
        <v>12</v>
      </c>
      <c r="C15" s="5">
        <v>52</v>
      </c>
      <c r="D15" s="19">
        <f t="shared" si="0"/>
        <v>54.085675520000002</v>
      </c>
      <c r="E15" s="19">
        <f t="shared" si="1"/>
        <v>0</v>
      </c>
      <c r="F15" s="19">
        <f t="shared" si="2"/>
        <v>54.085675520000002</v>
      </c>
      <c r="G15" s="19">
        <f t="shared" si="3"/>
        <v>-2.0856755200000023</v>
      </c>
      <c r="H15" s="19">
        <f t="shared" si="4"/>
        <v>2.0856755200000023</v>
      </c>
      <c r="I15" s="19">
        <f t="shared" si="5"/>
        <v>4.3500423747272805</v>
      </c>
      <c r="J15" s="19">
        <f t="shared" si="6"/>
        <v>4.0109144615384659E-2</v>
      </c>
    </row>
    <row r="16" spans="1:10" ht="12.75" customHeight="1" x14ac:dyDescent="0.25">
      <c r="A16" s="5">
        <v>11</v>
      </c>
      <c r="B16" s="5" t="s">
        <v>13</v>
      </c>
      <c r="C16" s="5">
        <v>55</v>
      </c>
      <c r="D16" s="19">
        <f t="shared" si="0"/>
        <v>52.417135103999996</v>
      </c>
      <c r="E16" s="19">
        <f t="shared" si="1"/>
        <v>0</v>
      </c>
      <c r="F16" s="19">
        <f t="shared" si="2"/>
        <v>52.417135103999996</v>
      </c>
      <c r="G16" s="19">
        <f t="shared" si="3"/>
        <v>2.5828648960000038</v>
      </c>
      <c r="H16" s="19">
        <f t="shared" si="4"/>
        <v>2.5828648960000038</v>
      </c>
      <c r="I16" s="19">
        <f t="shared" si="5"/>
        <v>6.67119107098911</v>
      </c>
      <c r="J16" s="19">
        <f t="shared" si="6"/>
        <v>4.6961179927272799E-2</v>
      </c>
    </row>
    <row r="17" spans="1:10" ht="13.5" customHeight="1" x14ac:dyDescent="0.25">
      <c r="A17" s="5">
        <v>12</v>
      </c>
      <c r="B17" s="5" t="s">
        <v>14</v>
      </c>
      <c r="C17" s="5">
        <v>54</v>
      </c>
      <c r="D17" s="19">
        <f t="shared" si="0"/>
        <v>54.483427020799994</v>
      </c>
      <c r="E17" s="19">
        <f t="shared" si="1"/>
        <v>0</v>
      </c>
      <c r="F17" s="19">
        <f t="shared" si="2"/>
        <v>54.483427020799994</v>
      </c>
      <c r="G17" s="43">
        <f t="shared" si="3"/>
        <v>-0.48342702079999356</v>
      </c>
      <c r="H17" s="43">
        <f t="shared" si="4"/>
        <v>0.48342702079999356</v>
      </c>
      <c r="I17" s="43">
        <f t="shared" si="5"/>
        <v>0.23370168443955741</v>
      </c>
      <c r="J17" s="43">
        <f t="shared" si="6"/>
        <v>8.9523522370369181E-3</v>
      </c>
    </row>
    <row r="18" spans="1:10" ht="12.75" customHeight="1" x14ac:dyDescent="0.3">
      <c r="G18" s="22">
        <f t="shared" ref="G18:J18" si="7">AVERAGE(G7:G17)</f>
        <v>1.9428051595636384</v>
      </c>
      <c r="H18" s="23">
        <f t="shared" si="7"/>
        <v>4.1170856215272744</v>
      </c>
      <c r="I18" s="23">
        <f t="shared" si="7"/>
        <v>23.922193059680172</v>
      </c>
      <c r="J18" s="44">
        <f t="shared" si="7"/>
        <v>8.7681376846575759E-2</v>
      </c>
    </row>
    <row r="19" spans="1:10" ht="13.5" customHeight="1" x14ac:dyDescent="0.3">
      <c r="G19" s="25" t="s">
        <v>26</v>
      </c>
      <c r="H19" s="26" t="s">
        <v>27</v>
      </c>
      <c r="I19" s="26" t="s">
        <v>28</v>
      </c>
      <c r="J19" s="27" t="s">
        <v>29</v>
      </c>
    </row>
    <row r="20" spans="1:10" ht="12.75" customHeight="1" x14ac:dyDescent="0.25"/>
    <row r="21" spans="1:10" ht="12.75" customHeight="1" x14ac:dyDescent="0.3">
      <c r="A21" s="28" t="s">
        <v>46</v>
      </c>
    </row>
    <row r="22" spans="1:10" ht="12.75" customHeight="1" x14ac:dyDescent="0.25"/>
    <row r="23" spans="1:10" ht="12.75" customHeight="1" x14ac:dyDescent="0.25">
      <c r="H23" s="45" t="s">
        <v>53</v>
      </c>
      <c r="I23" s="45">
        <v>0</v>
      </c>
    </row>
    <row r="24" spans="1:10" ht="12.75" customHeight="1" x14ac:dyDescent="0.25">
      <c r="H24" s="45" t="s">
        <v>54</v>
      </c>
      <c r="I24" s="45" t="s">
        <v>55</v>
      </c>
    </row>
    <row r="25" spans="1:10" ht="12.75" customHeight="1" x14ac:dyDescent="0.25">
      <c r="H25" s="45" t="s">
        <v>56</v>
      </c>
      <c r="I25" s="45" t="s">
        <v>57</v>
      </c>
    </row>
    <row r="26" spans="1:10" ht="12.75" customHeight="1" x14ac:dyDescent="0.25">
      <c r="H26" s="45" t="s">
        <v>58</v>
      </c>
      <c r="I26" s="45" t="s">
        <v>59</v>
      </c>
    </row>
    <row r="27" spans="1:10" ht="12.75" customHeight="1" x14ac:dyDescent="0.25">
      <c r="H27" s="45" t="s">
        <v>60</v>
      </c>
      <c r="I27" s="45" t="s">
        <v>61</v>
      </c>
    </row>
    <row r="28" spans="1:10" ht="12.75" customHeight="1" x14ac:dyDescent="0.25">
      <c r="H28" s="45" t="s">
        <v>62</v>
      </c>
      <c r="I28" s="45" t="s">
        <v>63</v>
      </c>
    </row>
    <row r="29" spans="1:10" ht="12.75" customHeight="1" x14ac:dyDescent="0.25">
      <c r="H29" s="45" t="s">
        <v>64</v>
      </c>
      <c r="I29" s="45" t="s">
        <v>65</v>
      </c>
    </row>
    <row r="30" spans="1:10" ht="12.75" customHeight="1" x14ac:dyDescent="0.25"/>
    <row r="31" spans="1:10" ht="12.75" customHeight="1" x14ac:dyDescent="0.25"/>
    <row r="32" spans="1:10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zoomScale="120" zoomScaleNormal="120" workbookViewId="0">
      <selection activeCell="B3" sqref="B3"/>
    </sheetView>
  </sheetViews>
  <sheetFormatPr defaultColWidth="14.453125" defaultRowHeight="15" customHeight="1" x14ac:dyDescent="0.25"/>
  <cols>
    <col min="1" max="5" width="8" customWidth="1"/>
    <col min="6" max="6" width="8.453125" customWidth="1"/>
    <col min="7" max="10" width="8" customWidth="1"/>
    <col min="11" max="11" width="10.7265625" customWidth="1"/>
    <col min="12" max="26" width="8" customWidth="1"/>
  </cols>
  <sheetData>
    <row r="1" spans="1:11" ht="12.75" customHeight="1" x14ac:dyDescent="0.3">
      <c r="A1" s="78" t="s">
        <v>82</v>
      </c>
      <c r="B1" s="80">
        <v>0.52779436653985889</v>
      </c>
      <c r="D1" s="82" t="s">
        <v>26</v>
      </c>
      <c r="E1" s="82">
        <f>AVERAGE(H12:H18)</f>
        <v>-3.5273198694709018</v>
      </c>
    </row>
    <row r="2" spans="1:11" ht="12.75" customHeight="1" x14ac:dyDescent="0.3">
      <c r="A2" s="85" t="s">
        <v>86</v>
      </c>
      <c r="B2" s="86">
        <v>0.6</v>
      </c>
      <c r="D2" s="82" t="s">
        <v>27</v>
      </c>
      <c r="E2" s="82">
        <f>AVERAGE(I12:I18)</f>
        <v>6.0206719866862457</v>
      </c>
    </row>
    <row r="3" spans="1:11" ht="12.75" customHeight="1" x14ac:dyDescent="0.3">
      <c r="A3" s="85" t="s">
        <v>88</v>
      </c>
      <c r="B3" s="86">
        <v>0.3</v>
      </c>
      <c r="D3" s="82" t="s">
        <v>28</v>
      </c>
      <c r="E3" s="82">
        <f>AVERAGE(J12:J18)</f>
        <v>71.628293205825926</v>
      </c>
    </row>
    <row r="4" spans="1:11" ht="13.5" customHeight="1" x14ac:dyDescent="0.3">
      <c r="A4" s="89" t="s">
        <v>89</v>
      </c>
      <c r="B4" s="91">
        <f>SQRT(SUMSQ(H12:H18)/COUNT(H12:H18))</f>
        <v>8.463349999014925</v>
      </c>
      <c r="D4" s="82" t="s">
        <v>29</v>
      </c>
      <c r="E4" s="93">
        <f>AVERAGE(K12:K18)</f>
        <v>0.12533574510311493</v>
      </c>
    </row>
    <row r="5" spans="1:11" ht="13.5" customHeight="1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</row>
    <row r="6" spans="1:11" ht="26.25" customHeight="1" x14ac:dyDescent="0.3">
      <c r="A6" s="97" t="s">
        <v>0</v>
      </c>
      <c r="B6" s="13" t="s">
        <v>1</v>
      </c>
      <c r="C6" s="13" t="s">
        <v>2</v>
      </c>
      <c r="D6" s="13" t="s">
        <v>90</v>
      </c>
      <c r="E6" s="13" t="s">
        <v>58</v>
      </c>
      <c r="F6" s="13" t="s">
        <v>91</v>
      </c>
      <c r="G6" s="13" t="s">
        <v>92</v>
      </c>
      <c r="H6" s="13" t="s">
        <v>93</v>
      </c>
      <c r="I6" s="13" t="s">
        <v>94</v>
      </c>
      <c r="J6" s="13" t="s">
        <v>95</v>
      </c>
      <c r="K6" s="15" t="s">
        <v>40</v>
      </c>
    </row>
    <row r="7" spans="1:11" ht="12.75" customHeight="1" x14ac:dyDescent="0.25">
      <c r="A7" s="4">
        <v>1</v>
      </c>
      <c r="B7" s="5" t="s">
        <v>3</v>
      </c>
      <c r="C7" s="5">
        <v>37</v>
      </c>
      <c r="D7" s="99"/>
      <c r="E7" s="99"/>
      <c r="F7" s="99">
        <f t="shared" ref="F7:F10" si="0">C7/AVERAGE($C$7:$C$10)</f>
        <v>0.95483870967741935</v>
      </c>
      <c r="G7" s="99"/>
      <c r="H7" s="99"/>
      <c r="I7" s="99"/>
      <c r="J7" s="99"/>
      <c r="K7" s="100"/>
    </row>
    <row r="8" spans="1:11" ht="12.75" customHeight="1" x14ac:dyDescent="0.25">
      <c r="A8" s="4">
        <v>2</v>
      </c>
      <c r="B8" s="5" t="s">
        <v>4</v>
      </c>
      <c r="C8" s="5">
        <v>40</v>
      </c>
      <c r="D8" s="99"/>
      <c r="E8" s="99"/>
      <c r="F8" s="99">
        <f t="shared" si="0"/>
        <v>1.032258064516129</v>
      </c>
      <c r="G8" s="99"/>
      <c r="H8" s="99"/>
      <c r="I8" s="99"/>
      <c r="J8" s="99"/>
      <c r="K8" s="100"/>
    </row>
    <row r="9" spans="1:11" ht="12.75" customHeight="1" x14ac:dyDescent="0.25">
      <c r="A9" s="4">
        <v>3</v>
      </c>
      <c r="B9" s="5" t="s">
        <v>5</v>
      </c>
      <c r="C9" s="5">
        <v>41</v>
      </c>
      <c r="D9" s="99"/>
      <c r="E9" s="99"/>
      <c r="F9" s="99">
        <f t="shared" si="0"/>
        <v>1.0580645161290323</v>
      </c>
      <c r="G9" s="99"/>
      <c r="H9" s="99"/>
      <c r="I9" s="99"/>
      <c r="J9" s="99"/>
      <c r="K9" s="100"/>
    </row>
    <row r="10" spans="1:11" ht="12.75" customHeight="1" x14ac:dyDescent="0.25">
      <c r="A10" s="4">
        <v>4</v>
      </c>
      <c r="B10" s="5" t="s">
        <v>6</v>
      </c>
      <c r="C10" s="5">
        <v>37</v>
      </c>
      <c r="D10" s="99"/>
      <c r="E10" s="99"/>
      <c r="F10" s="99">
        <f t="shared" si="0"/>
        <v>0.95483870967741935</v>
      </c>
      <c r="G10" s="99"/>
      <c r="H10" s="99"/>
      <c r="I10" s="99"/>
      <c r="J10" s="99"/>
      <c r="K10" s="100"/>
    </row>
    <row r="11" spans="1:11" ht="12.75" customHeight="1" x14ac:dyDescent="0.25">
      <c r="A11" s="4">
        <v>5</v>
      </c>
      <c r="B11" s="5" t="s">
        <v>7</v>
      </c>
      <c r="C11" s="5">
        <v>45</v>
      </c>
      <c r="D11" s="99">
        <f>C11/F7</f>
        <v>47.128378378378379</v>
      </c>
      <c r="E11" s="99">
        <f>D11-C10/F10</f>
        <v>8.378378378378379</v>
      </c>
      <c r="F11" s="99">
        <f t="shared" ref="F11:F18" si="1">B$3*C11/D11+(1-B$3)*F7</f>
        <v>0.95483870967741935</v>
      </c>
      <c r="G11" s="99"/>
      <c r="H11" s="99"/>
      <c r="I11" s="99"/>
      <c r="J11" s="99"/>
      <c r="K11" s="100"/>
    </row>
    <row r="12" spans="1:11" ht="12.75" customHeight="1" x14ac:dyDescent="0.25">
      <c r="A12" s="4">
        <v>6</v>
      </c>
      <c r="B12" s="5" t="s">
        <v>8</v>
      </c>
      <c r="C12" s="5">
        <v>50</v>
      </c>
      <c r="D12" s="99">
        <f t="shared" ref="D12:D18" si="2">B$1*C12/F8+(1-B$1)*(D11+E11)</f>
        <v>51.775642864916705</v>
      </c>
      <c r="E12" s="99">
        <f t="shared" ref="E12:E18" si="3">B$2*(D12-D11)+(1-B$2)*E11</f>
        <v>6.1397100432743468</v>
      </c>
      <c r="F12" s="99">
        <f t="shared" si="1"/>
        <v>1.0122921614264806</v>
      </c>
      <c r="G12" s="99">
        <f t="shared" ref="G12:G18" si="4">(D11+E11)*F8</f>
        <v>57.297297297297298</v>
      </c>
      <c r="H12" s="99">
        <f t="shared" ref="H12:H18" si="5">C12-G12</f>
        <v>-7.2972972972972983</v>
      </c>
      <c r="I12" s="99">
        <f t="shared" ref="I12:I18" si="6">ABS(H12)</f>
        <v>7.2972972972972983</v>
      </c>
      <c r="J12" s="99">
        <f t="shared" ref="J12:J18" si="7">POWER(I12,2)</f>
        <v>53.250547845142457</v>
      </c>
      <c r="K12" s="100">
        <f t="shared" ref="K12:K18" si="8">I12/C12</f>
        <v>0.14594594594594595</v>
      </c>
    </row>
    <row r="13" spans="1:11" ht="12.75" customHeight="1" x14ac:dyDescent="0.25">
      <c r="A13" s="4">
        <v>7</v>
      </c>
      <c r="B13" s="5" t="s">
        <v>9</v>
      </c>
      <c r="C13" s="5">
        <v>43</v>
      </c>
      <c r="D13" s="99">
        <f t="shared" si="2"/>
        <v>48.797647693593149</v>
      </c>
      <c r="E13" s="99">
        <f t="shared" si="3"/>
        <v>0.66908691451560509</v>
      </c>
      <c r="F13" s="99">
        <f t="shared" si="1"/>
        <v>1.0050021663861584</v>
      </c>
      <c r="G13" s="99">
        <f t="shared" si="4"/>
        <v>61.278179851247309</v>
      </c>
      <c r="H13" s="99">
        <f t="shared" si="5"/>
        <v>-18.278179851247309</v>
      </c>
      <c r="I13" s="99">
        <f t="shared" si="6"/>
        <v>18.278179851247309</v>
      </c>
      <c r="J13" s="99">
        <f t="shared" si="7"/>
        <v>334.09185867454312</v>
      </c>
      <c r="K13" s="100">
        <f t="shared" si="8"/>
        <v>0.42507395002900716</v>
      </c>
    </row>
    <row r="14" spans="1:11" ht="12.75" customHeight="1" x14ac:dyDescent="0.25">
      <c r="A14" s="4">
        <v>8</v>
      </c>
      <c r="B14" s="5" t="s">
        <v>10</v>
      </c>
      <c r="C14" s="5">
        <v>47</v>
      </c>
      <c r="D14" s="99">
        <f t="shared" si="2"/>
        <v>49.338078590305543</v>
      </c>
      <c r="E14" s="99">
        <f t="shared" si="3"/>
        <v>0.59189330383367844</v>
      </c>
      <c r="F14" s="99">
        <f t="shared" si="1"/>
        <v>0.95417041876133135</v>
      </c>
      <c r="G14" s="99">
        <f t="shared" si="4"/>
        <v>47.232753045161907</v>
      </c>
      <c r="H14" s="99">
        <f t="shared" si="5"/>
        <v>-0.23275304516190687</v>
      </c>
      <c r="I14" s="99">
        <f t="shared" si="6"/>
        <v>0.23275304516190687</v>
      </c>
      <c r="J14" s="99">
        <f t="shared" si="7"/>
        <v>5.4173980032140662E-2</v>
      </c>
      <c r="K14" s="100">
        <f t="shared" si="8"/>
        <v>4.9521924502533374E-3</v>
      </c>
    </row>
    <row r="15" spans="1:11" ht="12.75" customHeight="1" x14ac:dyDescent="0.25">
      <c r="A15" s="4">
        <v>9</v>
      </c>
      <c r="B15" s="5" t="s">
        <v>11</v>
      </c>
      <c r="C15" s="5">
        <v>56</v>
      </c>
      <c r="D15" s="99">
        <f t="shared" si="2"/>
        <v>54.531640368851313</v>
      </c>
      <c r="E15" s="99">
        <f t="shared" si="3"/>
        <v>3.3528943886609337</v>
      </c>
      <c r="F15" s="99">
        <f t="shared" si="1"/>
        <v>0.97646512058504931</v>
      </c>
      <c r="G15" s="99">
        <f t="shared" si="4"/>
        <v>47.675069937629708</v>
      </c>
      <c r="H15" s="99">
        <f t="shared" si="5"/>
        <v>8.3249300623702922</v>
      </c>
      <c r="I15" s="99">
        <f t="shared" si="6"/>
        <v>8.3249300623702922</v>
      </c>
      <c r="J15" s="99">
        <f t="shared" si="7"/>
        <v>69.30446054335664</v>
      </c>
      <c r="K15" s="100">
        <f t="shared" si="8"/>
        <v>0.1486594653994695</v>
      </c>
    </row>
    <row r="16" spans="1:11" ht="12.75" customHeight="1" x14ac:dyDescent="0.25">
      <c r="A16" s="4">
        <v>10</v>
      </c>
      <c r="B16" s="5" t="s">
        <v>12</v>
      </c>
      <c r="C16" s="5">
        <v>52</v>
      </c>
      <c r="D16" s="99">
        <f t="shared" si="2"/>
        <v>54.445444872441989</v>
      </c>
      <c r="E16" s="99">
        <f t="shared" si="3"/>
        <v>1.289440457618779</v>
      </c>
      <c r="F16" s="99">
        <f t="shared" si="1"/>
        <v>0.99512986028054684</v>
      </c>
      <c r="G16" s="99">
        <f t="shared" si="4"/>
        <v>58.596060802848314</v>
      </c>
      <c r="H16" s="99">
        <f t="shared" si="5"/>
        <v>-6.5960608028483136</v>
      </c>
      <c r="I16" s="99">
        <f t="shared" si="6"/>
        <v>6.5960608028483136</v>
      </c>
      <c r="J16" s="99">
        <f t="shared" si="7"/>
        <v>43.508018114871938</v>
      </c>
      <c r="K16" s="100">
        <f t="shared" si="8"/>
        <v>0.12684732313169833</v>
      </c>
    </row>
    <row r="17" spans="1:11" ht="12.75" customHeight="1" x14ac:dyDescent="0.25">
      <c r="A17" s="4">
        <v>11</v>
      </c>
      <c r="B17" s="5" t="s">
        <v>13</v>
      </c>
      <c r="C17" s="5">
        <v>55</v>
      </c>
      <c r="D17" s="99">
        <f t="shared" si="2"/>
        <v>55.202533385693719</v>
      </c>
      <c r="E17" s="99">
        <f t="shared" si="3"/>
        <v>0.97002929099854984</v>
      </c>
      <c r="F17" s="99">
        <f t="shared" si="1"/>
        <v>1.0024008420631492</v>
      </c>
      <c r="G17" s="99">
        <f t="shared" si="4"/>
        <v>56.013680499995189</v>
      </c>
      <c r="H17" s="99">
        <f t="shared" si="5"/>
        <v>-1.0136804999951892</v>
      </c>
      <c r="I17" s="99">
        <f t="shared" si="6"/>
        <v>1.0136804999951892</v>
      </c>
      <c r="J17" s="99">
        <f t="shared" si="7"/>
        <v>1.0275481560704967</v>
      </c>
      <c r="K17" s="100">
        <f t="shared" si="8"/>
        <v>1.8430554545367076E-2</v>
      </c>
    </row>
    <row r="18" spans="1:11" ht="13.5" customHeight="1" x14ac:dyDescent="0.25">
      <c r="A18" s="7">
        <v>12</v>
      </c>
      <c r="B18" s="8" t="s">
        <v>14</v>
      </c>
      <c r="C18" s="8">
        <v>54</v>
      </c>
      <c r="D18" s="101">
        <f t="shared" si="2"/>
        <v>56.394817539665965</v>
      </c>
      <c r="E18" s="101">
        <f t="shared" si="3"/>
        <v>1.1033822087827672</v>
      </c>
      <c r="F18" s="101">
        <f t="shared" si="1"/>
        <v>0.95517973135680834</v>
      </c>
      <c r="G18" s="101">
        <f t="shared" si="4"/>
        <v>53.598197652116589</v>
      </c>
      <c r="H18" s="101">
        <f t="shared" si="5"/>
        <v>0.40180234788341096</v>
      </c>
      <c r="I18" s="101">
        <f t="shared" si="6"/>
        <v>0.40180234788341096</v>
      </c>
      <c r="J18" s="101">
        <f t="shared" si="7"/>
        <v>0.16144512676462161</v>
      </c>
      <c r="K18" s="91">
        <f t="shared" si="8"/>
        <v>7.4407842200631662E-3</v>
      </c>
    </row>
    <row r="19" spans="1:11" ht="12.75" customHeight="1" x14ac:dyDescent="0.25">
      <c r="G19">
        <f t="shared" ref="G19:G22" si="9">(D$18+I19*E$18)*F15</f>
        <v>56.144986550792247</v>
      </c>
      <c r="I19">
        <v>1</v>
      </c>
    </row>
    <row r="20" spans="1:11" ht="12.75" customHeight="1" x14ac:dyDescent="0.25">
      <c r="G20">
        <f t="shared" si="9"/>
        <v>58.316184065318801</v>
      </c>
      <c r="I20">
        <v>2</v>
      </c>
    </row>
    <row r="21" spans="1:11" ht="12.75" customHeight="1" x14ac:dyDescent="0.25">
      <c r="G21">
        <f t="shared" si="9"/>
        <v>59.848306355362844</v>
      </c>
      <c r="I21">
        <v>3</v>
      </c>
    </row>
    <row r="22" spans="1:11" ht="12.75" customHeight="1" x14ac:dyDescent="0.25">
      <c r="G22">
        <f t="shared" si="9"/>
        <v>58.082899954530383</v>
      </c>
      <c r="I22">
        <v>4</v>
      </c>
    </row>
    <row r="23" spans="1:11" ht="12.75" customHeight="1" x14ac:dyDescent="0.25"/>
    <row r="24" spans="1:11" ht="12.75" customHeight="1" x14ac:dyDescent="0.25"/>
    <row r="25" spans="1:11" ht="12.75" customHeight="1" x14ac:dyDescent="0.25"/>
    <row r="26" spans="1:11" ht="12.75" customHeight="1" x14ac:dyDescent="0.25"/>
    <row r="27" spans="1:11" ht="12.75" customHeight="1" x14ac:dyDescent="0.25"/>
    <row r="28" spans="1:11" ht="12.75" customHeight="1" x14ac:dyDescent="0.25"/>
    <row r="29" spans="1:11" ht="12.75" customHeight="1" x14ac:dyDescent="0.25"/>
    <row r="30" spans="1:11" ht="12.75" customHeight="1" x14ac:dyDescent="0.25"/>
    <row r="31" spans="1:11" ht="12.75" customHeight="1" x14ac:dyDescent="0.25"/>
    <row r="32" spans="1:1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tabSelected="1" workbookViewId="0">
      <selection activeCell="E7" sqref="E7"/>
    </sheetView>
  </sheetViews>
  <sheetFormatPr defaultColWidth="14.453125" defaultRowHeight="15" customHeight="1" x14ac:dyDescent="0.25"/>
  <cols>
    <col min="1" max="1" width="20.1796875" customWidth="1"/>
    <col min="2" max="26" width="8" customWidth="1"/>
  </cols>
  <sheetData>
    <row r="1" spans="1:6" ht="12.75" customHeight="1" x14ac:dyDescent="0.3">
      <c r="A1" s="11" t="s">
        <v>66</v>
      </c>
    </row>
    <row r="2" spans="1:6" ht="13.5" customHeight="1" x14ac:dyDescent="0.25">
      <c r="A2" s="33"/>
      <c r="B2" s="33"/>
      <c r="C2" s="33"/>
      <c r="D2" s="33"/>
      <c r="E2" s="33"/>
    </row>
    <row r="3" spans="1:6" ht="13.5" customHeight="1" x14ac:dyDescent="0.3">
      <c r="A3" s="66" t="s">
        <v>76</v>
      </c>
      <c r="B3" s="67" t="s">
        <v>26</v>
      </c>
      <c r="C3" s="68" t="s">
        <v>27</v>
      </c>
      <c r="D3" s="68" t="s">
        <v>28</v>
      </c>
      <c r="E3" s="69" t="s">
        <v>29</v>
      </c>
    </row>
    <row r="4" spans="1:6" ht="12.75" customHeight="1" x14ac:dyDescent="0.25">
      <c r="A4" s="70" t="s">
        <v>58</v>
      </c>
      <c r="B4" s="71">
        <v>1.1842378929335002E-15</v>
      </c>
      <c r="C4" s="72">
        <v>2.2892385392385393</v>
      </c>
      <c r="D4" s="72">
        <v>8.667152292152295</v>
      </c>
      <c r="E4" s="73">
        <v>0.05</v>
      </c>
    </row>
    <row r="5" spans="1:6" ht="12.75" customHeight="1" x14ac:dyDescent="0.25">
      <c r="A5" s="74" t="s">
        <v>77</v>
      </c>
      <c r="B5" s="75">
        <v>1.5454545454545454</v>
      </c>
      <c r="C5" s="50">
        <v>4.4545454545454541</v>
      </c>
      <c r="D5" s="50">
        <v>26.09090909090909</v>
      </c>
      <c r="E5" s="76">
        <v>0.09</v>
      </c>
    </row>
    <row r="6" spans="1:6" ht="12.75" customHeight="1" x14ac:dyDescent="0.25">
      <c r="A6" s="74" t="s">
        <v>78</v>
      </c>
      <c r="B6" s="75">
        <v>0.23059199821594709</v>
      </c>
      <c r="C6" s="50">
        <v>2.9933935612593308</v>
      </c>
      <c r="D6" s="50">
        <v>12.115902470349106</v>
      </c>
      <c r="E6" s="76">
        <v>6.2824375326120466E-2</v>
      </c>
      <c r="F6" s="77" t="s">
        <v>79</v>
      </c>
    </row>
    <row r="7" spans="1:6" ht="12.75" customHeight="1" x14ac:dyDescent="0.25">
      <c r="A7" s="74" t="s">
        <v>80</v>
      </c>
      <c r="B7" s="75">
        <v>2.5676620782172561</v>
      </c>
      <c r="C7" s="50">
        <v>3.8451689685956114</v>
      </c>
      <c r="D7" s="50">
        <v>23.479682600958483</v>
      </c>
      <c r="E7" s="76">
        <v>8.1473927632907436E-2</v>
      </c>
      <c r="F7" s="77" t="s">
        <v>81</v>
      </c>
    </row>
    <row r="8" spans="1:6" ht="12.75" customHeight="1" x14ac:dyDescent="0.25">
      <c r="A8" s="74" t="s">
        <v>83</v>
      </c>
      <c r="B8" s="75">
        <v>2.2084514132047102</v>
      </c>
      <c r="C8" s="50">
        <v>3.5259582303869483</v>
      </c>
      <c r="D8" s="50">
        <v>20.106000769077333</v>
      </c>
      <c r="E8" s="76">
        <v>7.4679582516835666E-2</v>
      </c>
      <c r="F8" s="77" t="s">
        <v>84</v>
      </c>
    </row>
    <row r="9" spans="1:6" ht="13.5" customHeight="1" x14ac:dyDescent="0.25">
      <c r="A9" s="79" t="s">
        <v>85</v>
      </c>
      <c r="B9" s="81">
        <v>-3.4264894105378212</v>
      </c>
      <c r="C9" s="83">
        <v>5.8466465235272826</v>
      </c>
      <c r="D9" s="83">
        <v>71.3261297435579</v>
      </c>
      <c r="E9" s="84">
        <v>0.1223289344086147</v>
      </c>
      <c r="F9" s="77" t="s">
        <v>87</v>
      </c>
    </row>
    <row r="10" spans="1:6" ht="12.75" customHeight="1" x14ac:dyDescent="0.25"/>
    <row r="11" spans="1:6" ht="12.75" customHeight="1" x14ac:dyDescent="0.25"/>
    <row r="12" spans="1:6" ht="12.75" customHeight="1" x14ac:dyDescent="0.25">
      <c r="A12" s="33"/>
      <c r="B12" s="33"/>
      <c r="C12" s="33"/>
      <c r="D12" s="33"/>
    </row>
    <row r="13" spans="1:6" ht="12.75" customHeight="1" x14ac:dyDescent="0.3">
      <c r="A13" s="87"/>
      <c r="B13" s="54"/>
      <c r="C13" s="54"/>
      <c r="D13" s="54"/>
    </row>
    <row r="14" spans="1:6" ht="12.75" customHeight="1" x14ac:dyDescent="0.25">
      <c r="A14" s="77"/>
      <c r="B14" s="56"/>
      <c r="C14" s="56"/>
      <c r="D14" s="56"/>
    </row>
    <row r="15" spans="1:6" ht="12.75" customHeight="1" x14ac:dyDescent="0.25">
      <c r="A15" s="77"/>
      <c r="B15" s="56"/>
      <c r="C15" s="56"/>
      <c r="D15" s="56"/>
    </row>
    <row r="16" spans="1:6" ht="12.75" customHeight="1" x14ac:dyDescent="0.25">
      <c r="A16" s="77"/>
      <c r="B16" s="56"/>
      <c r="C16" s="56"/>
      <c r="D16" s="56"/>
    </row>
    <row r="17" spans="1:4" ht="12.75" customHeight="1" x14ac:dyDescent="0.25">
      <c r="A17" s="77"/>
      <c r="B17" s="56"/>
      <c r="C17" s="56"/>
      <c r="D17" s="56"/>
    </row>
    <row r="18" spans="1:4" ht="12.75" customHeight="1" x14ac:dyDescent="0.25">
      <c r="A18" s="77"/>
      <c r="B18" s="56"/>
      <c r="C18" s="56"/>
      <c r="D18" s="56"/>
    </row>
    <row r="19" spans="1:4" ht="12.75" customHeight="1" x14ac:dyDescent="0.25"/>
    <row r="20" spans="1:4" ht="12.75" customHeight="1" x14ac:dyDescent="0.25"/>
    <row r="21" spans="1:4" ht="12.75" customHeight="1" x14ac:dyDescent="0.25"/>
    <row r="22" spans="1:4" ht="12.75" customHeight="1" x14ac:dyDescent="0.25"/>
    <row r="23" spans="1:4" ht="12.75" customHeight="1" x14ac:dyDescent="0.25"/>
    <row r="24" spans="1:4" ht="12.75" customHeight="1" x14ac:dyDescent="0.25"/>
    <row r="25" spans="1:4" ht="12.75" customHeight="1" x14ac:dyDescent="0.25"/>
    <row r="26" spans="1:4" ht="12.75" customHeight="1" x14ac:dyDescent="0.25"/>
    <row r="27" spans="1:4" ht="12.75" customHeight="1" x14ac:dyDescent="0.25"/>
    <row r="28" spans="1:4" ht="12.75" customHeight="1" x14ac:dyDescent="0.25"/>
    <row r="29" spans="1:4" ht="12.75" customHeight="1" x14ac:dyDescent="0.25"/>
    <row r="30" spans="1:4" ht="12.75" customHeight="1" x14ac:dyDescent="0.25"/>
    <row r="31" spans="1:4" ht="12.75" customHeight="1" x14ac:dyDescent="0.25"/>
    <row r="32" spans="1: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Data</vt:lpstr>
      <vt:lpstr>Naive</vt:lpstr>
      <vt:lpstr>Trend</vt:lpstr>
      <vt:lpstr>Moving Avg</vt:lpstr>
      <vt:lpstr>Expon. Smth.</vt:lpstr>
      <vt:lpstr>Holt's</vt:lpstr>
      <vt:lpstr>Holt's Winter TSE</vt:lpstr>
      <vt:lpstr>Compare</vt:lpstr>
      <vt:lpstr>'Moving Avg'!solver_lhs2</vt:lpstr>
      <vt:lpstr>'Moving Avg'!solver_lhs3</vt:lpstr>
      <vt:lpstr>'Moving Avg'!solver_lhs4</vt:lpstr>
      <vt:lpstr>'Moving Avg'!solver_lhs5</vt:lpstr>
      <vt:lpstr>'Moving Avg'!solver_lhs6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Guoqiang Zhang</dc:creator>
  <cp:lastModifiedBy>VELUGURI, RAJESH {PEP}</cp:lastModifiedBy>
  <dcterms:created xsi:type="dcterms:W3CDTF">1999-02-09T04:58:21Z</dcterms:created>
  <dcterms:modified xsi:type="dcterms:W3CDTF">2025-01-19T18:41:31Z</dcterms:modified>
</cp:coreProperties>
</file>