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1" documentId="8_{59943274-CF40-4193-8DAD-C55A2F5994C1}" xr6:coauthVersionLast="47" xr6:coauthVersionMax="47" xr10:uidLastSave="{3F80BD81-AB9E-4212-8F81-C23CA60E07EA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1" hidden="1">'Exercise 2'!$A$15:$E$241</definedName>
    <definedName name="Date" localSheetId="1">'Exercise 2'!$A$16:$A$241</definedName>
    <definedName name="Date">'Exercise 1'!$B$2:$B$25</definedName>
    <definedName name="Destination">'Exercise 1'!$G$2:$G$25</definedName>
    <definedName name="Driver_s_name">'Exercise 1'!$C$2:$C$25</definedName>
    <definedName name="Item">'Exercise 1'!$D$2:$D$25</definedName>
    <definedName name="Number_of_items">'Exercise 1'!$E$2:$E$25</definedName>
    <definedName name="Order_no.">'Exercise 1'!$A$2:$A$25</definedName>
    <definedName name="Payment">'Exercise 2'!$D$16:$D$241</definedName>
    <definedName name="Price">'Exercise 2'!$E$16:$E$241</definedName>
    <definedName name="Service">'Exercise 2'!$B$16:$B$241</definedName>
    <definedName name="Stylist_name">'Exercise 2'!$C$16:$C$241</definedName>
    <definedName name="Transport">'Exercise 1'!$F$2:$F$25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45" i="1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39" i="1"/>
  <c r="F38" i="1"/>
  <c r="F37" i="1"/>
  <c r="F36" i="1"/>
  <c r="F44" i="1"/>
  <c r="F43" i="1"/>
  <c r="F42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<sst xmlns="http://schemas.openxmlformats.org/spreadsheetml/2006/main" count="1531" uniqueCount="76">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</sst>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8" formatCode="[$-14009]dd\ mmmm\ yyyy;@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68" fontId="0" fillId="0" borderId="1" xfId="0" applyNumberFormat="1" applyBorder="1"/>
    <xf numFmtId="168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7" workbookViewId="0">
      <selection activeCell="F45" sqref="F45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  <col min="8" max="8" width="15.26953125" bestFit="1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8" x14ac:dyDescent="0.35">
      <c r="E33" s="4" t="s">
        <v>30</v>
      </c>
      <c r="F33">
        <f>COUNTIF(Number_of_items,"&lt;20")</f>
        <v>9</v>
      </c>
    </row>
    <row r="35" spans="5:8" x14ac:dyDescent="0.35">
      <c r="F35" s="3" t="s">
        <v>24</v>
      </c>
    </row>
    <row r="36" spans="5:8" x14ac:dyDescent="0.35">
      <c r="E36" s="4" t="s">
        <v>27</v>
      </c>
      <c r="F36">
        <f>SUMIF(Item,"refrigerator",Number_of_items)</f>
        <v>105</v>
      </c>
    </row>
    <row r="37" spans="5:8" x14ac:dyDescent="0.35">
      <c r="E37" s="4" t="s">
        <v>28</v>
      </c>
      <c r="F37">
        <f>SUMIF(Item,"washing machine",Number_of_items)</f>
        <v>164</v>
      </c>
    </row>
    <row r="38" spans="5:8" x14ac:dyDescent="0.35">
      <c r="E38" s="4" t="s">
        <v>34</v>
      </c>
      <c r="F38">
        <f>SUMIF(Transport,"truck 4",Number_of_items)</f>
        <v>156</v>
      </c>
    </row>
    <row r="39" spans="5:8" x14ac:dyDescent="0.35">
      <c r="E39" s="4" t="s">
        <v>44</v>
      </c>
      <c r="F39">
        <f>SUMIF(Transport,"truck*",Number_of_items)</f>
        <v>511</v>
      </c>
    </row>
    <row r="41" spans="5:8" x14ac:dyDescent="0.35">
      <c r="E41" s="4"/>
      <c r="F41" s="3" t="s">
        <v>25</v>
      </c>
    </row>
    <row r="42" spans="5:8" x14ac:dyDescent="0.35">
      <c r="E42" s="4" t="s">
        <v>39</v>
      </c>
      <c r="F42">
        <f>COUNTIFS(Item,"microwave",Destination,"boston")</f>
        <v>2</v>
      </c>
      <c r="H42" s="21"/>
    </row>
    <row r="43" spans="5:8" x14ac:dyDescent="0.35">
      <c r="E43" s="4" t="s">
        <v>40</v>
      </c>
      <c r="F43">
        <f>COUNTIFS(Driver_s_name,"Peter White",Transport,"truck 1")</f>
        <v>2</v>
      </c>
      <c r="H43" s="21"/>
    </row>
    <row r="44" spans="5:8" x14ac:dyDescent="0.35">
      <c r="E44" s="4" t="s">
        <v>41</v>
      </c>
      <c r="F44">
        <f>COUNTIFS(Date,"&gt;03-02-2013",Destination,"Boston")</f>
        <v>2</v>
      </c>
      <c r="H44" s="20"/>
    </row>
    <row r="45" spans="5:8" x14ac:dyDescent="0.35">
      <c r="E45" s="4" t="s">
        <v>42</v>
      </c>
      <c r="F45">
        <f>COUNTIFS(Date,"&gt;=03-02-2013",Date,"&lt;=06-02-2013")</f>
        <v>14</v>
      </c>
    </row>
    <row r="46" spans="5:8" x14ac:dyDescent="0.35">
      <c r="F46" s="3" t="s">
        <v>26</v>
      </c>
    </row>
    <row r="47" spans="5:8" x14ac:dyDescent="0.35">
      <c r="E47" s="4" t="s">
        <v>31</v>
      </c>
      <c r="F47">
        <f>SUMIFS(Number_of_items,Item,"microwave",Destination,"NY")</f>
        <v>25</v>
      </c>
    </row>
    <row r="48" spans="5:8" x14ac:dyDescent="0.35">
      <c r="E48" s="4" t="s">
        <v>33</v>
      </c>
      <c r="F48">
        <f>SUMIFS(Number_of_items,Destination,"pittsburgh",Transport,"truck 1")</f>
        <v>75</v>
      </c>
    </row>
    <row r="49" spans="5:6" x14ac:dyDescent="0.35">
      <c r="E49" s="4" t="s">
        <v>43</v>
      </c>
      <c r="F49">
        <f>SUMIFS(Number_of_items,Date,"&gt;03-02-2013",Date,"&lt;06-02-2013")</f>
        <v>194</v>
      </c>
    </row>
    <row r="52" spans="5:6" x14ac:dyDescent="0.35">
      <c r="E52" s="4" t="s">
        <v>32</v>
      </c>
      <c r="F52">
        <f>SUMIFS(Number_of_items,Destination,"NY")+SUMIFS(Number_of_items,Destination,"Baltimore")+SUMIFS(Number_of_items,Destination,"Philadelphia")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7" workbookViewId="0">
      <selection activeCell="D13" sqref="D13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COUNTIF(Service,A2)</f>
        <v>71</v>
      </c>
      <c r="C2" s="2">
        <f>SUMIF(Service,A2,Price)</f>
        <v>717</v>
      </c>
      <c r="D2" s="2">
        <f>COUNTIFS(Payment,"cash",Service,A2)</f>
        <v>42</v>
      </c>
      <c r="E2" s="2">
        <f>COUNTIFS(Payment,"credit card",Service,A2)</f>
        <v>29</v>
      </c>
      <c r="F2" s="2">
        <f>SUMIFS(Price,Payment,"cash",Service,A2)</f>
        <v>414</v>
      </c>
    </row>
    <row r="3" spans="1:6" x14ac:dyDescent="0.35">
      <c r="A3" s="9" t="s">
        <v>47</v>
      </c>
      <c r="B3" s="2">
        <f>COUNTIF(Service,A3)</f>
        <v>46</v>
      </c>
      <c r="C3" s="2">
        <f>SUMIF(Service,A3,Price)</f>
        <v>1934</v>
      </c>
      <c r="D3" s="2">
        <f>COUNTIFS(Payment,"cash",Service,A3)</f>
        <v>31</v>
      </c>
      <c r="E3" s="2">
        <f>COUNTIFS(Payment,"credit card",Service,A3)</f>
        <v>15</v>
      </c>
      <c r="F3" s="2">
        <f>SUMIFS(Price,Payment,"cash",Service,A3)</f>
        <v>1350</v>
      </c>
    </row>
    <row r="4" spans="1:6" x14ac:dyDescent="0.35">
      <c r="A4" s="10" t="s">
        <v>48</v>
      </c>
      <c r="B4" s="2">
        <f>COUNTIF(Service,A4)</f>
        <v>50</v>
      </c>
      <c r="C4" s="2">
        <f>SUMIF(Service,A4,Price)</f>
        <v>1650</v>
      </c>
      <c r="D4" s="2">
        <f>COUNTIFS(Payment,"cash",Service,A4)</f>
        <v>35</v>
      </c>
      <c r="E4" s="2">
        <f>COUNTIFS(Payment,"credit card",Service,A4)</f>
        <v>15</v>
      </c>
      <c r="F4" s="2">
        <f>SUMIFS(Price,Payment,"cash",Service,A4)</f>
        <v>1155</v>
      </c>
    </row>
    <row r="5" spans="1:6" x14ac:dyDescent="0.35">
      <c r="A5" s="2" t="s">
        <v>52</v>
      </c>
      <c r="B5" s="2">
        <f>COUNTIF(Service,A5)</f>
        <v>32</v>
      </c>
      <c r="C5" s="2">
        <f>SUMIF(Service,A5,Price)</f>
        <v>1119</v>
      </c>
      <c r="D5" s="2">
        <f>COUNTIFS(Payment,"cash",Service,A5)</f>
        <v>21</v>
      </c>
      <c r="E5" s="2">
        <f>COUNTIFS(Payment,"credit card",Service,A5)</f>
        <v>11</v>
      </c>
      <c r="F5" s="2">
        <f>SUMIFS(Price,Payment,"cash",Service,A5)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COUNTIF(Stylist_name,A9)</f>
        <v>25</v>
      </c>
      <c r="C9" s="2">
        <f>SUMIF(Stylist_name,A9,Price)</f>
        <v>688</v>
      </c>
      <c r="D9" s="2">
        <f>COUNTIFS(Stylist_name,A9,Service,"Shaving")</f>
        <v>7</v>
      </c>
      <c r="E9" s="2">
        <f>COUNTIFS(Stylist_name,A9,Service,"Kids")</f>
        <v>1</v>
      </c>
      <c r="F9" s="2">
        <f>SUMIFS(Price,Service,"Shaving",Date,"&gt;=10-5-2013",Date,"&lt;=20-5-2013",Stylist_name,A9)</f>
        <v>31</v>
      </c>
    </row>
    <row r="10" spans="1:6" x14ac:dyDescent="0.35">
      <c r="A10" s="9" t="s">
        <v>54</v>
      </c>
      <c r="B10" s="2">
        <f>COUNTIF(Stylist_name,A10)</f>
        <v>31</v>
      </c>
      <c r="C10" s="2">
        <f>SUMIF(Stylist_name,A10,Price)</f>
        <v>965</v>
      </c>
      <c r="D10" s="2">
        <f>COUNTIFS(Stylist_name,A10,Service,"Shaving")</f>
        <v>8</v>
      </c>
      <c r="E10" s="2">
        <f>COUNTIFS(Stylist_name,A10,Service,"Kids")</f>
        <v>1</v>
      </c>
      <c r="F10" s="2">
        <f>SUMIFS(Price,Service,"Shaving",Date,"&gt;=10-5-2013",Date,"&lt;=20-5-2013",Stylist_name,A10)</f>
        <v>24</v>
      </c>
    </row>
    <row r="11" spans="1:6" x14ac:dyDescent="0.35">
      <c r="A11" s="9" t="s">
        <v>56</v>
      </c>
      <c r="B11" s="2">
        <f>COUNTIF(Stylist_name,A11)</f>
        <v>23</v>
      </c>
      <c r="C11" s="2">
        <f>SUMIF(Stylist_name,A11,Price)</f>
        <v>701</v>
      </c>
      <c r="D11" s="2">
        <f>COUNTIFS(Stylist_name,A11,Service,"Shaving")</f>
        <v>5</v>
      </c>
      <c r="E11" s="2">
        <f>COUNTIFS(Stylist_name,A11,Service,"Kids")</f>
        <v>1</v>
      </c>
      <c r="F11" s="2">
        <f>SUMIFS(Price,Service,"Shaving",Date,"&gt;=10-5-2013",Date,"&lt;=20-5-2013",Stylist_name,A11)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H8" sqref="H8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Exercise 1</vt:lpstr>
      <vt:lpstr>Exercise 2</vt:lpstr>
      <vt:lpstr>Exercise 2 - result</vt:lpstr>
      <vt:lpstr>Credits</vt:lpstr>
      <vt:lpstr>'Exercise 2'!Date</vt:lpstr>
      <vt:lpstr>Date</vt:lpstr>
      <vt:lpstr>Destination</vt:lpstr>
      <vt:lpstr>Driver_s_name</vt:lpstr>
      <vt:lpstr>Item</vt:lpstr>
      <vt:lpstr>Number_of_items</vt:lpstr>
      <vt:lpstr>Order_no.</vt:lpstr>
      <vt:lpstr>Payment</vt:lpstr>
      <vt:lpstr>Price</vt:lpstr>
      <vt:lpstr>Service</vt:lpstr>
      <vt:lpstr>Stylist_name</vt:lpstr>
      <vt:lpstr>Transport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Rajiba Lochan</cp:lastModifiedBy>
  <dcterms:created xsi:type="dcterms:W3CDTF">2013-06-05T17:23:06Z</dcterms:created>
  <dcterms:modified xsi:type="dcterms:W3CDTF">2022-03-10T20:09:50Z</dcterms:modified>
</cp:coreProperties>
</file>