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Sort and Find" sheetId="2" r:id="rId5"/>
    <sheet state="visible" name="Using QUARTILE Function" sheetId="3" r:id="rId6"/>
    <sheet state="visible" name="Sheet1" sheetId="4" r:id="rId7"/>
    <sheet state="visible" name="Mean And Standard Deviation" sheetId="5" r:id="rId8"/>
    <sheet state="visible" name="Using Z-Score" sheetId="6" r:id="rId9"/>
    <sheet state="visible" name="Using Large &amp; Small Function" sheetId="7" r:id="rId10"/>
  </sheets>
  <definedNames>
    <definedName name="_xlchart.v1.0">'Using QUARTILE Function'!$C$5:$C$16</definedName>
    <definedName name="_xlchart.v1.1">'Using QUARTILE Function'!$C$5:$C$16</definedName>
    <definedName hidden="1" localSheetId="1" name="_xlnm._FilterDatabase">'Sort and Find'!$B$4:$C$16</definedName>
    <definedName hidden="1" localSheetId="2" name="_xlnm._FilterDatabase">'Using QUARTILE Function'!$B$4:$D$16</definedName>
  </definedNames>
  <calcPr/>
</workbook>
</file>

<file path=xl/sharedStrings.xml><?xml version="1.0" encoding="utf-8"?>
<sst xmlns="http://schemas.openxmlformats.org/spreadsheetml/2006/main" count="237" uniqueCount="54">
  <si>
    <t>Dataset</t>
  </si>
  <si>
    <t>Name</t>
  </si>
  <si>
    <t>Daily Income</t>
  </si>
  <si>
    <t>John</t>
  </si>
  <si>
    <t>Borris</t>
  </si>
  <si>
    <t>Agatha</t>
  </si>
  <si>
    <t>Alain</t>
  </si>
  <si>
    <t>Nathan</t>
  </si>
  <si>
    <t>Susane</t>
  </si>
  <si>
    <t>Robin</t>
  </si>
  <si>
    <t>Chris</t>
  </si>
  <si>
    <t>Emma</t>
  </si>
  <si>
    <t>Ronald</t>
  </si>
  <si>
    <t>Arnold</t>
  </si>
  <si>
    <t>Megan</t>
  </si>
  <si>
    <t>Use Sort &amp; Filter</t>
  </si>
  <si>
    <t>&gt;&gt;&gt; Try Yourself &gt;&gt;&gt;</t>
  </si>
  <si>
    <t>Apply QUARTILE Function</t>
  </si>
  <si>
    <t>Outlier</t>
  </si>
  <si>
    <t>Q1</t>
  </si>
  <si>
    <t>Q3</t>
  </si>
  <si>
    <t>q2-q1</t>
  </si>
  <si>
    <t>IQR</t>
  </si>
  <si>
    <t>q3-q1</t>
  </si>
  <si>
    <t>Upper Limit</t>
  </si>
  <si>
    <t>q3+(1.5*iqr)</t>
  </si>
  <si>
    <t>Lower Limit</t>
  </si>
  <si>
    <t>q1-(1.5*iqr)</t>
  </si>
  <si>
    <t>q3+1.5*iqr</t>
  </si>
  <si>
    <t>q4+(1.5*iqr)</t>
  </si>
  <si>
    <t>q2-(1.5*iqr)</t>
  </si>
  <si>
    <t>Q1`</t>
  </si>
  <si>
    <t>q1,q3</t>
  </si>
  <si>
    <t>Q2</t>
  </si>
  <si>
    <t>Iqr</t>
  </si>
  <si>
    <t>lower,upper</t>
  </si>
  <si>
    <t>Q4</t>
  </si>
  <si>
    <t>if or</t>
  </si>
  <si>
    <t>graph</t>
  </si>
  <si>
    <t>or</t>
  </si>
  <si>
    <t>Use Mean &amp; Standard Deviation</t>
  </si>
  <si>
    <t>Mean</t>
  </si>
  <si>
    <t>Standard Deviation</t>
  </si>
  <si>
    <t>mean-(1.25*std)</t>
  </si>
  <si>
    <t>meaqn+(1.25*std)</t>
  </si>
  <si>
    <t>Calculate Z-Score</t>
  </si>
  <si>
    <t>Z-Score</t>
  </si>
  <si>
    <t>zscore</t>
  </si>
  <si>
    <t>sample-mean/std</t>
  </si>
  <si>
    <t>Apply LARGE &amp; SMALL Functions</t>
  </si>
  <si>
    <t>Largest</t>
  </si>
  <si>
    <t>Smallest</t>
  </si>
  <si>
    <t>u</t>
  </si>
  <si>
    <t>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</si>
</sst>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00"/>
  </numFmts>
  <fonts count="9">
    <font>
      <sz val="11.0"/>
      <color theme="1"/>
      <name val="Calibri"/>
      <scheme val="minor"/>
    </font>
    <font>
      <sz val="12.0"/>
      <color theme="1"/>
      <name val="Comic Sans MS"/>
    </font>
    <font>
      <b/>
      <sz val="12.0"/>
      <color theme="0"/>
      <name val="Comic Sans MS"/>
    </font>
    <font/>
    <font>
      <sz val="11.0"/>
      <color theme="1"/>
      <name val="Calibri"/>
    </font>
    <font>
      <b/>
      <sz val="11.0"/>
      <color theme="0"/>
      <name val="Comic Sans MS"/>
    </font>
    <font>
      <sz val="12.0"/>
      <color theme="1"/>
      <name val="Calibri"/>
    </font>
    <font>
      <b/>
      <sz val="12.0"/>
      <color theme="1"/>
      <name val="Comic Sans MS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2F5496"/>
        <bgColor rgb="FF2F5496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13">
    <border/>
    <border>
      <left style="medium">
        <color theme="9"/>
      </left>
      <top style="medium">
        <color theme="9"/>
      </top>
      <bottom style="medium">
        <color theme="9"/>
      </bottom>
    </border>
    <border>
      <right style="medium">
        <color theme="9"/>
      </right>
      <top style="medium">
        <color theme="9"/>
      </top>
      <bottom style="medium">
        <color theme="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theme="9"/>
      </top>
      <bottom style="thin">
        <color rgb="FF000000"/>
      </bottom>
    </border>
    <border>
      <left style="medium">
        <color theme="9"/>
      </left>
      <top/>
      <bottom/>
    </border>
    <border>
      <top/>
      <bottom/>
    </border>
    <border>
      <right/>
      <top/>
      <bottom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9"/>
      </bottom>
    </border>
    <border>
      <left style="medium">
        <color theme="9"/>
      </left>
      <right style="medium">
        <color theme="9"/>
      </right>
      <top style="thin">
        <color theme="9"/>
      </top>
      <bottom style="thin">
        <color theme="9"/>
      </bottom>
    </border>
    <border>
      <left style="medium">
        <color theme="9"/>
      </left>
      <right style="medium">
        <color theme="9"/>
      </right>
      <top style="thin">
        <color theme="9"/>
      </top>
      <bottom style="medium">
        <color theme="9"/>
      </bottom>
    </border>
    <border>
      <left style="medium">
        <color rgb="FF000000"/>
      </left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0" fillId="0" fontId="4" numFmtId="0" xfId="0" applyAlignment="1" applyFont="1">
      <alignment vertical="center"/>
    </xf>
    <xf borderId="3" fillId="3" fontId="2" numFmtId="0" xfId="0" applyAlignment="1" applyBorder="1" applyFill="1" applyFont="1">
      <alignment horizontal="center" vertical="center"/>
    </xf>
    <xf borderId="4" fillId="3" fontId="2" numFmtId="0" xfId="0" applyAlignment="1" applyBorder="1" applyFont="1">
      <alignment horizontal="center" vertical="center"/>
    </xf>
    <xf borderId="3" fillId="0" fontId="1" numFmtId="0" xfId="0" applyAlignment="1" applyBorder="1" applyFont="1">
      <alignment vertical="center"/>
    </xf>
    <xf borderId="5" fillId="0" fontId="1" numFmtId="164" xfId="0" applyAlignment="1" applyBorder="1" applyFont="1" applyNumberFormat="1">
      <alignment vertical="center"/>
    </xf>
    <xf borderId="3" fillId="0" fontId="1" numFmtId="164" xfId="0" applyAlignment="1" applyBorder="1" applyFont="1" applyNumberFormat="1">
      <alignment vertical="center"/>
    </xf>
    <xf borderId="1" fillId="2" fontId="5" numFmtId="0" xfId="0" applyAlignment="1" applyBorder="1" applyFont="1">
      <alignment horizontal="center" vertical="center"/>
    </xf>
    <xf borderId="0" fillId="0" fontId="6" numFmtId="0" xfId="0" applyFont="1"/>
    <xf borderId="3" fillId="0" fontId="1" numFmtId="0" xfId="0" applyBorder="1" applyFont="1"/>
    <xf borderId="3" fillId="0" fontId="1" numFmtId="164" xfId="0" applyBorder="1" applyFont="1" applyNumberFormat="1"/>
    <xf borderId="0" fillId="0" fontId="1" numFmtId="0" xfId="0" applyFont="1"/>
    <xf borderId="6" fillId="2" fontId="2" numFmtId="0" xfId="0" applyAlignment="1" applyBorder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9" fillId="4" fontId="7" numFmtId="0" xfId="0" applyAlignment="1" applyBorder="1" applyFill="1" applyFont="1">
      <alignment horizontal="center" vertical="center"/>
    </xf>
    <xf borderId="9" fillId="0" fontId="1" numFmtId="0" xfId="0" applyAlignment="1" applyBorder="1" applyFont="1">
      <alignment vertical="center"/>
    </xf>
    <xf borderId="10" fillId="4" fontId="7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center"/>
    </xf>
    <xf borderId="0" fillId="0" fontId="1" numFmtId="16" xfId="0" applyFont="1" applyNumberFormat="1"/>
    <xf borderId="11" fillId="4" fontId="7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0" fillId="0" fontId="8" numFmtId="0" xfId="0" applyFont="1"/>
    <xf borderId="3" fillId="4" fontId="7" numFmtId="0" xfId="0" applyAlignment="1" applyBorder="1" applyFont="1">
      <alignment horizontal="center" vertical="center"/>
    </xf>
    <xf borderId="0" fillId="0" fontId="1" numFmtId="164" xfId="0" applyFont="1" applyNumberFormat="1"/>
    <xf borderId="3" fillId="0" fontId="1" numFmtId="165" xfId="0" applyAlignment="1" applyBorder="1" applyFont="1" applyNumberFormat="1">
      <alignment vertical="center"/>
    </xf>
    <xf borderId="3" fillId="5" fontId="1" numFmtId="164" xfId="0" applyAlignment="1" applyBorder="1" applyFill="1" applyFont="1" applyNumberFormat="1">
      <alignment vertical="center"/>
    </xf>
    <xf borderId="3" fillId="0" fontId="1" numFmtId="2" xfId="0" applyAlignment="1" applyBorder="1" applyFont="1" applyNumberFormat="1">
      <alignment vertical="center"/>
    </xf>
    <xf borderId="12" fillId="2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14.29"/>
    <col customWidth="1" min="3" max="3" width="15.57"/>
    <col customWidth="1" min="4" max="4" width="5.0"/>
    <col customWidth="1" min="5" max="6" width="9.14"/>
    <col customWidth="1" min="7" max="26" width="8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2" t="s">
        <v>0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4"/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5" t="s">
        <v>1</v>
      </c>
      <c r="C4" s="6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7" t="s">
        <v>3</v>
      </c>
      <c r="C5" s="8">
        <v>350.0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7" t="s">
        <v>4</v>
      </c>
      <c r="C6" s="9">
        <v>780.0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7" t="s">
        <v>5</v>
      </c>
      <c r="C7" s="9">
        <v>358.0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7" t="s">
        <v>6</v>
      </c>
      <c r="C8" s="9">
        <v>345.0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7" t="s">
        <v>7</v>
      </c>
      <c r="C9" s="9">
        <v>725.0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7" t="s">
        <v>8</v>
      </c>
      <c r="C10" s="9">
        <v>348.0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7" t="s">
        <v>9</v>
      </c>
      <c r="C11" s="9">
        <v>355.0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7" t="s">
        <v>10</v>
      </c>
      <c r="C12" s="9">
        <v>110.0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7" t="s">
        <v>11</v>
      </c>
      <c r="C13" s="9">
        <v>360.0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7" t="s">
        <v>12</v>
      </c>
      <c r="C14" s="9">
        <v>125.0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7" t="s">
        <v>13</v>
      </c>
      <c r="C15" s="9">
        <v>352.0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7" t="s">
        <v>14</v>
      </c>
      <c r="C16" s="9">
        <v>365.0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24.14"/>
    <col customWidth="1" min="3" max="3" width="21.29"/>
    <col customWidth="1" min="4" max="4" width="7.29"/>
    <col customWidth="1" min="5" max="6" width="8.71"/>
    <col customWidth="1" min="7" max="7" width="16.29"/>
    <col customWidth="1" min="8" max="8" width="15.57"/>
    <col customWidth="1" min="9" max="26" width="8.71"/>
  </cols>
  <sheetData>
    <row r="1" ht="19.5" customHeight="1"/>
    <row r="2" ht="19.5" customHeight="1">
      <c r="B2" s="10" t="s">
        <v>15</v>
      </c>
      <c r="C2" s="3"/>
      <c r="G2" s="2" t="s">
        <v>16</v>
      </c>
      <c r="H2" s="3"/>
    </row>
    <row r="3" ht="19.5" customHeight="1">
      <c r="G3" s="11"/>
      <c r="H3" s="11"/>
    </row>
    <row r="4" ht="19.5" customHeight="1">
      <c r="B4" s="5" t="s">
        <v>1</v>
      </c>
      <c r="C4" s="5" t="s">
        <v>2</v>
      </c>
      <c r="G4" s="5" t="s">
        <v>1</v>
      </c>
      <c r="H4" s="5" t="s">
        <v>2</v>
      </c>
    </row>
    <row r="5" ht="19.5" customHeight="1">
      <c r="B5" s="7" t="s">
        <v>4</v>
      </c>
      <c r="C5" s="9">
        <v>780.0</v>
      </c>
      <c r="G5" s="7" t="s">
        <v>4</v>
      </c>
      <c r="H5" s="9"/>
    </row>
    <row r="6" ht="19.5" customHeight="1">
      <c r="B6" s="7" t="s">
        <v>7</v>
      </c>
      <c r="C6" s="9">
        <v>725.0</v>
      </c>
      <c r="G6" s="7" t="s">
        <v>7</v>
      </c>
      <c r="H6" s="9"/>
    </row>
    <row r="7" ht="19.5" customHeight="1">
      <c r="B7" s="12" t="s">
        <v>14</v>
      </c>
      <c r="C7" s="13">
        <v>365.0</v>
      </c>
      <c r="G7" s="12" t="s">
        <v>14</v>
      </c>
      <c r="H7" s="13"/>
    </row>
    <row r="8" ht="19.5" customHeight="1">
      <c r="B8" s="7" t="s">
        <v>11</v>
      </c>
      <c r="C8" s="9">
        <v>360.0</v>
      </c>
      <c r="G8" s="7" t="s">
        <v>11</v>
      </c>
      <c r="H8" s="9"/>
    </row>
    <row r="9" ht="19.5" customHeight="1">
      <c r="B9" s="7" t="s">
        <v>5</v>
      </c>
      <c r="C9" s="9">
        <v>358.0</v>
      </c>
      <c r="G9" s="7" t="s">
        <v>5</v>
      </c>
      <c r="H9" s="9"/>
    </row>
    <row r="10" ht="19.5" customHeight="1">
      <c r="B10" s="7" t="s">
        <v>9</v>
      </c>
      <c r="C10" s="9">
        <v>355.0</v>
      </c>
      <c r="G10" s="7" t="s">
        <v>9</v>
      </c>
      <c r="H10" s="9"/>
    </row>
    <row r="11" ht="19.5" customHeight="1">
      <c r="B11" s="7" t="s">
        <v>13</v>
      </c>
      <c r="C11" s="9">
        <v>352.0</v>
      </c>
      <c r="G11" s="7" t="s">
        <v>13</v>
      </c>
      <c r="H11" s="9"/>
    </row>
    <row r="12" ht="19.5" customHeight="1">
      <c r="B12" s="7" t="s">
        <v>3</v>
      </c>
      <c r="C12" s="9">
        <v>350.0</v>
      </c>
      <c r="G12" s="7" t="s">
        <v>3</v>
      </c>
      <c r="H12" s="9"/>
    </row>
    <row r="13" ht="19.5" customHeight="1">
      <c r="B13" s="7" t="s">
        <v>8</v>
      </c>
      <c r="C13" s="9">
        <v>348.0</v>
      </c>
      <c r="G13" s="7" t="s">
        <v>8</v>
      </c>
      <c r="H13" s="9"/>
    </row>
    <row r="14" ht="19.5" customHeight="1">
      <c r="B14" s="7" t="s">
        <v>6</v>
      </c>
      <c r="C14" s="9">
        <v>345.0</v>
      </c>
      <c r="G14" s="7" t="s">
        <v>6</v>
      </c>
      <c r="H14" s="9"/>
    </row>
    <row r="15" ht="19.5" customHeight="1">
      <c r="B15" s="7" t="s">
        <v>12</v>
      </c>
      <c r="C15" s="9">
        <v>125.0</v>
      </c>
      <c r="G15" s="7" t="s">
        <v>12</v>
      </c>
      <c r="H15" s="9"/>
    </row>
    <row r="16" ht="19.5" customHeight="1">
      <c r="B16" s="7" t="s">
        <v>10</v>
      </c>
      <c r="C16" s="9">
        <v>110.0</v>
      </c>
      <c r="G16" s="7" t="s">
        <v>10</v>
      </c>
      <c r="H16" s="9"/>
    </row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autoFilter ref="$B$4:$C$16">
    <sortState ref="B4:C16">
      <sortCondition descending="1" ref="C4:C16"/>
    </sortState>
  </autoFilter>
  <mergeCells count="2">
    <mergeCell ref="B2:C2"/>
    <mergeCell ref="G2:H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9.14"/>
    <col customWidth="1" min="3" max="3" width="15.57"/>
    <col customWidth="1" min="4" max="5" width="9.14"/>
    <col customWidth="1" min="6" max="6" width="14.43"/>
    <col customWidth="1" min="7" max="7" width="11.14"/>
    <col customWidth="1" min="8" max="8" width="11.29"/>
    <col customWidth="1" min="9" max="9" width="23.86"/>
    <col customWidth="1" min="10" max="10" width="9.14"/>
    <col customWidth="1" min="11" max="11" width="15.57"/>
    <col customWidth="1" min="12" max="13" width="9.14"/>
    <col customWidth="1" min="14" max="14" width="14.43"/>
    <col customWidth="1" min="15" max="16" width="9.14"/>
    <col customWidth="1" min="17" max="26" width="8.71"/>
  </cols>
  <sheetData>
    <row r="1" ht="19.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9.5" customHeight="1">
      <c r="A2" s="14"/>
      <c r="B2" s="15" t="s">
        <v>17</v>
      </c>
      <c r="C2" s="16"/>
      <c r="D2" s="16"/>
      <c r="E2" s="16"/>
      <c r="F2" s="16"/>
      <c r="G2" s="17"/>
      <c r="H2" s="14"/>
      <c r="I2" s="14"/>
      <c r="J2" s="15" t="s">
        <v>16</v>
      </c>
      <c r="K2" s="16"/>
      <c r="L2" s="16"/>
      <c r="M2" s="16"/>
      <c r="N2" s="16"/>
      <c r="O2" s="17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9.5" customHeight="1">
      <c r="A3" s="14"/>
      <c r="B3" s="1"/>
      <c r="C3" s="1"/>
      <c r="D3" s="1"/>
      <c r="E3" s="14"/>
      <c r="F3" s="14"/>
      <c r="G3" s="14"/>
      <c r="H3" s="14"/>
      <c r="I3" s="14"/>
      <c r="J3" s="1"/>
      <c r="K3" s="1"/>
      <c r="L3" s="1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9.5" customHeight="1">
      <c r="A4" s="14"/>
      <c r="B4" s="5" t="s">
        <v>1</v>
      </c>
      <c r="C4" s="5" t="s">
        <v>2</v>
      </c>
      <c r="D4" s="5" t="s">
        <v>18</v>
      </c>
      <c r="E4" s="14"/>
      <c r="F4" s="18" t="s">
        <v>19</v>
      </c>
      <c r="G4" s="19">
        <f>QUARTILE($C$5:$C$16,1)</f>
        <v>347.25</v>
      </c>
      <c r="H4" s="14">
        <f>_xlfn.QUARTILE.INC(C5:C16,1)</f>
        <v>347.25</v>
      </c>
      <c r="I4" s="14"/>
      <c r="J4" s="5" t="s">
        <v>1</v>
      </c>
      <c r="K4" s="5" t="s">
        <v>2</v>
      </c>
      <c r="L4" s="5" t="s">
        <v>18</v>
      </c>
      <c r="M4" s="14"/>
      <c r="N4" s="18" t="s">
        <v>19</v>
      </c>
      <c r="O4" s="19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9.5" customHeight="1">
      <c r="A5" s="14"/>
      <c r="B5" s="7" t="s">
        <v>3</v>
      </c>
      <c r="C5" s="9">
        <v>350.0</v>
      </c>
      <c r="D5" s="7" t="b">
        <f t="shared" ref="D5:D16" si="1">OR(C5&lt;$G$8,C5&gt;$G$7)</f>
        <v>0</v>
      </c>
      <c r="E5" s="14"/>
      <c r="F5" s="20" t="s">
        <v>20</v>
      </c>
      <c r="G5" s="21">
        <f>QUARTILE($C$5:$C$16,3)</f>
        <v>361.25</v>
      </c>
      <c r="H5" s="14">
        <f>_xlfn.QUARTILE.INC(C5:C16,3)</f>
        <v>361.25</v>
      </c>
      <c r="I5" s="14" t="s">
        <v>21</v>
      </c>
      <c r="J5" s="7" t="s">
        <v>4</v>
      </c>
      <c r="K5" s="9">
        <v>780.0</v>
      </c>
      <c r="L5" s="7"/>
      <c r="M5" s="14"/>
      <c r="N5" s="20" t="s">
        <v>20</v>
      </c>
      <c r="O5" s="21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9.5" customHeight="1">
      <c r="A6" s="14"/>
      <c r="B6" s="7" t="s">
        <v>4</v>
      </c>
      <c r="C6" s="9">
        <v>780.0</v>
      </c>
      <c r="D6" s="7" t="b">
        <f t="shared" si="1"/>
        <v>1</v>
      </c>
      <c r="E6" s="14"/>
      <c r="F6" s="20" t="s">
        <v>22</v>
      </c>
      <c r="G6" s="21">
        <f t="shared" ref="G6:H6" si="2">G5-G4</f>
        <v>14</v>
      </c>
      <c r="H6" s="14">
        <f t="shared" si="2"/>
        <v>14</v>
      </c>
      <c r="I6" s="22" t="s">
        <v>23</v>
      </c>
      <c r="J6" s="7" t="s">
        <v>7</v>
      </c>
      <c r="K6" s="9">
        <v>725.0</v>
      </c>
      <c r="L6" s="7"/>
      <c r="M6" s="14"/>
      <c r="N6" s="20" t="s">
        <v>22</v>
      </c>
      <c r="O6" s="21"/>
      <c r="P6" s="14" t="s">
        <v>23</v>
      </c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9.5" customHeight="1">
      <c r="A7" s="14"/>
      <c r="B7" s="7" t="s">
        <v>5</v>
      </c>
      <c r="C7" s="9">
        <v>358.0</v>
      </c>
      <c r="D7" s="7" t="b">
        <f t="shared" si="1"/>
        <v>0</v>
      </c>
      <c r="E7" s="14"/>
      <c r="F7" s="20" t="s">
        <v>24</v>
      </c>
      <c r="G7" s="21">
        <f>G5+(1.5*G6)</f>
        <v>382.25</v>
      </c>
      <c r="H7" s="14">
        <f>G5+(1.5*G6)</f>
        <v>382.25</v>
      </c>
      <c r="I7" s="14" t="s">
        <v>25</v>
      </c>
      <c r="J7" s="12" t="s">
        <v>14</v>
      </c>
      <c r="K7" s="13">
        <v>365.0</v>
      </c>
      <c r="L7" s="7"/>
      <c r="M7" s="14"/>
      <c r="N7" s="20" t="s">
        <v>24</v>
      </c>
      <c r="O7" s="21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9.5" customHeight="1">
      <c r="A8" s="14"/>
      <c r="B8" s="7" t="s">
        <v>6</v>
      </c>
      <c r="C8" s="9">
        <v>345.0</v>
      </c>
      <c r="D8" s="7" t="b">
        <f t="shared" si="1"/>
        <v>0</v>
      </c>
      <c r="E8" s="14"/>
      <c r="F8" s="23" t="s">
        <v>26</v>
      </c>
      <c r="G8" s="24">
        <f>G4-(1.5*G6)</f>
        <v>326.25</v>
      </c>
      <c r="H8" s="14">
        <f>G4-(1.5*G6)</f>
        <v>326.25</v>
      </c>
      <c r="I8" s="14" t="s">
        <v>27</v>
      </c>
      <c r="J8" s="7" t="s">
        <v>11</v>
      </c>
      <c r="K8" s="9">
        <v>360.0</v>
      </c>
      <c r="L8" s="7"/>
      <c r="M8" s="14"/>
      <c r="N8" s="23" t="s">
        <v>26</v>
      </c>
      <c r="O8" s="2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9.5" customHeight="1">
      <c r="A9" s="14"/>
      <c r="B9" s="7" t="s">
        <v>7</v>
      </c>
      <c r="C9" s="9">
        <v>725.0</v>
      </c>
      <c r="D9" s="7" t="b">
        <f t="shared" si="1"/>
        <v>1</v>
      </c>
      <c r="E9" s="14"/>
      <c r="F9" s="14"/>
      <c r="G9" s="14"/>
      <c r="H9" s="14"/>
      <c r="I9" s="14"/>
      <c r="J9" s="7" t="s">
        <v>5</v>
      </c>
      <c r="K9" s="9">
        <v>358.0</v>
      </c>
      <c r="L9" s="7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9.5" customHeight="1">
      <c r="A10" s="14"/>
      <c r="B10" s="7" t="s">
        <v>8</v>
      </c>
      <c r="C10" s="9">
        <v>348.0</v>
      </c>
      <c r="D10" s="7" t="b">
        <f t="shared" si="1"/>
        <v>0</v>
      </c>
      <c r="E10" s="14"/>
      <c r="F10" s="20" t="s">
        <v>24</v>
      </c>
      <c r="G10" s="14" t="s">
        <v>25</v>
      </c>
      <c r="H10" s="14" t="s">
        <v>28</v>
      </c>
      <c r="I10" s="14"/>
      <c r="J10" s="7" t="s">
        <v>9</v>
      </c>
      <c r="K10" s="9">
        <v>355.0</v>
      </c>
      <c r="L10" s="7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9.5" customHeight="1">
      <c r="A11" s="14"/>
      <c r="B11" s="7" t="s">
        <v>9</v>
      </c>
      <c r="C11" s="9">
        <v>355.0</v>
      </c>
      <c r="D11" s="7" t="b">
        <f t="shared" si="1"/>
        <v>0</v>
      </c>
      <c r="E11" s="14"/>
      <c r="F11" s="23" t="s">
        <v>26</v>
      </c>
      <c r="G11" s="14" t="s">
        <v>27</v>
      </c>
      <c r="H11" s="14"/>
      <c r="I11" s="14" t="s">
        <v>29</v>
      </c>
      <c r="J11" s="7" t="s">
        <v>13</v>
      </c>
      <c r="K11" s="9">
        <v>352.0</v>
      </c>
      <c r="L11" s="7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9.5" customHeight="1">
      <c r="A12" s="14"/>
      <c r="B12" s="7" t="s">
        <v>10</v>
      </c>
      <c r="C12" s="9">
        <v>110.0</v>
      </c>
      <c r="D12" s="7" t="b">
        <f t="shared" si="1"/>
        <v>1</v>
      </c>
      <c r="E12" s="14"/>
      <c r="F12" s="14"/>
      <c r="G12" s="14"/>
      <c r="H12" s="14"/>
      <c r="I12" s="14" t="s">
        <v>30</v>
      </c>
      <c r="J12" s="7" t="s">
        <v>3</v>
      </c>
      <c r="K12" s="9">
        <v>350.0</v>
      </c>
      <c r="L12" s="7"/>
      <c r="M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9.5" customHeight="1">
      <c r="A13" s="14"/>
      <c r="B13" s="7" t="s">
        <v>11</v>
      </c>
      <c r="C13" s="9">
        <v>360.0</v>
      </c>
      <c r="D13" s="7" t="b">
        <f t="shared" si="1"/>
        <v>0</v>
      </c>
      <c r="E13" s="14"/>
      <c r="F13" s="14" t="s">
        <v>22</v>
      </c>
      <c r="G13" s="14" t="s">
        <v>23</v>
      </c>
      <c r="H13" s="14"/>
      <c r="I13" s="14"/>
      <c r="J13" s="7" t="s">
        <v>8</v>
      </c>
      <c r="K13" s="9">
        <v>348.0</v>
      </c>
      <c r="L13" s="7"/>
      <c r="M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9.5" customHeight="1">
      <c r="A14" s="14"/>
      <c r="B14" s="7" t="s">
        <v>12</v>
      </c>
      <c r="C14" s="9">
        <v>125.0</v>
      </c>
      <c r="D14" s="7" t="b">
        <f t="shared" si="1"/>
        <v>1</v>
      </c>
      <c r="E14" s="14"/>
      <c r="F14" s="14"/>
      <c r="G14" s="14"/>
      <c r="H14" s="14"/>
      <c r="I14" s="14"/>
      <c r="J14" s="7" t="s">
        <v>6</v>
      </c>
      <c r="K14" s="9">
        <v>345.0</v>
      </c>
      <c r="L14" s="7"/>
      <c r="M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9.5" customHeight="1">
      <c r="A15" s="14"/>
      <c r="B15" s="7" t="s">
        <v>13</v>
      </c>
      <c r="C15" s="9">
        <v>352.0</v>
      </c>
      <c r="D15" s="7" t="b">
        <f t="shared" si="1"/>
        <v>0</v>
      </c>
      <c r="E15" s="14"/>
      <c r="F15" s="18" t="s">
        <v>19</v>
      </c>
      <c r="G15" s="14">
        <f>QUARTILE(C5:C16,1)</f>
        <v>347.25</v>
      </c>
      <c r="H15" s="14"/>
      <c r="I15" s="14"/>
      <c r="J15" s="7" t="s">
        <v>12</v>
      </c>
      <c r="K15" s="9">
        <v>125.0</v>
      </c>
      <c r="L15" s="7"/>
      <c r="M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9.5" customHeight="1">
      <c r="A16" s="14"/>
      <c r="B16" s="12" t="s">
        <v>14</v>
      </c>
      <c r="C16" s="13">
        <v>365.0</v>
      </c>
      <c r="D16" s="7" t="b">
        <f t="shared" si="1"/>
        <v>0</v>
      </c>
      <c r="E16" s="14"/>
      <c r="F16" s="20" t="s">
        <v>20</v>
      </c>
      <c r="G16" s="14">
        <f>QUARTILE(C5:C16,3)</f>
        <v>361.25</v>
      </c>
      <c r="H16" s="14"/>
      <c r="I16" s="14"/>
      <c r="J16" s="7" t="s">
        <v>10</v>
      </c>
      <c r="K16" s="9">
        <v>110.0</v>
      </c>
      <c r="L16" s="7"/>
      <c r="M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9.5" customHeight="1">
      <c r="A17" s="14"/>
      <c r="B17" s="14"/>
      <c r="C17" s="14"/>
      <c r="D17" s="14"/>
      <c r="E17" s="14"/>
      <c r="F17" s="20" t="s">
        <v>22</v>
      </c>
      <c r="G17" s="14">
        <f>G16-G15</f>
        <v>14</v>
      </c>
      <c r="H17" s="14"/>
      <c r="I17" s="14"/>
      <c r="J17" s="14"/>
      <c r="K17" s="14"/>
      <c r="L17" s="14"/>
      <c r="M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9.5" customHeight="1">
      <c r="A18" s="14"/>
      <c r="B18" s="14"/>
      <c r="C18" s="14"/>
      <c r="D18" s="14"/>
      <c r="E18" s="14"/>
      <c r="F18" s="20" t="s">
        <v>24</v>
      </c>
      <c r="G18" s="14">
        <f>G16+(1.5*G17)</f>
        <v>382.25</v>
      </c>
      <c r="H18" s="14"/>
      <c r="I18" s="14"/>
      <c r="J18" s="14"/>
      <c r="K18" s="14"/>
      <c r="L18" s="14"/>
      <c r="M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9.5" customHeight="1">
      <c r="A19" s="14"/>
      <c r="B19" s="14"/>
      <c r="C19" s="14"/>
      <c r="D19" s="14"/>
      <c r="E19" s="14"/>
      <c r="F19" s="23" t="s">
        <v>26</v>
      </c>
      <c r="G19" s="14">
        <f>G15-(1.5*G17)</f>
        <v>326.25</v>
      </c>
      <c r="H19" s="14"/>
      <c r="I19" s="14"/>
      <c r="J19" s="14"/>
      <c r="K19" s="14"/>
      <c r="L19" s="14"/>
      <c r="M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9.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9.5" customHeight="1">
      <c r="A21" s="14"/>
      <c r="B21" s="14"/>
      <c r="C21" s="14"/>
      <c r="D21" s="14"/>
      <c r="E21" s="14"/>
      <c r="F21" s="14"/>
      <c r="G21" s="14"/>
      <c r="H21" s="14"/>
      <c r="I21" s="14">
        <v>1.25</v>
      </c>
      <c r="J21" s="14"/>
      <c r="K21" s="14"/>
      <c r="L21" s="14"/>
      <c r="M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9.5" customHeight="1">
      <c r="A22" s="14"/>
      <c r="B22" s="14"/>
      <c r="C22" s="14"/>
      <c r="D22" s="14"/>
      <c r="E22" s="14"/>
      <c r="F22" s="14"/>
      <c r="G22" s="14" t="s">
        <v>31</v>
      </c>
      <c r="H22" s="14"/>
      <c r="I22" s="14">
        <v>1.5</v>
      </c>
      <c r="J22" s="14"/>
      <c r="K22" s="14"/>
      <c r="L22" s="14"/>
      <c r="M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9.5" customHeight="1">
      <c r="A23" s="14"/>
      <c r="B23" s="14"/>
      <c r="C23" s="14" t="s">
        <v>32</v>
      </c>
      <c r="D23" s="14"/>
      <c r="E23" s="14"/>
      <c r="F23" s="14"/>
      <c r="G23" s="14" t="s">
        <v>33</v>
      </c>
      <c r="H23" s="14"/>
      <c r="I23" s="14"/>
      <c r="J23" s="14"/>
      <c r="K23" s="14"/>
      <c r="L23" s="14"/>
      <c r="M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9.5" customHeight="1">
      <c r="A24" s="14"/>
      <c r="B24" s="14"/>
      <c r="C24" s="14" t="s">
        <v>34</v>
      </c>
      <c r="D24" s="14"/>
      <c r="E24" s="14"/>
      <c r="F24" s="14"/>
      <c r="G24" s="14" t="s">
        <v>20</v>
      </c>
      <c r="H24" s="14"/>
      <c r="I24" s="14"/>
      <c r="J24" s="14"/>
      <c r="K24" s="14"/>
      <c r="L24" s="14"/>
      <c r="M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9.5" customHeight="1">
      <c r="A25" s="14"/>
      <c r="B25" s="14"/>
      <c r="C25" s="14" t="s">
        <v>35</v>
      </c>
      <c r="D25" s="14"/>
      <c r="E25" s="14"/>
      <c r="F25" s="14"/>
      <c r="G25" s="14" t="s">
        <v>36</v>
      </c>
      <c r="H25" s="14"/>
      <c r="I25" s="14"/>
      <c r="J25" s="14"/>
      <c r="K25" s="14"/>
      <c r="L25" s="14"/>
      <c r="M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9.5" customHeight="1">
      <c r="A26" s="14"/>
      <c r="B26" s="14"/>
      <c r="C26" s="14" t="s">
        <v>37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9.5" customHeight="1">
      <c r="A27" s="14"/>
      <c r="B27" s="14"/>
      <c r="C27" s="14" t="s">
        <v>38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9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9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9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9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9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9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9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9.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9.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9.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9.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9.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9.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9.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9.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9.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9.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9.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9.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9.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9.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9.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9.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9.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9.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9.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9.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9.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9.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9.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9.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9.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9.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9.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9.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9.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9.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9.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9.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9.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9.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9.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9.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9.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9.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9.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9.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9.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9.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9.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9.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9.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9.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9.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9.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9.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9.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9.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9.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9.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9.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9.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9.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9.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9.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9.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9.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9.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9.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9.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9.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9.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9.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9.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9.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9.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9.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9.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9.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9.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9.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9.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9.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9.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9.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9.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9.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9.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9.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9.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9.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9.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9.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9.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9.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9.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9.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9.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9.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9.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9.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9.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9.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9.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9.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9.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9.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9.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9.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9.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9.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9.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9.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9.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9.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9.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9.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9.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9.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9.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9.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9.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9.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9.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9.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9.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9.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9.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9.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9.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9.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9.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9.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9.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9.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9.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9.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9.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9.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9.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9.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9.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9.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9.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9.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9.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9.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9.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9.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9.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9.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9.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9.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9.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9.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9.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9.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9.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9.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9.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9.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9.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9.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9.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9.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9.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9.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9.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9.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9.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9.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9.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9.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9.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9.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9.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9.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9.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9.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9.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9.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9.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9.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9.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9.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9.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9.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9.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9.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9.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9.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9.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9.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9.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9.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9.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9.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9.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9.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9.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9.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9.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9.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9.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9.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9.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9.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9.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9.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9.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9.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9.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9.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9.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9.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9.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9.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9.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9.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9.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9.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9.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9.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9.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9.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9.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9.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9.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9.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9.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9.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9.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9.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9.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9.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9.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9.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9.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9.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9.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9.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9.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9.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9.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9.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9.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9.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9.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9.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9.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9.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9.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9.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9.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9.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9.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9.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9.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9.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9.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9.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9.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9.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9.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9.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9.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9.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9.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9.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9.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9.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9.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9.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9.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9.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9.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9.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9.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9.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9.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9.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9.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9.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9.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9.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9.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9.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9.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9.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9.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9.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9.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9.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9.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9.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9.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9.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9.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9.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9.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9.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9.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9.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9.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9.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9.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9.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9.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9.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9.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9.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9.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9.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9.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9.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9.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9.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9.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9.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9.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9.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9.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9.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9.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9.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9.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9.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9.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9.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9.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9.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9.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9.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9.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9.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9.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9.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9.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9.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9.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9.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9.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9.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9.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9.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9.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9.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9.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9.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9.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9.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9.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9.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9.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9.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9.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9.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9.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9.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9.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9.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9.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9.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9.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9.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9.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9.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9.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9.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9.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9.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9.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9.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9.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9.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9.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9.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9.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9.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9.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9.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9.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9.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9.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9.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9.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9.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9.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9.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9.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9.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9.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9.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9.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9.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9.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9.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9.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9.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9.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9.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9.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9.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9.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9.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9.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9.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9.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9.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9.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9.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9.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9.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9.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9.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9.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9.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9.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9.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9.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9.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9.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9.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9.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9.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9.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9.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9.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9.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9.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9.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9.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9.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9.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9.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9.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9.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9.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9.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9.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9.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9.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9.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9.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9.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9.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9.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9.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9.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9.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9.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9.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9.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9.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9.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9.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9.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9.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9.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9.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9.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9.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9.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9.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9.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9.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9.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9.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9.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9.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9.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9.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9.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9.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9.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9.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9.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9.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9.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9.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9.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9.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9.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9.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9.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9.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9.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9.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9.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9.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9.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9.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9.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9.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9.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9.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9.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9.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9.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9.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9.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9.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9.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9.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9.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9.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9.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9.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9.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9.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9.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9.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9.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9.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9.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9.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9.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9.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9.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9.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9.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9.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9.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9.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9.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9.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9.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9.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9.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9.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9.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9.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9.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9.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9.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9.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9.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9.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9.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9.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9.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9.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9.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9.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9.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9.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9.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9.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9.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9.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9.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9.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9.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9.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9.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9.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9.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9.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9.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9.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9.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9.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9.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9.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9.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9.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9.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9.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9.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9.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9.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9.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9.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9.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9.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9.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9.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9.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9.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9.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9.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9.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9.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9.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9.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9.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9.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9.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9.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9.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9.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9.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9.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9.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9.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9.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9.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9.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9.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9.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9.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9.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9.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9.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9.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9.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9.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9.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9.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9.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9.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9.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9.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9.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9.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9.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9.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9.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9.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9.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9.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9.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9.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9.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9.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9.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9.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9.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9.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9.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9.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9.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9.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9.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9.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9.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9.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9.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9.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9.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9.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9.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9.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9.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9.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9.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9.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9.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9.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9.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9.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9.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9.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9.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9.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9.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9.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9.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9.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9.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9.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9.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9.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9.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9.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9.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9.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9.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9.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9.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9.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9.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9.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9.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9.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9.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9.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9.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9.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9.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9.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9.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9.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9.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9.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9.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9.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9.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9.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9.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9.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9.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9.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9.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9.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9.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9.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9.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9.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9.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9.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9.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9.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9.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9.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9.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9.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9.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9.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9.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9.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9.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9.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9.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9.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9.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9.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9.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9.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9.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9.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9.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9.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9.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9.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9.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9.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9.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9.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9.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9.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9.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9.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9.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9.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9.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9.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9.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9.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9.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9.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9.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9.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9.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9.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9.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9.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9.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9.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9.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9.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9.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9.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9.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9.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9.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9.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9.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9.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9.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9.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9.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9.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9.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9.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9.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9.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9.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9.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9.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9.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9.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9.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9.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9.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9.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9.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9.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9.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9.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9.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9.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9.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9.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9.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9.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9.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9.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9.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9.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9.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9.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9.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9.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9.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9.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9.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9.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9.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9.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9.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9.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9.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9.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9.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9.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9.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9.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9.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9.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9.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9.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9.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9.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9.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9.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9.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9.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9.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9.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9.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9.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9.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9.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9.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9.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9.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9.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9.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9.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9.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9.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9.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9.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9.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9.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9.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9.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9.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9.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9.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9.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9.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9.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9.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9.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9.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9.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9.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9.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9.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9.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9.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9.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9.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9.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9.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9.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9.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9.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9.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9.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9.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9.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9.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9.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9.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9.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9.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9.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9.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9.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9.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9.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9.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9.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9.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9.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9.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9.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9.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9.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9.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9.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9.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9.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9.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9.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9.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9.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9.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9.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9.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9.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9.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9.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9.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9.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9.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9.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9.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9.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9.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9.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9.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9.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9.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9.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9.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9.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9.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9.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9.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9.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9.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9.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9.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9.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9.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9.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9.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9.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9.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9.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9.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9.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9.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9.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9.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9.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9.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9.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9.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9.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9.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9.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9.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9.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9.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9.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9.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9.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9.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9.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9.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9.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9.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9.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9.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9.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9.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9.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9.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9.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9.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9.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9.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9.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9.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9.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9.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9.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9.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9.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9.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9.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9.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9.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9.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9.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9.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9.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9.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autoFilter ref="$B$4:$D$16"/>
  <mergeCells count="2">
    <mergeCell ref="B2:G2"/>
    <mergeCell ref="J2:O2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5">
      <c r="E5" s="25">
        <v>1.0</v>
      </c>
      <c r="F5" s="25">
        <v>2.0</v>
      </c>
      <c r="G5" s="25">
        <v>3.0</v>
      </c>
    </row>
    <row r="6">
      <c r="D6" s="25" t="s">
        <v>39</v>
      </c>
      <c r="E6" s="25" t="b">
        <v>1</v>
      </c>
      <c r="F6" s="25" t="b">
        <v>0</v>
      </c>
      <c r="G6" s="25" t="b">
        <v>0</v>
      </c>
      <c r="H6" s="25" t="b">
        <v>1</v>
      </c>
    </row>
    <row r="7">
      <c r="E7" s="25" t="b">
        <v>1</v>
      </c>
      <c r="F7" s="25" t="b">
        <v>1</v>
      </c>
      <c r="G7" s="25" t="b">
        <v>0</v>
      </c>
      <c r="H7" s="25" t="b">
        <v>1</v>
      </c>
    </row>
    <row r="8">
      <c r="E8" s="25" t="b">
        <v>1</v>
      </c>
      <c r="F8" s="25" t="b">
        <v>1</v>
      </c>
      <c r="G8" s="25" t="b">
        <v>1</v>
      </c>
      <c r="H8" s="25" t="b">
        <v>1</v>
      </c>
    </row>
    <row r="9">
      <c r="E9" s="25" t="b">
        <v>0</v>
      </c>
      <c r="F9" s="25" t="b">
        <v>0</v>
      </c>
      <c r="G9" s="25" t="b">
        <v>0</v>
      </c>
      <c r="H9" s="25" t="b"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2.14"/>
    <col customWidth="1" min="3" max="3" width="15.57"/>
    <col customWidth="1" min="4" max="4" width="13.71"/>
    <col customWidth="1" min="5" max="5" width="7.14"/>
    <col customWidth="1" min="6" max="6" width="22.0"/>
    <col customWidth="1" min="7" max="7" width="11.57"/>
    <col customWidth="1" min="8" max="8" width="10.57"/>
    <col customWidth="1" min="9" max="10" width="9.14"/>
    <col customWidth="1" min="11" max="11" width="15.57"/>
    <col customWidth="1" min="12" max="13" width="9.14"/>
    <col customWidth="1" min="14" max="14" width="22.86"/>
    <col customWidth="1" min="15" max="15" width="17.14"/>
    <col customWidth="1" min="16" max="26" width="8.71"/>
  </cols>
  <sheetData>
    <row r="1" ht="19.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9.5" customHeight="1">
      <c r="A2" s="14"/>
      <c r="B2" s="15" t="s">
        <v>40</v>
      </c>
      <c r="C2" s="16"/>
      <c r="D2" s="16"/>
      <c r="E2" s="16"/>
      <c r="F2" s="16"/>
      <c r="G2" s="17"/>
      <c r="H2" s="14"/>
      <c r="I2" s="14"/>
      <c r="J2" s="15" t="s">
        <v>16</v>
      </c>
      <c r="K2" s="16"/>
      <c r="L2" s="16"/>
      <c r="M2" s="16"/>
      <c r="N2" s="16"/>
      <c r="O2" s="17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9.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9.5" customHeight="1">
      <c r="A4" s="14"/>
      <c r="B4" s="5" t="s">
        <v>1</v>
      </c>
      <c r="C4" s="5" t="s">
        <v>2</v>
      </c>
      <c r="D4" s="5" t="s">
        <v>18</v>
      </c>
      <c r="E4" s="14"/>
      <c r="F4" s="14"/>
      <c r="G4" s="14"/>
      <c r="H4" s="14"/>
      <c r="I4" s="14"/>
      <c r="J4" s="5" t="s">
        <v>1</v>
      </c>
      <c r="K4" s="5" t="s">
        <v>2</v>
      </c>
      <c r="L4" s="5" t="s">
        <v>18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9.5" customHeight="1">
      <c r="A5" s="14"/>
      <c r="B5" s="7" t="s">
        <v>3</v>
      </c>
      <c r="C5" s="9">
        <v>350.0</v>
      </c>
      <c r="D5" s="7" t="b">
        <f t="shared" ref="D5:D16" si="1">OR(C5&lt;$G$7,C5&gt;$G$8)</f>
        <v>0</v>
      </c>
      <c r="E5" s="14"/>
      <c r="F5" s="26" t="s">
        <v>41</v>
      </c>
      <c r="G5" s="9">
        <f>AVERAGE(C5:C16)</f>
        <v>381.0833333</v>
      </c>
      <c r="H5" s="27">
        <f>AVERAGE(C5:C16)</f>
        <v>381.0833333</v>
      </c>
      <c r="I5" s="14"/>
      <c r="J5" s="7" t="s">
        <v>4</v>
      </c>
      <c r="K5" s="9">
        <v>780.0</v>
      </c>
      <c r="L5" s="7"/>
      <c r="M5" s="14"/>
      <c r="N5" s="26" t="s">
        <v>41</v>
      </c>
      <c r="O5" s="9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9.5" customHeight="1">
      <c r="A6" s="14"/>
      <c r="B6" s="7" t="s">
        <v>4</v>
      </c>
      <c r="C6" s="9">
        <v>780.0</v>
      </c>
      <c r="D6" s="7" t="b">
        <f t="shared" si="1"/>
        <v>1</v>
      </c>
      <c r="E6" s="14"/>
      <c r="F6" s="26" t="s">
        <v>42</v>
      </c>
      <c r="G6" s="7">
        <f>_xlfn.STDEV.P(C5:C16)</f>
        <v>187.6616895</v>
      </c>
      <c r="H6" s="14">
        <f>_xlfn.STDEV.P(C5:C16)</f>
        <v>187.6616895</v>
      </c>
      <c r="I6" s="14"/>
      <c r="J6" s="7" t="s">
        <v>7</v>
      </c>
      <c r="K6" s="9">
        <v>725.0</v>
      </c>
      <c r="L6" s="7"/>
      <c r="M6" s="14"/>
      <c r="N6" s="26" t="s">
        <v>42</v>
      </c>
      <c r="O6" s="2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9.5" customHeight="1">
      <c r="A7" s="14"/>
      <c r="B7" s="7" t="s">
        <v>5</v>
      </c>
      <c r="C7" s="9">
        <v>358.0</v>
      </c>
      <c r="D7" s="7" t="b">
        <f t="shared" si="1"/>
        <v>0</v>
      </c>
      <c r="E7" s="14"/>
      <c r="F7" s="26" t="s">
        <v>26</v>
      </c>
      <c r="G7" s="29">
        <f>G5-(1.25*G6)</f>
        <v>146.5062214</v>
      </c>
      <c r="H7" s="27">
        <f>G5-(1.25*G6)</f>
        <v>146.5062214</v>
      </c>
      <c r="I7" s="14"/>
      <c r="J7" s="12" t="s">
        <v>14</v>
      </c>
      <c r="K7" s="13">
        <v>365.0</v>
      </c>
      <c r="L7" s="7"/>
      <c r="M7" s="14"/>
      <c r="N7" s="26" t="s">
        <v>26</v>
      </c>
      <c r="O7" s="29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9.5" customHeight="1">
      <c r="A8" s="14"/>
      <c r="B8" s="7" t="s">
        <v>6</v>
      </c>
      <c r="C8" s="9">
        <v>345.0</v>
      </c>
      <c r="D8" s="7" t="b">
        <f t="shared" si="1"/>
        <v>0</v>
      </c>
      <c r="E8" s="14"/>
      <c r="F8" s="26" t="s">
        <v>24</v>
      </c>
      <c r="G8" s="29">
        <f t="shared" ref="G8:H8" si="2">G5+(1.25*G6)</f>
        <v>615.6604453</v>
      </c>
      <c r="H8" s="27">
        <f t="shared" si="2"/>
        <v>615.6604453</v>
      </c>
      <c r="I8" s="14"/>
      <c r="J8" s="7" t="s">
        <v>11</v>
      </c>
      <c r="K8" s="9">
        <v>360.0</v>
      </c>
      <c r="L8" s="7"/>
      <c r="M8" s="14"/>
      <c r="N8" s="26" t="s">
        <v>24</v>
      </c>
      <c r="O8" s="29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9.5" customHeight="1">
      <c r="A9" s="14"/>
      <c r="B9" s="7" t="s">
        <v>7</v>
      </c>
      <c r="C9" s="9">
        <v>725.0</v>
      </c>
      <c r="D9" s="7" t="b">
        <f t="shared" si="1"/>
        <v>1</v>
      </c>
      <c r="E9" s="14"/>
      <c r="F9" s="14"/>
      <c r="G9" s="14"/>
      <c r="H9" s="14"/>
      <c r="I9" s="14"/>
      <c r="J9" s="7" t="s">
        <v>5</v>
      </c>
      <c r="K9" s="9">
        <v>358.0</v>
      </c>
      <c r="L9" s="7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9.5" customHeight="1">
      <c r="A10" s="14"/>
      <c r="B10" s="7" t="s">
        <v>8</v>
      </c>
      <c r="C10" s="9">
        <v>348.0</v>
      </c>
      <c r="D10" s="7" t="b">
        <f t="shared" si="1"/>
        <v>0</v>
      </c>
      <c r="E10" s="14"/>
      <c r="F10" s="14"/>
      <c r="G10" s="14"/>
      <c r="H10" s="14"/>
      <c r="I10" s="14"/>
      <c r="J10" s="7" t="s">
        <v>9</v>
      </c>
      <c r="K10" s="9">
        <v>355.0</v>
      </c>
      <c r="L10" s="7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9.5" customHeight="1">
      <c r="A11" s="14"/>
      <c r="B11" s="7" t="s">
        <v>9</v>
      </c>
      <c r="C11" s="9">
        <v>355.0</v>
      </c>
      <c r="D11" s="7" t="b">
        <f t="shared" si="1"/>
        <v>0</v>
      </c>
      <c r="E11" s="14"/>
      <c r="F11" s="26" t="s">
        <v>26</v>
      </c>
      <c r="G11" s="14" t="s">
        <v>43</v>
      </c>
      <c r="H11" s="14"/>
      <c r="I11" s="14"/>
      <c r="J11" s="7" t="s">
        <v>13</v>
      </c>
      <c r="K11" s="9">
        <v>352.0</v>
      </c>
      <c r="L11" s="7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9.5" customHeight="1">
      <c r="A12" s="14"/>
      <c r="B12" s="7" t="s">
        <v>10</v>
      </c>
      <c r="C12" s="9">
        <v>110.0</v>
      </c>
      <c r="D12" s="7" t="b">
        <f t="shared" si="1"/>
        <v>1</v>
      </c>
      <c r="E12" s="14"/>
      <c r="F12" s="26" t="s">
        <v>24</v>
      </c>
      <c r="G12" s="14" t="s">
        <v>44</v>
      </c>
      <c r="H12" s="14"/>
      <c r="I12" s="14"/>
      <c r="J12" s="7" t="s">
        <v>3</v>
      </c>
      <c r="K12" s="9">
        <v>350.0</v>
      </c>
      <c r="L12" s="7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9.5" customHeight="1">
      <c r="A13" s="14"/>
      <c r="B13" s="7" t="s">
        <v>11</v>
      </c>
      <c r="C13" s="9">
        <v>360.0</v>
      </c>
      <c r="D13" s="7" t="b">
        <f t="shared" si="1"/>
        <v>0</v>
      </c>
      <c r="E13" s="14"/>
      <c r="F13" s="14"/>
      <c r="G13" s="14"/>
      <c r="H13" s="14"/>
      <c r="I13" s="14"/>
      <c r="J13" s="7" t="s">
        <v>8</v>
      </c>
      <c r="K13" s="9">
        <v>348.0</v>
      </c>
      <c r="L13" s="7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9.5" customHeight="1">
      <c r="A14" s="14"/>
      <c r="B14" s="7" t="s">
        <v>12</v>
      </c>
      <c r="C14" s="9">
        <v>125.0</v>
      </c>
      <c r="D14" s="7" t="b">
        <f t="shared" si="1"/>
        <v>1</v>
      </c>
      <c r="E14" s="14"/>
      <c r="F14" s="14"/>
      <c r="G14" s="14"/>
      <c r="H14" s="14"/>
      <c r="I14" s="14"/>
      <c r="J14" s="7" t="s">
        <v>6</v>
      </c>
      <c r="K14" s="9">
        <v>345.0</v>
      </c>
      <c r="L14" s="7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9.5" customHeight="1">
      <c r="A15" s="14"/>
      <c r="B15" s="7" t="s">
        <v>13</v>
      </c>
      <c r="C15" s="9">
        <v>352.0</v>
      </c>
      <c r="D15" s="7" t="b">
        <f t="shared" si="1"/>
        <v>0</v>
      </c>
      <c r="E15" s="14"/>
      <c r="F15" s="14"/>
      <c r="G15" s="14"/>
      <c r="H15" s="14"/>
      <c r="I15" s="14"/>
      <c r="J15" s="7" t="s">
        <v>12</v>
      </c>
      <c r="K15" s="9">
        <v>125.0</v>
      </c>
      <c r="L15" s="7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9.5" customHeight="1">
      <c r="A16" s="14"/>
      <c r="B16" s="12" t="s">
        <v>14</v>
      </c>
      <c r="C16" s="13">
        <v>365.0</v>
      </c>
      <c r="D16" s="7" t="b">
        <f t="shared" si="1"/>
        <v>0</v>
      </c>
      <c r="E16" s="14"/>
      <c r="F16" s="14"/>
      <c r="G16" s="14"/>
      <c r="H16" s="14"/>
      <c r="I16" s="14"/>
      <c r="J16" s="7" t="s">
        <v>10</v>
      </c>
      <c r="K16" s="9">
        <v>110.0</v>
      </c>
      <c r="L16" s="7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9.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9.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9.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9.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9.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9.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9.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9.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9.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9.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9.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9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9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9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9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9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9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9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9.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9.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9.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9.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9.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9.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9.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9.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9.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9.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9.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9.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9.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9.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9.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9.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9.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9.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9.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9.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9.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9.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9.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9.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9.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9.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9.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9.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9.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9.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9.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9.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9.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9.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9.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9.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9.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9.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9.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9.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9.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9.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9.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9.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9.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9.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9.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9.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9.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9.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9.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9.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9.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9.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9.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9.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9.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9.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9.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9.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9.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9.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9.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9.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9.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9.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9.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9.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9.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9.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9.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9.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9.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9.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9.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9.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9.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9.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9.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9.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9.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9.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9.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9.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9.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9.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9.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9.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9.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9.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9.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9.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9.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9.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9.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9.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9.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9.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9.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9.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9.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9.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9.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9.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9.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9.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9.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9.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9.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9.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9.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9.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9.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9.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9.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9.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9.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9.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9.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9.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9.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9.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9.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9.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9.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9.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9.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9.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9.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9.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9.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9.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9.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9.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9.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9.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9.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9.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9.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9.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9.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9.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9.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9.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9.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9.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9.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9.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9.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9.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9.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9.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9.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9.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9.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9.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9.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9.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9.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9.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9.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9.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9.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9.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9.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9.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9.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9.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9.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9.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9.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9.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9.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9.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9.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9.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9.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9.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9.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9.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9.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9.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9.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9.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9.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9.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9.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9.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9.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9.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9.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9.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9.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9.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9.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9.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9.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9.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9.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9.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9.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9.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9.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9.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9.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9.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9.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9.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9.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9.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9.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9.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9.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9.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9.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9.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9.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9.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9.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9.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9.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9.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9.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9.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9.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9.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9.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9.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9.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9.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9.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9.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9.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9.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9.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9.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9.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9.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9.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9.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9.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9.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9.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9.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9.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9.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9.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9.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9.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9.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9.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9.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9.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9.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9.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9.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9.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9.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9.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9.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9.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9.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9.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9.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9.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9.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9.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9.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9.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9.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9.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9.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9.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9.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9.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9.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9.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9.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9.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9.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9.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9.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9.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9.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9.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9.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9.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9.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9.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9.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9.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9.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9.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9.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9.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9.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9.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9.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9.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9.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9.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9.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9.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9.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9.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9.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9.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9.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9.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9.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9.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9.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9.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9.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9.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9.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9.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9.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9.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9.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9.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9.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9.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9.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9.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9.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9.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9.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9.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9.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9.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9.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9.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9.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9.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9.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9.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9.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9.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9.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9.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9.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9.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9.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9.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9.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9.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9.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9.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9.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9.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9.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9.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9.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9.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9.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9.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9.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9.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9.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9.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9.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9.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9.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9.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9.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9.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9.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9.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9.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9.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9.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9.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9.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9.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9.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9.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9.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9.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9.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9.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9.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9.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9.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9.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9.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9.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9.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9.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9.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9.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9.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9.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9.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9.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9.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9.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9.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9.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9.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9.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9.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9.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9.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9.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9.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9.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9.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9.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9.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9.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9.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9.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9.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9.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9.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9.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9.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9.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9.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9.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9.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9.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9.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9.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9.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9.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9.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9.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9.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9.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9.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9.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9.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9.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9.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9.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9.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9.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9.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9.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9.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9.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9.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9.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9.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9.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9.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9.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9.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9.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9.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9.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9.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9.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9.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9.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9.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9.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9.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9.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9.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9.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9.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9.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9.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9.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9.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9.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9.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9.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9.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9.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9.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9.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9.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9.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9.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9.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9.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9.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9.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9.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9.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9.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9.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9.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9.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9.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9.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9.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9.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9.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9.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9.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9.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9.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9.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9.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9.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9.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9.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9.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9.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9.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9.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9.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9.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9.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9.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9.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9.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9.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9.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9.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9.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9.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9.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9.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9.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9.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9.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9.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9.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9.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9.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9.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9.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9.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9.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9.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9.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9.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9.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9.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9.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9.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9.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9.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9.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9.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9.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9.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9.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9.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9.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9.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9.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9.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9.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9.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9.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9.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9.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9.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9.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9.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9.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9.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9.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9.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9.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9.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9.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9.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9.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9.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9.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9.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9.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9.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9.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9.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9.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9.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9.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9.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9.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9.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9.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9.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9.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9.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9.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9.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9.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9.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9.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9.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9.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9.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9.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9.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9.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9.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9.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9.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9.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9.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9.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9.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9.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9.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9.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9.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9.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9.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9.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9.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9.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9.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9.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9.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9.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9.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9.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9.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9.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9.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9.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9.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9.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9.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9.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9.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9.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9.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9.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9.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9.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9.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9.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9.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9.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9.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9.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9.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9.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9.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9.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9.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9.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9.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9.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9.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9.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9.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9.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9.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9.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9.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9.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9.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9.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9.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9.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9.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9.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9.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9.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9.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9.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9.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9.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9.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9.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9.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9.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9.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9.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9.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9.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9.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9.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9.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9.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9.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9.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9.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9.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9.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9.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9.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9.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9.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9.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9.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9.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9.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9.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9.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9.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9.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9.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9.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9.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9.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9.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9.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9.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9.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9.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9.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9.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9.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9.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9.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9.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9.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9.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9.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9.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9.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9.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9.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9.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9.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9.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9.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9.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9.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9.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9.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9.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9.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9.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9.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9.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9.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9.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9.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9.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9.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9.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9.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9.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9.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9.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9.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9.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9.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9.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9.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9.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9.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9.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9.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9.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9.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9.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9.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9.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9.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9.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9.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9.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9.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9.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9.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9.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9.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9.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9.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9.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9.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9.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9.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9.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9.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9.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9.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9.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9.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9.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9.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9.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9.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9.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9.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9.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9.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9.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9.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9.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9.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9.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9.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9.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9.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9.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9.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9.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9.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9.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9.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9.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9.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9.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9.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9.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9.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9.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9.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9.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9.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9.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9.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9.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9.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9.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9.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9.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9.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9.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9.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9.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9.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9.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9.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9.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9.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9.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9.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9.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9.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9.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9.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9.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9.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9.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9.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9.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9.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9.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9.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9.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9.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9.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9.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9.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9.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9.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9.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9.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9.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9.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9.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9.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9.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9.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9.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9.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9.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9.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9.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9.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9.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9.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9.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9.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9.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9.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9.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9.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9.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9.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9.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9.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9.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9.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9.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9.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9.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9.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9.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9.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9.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9.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9.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9.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9.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9.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9.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9.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9.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9.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9.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9.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9.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9.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9.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9.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9.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9.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9.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9.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9.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9.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9.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9.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9.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9.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9.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9.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9.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9.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9.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9.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9.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9.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9.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9.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9.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9.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9.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9.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9.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9.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9.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9.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9.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9.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9.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9.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9.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9.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9.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9.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9.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9.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9.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9.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9.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9.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9.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9.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9.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9.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9.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9.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9.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9.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9.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9.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9.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9.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9.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9.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9.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9.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9.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9.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9.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9.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9.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9.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9.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9.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9.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9.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9.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9.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9.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9.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9.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9.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2">
    <mergeCell ref="B2:G2"/>
    <mergeCell ref="J2:O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0.0"/>
    <col customWidth="1" min="3" max="3" width="18.14"/>
    <col customWidth="1" min="4" max="5" width="10.57"/>
    <col customWidth="1" min="6" max="6" width="9.14"/>
    <col customWidth="1" min="7" max="7" width="8.14"/>
    <col customWidth="1" min="8" max="8" width="22.0"/>
    <col customWidth="1" min="9" max="9" width="10.43"/>
    <col customWidth="1" min="10" max="10" width="10.71"/>
    <col customWidth="1" min="11" max="12" width="9.14"/>
    <col customWidth="1" min="13" max="13" width="15.57"/>
    <col customWidth="1" min="14" max="14" width="10.57"/>
    <col customWidth="1" min="15" max="16" width="9.14"/>
    <col customWidth="1" min="17" max="17" width="22.86"/>
    <col customWidth="1" min="18" max="18" width="17.14"/>
    <col customWidth="1" min="19" max="26" width="8.71"/>
  </cols>
  <sheetData>
    <row r="1" ht="19.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9.5" customHeight="1">
      <c r="A2" s="14"/>
      <c r="B2" s="15" t="s">
        <v>45</v>
      </c>
      <c r="C2" s="16"/>
      <c r="D2" s="16"/>
      <c r="E2" s="16"/>
      <c r="F2" s="16"/>
      <c r="G2" s="16"/>
      <c r="H2" s="16"/>
      <c r="I2" s="17"/>
      <c r="J2" s="14"/>
      <c r="K2" s="14"/>
      <c r="L2" s="15" t="s">
        <v>16</v>
      </c>
      <c r="M2" s="16"/>
      <c r="N2" s="16"/>
      <c r="O2" s="16"/>
      <c r="P2" s="16"/>
      <c r="Q2" s="16"/>
      <c r="R2" s="17"/>
      <c r="S2" s="14"/>
      <c r="T2" s="14"/>
      <c r="U2" s="14"/>
      <c r="V2" s="14"/>
      <c r="W2" s="14"/>
      <c r="X2" s="14"/>
      <c r="Y2" s="14"/>
      <c r="Z2" s="14"/>
    </row>
    <row r="3" ht="19.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9.5" customHeight="1">
      <c r="A4" s="14"/>
      <c r="B4" s="5" t="s">
        <v>1</v>
      </c>
      <c r="C4" s="5" t="s">
        <v>2</v>
      </c>
      <c r="D4" s="5" t="s">
        <v>46</v>
      </c>
      <c r="E4" s="5" t="s">
        <v>46</v>
      </c>
      <c r="F4" s="5" t="s">
        <v>18</v>
      </c>
      <c r="G4" s="14"/>
      <c r="H4" s="14"/>
      <c r="I4" s="14"/>
      <c r="J4" s="14"/>
      <c r="K4" s="14"/>
      <c r="L4" s="5" t="s">
        <v>1</v>
      </c>
      <c r="M4" s="5" t="s">
        <v>2</v>
      </c>
      <c r="N4" s="5" t="s">
        <v>46</v>
      </c>
      <c r="O4" s="5" t="s">
        <v>18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9.5" customHeight="1">
      <c r="A5" s="14"/>
      <c r="B5" s="7" t="s">
        <v>3</v>
      </c>
      <c r="C5" s="9">
        <v>350.0</v>
      </c>
      <c r="D5" s="9">
        <f t="shared" ref="D5:D16" si="1">(C5-$I$5)/$I$6</f>
        <v>-0.1656349434</v>
      </c>
      <c r="E5" s="9">
        <f t="shared" ref="E5:E16" si="2">(C5-$I$5)/$I$6</f>
        <v>-0.1656349434</v>
      </c>
      <c r="F5" s="7" t="b">
        <f t="shared" ref="F5:F16" si="3">OR((D5&lt;-1.2),(D5&gt;1.8))</f>
        <v>0</v>
      </c>
      <c r="G5" s="14"/>
      <c r="H5" s="26" t="s">
        <v>41</v>
      </c>
      <c r="I5" s="9">
        <f>AVERAGE(C5:C16)</f>
        <v>381.0833333</v>
      </c>
      <c r="J5" s="14"/>
      <c r="K5" s="14"/>
      <c r="L5" s="7" t="s">
        <v>3</v>
      </c>
      <c r="M5" s="9">
        <v>350.0</v>
      </c>
      <c r="N5" s="9"/>
      <c r="O5" s="7"/>
      <c r="P5" s="14"/>
      <c r="Q5" s="26" t="s">
        <v>41</v>
      </c>
      <c r="R5" s="9"/>
      <c r="S5" s="14"/>
      <c r="T5" s="14"/>
      <c r="U5" s="14"/>
      <c r="V5" s="14"/>
      <c r="W5" s="14"/>
      <c r="X5" s="14"/>
      <c r="Y5" s="14"/>
      <c r="Z5" s="14"/>
    </row>
    <row r="6" ht="19.5" customHeight="1">
      <c r="A6" s="14"/>
      <c r="B6" s="7" t="s">
        <v>4</v>
      </c>
      <c r="C6" s="9">
        <v>780.0</v>
      </c>
      <c r="D6" s="9">
        <f t="shared" si="1"/>
        <v>2.125722451</v>
      </c>
      <c r="E6" s="9">
        <f t="shared" si="2"/>
        <v>2.125722451</v>
      </c>
      <c r="F6" s="7" t="b">
        <f t="shared" si="3"/>
        <v>1</v>
      </c>
      <c r="G6" s="14"/>
      <c r="H6" s="26" t="s">
        <v>42</v>
      </c>
      <c r="I6" s="7">
        <f>_xlfn.STDEV.P(C5:C16)</f>
        <v>187.6616895</v>
      </c>
      <c r="J6" s="14"/>
      <c r="K6" s="14"/>
      <c r="L6" s="7" t="s">
        <v>4</v>
      </c>
      <c r="M6" s="9">
        <v>780.0</v>
      </c>
      <c r="N6" s="9"/>
      <c r="O6" s="7"/>
      <c r="P6" s="14"/>
      <c r="Q6" s="26" t="s">
        <v>42</v>
      </c>
      <c r="R6" s="30"/>
      <c r="S6" s="14"/>
      <c r="T6" s="14"/>
      <c r="U6" s="14"/>
      <c r="V6" s="14"/>
      <c r="W6" s="14"/>
      <c r="X6" s="14"/>
      <c r="Y6" s="14"/>
      <c r="Z6" s="14"/>
    </row>
    <row r="7" ht="19.5" customHeight="1">
      <c r="A7" s="14"/>
      <c r="B7" s="7" t="s">
        <v>5</v>
      </c>
      <c r="C7" s="9">
        <v>358.0</v>
      </c>
      <c r="D7" s="9">
        <f t="shared" si="1"/>
        <v>-0.1230050384</v>
      </c>
      <c r="E7" s="9">
        <f t="shared" si="2"/>
        <v>-0.1230050384</v>
      </c>
      <c r="F7" s="7" t="b">
        <f t="shared" si="3"/>
        <v>0</v>
      </c>
      <c r="G7" s="14"/>
      <c r="H7" s="14"/>
      <c r="I7" s="14"/>
      <c r="J7" s="14"/>
      <c r="K7" s="14"/>
      <c r="L7" s="7" t="s">
        <v>5</v>
      </c>
      <c r="M7" s="9">
        <v>358.0</v>
      </c>
      <c r="N7" s="9"/>
      <c r="O7" s="7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9.5" customHeight="1">
      <c r="A8" s="14"/>
      <c r="B8" s="7" t="s">
        <v>6</v>
      </c>
      <c r="C8" s="9">
        <v>345.0</v>
      </c>
      <c r="D8" s="9">
        <f t="shared" si="1"/>
        <v>-0.1922786341</v>
      </c>
      <c r="E8" s="9">
        <f t="shared" si="2"/>
        <v>-0.1922786341</v>
      </c>
      <c r="F8" s="7" t="b">
        <f t="shared" si="3"/>
        <v>0</v>
      </c>
      <c r="G8" s="14"/>
      <c r="H8" s="14"/>
      <c r="I8" s="14"/>
      <c r="J8" s="14"/>
      <c r="K8" s="14"/>
      <c r="L8" s="7" t="s">
        <v>6</v>
      </c>
      <c r="M8" s="9">
        <v>345.0</v>
      </c>
      <c r="N8" s="9"/>
      <c r="O8" s="7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9.5" customHeight="1">
      <c r="A9" s="14"/>
      <c r="B9" s="7" t="s">
        <v>7</v>
      </c>
      <c r="C9" s="9">
        <v>725.0</v>
      </c>
      <c r="D9" s="9">
        <f t="shared" si="1"/>
        <v>1.832641854</v>
      </c>
      <c r="E9" s="9">
        <f t="shared" si="2"/>
        <v>1.832641854</v>
      </c>
      <c r="F9" s="7" t="b">
        <f t="shared" si="3"/>
        <v>1</v>
      </c>
      <c r="G9" s="14"/>
      <c r="H9" s="14" t="s">
        <v>47</v>
      </c>
      <c r="I9" s="14" t="s">
        <v>48</v>
      </c>
      <c r="J9" s="14"/>
      <c r="K9" s="14"/>
      <c r="L9" s="7" t="s">
        <v>7</v>
      </c>
      <c r="M9" s="9">
        <v>725.0</v>
      </c>
      <c r="N9" s="9"/>
      <c r="O9" s="7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9.5" customHeight="1">
      <c r="A10" s="14"/>
      <c r="B10" s="7" t="s">
        <v>8</v>
      </c>
      <c r="C10" s="9">
        <v>348.0</v>
      </c>
      <c r="D10" s="9">
        <f t="shared" si="1"/>
        <v>-0.1762924197</v>
      </c>
      <c r="E10" s="9">
        <f t="shared" si="2"/>
        <v>-0.1762924197</v>
      </c>
      <c r="F10" s="7" t="b">
        <f t="shared" si="3"/>
        <v>0</v>
      </c>
      <c r="G10" s="14"/>
      <c r="H10" s="14"/>
      <c r="I10" s="14"/>
      <c r="J10" s="14"/>
      <c r="K10" s="14"/>
      <c r="L10" s="7" t="s">
        <v>8</v>
      </c>
      <c r="M10" s="9">
        <v>348.0</v>
      </c>
      <c r="N10" s="9"/>
      <c r="O10" s="7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9.5" customHeight="1">
      <c r="A11" s="14"/>
      <c r="B11" s="7" t="s">
        <v>9</v>
      </c>
      <c r="C11" s="9">
        <v>355.0</v>
      </c>
      <c r="D11" s="9">
        <f t="shared" si="1"/>
        <v>-0.1389912528</v>
      </c>
      <c r="E11" s="9">
        <f t="shared" si="2"/>
        <v>-0.1389912528</v>
      </c>
      <c r="F11" s="7" t="b">
        <f t="shared" si="3"/>
        <v>0</v>
      </c>
      <c r="G11" s="14"/>
      <c r="H11" s="14"/>
      <c r="I11" s="14"/>
      <c r="J11" s="14"/>
      <c r="K11" s="14"/>
      <c r="L11" s="7" t="s">
        <v>9</v>
      </c>
      <c r="M11" s="9">
        <v>355.0</v>
      </c>
      <c r="N11" s="9"/>
      <c r="O11" s="7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9.5" customHeight="1">
      <c r="A12" s="14"/>
      <c r="B12" s="7" t="s">
        <v>10</v>
      </c>
      <c r="C12" s="9">
        <v>110.0</v>
      </c>
      <c r="D12" s="9">
        <f t="shared" si="1"/>
        <v>-1.444532094</v>
      </c>
      <c r="E12" s="9">
        <f t="shared" si="2"/>
        <v>-1.444532094</v>
      </c>
      <c r="F12" s="7" t="b">
        <f t="shared" si="3"/>
        <v>1</v>
      </c>
      <c r="G12" s="14"/>
      <c r="H12" s="14"/>
      <c r="I12" s="14"/>
      <c r="J12" s="14"/>
      <c r="K12" s="14"/>
      <c r="L12" s="7" t="s">
        <v>10</v>
      </c>
      <c r="M12" s="9">
        <v>110.0</v>
      </c>
      <c r="N12" s="9"/>
      <c r="O12" s="7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9.5" customHeight="1">
      <c r="A13" s="14"/>
      <c r="B13" s="7" t="s">
        <v>11</v>
      </c>
      <c r="C13" s="9">
        <v>360.0</v>
      </c>
      <c r="D13" s="9">
        <f t="shared" si="1"/>
        <v>-0.1123475622</v>
      </c>
      <c r="E13" s="9">
        <f t="shared" si="2"/>
        <v>-0.1123475622</v>
      </c>
      <c r="F13" s="7" t="b">
        <f t="shared" si="3"/>
        <v>0</v>
      </c>
      <c r="G13" s="14"/>
      <c r="H13" s="14"/>
      <c r="I13" s="14"/>
      <c r="J13" s="14"/>
      <c r="K13" s="14"/>
      <c r="L13" s="7" t="s">
        <v>11</v>
      </c>
      <c r="M13" s="9">
        <v>360.0</v>
      </c>
      <c r="N13" s="9"/>
      <c r="O13" s="7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9.5" customHeight="1">
      <c r="A14" s="14"/>
      <c r="B14" s="7" t="s">
        <v>12</v>
      </c>
      <c r="C14" s="9">
        <v>125.0</v>
      </c>
      <c r="D14" s="9">
        <f t="shared" si="1"/>
        <v>-1.364601022</v>
      </c>
      <c r="E14" s="9">
        <f t="shared" si="2"/>
        <v>-1.364601022</v>
      </c>
      <c r="F14" s="7" t="b">
        <f t="shared" si="3"/>
        <v>1</v>
      </c>
      <c r="G14" s="14"/>
      <c r="H14" s="14"/>
      <c r="I14" s="14"/>
      <c r="J14" s="14"/>
      <c r="K14" s="14"/>
      <c r="L14" s="7" t="s">
        <v>12</v>
      </c>
      <c r="M14" s="9">
        <v>125.0</v>
      </c>
      <c r="N14" s="9"/>
      <c r="O14" s="7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9.5" customHeight="1">
      <c r="A15" s="14"/>
      <c r="B15" s="7" t="s">
        <v>13</v>
      </c>
      <c r="C15" s="9">
        <v>352.0</v>
      </c>
      <c r="D15" s="9">
        <f t="shared" si="1"/>
        <v>-0.1549774672</v>
      </c>
      <c r="E15" s="9">
        <f t="shared" si="2"/>
        <v>-0.1549774672</v>
      </c>
      <c r="F15" s="7" t="b">
        <f t="shared" si="3"/>
        <v>0</v>
      </c>
      <c r="G15" s="14"/>
      <c r="H15" s="14"/>
      <c r="I15" s="14"/>
      <c r="J15" s="14"/>
      <c r="K15" s="14"/>
      <c r="L15" s="7" t="s">
        <v>13</v>
      </c>
      <c r="M15" s="9">
        <v>352.0</v>
      </c>
      <c r="N15" s="9"/>
      <c r="O15" s="7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9.5" customHeight="1">
      <c r="A16" s="14"/>
      <c r="B16" s="12" t="s">
        <v>14</v>
      </c>
      <c r="C16" s="13">
        <v>365.0</v>
      </c>
      <c r="D16" s="9">
        <f t="shared" si="1"/>
        <v>-0.08570387154</v>
      </c>
      <c r="E16" s="9">
        <f t="shared" si="2"/>
        <v>-0.08570387154</v>
      </c>
      <c r="F16" s="7" t="b">
        <f t="shared" si="3"/>
        <v>0</v>
      </c>
      <c r="G16" s="14"/>
      <c r="H16" s="14"/>
      <c r="I16" s="14"/>
      <c r="J16" s="14"/>
      <c r="K16" s="14"/>
      <c r="L16" s="12" t="s">
        <v>14</v>
      </c>
      <c r="M16" s="13">
        <v>365.0</v>
      </c>
      <c r="N16" s="9"/>
      <c r="O16" s="7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9.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9.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9.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9.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9.5" customHeight="1">
      <c r="A21" s="14"/>
      <c r="B21" s="14"/>
      <c r="C21" s="14"/>
      <c r="D21" s="14"/>
      <c r="E21" s="14"/>
      <c r="F21" s="14"/>
      <c r="G21" s="14"/>
      <c r="H21" s="14"/>
      <c r="I21" s="14">
        <v>-1.0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9.5" customHeight="1">
      <c r="A22" s="14"/>
      <c r="B22" s="14"/>
      <c r="C22" s="14"/>
      <c r="D22" s="14"/>
      <c r="E22" s="14"/>
      <c r="F22" s="14"/>
      <c r="G22" s="14"/>
      <c r="H22" s="14"/>
      <c r="I22" s="14">
        <v>0.0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9.5" customHeight="1">
      <c r="A23" s="14"/>
      <c r="B23" s="14"/>
      <c r="C23" s="14"/>
      <c r="D23" s="14"/>
      <c r="E23" s="14"/>
      <c r="F23" s="14"/>
      <c r="G23" s="14"/>
      <c r="H23" s="14"/>
      <c r="I23" s="14">
        <v>1.0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9.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9.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9.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9.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9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9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9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9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9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9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9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9.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9.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9.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9.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9.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9.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9.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9.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9.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9.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9.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9.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9.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9.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9.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9.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9.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9.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9.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9.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9.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9.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9.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9.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9.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9.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9.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9.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9.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9.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9.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9.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9.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9.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9.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9.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9.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9.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9.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9.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9.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9.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9.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9.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9.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9.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9.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9.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9.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9.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9.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9.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9.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9.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9.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9.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9.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9.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9.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9.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9.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9.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9.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9.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9.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9.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9.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9.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9.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9.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9.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9.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9.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9.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9.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9.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9.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9.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9.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9.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9.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9.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9.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9.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9.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9.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9.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9.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9.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9.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9.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9.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9.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9.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9.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9.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9.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9.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9.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9.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9.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9.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9.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9.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9.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9.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9.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9.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9.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9.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9.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9.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9.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9.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9.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9.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9.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9.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9.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9.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9.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9.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9.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9.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9.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9.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9.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9.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9.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9.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9.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9.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9.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9.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9.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9.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9.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9.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9.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9.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9.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9.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9.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9.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9.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9.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9.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9.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9.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9.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9.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9.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9.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9.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9.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9.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9.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9.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9.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9.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9.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9.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9.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9.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9.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9.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9.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9.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9.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9.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9.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9.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9.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9.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9.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9.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9.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9.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9.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9.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9.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9.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9.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9.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9.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9.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9.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9.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9.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9.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9.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9.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9.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9.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9.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9.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9.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9.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9.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9.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9.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9.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9.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9.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9.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9.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9.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9.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9.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9.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9.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9.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9.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9.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9.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9.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9.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9.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9.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9.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9.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9.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9.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9.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9.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9.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9.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9.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9.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9.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9.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9.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9.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9.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9.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9.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9.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9.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9.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9.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9.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9.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9.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9.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9.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9.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9.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9.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9.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9.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9.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9.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9.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9.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9.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9.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9.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9.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9.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9.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9.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9.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9.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9.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9.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9.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9.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9.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9.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9.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9.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9.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9.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9.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9.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9.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9.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9.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9.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9.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9.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9.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9.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9.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9.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9.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9.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9.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9.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9.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9.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9.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9.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9.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9.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9.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9.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9.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9.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9.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9.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9.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9.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9.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9.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9.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9.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9.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9.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9.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9.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9.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9.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9.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9.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9.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9.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9.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9.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9.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9.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9.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9.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9.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9.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9.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9.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9.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9.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9.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9.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9.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9.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9.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9.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9.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9.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9.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9.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9.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9.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9.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9.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9.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9.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9.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9.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9.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9.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9.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9.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9.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9.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9.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9.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9.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9.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9.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9.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9.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9.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9.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9.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9.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9.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9.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9.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9.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9.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9.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9.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9.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9.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9.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9.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9.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9.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9.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9.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9.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9.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9.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9.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9.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9.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9.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9.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9.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9.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9.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9.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9.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9.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9.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9.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9.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9.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9.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9.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9.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9.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9.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9.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9.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9.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9.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9.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9.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9.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9.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9.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9.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9.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9.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9.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9.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9.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9.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9.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9.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9.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9.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9.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9.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9.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9.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9.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9.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9.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9.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9.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9.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9.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9.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9.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9.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9.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9.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9.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9.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9.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9.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9.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9.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9.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9.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9.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9.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9.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9.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9.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9.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9.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9.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9.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9.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9.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9.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9.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9.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9.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9.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9.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9.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9.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9.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9.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9.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9.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9.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9.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9.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9.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9.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9.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9.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9.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9.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9.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9.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9.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9.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9.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9.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9.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9.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9.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9.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9.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9.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9.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9.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9.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9.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9.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9.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9.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9.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9.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9.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9.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9.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9.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9.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9.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9.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9.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9.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9.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9.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9.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9.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9.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9.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9.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9.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9.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9.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9.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9.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9.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9.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9.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9.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9.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9.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9.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9.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9.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9.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9.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9.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9.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9.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9.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9.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9.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9.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9.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9.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9.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9.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9.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9.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9.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9.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9.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9.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9.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9.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9.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9.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9.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9.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9.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9.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9.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9.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9.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9.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9.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9.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9.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9.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9.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9.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9.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9.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9.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9.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9.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9.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9.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9.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9.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9.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9.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9.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9.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9.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9.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9.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9.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9.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9.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9.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9.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9.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9.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9.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9.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9.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9.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9.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9.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9.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9.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9.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9.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9.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9.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9.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9.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9.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9.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9.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9.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9.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9.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9.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9.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9.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9.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9.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9.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9.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9.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9.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9.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9.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9.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9.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9.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9.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9.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9.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9.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9.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9.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9.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9.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9.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9.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9.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9.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9.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9.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9.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9.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9.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9.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9.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9.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9.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9.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9.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9.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9.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9.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9.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9.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9.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9.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9.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9.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9.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9.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9.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9.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9.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9.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9.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9.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9.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9.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9.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9.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9.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9.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9.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9.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9.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9.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9.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9.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9.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9.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9.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9.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9.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9.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9.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9.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9.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9.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9.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9.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9.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9.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9.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9.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9.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9.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9.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9.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9.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9.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9.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9.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9.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9.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9.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9.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9.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9.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9.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9.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9.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9.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9.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9.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9.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9.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9.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9.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9.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9.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9.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9.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9.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9.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9.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9.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9.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9.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9.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9.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9.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9.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9.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9.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9.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9.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9.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9.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9.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9.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9.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9.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9.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9.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9.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9.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9.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9.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9.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9.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9.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9.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9.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9.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9.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9.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9.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9.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9.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9.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9.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9.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9.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9.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9.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9.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9.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9.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9.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9.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9.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9.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9.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9.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9.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9.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9.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9.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9.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9.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9.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9.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9.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9.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9.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9.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9.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9.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9.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9.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9.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9.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9.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9.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9.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9.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9.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9.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9.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9.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9.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9.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9.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9.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9.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9.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9.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9.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9.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9.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9.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9.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9.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9.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9.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9.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9.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9.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9.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9.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9.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9.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9.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9.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9.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9.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9.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9.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9.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9.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9.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9.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9.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9.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9.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9.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9.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9.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9.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9.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9.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9.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9.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9.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9.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9.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9.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9.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9.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9.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9.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9.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9.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9.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9.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9.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9.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9.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9.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9.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9.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9.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9.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9.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9.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9.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9.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9.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9.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9.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9.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9.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9.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9.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9.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9.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9.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9.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9.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9.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9.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9.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9.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9.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9.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9.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9.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9.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9.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9.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9.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9.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9.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9.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9.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9.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9.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9.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9.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9.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9.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9.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9.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9.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9.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9.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9.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9.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9.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9.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9.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9.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9.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9.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9.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9.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9.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9.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9.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9.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9.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9.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9.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9.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9.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9.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9.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9.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9.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9.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9.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9.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9.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9.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9.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9.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9.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9.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9.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9.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9.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9.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9.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9.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9.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9.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9.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9.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9.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9.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9.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9.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9.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9.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9.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9.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9.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9.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9.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9.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9.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9.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9.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9.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9.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9.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9.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9.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9.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2">
    <mergeCell ref="B2:I2"/>
    <mergeCell ref="L2:R2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2" width="23.14"/>
    <col customWidth="1" min="3" max="3" width="19.29"/>
    <col customWidth="1" min="4" max="4" width="9.29"/>
    <col customWidth="1" min="5" max="5" width="11.14"/>
    <col customWidth="1" min="6" max="6" width="9.14"/>
    <col customWidth="1" min="7" max="7" width="9.57"/>
    <col customWidth="1" min="8" max="8" width="10.14"/>
    <col customWidth="1" min="9" max="9" width="143.29"/>
    <col customWidth="1" min="10" max="10" width="14.86"/>
    <col customWidth="1" min="11" max="11" width="15.57"/>
    <col customWidth="1" min="12" max="12" width="9.14"/>
    <col customWidth="1" min="13" max="13" width="10.43"/>
    <col customWidth="1" min="14" max="14" width="9.14"/>
    <col customWidth="1" min="15" max="15" width="11.43"/>
    <col customWidth="1" min="16" max="26" width="8.71"/>
  </cols>
  <sheetData>
    <row r="1" ht="19.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9.5" customHeight="1">
      <c r="A2" s="14"/>
      <c r="B2" s="31" t="s">
        <v>49</v>
      </c>
      <c r="C2" s="16"/>
      <c r="D2" s="16"/>
      <c r="E2" s="16"/>
      <c r="F2" s="16"/>
      <c r="G2" s="17"/>
      <c r="H2" s="14"/>
      <c r="I2" s="14"/>
      <c r="J2" s="31" t="s">
        <v>16</v>
      </c>
      <c r="K2" s="16"/>
      <c r="L2" s="16"/>
      <c r="M2" s="16"/>
      <c r="N2" s="16"/>
      <c r="O2" s="17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9.5" customHeight="1">
      <c r="A3" s="14"/>
      <c r="B3" s="11"/>
      <c r="C3" s="11"/>
      <c r="D3" s="14"/>
      <c r="E3" s="14"/>
      <c r="F3" s="14"/>
      <c r="G3" s="14"/>
      <c r="H3" s="14"/>
      <c r="I3" s="14"/>
      <c r="J3" s="11"/>
      <c r="K3" s="11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9.5" customHeight="1">
      <c r="A4" s="14"/>
      <c r="B4" s="5" t="s">
        <v>1</v>
      </c>
      <c r="C4" s="5" t="s">
        <v>2</v>
      </c>
      <c r="D4" s="14"/>
      <c r="E4" s="26" t="s">
        <v>50</v>
      </c>
      <c r="F4" s="14"/>
      <c r="G4" s="26" t="s">
        <v>51</v>
      </c>
      <c r="H4" s="14"/>
      <c r="I4" s="14"/>
      <c r="J4" s="5" t="s">
        <v>1</v>
      </c>
      <c r="K4" s="5" t="s">
        <v>2</v>
      </c>
      <c r="L4" s="14"/>
      <c r="M4" s="26" t="s">
        <v>50</v>
      </c>
      <c r="N4" s="14"/>
      <c r="O4" s="26" t="s">
        <v>51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9.5" customHeight="1">
      <c r="A5" s="14"/>
      <c r="B5" s="7" t="s">
        <v>3</v>
      </c>
      <c r="C5" s="9">
        <v>350.0</v>
      </c>
      <c r="D5" s="14"/>
      <c r="E5" s="12">
        <f>LARGE($C$5:$C$16,1)</f>
        <v>780</v>
      </c>
      <c r="F5" s="14"/>
      <c r="G5" s="12">
        <f>SMALL($C$5:$C$16,1)</f>
        <v>110</v>
      </c>
      <c r="H5" s="14">
        <f>LARGE($C$5:$C$16,1)</f>
        <v>780</v>
      </c>
      <c r="I5" s="14"/>
      <c r="J5" s="7" t="s">
        <v>3</v>
      </c>
      <c r="K5" s="9">
        <v>350.0</v>
      </c>
      <c r="L5" s="14"/>
      <c r="M5" s="12">
        <f t="shared" ref="M5:M6" si="1">LARGE($C$5:$C$16,2)</f>
        <v>725</v>
      </c>
      <c r="N5" s="14"/>
      <c r="O5" s="12">
        <f>SMALL($C$5:$C$16,1)</f>
        <v>110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9.5" customHeight="1">
      <c r="A6" s="14"/>
      <c r="B6" s="7" t="s">
        <v>4</v>
      </c>
      <c r="C6" s="9">
        <v>780.0</v>
      </c>
      <c r="D6" s="14"/>
      <c r="E6" s="12">
        <f>LARGE($C$5:$C$16,2)</f>
        <v>725</v>
      </c>
      <c r="F6" s="14"/>
      <c r="G6" s="12">
        <f>SMALL($C$5:$C$16,2)</f>
        <v>125</v>
      </c>
      <c r="H6" s="14">
        <f>LARGE($C$5:$C$16,2)</f>
        <v>725</v>
      </c>
      <c r="I6" s="14"/>
      <c r="J6" s="7" t="s">
        <v>4</v>
      </c>
      <c r="K6" s="9">
        <v>780.0</v>
      </c>
      <c r="L6" s="14"/>
      <c r="M6" s="12">
        <f t="shared" si="1"/>
        <v>725</v>
      </c>
      <c r="N6" s="14"/>
      <c r="O6" s="12">
        <f>SMALL($C$5:$C$16,2)</f>
        <v>125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9.5" customHeight="1">
      <c r="A7" s="14"/>
      <c r="B7" s="7" t="s">
        <v>5</v>
      </c>
      <c r="C7" s="9">
        <v>358.0</v>
      </c>
      <c r="D7" s="14"/>
      <c r="E7" s="12">
        <f>LARGE($C$5:$C$16,3)</f>
        <v>365</v>
      </c>
      <c r="F7" s="14"/>
      <c r="G7" s="12">
        <f>SMALL($C$5:$C$16,3)</f>
        <v>345</v>
      </c>
      <c r="H7" s="14">
        <f>LARGE($C$5:$C$16,3)</f>
        <v>365</v>
      </c>
      <c r="I7" s="14"/>
      <c r="J7" s="7" t="s">
        <v>5</v>
      </c>
      <c r="K7" s="9">
        <v>358.0</v>
      </c>
      <c r="L7" s="14"/>
      <c r="M7" s="12">
        <f>LARGE($C$5:$C$16,3)</f>
        <v>365</v>
      </c>
      <c r="N7" s="14"/>
      <c r="O7" s="12">
        <f>SMALL($C$5:$C$16,3)</f>
        <v>345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9.5" customHeight="1">
      <c r="A8" s="14"/>
      <c r="B8" s="7" t="s">
        <v>6</v>
      </c>
      <c r="C8" s="9">
        <v>345.0</v>
      </c>
      <c r="D8" s="14"/>
      <c r="E8" s="12">
        <f>LARGE($C$5:$C$16,4)</f>
        <v>360</v>
      </c>
      <c r="F8" s="14"/>
      <c r="G8" s="12">
        <f>SMALL($C$5:$C$16,4)</f>
        <v>348</v>
      </c>
      <c r="H8" s="14"/>
      <c r="I8" s="14"/>
      <c r="J8" s="7" t="s">
        <v>6</v>
      </c>
      <c r="K8" s="9">
        <v>345.0</v>
      </c>
      <c r="L8" s="14"/>
      <c r="M8" s="12">
        <f>LARGE($C$5:$C$16,4)</f>
        <v>360</v>
      </c>
      <c r="N8" s="14"/>
      <c r="O8" s="12">
        <f>SMALL($C$5:$C$16,4)</f>
        <v>348</v>
      </c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9.5" customHeight="1">
      <c r="A9" s="14"/>
      <c r="B9" s="7" t="s">
        <v>7</v>
      </c>
      <c r="C9" s="9">
        <v>725.0</v>
      </c>
      <c r="D9" s="14"/>
      <c r="E9" s="12">
        <f>LARGE($C$5:$C$16,5)</f>
        <v>358</v>
      </c>
      <c r="F9" s="14"/>
      <c r="G9" s="12">
        <f>SMALL($C$5:$C$16,5)</f>
        <v>350</v>
      </c>
      <c r="H9" s="14">
        <f>SMALL($C$5:$C$16,1)</f>
        <v>110</v>
      </c>
      <c r="I9" s="14"/>
      <c r="J9" s="7" t="s">
        <v>7</v>
      </c>
      <c r="K9" s="9">
        <v>725.0</v>
      </c>
      <c r="L9" s="14"/>
      <c r="M9" s="12">
        <f>LARGE($C$5:$C$16,5)</f>
        <v>358</v>
      </c>
      <c r="N9" s="14"/>
      <c r="O9" s="12">
        <f>SMALL($C$5:$C$16,5)</f>
        <v>350</v>
      </c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9.5" customHeight="1">
      <c r="A10" s="14"/>
      <c r="B10" s="7" t="s">
        <v>8</v>
      </c>
      <c r="C10" s="9">
        <v>348.0</v>
      </c>
      <c r="D10" s="14"/>
      <c r="E10" s="14"/>
      <c r="F10" s="14"/>
      <c r="G10" s="14"/>
      <c r="H10" s="14">
        <f>SMALL($C$5:$C$16,2)</f>
        <v>125</v>
      </c>
      <c r="I10" s="14"/>
      <c r="J10" s="7" t="s">
        <v>8</v>
      </c>
      <c r="K10" s="9">
        <v>348.0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9.5" customHeight="1">
      <c r="A11" s="14"/>
      <c r="B11" s="7" t="s">
        <v>9</v>
      </c>
      <c r="C11" s="9">
        <v>355.0</v>
      </c>
      <c r="D11" s="14"/>
      <c r="E11" s="14"/>
      <c r="F11" s="14"/>
      <c r="G11" s="14"/>
      <c r="H11" s="14">
        <f>SMALL($C$5:$C$16,3)</f>
        <v>345</v>
      </c>
      <c r="I11" s="14"/>
      <c r="J11" s="7" t="s">
        <v>9</v>
      </c>
      <c r="K11" s="9">
        <v>355.0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9.5" customHeight="1">
      <c r="A12" s="14"/>
      <c r="B12" s="7" t="s">
        <v>10</v>
      </c>
      <c r="C12" s="9">
        <v>110.0</v>
      </c>
      <c r="D12" s="14"/>
      <c r="E12" s="14"/>
      <c r="F12" s="14"/>
      <c r="G12" s="14"/>
      <c r="H12" s="14"/>
      <c r="I12" s="14"/>
      <c r="J12" s="7" t="s">
        <v>10</v>
      </c>
      <c r="K12" s="9">
        <v>110.0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9.5" customHeight="1">
      <c r="A13" s="14"/>
      <c r="B13" s="7" t="s">
        <v>11</v>
      </c>
      <c r="C13" s="9">
        <v>360.0</v>
      </c>
      <c r="D13" s="14"/>
      <c r="E13" s="14"/>
      <c r="F13" s="14"/>
      <c r="G13" s="14"/>
      <c r="H13" s="14"/>
      <c r="I13" s="14"/>
      <c r="J13" s="7" t="s">
        <v>11</v>
      </c>
      <c r="K13" s="9">
        <v>360.0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9.5" customHeight="1">
      <c r="A14" s="14"/>
      <c r="B14" s="7" t="s">
        <v>12</v>
      </c>
      <c r="C14" s="9">
        <v>125.0</v>
      </c>
      <c r="D14" s="14"/>
      <c r="E14" s="14"/>
      <c r="F14" s="14"/>
      <c r="G14" s="14"/>
      <c r="H14" s="14"/>
      <c r="I14" s="14"/>
      <c r="J14" s="7" t="s">
        <v>12</v>
      </c>
      <c r="K14" s="9">
        <v>125.0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9.5" customHeight="1">
      <c r="A15" s="14"/>
      <c r="B15" s="7" t="s">
        <v>13</v>
      </c>
      <c r="C15" s="9">
        <v>352.0</v>
      </c>
      <c r="D15" s="14"/>
      <c r="E15" s="27">
        <f>AVERAGE(C5:C16)</f>
        <v>381.0833333</v>
      </c>
      <c r="F15" s="14" t="s">
        <v>52</v>
      </c>
      <c r="G15" s="14"/>
      <c r="H15" s="14"/>
      <c r="I15" s="14"/>
      <c r="J15" s="7" t="s">
        <v>13</v>
      </c>
      <c r="K15" s="9">
        <v>352.0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9.5" customHeight="1">
      <c r="A16" s="14"/>
      <c r="B16" s="12" t="s">
        <v>14</v>
      </c>
      <c r="C16" s="13">
        <v>365.0</v>
      </c>
      <c r="D16" s="14"/>
      <c r="E16" s="27">
        <f>MEDIAN(C5:C16)</f>
        <v>353.5</v>
      </c>
      <c r="F16" s="14" t="s">
        <v>53</v>
      </c>
      <c r="G16" s="14"/>
      <c r="H16" s="14"/>
      <c r="I16" s="14"/>
      <c r="J16" s="12" t="s">
        <v>14</v>
      </c>
      <c r="K16" s="13">
        <v>365.0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9.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9.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9.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9.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9.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9.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9.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9.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9.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9.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9.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9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9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9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9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9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9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9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9.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9.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9.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9.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9.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9.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9.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9.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9.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9.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9.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9.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9.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9.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9.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9.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9.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9.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9.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9.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9.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9.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9.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9.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9.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9.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9.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9.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9.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9.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9.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9.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9.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9.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9.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9.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9.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9.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9.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9.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9.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9.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9.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9.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9.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9.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9.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9.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9.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9.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9.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9.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9.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9.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9.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9.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9.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9.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9.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9.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9.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9.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9.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9.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9.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9.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9.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9.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9.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9.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9.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9.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9.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9.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9.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9.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9.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9.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9.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9.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9.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9.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9.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9.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9.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9.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9.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9.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9.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9.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9.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9.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9.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9.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9.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9.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9.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9.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9.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9.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9.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9.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9.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9.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9.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9.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9.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9.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9.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9.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9.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9.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9.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9.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9.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9.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9.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9.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9.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9.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9.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9.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9.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9.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9.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9.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9.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9.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9.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9.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9.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9.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9.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9.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9.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9.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9.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9.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9.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9.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9.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9.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9.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9.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9.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9.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9.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9.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9.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9.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9.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9.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9.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9.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9.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9.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9.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9.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9.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9.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9.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9.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9.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9.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9.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9.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9.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9.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9.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9.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9.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9.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9.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9.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9.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9.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9.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9.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9.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9.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9.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9.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9.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9.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9.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9.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9.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9.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9.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9.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9.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9.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9.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9.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9.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9.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9.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9.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9.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9.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9.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9.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9.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9.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9.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9.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9.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9.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9.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9.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9.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9.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9.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9.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9.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9.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9.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9.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9.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9.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9.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9.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9.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9.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9.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9.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9.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9.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9.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9.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9.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9.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9.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9.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9.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9.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9.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9.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9.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9.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9.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9.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9.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9.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9.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9.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9.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9.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9.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9.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9.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9.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9.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9.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9.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9.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9.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9.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9.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9.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9.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9.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9.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9.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9.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9.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9.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9.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9.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9.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9.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9.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9.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9.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9.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9.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9.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9.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9.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9.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9.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9.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9.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9.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9.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9.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9.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9.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9.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9.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9.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9.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9.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9.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9.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9.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9.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9.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9.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9.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9.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9.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9.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9.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9.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9.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9.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9.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9.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9.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9.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9.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9.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9.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9.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9.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9.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9.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9.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9.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9.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9.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9.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9.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9.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9.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9.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9.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9.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9.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9.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9.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9.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9.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9.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9.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9.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9.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9.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9.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9.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9.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9.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9.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9.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9.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9.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9.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9.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9.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9.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9.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9.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9.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9.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9.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9.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9.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9.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9.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9.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9.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9.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9.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9.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9.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9.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9.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9.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9.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9.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9.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9.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9.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9.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9.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9.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9.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9.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9.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9.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9.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9.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9.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9.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9.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9.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9.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9.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9.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9.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9.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9.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9.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9.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9.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9.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9.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9.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9.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9.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9.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9.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9.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9.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9.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9.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9.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9.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9.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9.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9.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9.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9.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9.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9.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9.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9.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9.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9.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9.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9.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9.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9.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9.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9.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9.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9.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9.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9.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9.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9.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9.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9.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9.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9.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9.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9.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9.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9.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9.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9.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9.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9.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9.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9.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9.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9.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9.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9.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9.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9.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9.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9.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9.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9.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9.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9.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9.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9.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9.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9.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9.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9.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9.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9.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9.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9.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9.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9.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9.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9.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9.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9.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9.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9.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9.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9.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9.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9.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9.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9.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9.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9.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9.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9.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9.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9.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9.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9.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9.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9.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9.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9.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9.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9.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9.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9.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9.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9.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9.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9.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9.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9.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9.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9.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9.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9.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9.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9.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9.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9.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9.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9.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9.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9.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9.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9.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9.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9.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9.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9.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9.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9.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9.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9.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9.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9.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9.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9.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9.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9.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9.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9.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9.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9.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9.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9.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9.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9.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9.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9.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9.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9.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9.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9.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9.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9.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9.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9.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9.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9.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9.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9.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9.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9.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9.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9.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9.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9.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9.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9.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9.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9.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9.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9.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9.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9.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9.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9.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9.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9.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9.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9.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9.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9.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9.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9.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9.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9.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9.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9.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9.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9.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9.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9.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9.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9.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9.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9.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9.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9.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9.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9.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9.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9.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9.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9.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9.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9.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9.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9.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9.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9.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9.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9.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9.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9.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9.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9.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9.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9.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9.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9.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9.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9.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9.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9.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9.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9.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9.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9.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9.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9.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9.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9.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9.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9.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9.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9.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9.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9.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9.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9.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9.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9.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9.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9.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9.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9.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9.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9.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9.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9.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9.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9.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9.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9.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9.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9.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9.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9.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9.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9.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9.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9.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9.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9.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9.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9.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9.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9.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9.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9.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9.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9.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9.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9.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9.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9.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9.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9.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9.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9.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9.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9.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9.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9.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9.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9.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9.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9.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9.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9.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9.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9.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9.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9.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9.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9.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9.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9.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9.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9.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9.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9.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9.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9.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9.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9.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9.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9.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9.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9.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9.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9.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9.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9.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9.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9.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9.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9.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9.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9.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9.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9.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9.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9.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9.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9.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9.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9.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9.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9.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9.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9.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9.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9.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9.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9.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9.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9.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9.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9.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9.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9.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9.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9.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9.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9.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9.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9.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9.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9.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9.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9.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9.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9.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9.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9.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9.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9.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9.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9.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9.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9.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9.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9.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9.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9.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9.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9.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9.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9.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9.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9.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9.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9.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9.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9.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9.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9.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9.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9.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9.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9.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9.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9.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9.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9.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9.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9.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9.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9.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9.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9.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9.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9.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9.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9.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9.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9.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9.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9.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9.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9.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9.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9.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9.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9.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9.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9.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9.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9.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9.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9.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9.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9.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9.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9.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9.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9.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9.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9.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9.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9.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9.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9.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9.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9.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9.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9.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9.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9.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9.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9.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9.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9.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9.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9.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9.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9.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9.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9.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9.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9.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9.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9.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9.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9.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9.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9.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9.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9.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9.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9.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9.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9.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9.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9.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9.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9.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9.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9.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9.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9.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9.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9.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9.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9.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9.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9.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9.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9.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9.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9.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9.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9.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9.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9.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9.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9.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9.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9.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9.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9.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9.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9.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9.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9.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9.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9.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9.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9.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9.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9.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9.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9.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9.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9.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9.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9.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9.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9.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9.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9.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9.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9.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9.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9.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9.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9.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9.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9.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9.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9.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9.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9.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9.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9.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9.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9.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9.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9.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9.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9.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9.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9.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9.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9.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9.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9.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9.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9.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9.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9.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9.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9.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9.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9.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9.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9.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9.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9.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9.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9.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9.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9.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9.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9.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9.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9.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9.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9.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9.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9.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9.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9.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9.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9.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9.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9.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9.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9.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9.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9.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9.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9.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9.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9.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9.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9.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9.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9.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9.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9.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2">
    <mergeCell ref="B2:G2"/>
    <mergeCell ref="J2:O2"/>
  </mergeCells>
  <printOptions/>
  <pageMargins bottom="0.75" footer="0.0" header="0.0" left="0.7" right="0.7" top="0.75"/>
  <pageSetup orientation="portrait"/>
  <drawing r:id="rId1"/>
</worksheet>
</file>