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ing Charts" sheetId="1" r:id="rId4"/>
    <sheet state="visible" name="IF Function" sheetId="2" r:id="rId5"/>
    <sheet state="visible" name="Using IQR" sheetId="3" r:id="rId6"/>
  </sheets>
  <definedNames/>
  <calcPr/>
</workbook>
</file>

<file path=xl/sharedStrings.xml><?xml version="1.0" encoding="utf-8"?>
<sst xmlns="http://schemas.openxmlformats.org/spreadsheetml/2006/main" count="69" uniqueCount="46">
  <si>
    <t>Using Charts</t>
  </si>
  <si>
    <t>Try Yourslef</t>
  </si>
  <si>
    <t>Week Count</t>
  </si>
  <si>
    <t>Casualities</t>
  </si>
  <si>
    <t>Use of IF Function</t>
  </si>
  <si>
    <t>SUMMARY OUTPUT</t>
  </si>
  <si>
    <t>Upper Limit</t>
  </si>
  <si>
    <t>Lower Limit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</si>
  <si>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</si>
  <si>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</si>
  <si>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</si>
  <si>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</si>
  <si>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</si>
  <si>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</si>
  <si>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</si>
  <si>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</si>
  <si>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</si>
  <si>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</si>
  <si>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</si>
  <si>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</si>
  <si>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</si>
  <si>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</si>
  <si>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</si>
  <si>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</si>
  <si>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</si>
  <si>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</si>
  <si>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</si>
  <si>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</si>
  <si>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</si>
  <si>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</si>
  <si>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Try Yourself</t>
  </si>
  <si>
    <t>Intercept</t>
  </si>
  <si>
    <t>RESIDUAL OUTPUT</t>
  </si>
  <si>
    <t>Observation</t>
  </si>
  <si>
    <t>Predicted Casualities</t>
  </si>
  <si>
    <t>Residuals</t>
  </si>
  <si>
    <t>Standard Residuals</t>
  </si>
  <si>
    <t>Squared Residual</t>
  </si>
  <si>
    <t>Outlier or Not?</t>
  </si>
  <si>
    <t>SSE</t>
  </si>
  <si>
    <t>Std. Dev.</t>
  </si>
  <si>
    <t>Applying Inter-Quartile Range</t>
  </si>
  <si>
    <t xml:space="preserve">Outlier </t>
  </si>
  <si>
    <t>Q1</t>
  </si>
  <si>
    <t>Q3</t>
  </si>
  <si>
    <t>IQR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</si>
</sst>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3.0"/>
      <color theme="0"/>
      <name val="Calibri"/>
    </font>
    <font/>
    <font>
      <b/>
      <sz val="12.0"/>
      <color theme="0"/>
      <name val="Calibri"/>
    </font>
    <font>
      <i/>
      <sz val="11.0"/>
      <color theme="1"/>
      <name val="Calibri"/>
    </font>
    <font>
      <sz val="11.0"/>
      <color theme="0"/>
      <name val="Calibri"/>
    </font>
    <font>
      <b/>
      <i/>
      <sz val="12.0"/>
      <color rgb="FF002060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</fills>
  <borders count="11">
    <border/>
    <border>
      <left/>
      <top/>
      <bottom style="thick">
        <color rgb="FFA1B8E1"/>
      </bottom>
    </border>
    <border>
      <right/>
      <top/>
      <bottom style="thick">
        <color rgb="FFA1B8E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3" fontId="4" numFmtId="0" xfId="0" applyAlignment="1" applyBorder="1" applyFill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7" fillId="0" fontId="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9" fillId="4" fontId="7" numFmtId="0" xfId="0" applyAlignment="1" applyBorder="1" applyFill="1" applyFont="1">
      <alignment horizontal="center" vertical="center"/>
    </xf>
    <xf borderId="0" fillId="0" fontId="8" numFmtId="0" xfId="0" applyAlignment="1" applyFont="1">
      <alignment horizontal="center" vertical="center"/>
    </xf>
    <xf borderId="10" fillId="3" fontId="4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091426071741032"/>
          <c:y val="0.1902314814814815"/>
          <c:w val="0.8775301837270342"/>
          <c:h val="0.7208876494604841"/>
        </c:manualLayout>
      </c:layout>
      <c:scatterChart>
        <c:scatterStyle val="lineMarker"/>
        <c:varyColors val="0"/>
        <c:ser>
          <c:idx val="0"/>
          <c:order val="0"/>
          <c:tx>
            <c:v>Casualities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(Casualities)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'Using Charts'!$B$5:$B$11</c:f>
            </c:numRef>
          </c:xVal>
          <c:yVal>
            <c:numRef>
              <c:f>'Using Charts'!$C$5:$C$11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80233"/>
        <c:axId val="733249775"/>
      </c:scatterChart>
      <c:valAx>
        <c:axId val="11231802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3249775"/>
      </c:valAx>
      <c:valAx>
        <c:axId val="733249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318023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Week Count  Residual Plot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21039352"/>
        <c:axId val="1241297111"/>
      </c:scatterChart>
      <c:valAx>
        <c:axId val="192103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Week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297111"/>
      </c:valAx>
      <c:valAx>
        <c:axId val="124129711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2103935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Week Count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Casualities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'Using Charts'!$B$5:$B$11</c:f>
            </c:numRef>
          </c:xVal>
          <c:yVal>
            <c:numRef>
              <c:f>'Using Charts'!$C$5:$C$11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474823"/>
        <c:axId val="590232937"/>
      </c:scatterChart>
      <c:valAx>
        <c:axId val="801474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Week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232937"/>
      </c:valAx>
      <c:valAx>
        <c:axId val="5902329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Casualities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474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Outliers in Regression Analysis </a:t>
            </a:r>
          </a:p>
        </c:rich>
      </c:tx>
      <c:layout>
        <c:manualLayout>
          <c:xMode val="edge"/>
          <c:yMode val="edge"/>
          <c:x val="0.20003880837852464"/>
          <c:y val="0.0231884057971014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Casualities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(Casualities)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'Using Charts'!$B$5:$B$11</c:f>
            </c:numRef>
          </c:xVal>
          <c:yVal>
            <c:numRef>
              <c:f>'Using Charts'!$C$5:$C$11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8008"/>
        <c:axId val="454600147"/>
      </c:scatterChart>
      <c:valAx>
        <c:axId val="2036680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Week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4600147"/>
      </c:valAx>
      <c:valAx>
        <c:axId val="454600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Casualities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66800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x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'IF Function'!$B$5:$B$15</c:f>
            </c:numRef>
          </c:xVal>
          <c:yVal>
            <c:numRef>
              <c:f>'IF Function'!$I$26:$I$36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670347"/>
        <c:axId val="1448261326"/>
      </c:scatterChart>
      <c:valAx>
        <c:axId val="2071670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261326"/>
      </c:valAx>
      <c:valAx>
        <c:axId val="14482613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670347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Outliers in Regression Analysis </a:t>
            </a:r>
          </a:p>
        </c:rich>
      </c:tx>
      <c:overlay val="0"/>
    </c:title>
    <c:plotArea>
      <c:layout>
        <c:manualLayout>
          <c:xMode val="edge"/>
          <c:yMode val="edge"/>
          <c:x val="0.18374505617076076"/>
          <c:y val="0.1590139335476956"/>
          <c:w val="0.7794700807002697"/>
          <c:h val="0.650618190411086"/>
        </c:manualLayout>
      </c:layout>
      <c:scatterChart>
        <c:scatterStyle val="lineMarker"/>
        <c:varyColors val="0"/>
        <c:ser>
          <c:idx val="0"/>
          <c:order val="0"/>
          <c:tx>
            <c:v>Casualities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(Casualities)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'IF Function'!$B$5:$B$15</c:f>
            </c:numRef>
          </c:xVal>
          <c:yVal>
            <c:numRef>
              <c:f>'IF Function'!$C$5:$C$15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51777"/>
        <c:axId val="161434654"/>
      </c:scatterChart>
      <c:valAx>
        <c:axId val="4185517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Week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434654"/>
      </c:valAx>
      <c:valAx>
        <c:axId val="161434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+mn-lt"/>
                  </a:rPr>
                  <a:t>Casualities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8551777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Outliers in Regression Analysis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Casualities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(Casualities)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'Using IQR'!$B$5:$B$11</c:f>
            </c:numRef>
          </c:xVal>
          <c:yVal>
            <c:numRef>
              <c:f>'Using IQR'!$C$5:$C$11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21616"/>
        <c:axId val="1152653440"/>
      </c:scatterChart>
      <c:valAx>
        <c:axId val="9213216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2653440"/>
      </c:valAx>
      <c:valAx>
        <c:axId val="1152653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132161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28575</xdr:colOff>
      <xdr:row>10</xdr:row>
      <xdr:rowOff>209550</xdr:rowOff>
    </xdr:from>
    <xdr:ext cx="4371975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133350</xdr:colOff>
      <xdr:row>1</xdr:row>
      <xdr:rowOff>171450</xdr:rowOff>
    </xdr:from>
    <xdr:ext cx="3486150" cy="2476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276225</xdr:colOff>
      <xdr:row>22</xdr:row>
      <xdr:rowOff>0</xdr:rowOff>
    </xdr:from>
    <xdr:ext cx="3486150" cy="2476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428625</xdr:colOff>
      <xdr:row>5</xdr:row>
      <xdr:rowOff>9525</xdr:rowOff>
    </xdr:from>
    <xdr:ext cx="4895850" cy="21907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238125</xdr:colOff>
      <xdr:row>1</xdr:row>
      <xdr:rowOff>180975</xdr:rowOff>
    </xdr:from>
    <xdr:ext cx="3571875" cy="27241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342900</xdr:colOff>
      <xdr:row>24</xdr:row>
      <xdr:rowOff>0</xdr:rowOff>
    </xdr:from>
    <xdr:ext cx="5038725" cy="29622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438150</xdr:colOff>
      <xdr:row>12</xdr:row>
      <xdr:rowOff>19050</xdr:rowOff>
    </xdr:from>
    <xdr:ext cx="4524375" cy="27432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22.57"/>
    <col customWidth="1" min="3" max="3" width="21.14"/>
    <col customWidth="1" min="4" max="4" width="11.0"/>
    <col customWidth="1" min="5" max="5" width="18.0"/>
    <col customWidth="1" min="6" max="6" width="23.29"/>
    <col customWidth="1" min="7" max="7" width="14.57"/>
    <col customWidth="1" min="8" max="8" width="22.57"/>
    <col customWidth="1" min="9" max="9" width="12.0"/>
    <col customWidth="1" min="10" max="10" width="9.14"/>
    <col customWidth="1" min="11" max="11" width="11.0"/>
    <col customWidth="1" min="12" max="12" width="12.43"/>
    <col customWidth="1" min="13" max="13" width="12.57"/>
    <col customWidth="1" min="14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2" t="s">
        <v>0</v>
      </c>
      <c r="C2" s="3"/>
      <c r="D2" s="1"/>
      <c r="E2" s="2" t="s">
        <v>1</v>
      </c>
      <c r="F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1"/>
      <c r="D3" s="1"/>
      <c r="E3" s="1"/>
      <c r="F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4" t="s">
        <v>2</v>
      </c>
      <c r="C4" s="4" t="s">
        <v>3</v>
      </c>
      <c r="D4" s="1"/>
      <c r="E4" s="4" t="s">
        <v>2</v>
      </c>
      <c r="F4" s="4" t="s">
        <v>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5">
        <v>5.0</v>
      </c>
      <c r="C5" s="5">
        <v>35.0</v>
      </c>
      <c r="D5" s="1"/>
      <c r="E5" s="5">
        <v>5.0</v>
      </c>
      <c r="F5" s="5">
        <v>35.0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5">
        <v>10.0</v>
      </c>
      <c r="C6" s="5">
        <v>47.0</v>
      </c>
      <c r="D6" s="1"/>
      <c r="E6" s="5">
        <v>10.0</v>
      </c>
      <c r="F6" s="5">
        <v>47.0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5">
        <v>20.0</v>
      </c>
      <c r="C7" s="5">
        <v>22.0</v>
      </c>
      <c r="D7" s="1"/>
      <c r="E7" s="5">
        <v>20.0</v>
      </c>
      <c r="F7" s="5">
        <v>22.0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5">
        <v>30.0</v>
      </c>
      <c r="C8" s="5">
        <v>65.0</v>
      </c>
      <c r="D8" s="1"/>
      <c r="E8" s="5">
        <v>30.0</v>
      </c>
      <c r="F8" s="5">
        <v>65.0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5">
        <v>40.0</v>
      </c>
      <c r="C9" s="5">
        <v>75.0</v>
      </c>
      <c r="D9" s="1"/>
      <c r="E9" s="5">
        <v>40.0</v>
      </c>
      <c r="F9" s="5">
        <v>75.0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5">
        <v>50.0</v>
      </c>
      <c r="C10" s="5">
        <v>81.0</v>
      </c>
      <c r="D10" s="1"/>
      <c r="E10" s="5">
        <v>50.0</v>
      </c>
      <c r="F10" s="5">
        <v>81.0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5">
        <v>60.0</v>
      </c>
      <c r="C11" s="5">
        <v>102.0</v>
      </c>
      <c r="D11" s="1"/>
      <c r="E11" s="5">
        <v>60.0</v>
      </c>
      <c r="F11" s="5">
        <v>102.0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"/>
      <c r="C12" s="1"/>
      <c r="D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"/>
      <c r="C13" s="1"/>
      <c r="D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"/>
      <c r="C14" s="1"/>
      <c r="D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"/>
      <c r="C15" s="1"/>
      <c r="D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C2"/>
    <mergeCell ref="E2:F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13.14"/>
    <col customWidth="1" min="3" max="3" width="11.14"/>
    <col customWidth="1" min="4" max="4" width="13.86"/>
    <col customWidth="1" min="5" max="5" width="12.43"/>
    <col customWidth="1" min="6" max="6" width="3.71"/>
    <col customWidth="1" min="7" max="7" width="19.43"/>
    <col customWidth="1" min="8" max="8" width="19.71"/>
    <col customWidth="1" min="9" max="9" width="14.57"/>
    <col customWidth="1" min="10" max="10" width="18.57"/>
    <col customWidth="1" min="11" max="11" width="17.29"/>
    <col customWidth="1" min="12" max="12" width="15.71"/>
    <col customWidth="1" min="13" max="13" width="11.71"/>
    <col customWidth="1" min="14" max="14" width="16.43"/>
    <col customWidth="1" min="15" max="15" width="13.57"/>
    <col customWidth="1" min="16" max="18" width="9.14"/>
    <col customWidth="1" min="19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6" t="s">
        <v>4</v>
      </c>
      <c r="C2" s="7"/>
      <c r="D2" s="7"/>
      <c r="E2" s="8"/>
      <c r="F2" s="1"/>
      <c r="G2" s="1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4" t="s">
        <v>2</v>
      </c>
      <c r="C4" s="4" t="s">
        <v>3</v>
      </c>
      <c r="D4" s="4" t="s">
        <v>6</v>
      </c>
      <c r="E4" s="4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5">
        <v>65.0</v>
      </c>
      <c r="C5" s="5">
        <v>185.0</v>
      </c>
      <c r="D5" s="5">
        <f t="shared" ref="D5:D15" si="1">C5+$K$38</f>
        <v>225.0257863</v>
      </c>
      <c r="E5" s="5">
        <f t="shared" ref="E5:E15" si="2">C5-$K$38</f>
        <v>144.9742137</v>
      </c>
      <c r="F5" s="1"/>
      <c r="G5" s="9" t="s">
        <v>8</v>
      </c>
      <c r="H5" s="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5">
        <v>67.0</v>
      </c>
      <c r="C6" s="5">
        <v>133.0</v>
      </c>
      <c r="D6" s="5">
        <f t="shared" si="1"/>
        <v>173.0257863</v>
      </c>
      <c r="E6" s="5">
        <f t="shared" si="2"/>
        <v>92.97421372</v>
      </c>
      <c r="F6" s="1"/>
      <c r="G6" s="1" t="s">
        <v>9</v>
      </c>
      <c r="H6" s="1">
        <v>0.5013561909919714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5">
        <v>71.0</v>
      </c>
      <c r="C7" s="5">
        <v>182.0</v>
      </c>
      <c r="D7" s="5">
        <f t="shared" si="1"/>
        <v>222.0257863</v>
      </c>
      <c r="E7" s="5">
        <f t="shared" si="2"/>
        <v>141.9742137</v>
      </c>
      <c r="F7" s="1"/>
      <c r="G7" s="1" t="s">
        <v>10</v>
      </c>
      <c r="H7" s="1">
        <v>0.2513580302459781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5">
        <v>71.0</v>
      </c>
      <c r="C8" s="5">
        <v>163.0</v>
      </c>
      <c r="D8" s="5">
        <f t="shared" si="1"/>
        <v>203.0257863</v>
      </c>
      <c r="E8" s="5">
        <f t="shared" si="2"/>
        <v>122.9742137</v>
      </c>
      <c r="F8" s="1"/>
      <c r="G8" s="1" t="s">
        <v>11</v>
      </c>
      <c r="H8" s="1">
        <v>0.16817558916219788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5">
        <v>68.0</v>
      </c>
      <c r="C9" s="5">
        <v>124.0</v>
      </c>
      <c r="D9" s="5">
        <f t="shared" si="1"/>
        <v>164.0257863</v>
      </c>
      <c r="E9" s="5">
        <f t="shared" si="2"/>
        <v>83.97421372</v>
      </c>
      <c r="F9" s="1"/>
      <c r="G9" s="1" t="s">
        <v>12</v>
      </c>
      <c r="H9" s="1">
        <v>20.012893138631984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5">
        <v>75.0</v>
      </c>
      <c r="C10" s="5">
        <v>199.0</v>
      </c>
      <c r="D10" s="5">
        <f t="shared" si="1"/>
        <v>239.0257863</v>
      </c>
      <c r="E10" s="5">
        <f t="shared" si="2"/>
        <v>158.9742137</v>
      </c>
      <c r="F10" s="1"/>
      <c r="G10" s="10" t="s">
        <v>13</v>
      </c>
      <c r="H10" s="10">
        <v>11.0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5">
        <v>67.0</v>
      </c>
      <c r="C11" s="5">
        <v>153.0</v>
      </c>
      <c r="D11" s="5">
        <f t="shared" si="1"/>
        <v>193.0257863</v>
      </c>
      <c r="E11" s="5">
        <f t="shared" si="2"/>
        <v>112.9742137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5">
        <v>69.0</v>
      </c>
      <c r="C12" s="5">
        <v>163.0</v>
      </c>
      <c r="D12" s="5">
        <f t="shared" si="1"/>
        <v>203.0257863</v>
      </c>
      <c r="E12" s="5">
        <f t="shared" si="2"/>
        <v>122.9742137</v>
      </c>
      <c r="F12" s="1"/>
      <c r="G12" s="1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5">
        <v>71.0</v>
      </c>
      <c r="C13" s="5">
        <v>159.0</v>
      </c>
      <c r="D13" s="5">
        <f t="shared" si="1"/>
        <v>199.0257863</v>
      </c>
      <c r="E13" s="5">
        <f t="shared" si="2"/>
        <v>118.9742137</v>
      </c>
      <c r="F13" s="1"/>
      <c r="G13" s="9"/>
      <c r="H13" s="9" t="s">
        <v>15</v>
      </c>
      <c r="I13" s="9" t="s">
        <v>16</v>
      </c>
      <c r="J13" s="9" t="s">
        <v>17</v>
      </c>
      <c r="K13" s="9" t="s">
        <v>18</v>
      </c>
      <c r="L13" s="9" t="s">
        <v>19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5">
        <v>67.0</v>
      </c>
      <c r="C14" s="5">
        <v>150.0</v>
      </c>
      <c r="D14" s="5">
        <f t="shared" si="1"/>
        <v>190.0257863</v>
      </c>
      <c r="E14" s="5">
        <f t="shared" si="2"/>
        <v>109.9742137</v>
      </c>
      <c r="F14" s="1"/>
      <c r="G14" s="1" t="s">
        <v>20</v>
      </c>
      <c r="H14" s="1">
        <v>1.0</v>
      </c>
      <c r="I14" s="1">
        <v>1210.2660649043619</v>
      </c>
      <c r="J14" s="1">
        <v>1210.2660649043619</v>
      </c>
      <c r="K14" s="1">
        <v>3.0217678992230312</v>
      </c>
      <c r="L14" s="1">
        <v>0.1161568458082341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5">
        <v>69.0</v>
      </c>
      <c r="C15" s="5">
        <v>159.0</v>
      </c>
      <c r="D15" s="5">
        <f t="shared" si="1"/>
        <v>199.0257863</v>
      </c>
      <c r="E15" s="5">
        <f t="shared" si="2"/>
        <v>118.9742137</v>
      </c>
      <c r="F15" s="1"/>
      <c r="G15" s="1" t="s">
        <v>21</v>
      </c>
      <c r="H15" s="1">
        <v>9.0</v>
      </c>
      <c r="I15" s="1">
        <v>3604.643026004728</v>
      </c>
      <c r="J15" s="1">
        <v>400.5158917783031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0" t="s">
        <v>22</v>
      </c>
      <c r="H16" s="10">
        <v>10.0</v>
      </c>
      <c r="I16" s="10">
        <v>4814.90909090909</v>
      </c>
      <c r="J16" s="10"/>
      <c r="K16" s="10"/>
      <c r="L16" s="1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E17" s="1"/>
      <c r="F17" s="1"/>
      <c r="G17" s="9"/>
      <c r="H17" s="9" t="s">
        <v>23</v>
      </c>
      <c r="I17" s="9" t="s">
        <v>12</v>
      </c>
      <c r="J17" s="9" t="s">
        <v>24</v>
      </c>
      <c r="K17" s="9" t="s">
        <v>25</v>
      </c>
      <c r="L17" s="9" t="s">
        <v>26</v>
      </c>
      <c r="M17" s="9" t="s">
        <v>27</v>
      </c>
      <c r="N17" s="9" t="s">
        <v>28</v>
      </c>
      <c r="O17" s="9" t="s">
        <v>29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6" t="s">
        <v>30</v>
      </c>
      <c r="C18" s="7"/>
      <c r="D18" s="7"/>
      <c r="E18" s="8"/>
      <c r="F18" s="1"/>
      <c r="G18" s="1" t="s">
        <v>31</v>
      </c>
      <c r="H18" s="1">
        <v>-113.16784869976354</v>
      </c>
      <c r="I18" s="1">
        <v>157.7828380325472</v>
      </c>
      <c r="J18" s="1">
        <v>-0.7172380096016491</v>
      </c>
      <c r="K18" s="1">
        <v>0.4914216015266677</v>
      </c>
      <c r="L18" s="1">
        <v>-470.09742592171926</v>
      </c>
      <c r="M18" s="1">
        <v>243.76172852219221</v>
      </c>
      <c r="N18" s="1">
        <v>-470.09742592171926</v>
      </c>
      <c r="O18" s="1">
        <v>243.76172852219221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0" t="s">
        <v>2</v>
      </c>
      <c r="H19" s="10">
        <v>3.9669030732860513</v>
      </c>
      <c r="I19" s="10">
        <v>2.2820283607347642</v>
      </c>
      <c r="J19" s="10">
        <v>1.7383233011218115</v>
      </c>
      <c r="K19" s="10">
        <v>0.11615684580823414</v>
      </c>
      <c r="L19" s="10">
        <v>-1.195403728658742</v>
      </c>
      <c r="M19" s="10">
        <v>9.129209875230845</v>
      </c>
      <c r="N19" s="10">
        <v>-1.195403728658742</v>
      </c>
      <c r="O19" s="10">
        <v>9.129209875230845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4" t="s">
        <v>2</v>
      </c>
      <c r="C20" s="4" t="s">
        <v>3</v>
      </c>
      <c r="D20" s="4" t="s">
        <v>6</v>
      </c>
      <c r="E20" s="4" t="s">
        <v>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5">
        <v>65.0</v>
      </c>
      <c r="C21" s="5">
        <v>185.0</v>
      </c>
      <c r="D21" s="5"/>
      <c r="E21" s="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5">
        <v>67.0</v>
      </c>
      <c r="C22" s="5">
        <v>133.0</v>
      </c>
      <c r="D22" s="5"/>
      <c r="E22" s="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5">
        <v>71.0</v>
      </c>
      <c r="C23" s="5">
        <v>182.0</v>
      </c>
      <c r="D23" s="5"/>
      <c r="E23" s="5"/>
      <c r="F23" s="1"/>
      <c r="G23" s="1" t="s">
        <v>32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5">
        <v>71.0</v>
      </c>
      <c r="C24" s="5">
        <v>163.0</v>
      </c>
      <c r="D24" s="5"/>
      <c r="E24" s="5"/>
      <c r="F24" s="1"/>
      <c r="G24" s="1"/>
      <c r="H24" s="1"/>
      <c r="I24" s="1"/>
      <c r="J24" s="1"/>
      <c r="K24" s="11"/>
      <c r="L24" s="1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5">
        <v>68.0</v>
      </c>
      <c r="C25" s="5">
        <v>124.0</v>
      </c>
      <c r="D25" s="5"/>
      <c r="E25" s="5"/>
      <c r="F25" s="1"/>
      <c r="G25" s="9" t="s">
        <v>33</v>
      </c>
      <c r="H25" s="9" t="s">
        <v>34</v>
      </c>
      <c r="I25" s="9" t="s">
        <v>35</v>
      </c>
      <c r="J25" s="9" t="s">
        <v>36</v>
      </c>
      <c r="K25" s="9" t="s">
        <v>37</v>
      </c>
      <c r="L25" s="9" t="s">
        <v>38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5">
        <v>75.0</v>
      </c>
      <c r="C26" s="5">
        <v>199.0</v>
      </c>
      <c r="D26" s="5"/>
      <c r="E26" s="5"/>
      <c r="F26" s="1"/>
      <c r="G26" s="1">
        <v>1.0</v>
      </c>
      <c r="H26" s="1">
        <v>144.6808510638298</v>
      </c>
      <c r="I26" s="1">
        <v>40.319148936170194</v>
      </c>
      <c r="J26" s="1">
        <v>2.123636715502032</v>
      </c>
      <c r="K26" s="1">
        <f t="shared" ref="K26:K36" si="3">I26^2</f>
        <v>1625.633771</v>
      </c>
      <c r="L26" s="1" t="str">
        <f t="shared" ref="L26:L36" si="4">IF(ABS(I26)&gt;$K$38,"Outlier","Not Outlier")</f>
        <v>Outlier</v>
      </c>
      <c r="M26" s="1"/>
      <c r="N26" s="1"/>
      <c r="O26" s="1"/>
      <c r="P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5">
        <v>67.0</v>
      </c>
      <c r="C27" s="5">
        <v>153.0</v>
      </c>
      <c r="D27" s="5"/>
      <c r="E27" s="5"/>
      <c r="F27" s="1"/>
      <c r="G27" s="1">
        <v>2.0</v>
      </c>
      <c r="H27" s="1">
        <v>152.61465721040187</v>
      </c>
      <c r="I27" s="1">
        <v>-19.614657210401873</v>
      </c>
      <c r="J27" s="1">
        <v>-1.0331171989751011</v>
      </c>
      <c r="K27" s="1">
        <f t="shared" si="3"/>
        <v>384.7347775</v>
      </c>
      <c r="L27" s="1" t="str">
        <f t="shared" si="4"/>
        <v>Not Outlier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5">
        <v>69.0</v>
      </c>
      <c r="C28" s="5">
        <v>163.0</v>
      </c>
      <c r="D28" s="5"/>
      <c r="E28" s="5"/>
      <c r="F28" s="1"/>
      <c r="G28" s="1">
        <v>3.0</v>
      </c>
      <c r="H28" s="1">
        <v>168.48226950354612</v>
      </c>
      <c r="I28" s="1">
        <v>13.51773049645388</v>
      </c>
      <c r="J28" s="1">
        <v>0.7119879647751748</v>
      </c>
      <c r="K28" s="1">
        <f t="shared" si="3"/>
        <v>182.7290378</v>
      </c>
      <c r="L28" s="1" t="str">
        <f t="shared" si="4"/>
        <v>Not Outlier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5">
        <v>71.0</v>
      </c>
      <c r="C29" s="5">
        <v>159.0</v>
      </c>
      <c r="D29" s="5"/>
      <c r="E29" s="5"/>
      <c r="F29" s="1"/>
      <c r="G29" s="1">
        <v>4.0</v>
      </c>
      <c r="H29" s="1">
        <v>168.48226950354612</v>
      </c>
      <c r="I29" s="1">
        <v>-5.482269503546121</v>
      </c>
      <c r="J29" s="1">
        <v>-0.28875482516852735</v>
      </c>
      <c r="K29" s="1">
        <f t="shared" si="3"/>
        <v>30.05527891</v>
      </c>
      <c r="L29" s="1" t="str">
        <f t="shared" si="4"/>
        <v>Not Outlier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5">
        <v>67.0</v>
      </c>
      <c r="C30" s="5">
        <v>150.0</v>
      </c>
      <c r="D30" s="5"/>
      <c r="E30" s="5"/>
      <c r="F30" s="1"/>
      <c r="G30" s="1">
        <v>5.0</v>
      </c>
      <c r="H30" s="1">
        <v>156.58156028368793</v>
      </c>
      <c r="I30" s="1">
        <v>-32.581560283687935</v>
      </c>
      <c r="J30" s="1">
        <v>-1.7160927125798306</v>
      </c>
      <c r="K30" s="1">
        <f t="shared" si="3"/>
        <v>1061.558071</v>
      </c>
      <c r="L30" s="1" t="str">
        <f t="shared" si="4"/>
        <v>Not Outlier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5">
        <v>69.0</v>
      </c>
      <c r="C31" s="5">
        <v>159.0</v>
      </c>
      <c r="D31" s="5"/>
      <c r="E31" s="5"/>
      <c r="F31" s="1"/>
      <c r="G31" s="1">
        <v>6.0</v>
      </c>
      <c r="H31" s="1">
        <v>184.3498817966903</v>
      </c>
      <c r="I31" s="1">
        <v>14.650118203309688</v>
      </c>
      <c r="J31" s="1">
        <v>0.7716315875676396</v>
      </c>
      <c r="K31" s="1">
        <f t="shared" si="3"/>
        <v>214.6259634</v>
      </c>
      <c r="L31" s="1" t="str">
        <f t="shared" si="4"/>
        <v>Not Outlier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>
        <v>7.0</v>
      </c>
      <c r="H32" s="1">
        <v>152.61465721040187</v>
      </c>
      <c r="I32" s="1">
        <v>0.38534278959812696</v>
      </c>
      <c r="J32" s="1">
        <v>0.020296264123532557</v>
      </c>
      <c r="K32" s="1">
        <f t="shared" si="3"/>
        <v>0.1484890655</v>
      </c>
      <c r="L32" s="1" t="str">
        <f t="shared" si="4"/>
        <v>Not Outlier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>
        <v>8.0</v>
      </c>
      <c r="H33" s="1">
        <v>160.548463356974</v>
      </c>
      <c r="I33" s="1">
        <v>2.451536643026003</v>
      </c>
      <c r="J33" s="1">
        <v>0.12912408525216104</v>
      </c>
      <c r="K33" s="1">
        <f t="shared" si="3"/>
        <v>6.010031912</v>
      </c>
      <c r="L33" s="1" t="str">
        <f t="shared" si="4"/>
        <v>Not Outlier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>
        <v>9.0</v>
      </c>
      <c r="H34" s="1">
        <v>168.48226950354612</v>
      </c>
      <c r="I34" s="1">
        <v>-9.48226950354612</v>
      </c>
      <c r="J34" s="1">
        <v>-0.4994375177882541</v>
      </c>
      <c r="K34" s="1">
        <f t="shared" si="3"/>
        <v>89.91343494</v>
      </c>
      <c r="L34" s="1" t="str">
        <f t="shared" si="4"/>
        <v>Not Outlier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>
        <v>10.0</v>
      </c>
      <c r="H35" s="1">
        <v>152.61465721040187</v>
      </c>
      <c r="I35" s="1">
        <v>-2.614657210401873</v>
      </c>
      <c r="J35" s="1">
        <v>-0.1377157553412625</v>
      </c>
      <c r="K35" s="1">
        <f t="shared" si="3"/>
        <v>6.836432328</v>
      </c>
      <c r="L35" s="1" t="str">
        <f t="shared" si="4"/>
        <v>Not Outlier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0">
        <v>11.0</v>
      </c>
      <c r="H36" s="10">
        <v>160.548463356974</v>
      </c>
      <c r="I36" s="10">
        <v>-1.548463356973997</v>
      </c>
      <c r="J36" s="10">
        <v>-0.0815586073675657</v>
      </c>
      <c r="K36" s="10">
        <f t="shared" si="3"/>
        <v>2.397738768</v>
      </c>
      <c r="L36" s="10" t="str">
        <f t="shared" si="4"/>
        <v>Not Outlier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2" t="s">
        <v>39</v>
      </c>
      <c r="K37" s="13">
        <f>SUM(K26:K36)</f>
        <v>3604.643026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2" t="s">
        <v>40</v>
      </c>
      <c r="K38" s="13">
        <f>2*SQRT(K37/(H10-2))</f>
        <v>40.02578628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E2"/>
    <mergeCell ref="B18:E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16.14"/>
    <col customWidth="1" min="3" max="3" width="14.57"/>
    <col customWidth="1" min="4" max="5" width="14.29"/>
    <col customWidth="1" min="6" max="6" width="13.86"/>
    <col customWidth="1" min="7" max="9" width="9.14"/>
    <col customWidth="1" min="10" max="10" width="16.29"/>
    <col customWidth="1" min="11" max="11" width="14.29"/>
    <col customWidth="1" min="12" max="12" width="14.71"/>
    <col customWidth="1" min="13" max="13" width="9.14"/>
    <col customWidth="1" min="14" max="14" width="15.29"/>
    <col customWidth="1" min="15" max="15" width="9.14"/>
    <col customWidth="1" min="16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6" t="s">
        <v>41</v>
      </c>
      <c r="C2" s="7"/>
      <c r="D2" s="7"/>
      <c r="E2" s="7"/>
      <c r="F2" s="7"/>
      <c r="G2" s="8"/>
      <c r="H2" s="1"/>
      <c r="I2" s="1"/>
      <c r="J2" s="6" t="s">
        <v>30</v>
      </c>
      <c r="K2" s="7"/>
      <c r="L2" s="7"/>
      <c r="M2" s="7"/>
      <c r="N2" s="7"/>
      <c r="O2" s="8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4" t="s">
        <v>2</v>
      </c>
      <c r="C4" s="4" t="s">
        <v>3</v>
      </c>
      <c r="D4" s="4" t="s">
        <v>42</v>
      </c>
      <c r="E4" s="1"/>
      <c r="F4" s="1"/>
      <c r="G4" s="1"/>
      <c r="H4" s="1"/>
      <c r="I4" s="1"/>
      <c r="J4" s="4" t="s">
        <v>2</v>
      </c>
      <c r="K4" s="4" t="s">
        <v>3</v>
      </c>
      <c r="L4" s="4" t="s">
        <v>42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5">
        <v>5.0</v>
      </c>
      <c r="C5" s="5">
        <v>35.0</v>
      </c>
      <c r="D5" s="5" t="str">
        <f t="shared" ref="D5:D8" si="1">IF(C5&lt;G9,"Outlier","Not Outlier")</f>
        <v>Not Outlier</v>
      </c>
      <c r="E5" s="1"/>
      <c r="F5" s="14" t="s">
        <v>43</v>
      </c>
      <c r="G5" s="15">
        <f>_xlfn.QUARTILE.EXC(C5:C11,1)</f>
        <v>47</v>
      </c>
      <c r="H5" s="1"/>
      <c r="I5" s="1"/>
      <c r="J5" s="5">
        <v>5.0</v>
      </c>
      <c r="K5" s="5">
        <v>35.0</v>
      </c>
      <c r="L5" s="5"/>
      <c r="M5" s="1"/>
      <c r="N5" s="14" t="s">
        <v>43</v>
      </c>
      <c r="O5" s="15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5">
        <v>10.0</v>
      </c>
      <c r="C6" s="5">
        <v>47.0</v>
      </c>
      <c r="D6" s="5" t="str">
        <f t="shared" si="1"/>
        <v>Not Outlier</v>
      </c>
      <c r="E6" s="1"/>
      <c r="F6" s="14" t="s">
        <v>44</v>
      </c>
      <c r="G6" s="15">
        <f>_xlfn.QUARTILE.EXC(C5:C11,3)</f>
        <v>81</v>
      </c>
      <c r="H6" s="1"/>
      <c r="I6" s="1"/>
      <c r="J6" s="5">
        <v>10.0</v>
      </c>
      <c r="K6" s="5">
        <v>47.0</v>
      </c>
      <c r="L6" s="5"/>
      <c r="M6" s="1"/>
      <c r="N6" s="14" t="s">
        <v>44</v>
      </c>
      <c r="O6" s="15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5">
        <v>20.0</v>
      </c>
      <c r="C7" s="5">
        <v>48.0</v>
      </c>
      <c r="D7" s="5" t="str">
        <f t="shared" si="1"/>
        <v>Not Outlier</v>
      </c>
      <c r="E7" s="1"/>
      <c r="F7" s="14" t="s">
        <v>45</v>
      </c>
      <c r="G7" s="15">
        <f>G6-G5</f>
        <v>34</v>
      </c>
      <c r="H7" s="1"/>
      <c r="I7" s="1"/>
      <c r="J7" s="5">
        <v>20.0</v>
      </c>
      <c r="K7" s="5">
        <v>48.0</v>
      </c>
      <c r="L7" s="5"/>
      <c r="M7" s="1"/>
      <c r="N7" s="14" t="s">
        <v>45</v>
      </c>
      <c r="O7" s="15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5">
        <v>30.0</v>
      </c>
      <c r="C8" s="5">
        <v>65.0</v>
      </c>
      <c r="D8" s="5" t="str">
        <f t="shared" si="1"/>
        <v>Not Outlier</v>
      </c>
      <c r="E8" s="1"/>
      <c r="F8" s="14" t="s">
        <v>6</v>
      </c>
      <c r="G8" s="15">
        <f>G6+1.5*G7</f>
        <v>132</v>
      </c>
      <c r="H8" s="1"/>
      <c r="I8" s="1"/>
      <c r="J8" s="5">
        <v>30.0</v>
      </c>
      <c r="K8" s="5">
        <v>65.0</v>
      </c>
      <c r="L8" s="5"/>
      <c r="M8" s="1"/>
      <c r="N8" s="14" t="s">
        <v>6</v>
      </c>
      <c r="O8" s="15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5">
        <v>40.0</v>
      </c>
      <c r="C9" s="5">
        <v>75.0</v>
      </c>
      <c r="D9" s="5" t="str">
        <f t="shared" ref="D9:D11" si="2">IF(C9&gt;$G$8,"Outlier","Not Outlier")</f>
        <v>Not Outlier</v>
      </c>
      <c r="E9" s="1"/>
      <c r="F9" s="14" t="s">
        <v>7</v>
      </c>
      <c r="G9" s="15">
        <f>G5-G7*1.5</f>
        <v>-4</v>
      </c>
      <c r="H9" s="1"/>
      <c r="I9" s="1"/>
      <c r="J9" s="5">
        <v>40.0</v>
      </c>
      <c r="K9" s="5">
        <v>75.0</v>
      </c>
      <c r="L9" s="5"/>
      <c r="M9" s="1"/>
      <c r="N9" s="14" t="s">
        <v>7</v>
      </c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5">
        <v>50.0</v>
      </c>
      <c r="C10" s="5">
        <v>81.0</v>
      </c>
      <c r="D10" s="5" t="str">
        <f t="shared" si="2"/>
        <v>Not Outlier</v>
      </c>
      <c r="E10" s="1"/>
      <c r="F10" s="1"/>
      <c r="G10" s="1"/>
      <c r="H10" s="1"/>
      <c r="I10" s="1"/>
      <c r="J10" s="5">
        <v>50.0</v>
      </c>
      <c r="K10" s="5">
        <v>81.0</v>
      </c>
      <c r="L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5">
        <v>60.0</v>
      </c>
      <c r="C11" s="5">
        <v>142.0</v>
      </c>
      <c r="D11" s="5" t="str">
        <f t="shared" si="2"/>
        <v>Outlier</v>
      </c>
      <c r="E11" s="1"/>
      <c r="F11" s="1"/>
      <c r="G11" s="1"/>
      <c r="H11" s="1"/>
      <c r="I11" s="1"/>
      <c r="J11" s="5">
        <v>60.0</v>
      </c>
      <c r="K11" s="5">
        <v>142.0</v>
      </c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G2"/>
    <mergeCell ref="J2:O2"/>
  </mergeCells>
  <printOptions/>
  <pageMargins bottom="0.75" footer="0.0" header="0.0" left="0.7" right="0.7" top="0.75"/>
  <pageSetup orientation="landscape"/>
  <drawing r:id="rId1"/>
</worksheet>
</file>