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8_{40C68150-69BC-495D-8EF7-9F8A085ABCF5}" xr6:coauthVersionLast="47" xr6:coauthVersionMax="47" xr10:uidLastSave="{00000000-0000-0000-0000-000000000000}"/>
  <bookViews>
    <workbookView xWindow="28680" yWindow="5445" windowWidth="24240" windowHeight="13020" activeTab="1" xr2:uid="{00000000-000D-0000-FFFF-FFFF00000000}"/>
  </bookViews>
  <sheets>
    <sheet name="FRAM" sheetId="1" r:id="rId1"/>
    <sheet name="WINBOND" sheetId="2" r:id="rId2"/>
    <sheet name="DATALOG FRAME FORMAT" sheetId="3" r:id="rId3"/>
    <sheet name="FAULT LOGG(DM1 Log)FRAME FORMAT" sheetId="4" r:id="rId4"/>
  </sheets>
  <calcPr calcId="191029"/>
</workbook>
</file>

<file path=xl/calcChain.xml><?xml version="1.0" encoding="utf-8"?>
<calcChain xmlns="http://schemas.openxmlformats.org/spreadsheetml/2006/main">
  <c r="C12" i="2" l="1"/>
  <c r="G11" i="2"/>
  <c r="I11" i="2" s="1"/>
  <c r="E12" i="2"/>
  <c r="D12" i="2"/>
  <c r="E11" i="2"/>
  <c r="D11" i="2"/>
  <c r="D9" i="2"/>
  <c r="E9" i="2"/>
  <c r="E10" i="2" s="1"/>
  <c r="C8" i="2"/>
  <c r="E7" i="2" s="1"/>
  <c r="E8" i="2" s="1"/>
  <c r="D10" i="2" s="1"/>
  <c r="C10" i="2"/>
  <c r="C180" i="1"/>
  <c r="D180" i="1" s="1"/>
  <c r="B15" i="3"/>
  <c r="B8" i="4"/>
  <c r="B12" i="4" s="1"/>
  <c r="C131" i="1"/>
  <c r="C130" i="1"/>
  <c r="C129" i="1"/>
  <c r="C128" i="1"/>
  <c r="C127" i="1"/>
  <c r="G114" i="1"/>
  <c r="C142" i="1" s="1"/>
  <c r="E80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D81" i="1" s="1"/>
  <c r="C80" i="1"/>
  <c r="C79" i="1"/>
  <c r="C78" i="1"/>
  <c r="C77" i="1"/>
  <c r="D77" i="1" s="1"/>
  <c r="AC3" i="4"/>
  <c r="AB3" i="4"/>
  <c r="D4" i="4"/>
  <c r="E4" i="4" s="1"/>
  <c r="V4" i="3"/>
  <c r="D8" i="2"/>
  <c r="G44" i="1"/>
  <c r="G45" i="1"/>
  <c r="G46" i="1"/>
  <c r="G47" i="1"/>
  <c r="G48" i="1"/>
  <c r="E43" i="1"/>
  <c r="E44" i="1"/>
  <c r="F44" i="1" s="1"/>
  <c r="E45" i="1"/>
  <c r="F45" i="1" s="1"/>
  <c r="E46" i="1"/>
  <c r="F46" i="1" s="1"/>
  <c r="E47" i="1"/>
  <c r="F47" i="1" s="1"/>
  <c r="E48" i="1"/>
  <c r="F48" i="1" s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D9" i="1"/>
  <c r="E8" i="1" s="1"/>
  <c r="F8" i="1" s="1"/>
  <c r="D10" i="1"/>
  <c r="D11" i="1"/>
  <c r="E10" i="1" s="1"/>
  <c r="F10" i="1" s="1"/>
  <c r="D12" i="1"/>
  <c r="E11" i="1" s="1"/>
  <c r="F11" i="1" s="1"/>
  <c r="D13" i="1"/>
  <c r="G12" i="1" s="1"/>
  <c r="D14" i="1"/>
  <c r="D15" i="1"/>
  <c r="D16" i="1"/>
  <c r="D17" i="1"/>
  <c r="D18" i="1"/>
  <c r="D19" i="1"/>
  <c r="E18" i="1" s="1"/>
  <c r="F18" i="1" s="1"/>
  <c r="D20" i="1"/>
  <c r="E19" i="1" s="1"/>
  <c r="F19" i="1" s="1"/>
  <c r="D21" i="1"/>
  <c r="D22" i="1"/>
  <c r="D23" i="1"/>
  <c r="D24" i="1"/>
  <c r="D25" i="1"/>
  <c r="D26" i="1"/>
  <c r="D27" i="1"/>
  <c r="D28" i="1"/>
  <c r="E27" i="1" s="1"/>
  <c r="F27" i="1" s="1"/>
  <c r="D29" i="1"/>
  <c r="E28" i="1" s="1"/>
  <c r="F28" i="1" s="1"/>
  <c r="D30" i="1"/>
  <c r="D31" i="1"/>
  <c r="D32" i="1"/>
  <c r="D33" i="1"/>
  <c r="D34" i="1"/>
  <c r="D35" i="1"/>
  <c r="E34" i="1" s="1"/>
  <c r="F34" i="1" s="1"/>
  <c r="D36" i="1"/>
  <c r="D37" i="1"/>
  <c r="D38" i="1"/>
  <c r="D39" i="1"/>
  <c r="D40" i="1"/>
  <c r="E39" i="1" s="1"/>
  <c r="F39" i="1" s="1"/>
  <c r="D41" i="1"/>
  <c r="D42" i="1"/>
  <c r="D43" i="1"/>
  <c r="G43" i="1" s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8" i="1"/>
  <c r="J11" i="2" l="1"/>
  <c r="H11" i="2"/>
  <c r="K11" i="2" s="1"/>
  <c r="C164" i="1"/>
  <c r="D164" i="1" s="1"/>
  <c r="E163" i="1" s="1"/>
  <c r="F163" i="1" s="1"/>
  <c r="C181" i="1"/>
  <c r="D181" i="1" s="1"/>
  <c r="E180" i="1" s="1"/>
  <c r="F180" i="1" s="1"/>
  <c r="C165" i="1"/>
  <c r="D165" i="1" s="1"/>
  <c r="E164" i="1" s="1"/>
  <c r="F164" i="1" s="1"/>
  <c r="C166" i="1"/>
  <c r="D166" i="1" s="1"/>
  <c r="E165" i="1" s="1"/>
  <c r="F165" i="1" s="1"/>
  <c r="C168" i="1"/>
  <c r="D168" i="1" s="1"/>
  <c r="C171" i="1"/>
  <c r="D171" i="1" s="1"/>
  <c r="C167" i="1"/>
  <c r="D167" i="1" s="1"/>
  <c r="C169" i="1"/>
  <c r="D169" i="1" s="1"/>
  <c r="C170" i="1"/>
  <c r="D170" i="1" s="1"/>
  <c r="E169" i="1" s="1"/>
  <c r="F169" i="1" s="1"/>
  <c r="C175" i="1"/>
  <c r="D175" i="1" s="1"/>
  <c r="E174" i="1" s="1"/>
  <c r="F174" i="1" s="1"/>
  <c r="C172" i="1"/>
  <c r="D172" i="1" s="1"/>
  <c r="G171" i="1" s="1"/>
  <c r="C156" i="1"/>
  <c r="D156" i="1" s="1"/>
  <c r="C173" i="1"/>
  <c r="D173" i="1" s="1"/>
  <c r="E172" i="1" s="1"/>
  <c r="F172" i="1" s="1"/>
  <c r="C157" i="1"/>
  <c r="D157" i="1" s="1"/>
  <c r="E156" i="1" s="1"/>
  <c r="F156" i="1" s="1"/>
  <c r="C174" i="1"/>
  <c r="D174" i="1" s="1"/>
  <c r="E173" i="1" s="1"/>
  <c r="F173" i="1" s="1"/>
  <c r="C158" i="1"/>
  <c r="D158" i="1" s="1"/>
  <c r="G157" i="1" s="1"/>
  <c r="C176" i="1"/>
  <c r="D176" i="1" s="1"/>
  <c r="C160" i="1"/>
  <c r="D160" i="1" s="1"/>
  <c r="E159" i="1" s="1"/>
  <c r="F159" i="1" s="1"/>
  <c r="C177" i="1"/>
  <c r="D177" i="1" s="1"/>
  <c r="C161" i="1"/>
  <c r="D161" i="1" s="1"/>
  <c r="C178" i="1"/>
  <c r="D178" i="1" s="1"/>
  <c r="C162" i="1"/>
  <c r="D162" i="1" s="1"/>
  <c r="C179" i="1"/>
  <c r="D179" i="1" s="1"/>
  <c r="G179" i="1" s="1"/>
  <c r="C163" i="1"/>
  <c r="D163" i="1" s="1"/>
  <c r="E162" i="1" s="1"/>
  <c r="F162" i="1" s="1"/>
  <c r="E166" i="1"/>
  <c r="F166" i="1" s="1"/>
  <c r="E168" i="1"/>
  <c r="F168" i="1" s="1"/>
  <c r="E170" i="1"/>
  <c r="F170" i="1" s="1"/>
  <c r="G170" i="1"/>
  <c r="E167" i="1"/>
  <c r="F167" i="1" s="1"/>
  <c r="E177" i="1"/>
  <c r="F177" i="1" s="1"/>
  <c r="E161" i="1"/>
  <c r="F161" i="1" s="1"/>
  <c r="G162" i="1"/>
  <c r="E179" i="1"/>
  <c r="F179" i="1" s="1"/>
  <c r="C159" i="1"/>
  <c r="D159" i="1" s="1"/>
  <c r="C132" i="1"/>
  <c r="C117" i="1"/>
  <c r="C133" i="1"/>
  <c r="C118" i="1"/>
  <c r="C134" i="1"/>
  <c r="C119" i="1"/>
  <c r="C135" i="1"/>
  <c r="C120" i="1"/>
  <c r="D120" i="1" s="1"/>
  <c r="C136" i="1"/>
  <c r="D136" i="1" s="1"/>
  <c r="C121" i="1"/>
  <c r="C137" i="1"/>
  <c r="C122" i="1"/>
  <c r="D122" i="1" s="1"/>
  <c r="C138" i="1"/>
  <c r="C123" i="1"/>
  <c r="C139" i="1"/>
  <c r="C140" i="1"/>
  <c r="C125" i="1"/>
  <c r="C124" i="1"/>
  <c r="C141" i="1"/>
  <c r="C126" i="1"/>
  <c r="C8" i="4"/>
  <c r="C12" i="4" s="1"/>
  <c r="V8" i="4"/>
  <c r="V12" i="4" s="1"/>
  <c r="E8" i="4"/>
  <c r="E12" i="4" s="1"/>
  <c r="D8" i="4"/>
  <c r="D12" i="4" s="1"/>
  <c r="W8" i="4"/>
  <c r="W12" i="4" s="1"/>
  <c r="D135" i="1"/>
  <c r="D117" i="1"/>
  <c r="D125" i="1"/>
  <c r="D133" i="1"/>
  <c r="D118" i="1"/>
  <c r="D126" i="1"/>
  <c r="D134" i="1"/>
  <c r="D119" i="1"/>
  <c r="D127" i="1"/>
  <c r="F80" i="1"/>
  <c r="D80" i="1"/>
  <c r="D79" i="1"/>
  <c r="D78" i="1"/>
  <c r="F4" i="4"/>
  <c r="F8" i="4" s="1"/>
  <c r="F12" i="4" s="1"/>
  <c r="D132" i="1"/>
  <c r="D121" i="1"/>
  <c r="D130" i="1"/>
  <c r="D140" i="1"/>
  <c r="D139" i="1"/>
  <c r="D123" i="1"/>
  <c r="G9" i="1"/>
  <c r="D138" i="1"/>
  <c r="G10" i="1"/>
  <c r="G40" i="1"/>
  <c r="E9" i="1"/>
  <c r="F9" i="1" s="1"/>
  <c r="G39" i="1"/>
  <c r="D128" i="1"/>
  <c r="D142" i="1"/>
  <c r="E12" i="1"/>
  <c r="F12" i="1" s="1"/>
  <c r="G11" i="1"/>
  <c r="E42" i="1"/>
  <c r="F42" i="1" s="1"/>
  <c r="G42" i="1"/>
  <c r="E41" i="1"/>
  <c r="F41" i="1" s="1"/>
  <c r="G41" i="1"/>
  <c r="E40" i="1"/>
  <c r="F40" i="1" s="1"/>
  <c r="E38" i="1"/>
  <c r="F38" i="1" s="1"/>
  <c r="G38" i="1"/>
  <c r="E37" i="1"/>
  <c r="F37" i="1" s="1"/>
  <c r="G37" i="1"/>
  <c r="G36" i="1"/>
  <c r="E36" i="1"/>
  <c r="F36" i="1" s="1"/>
  <c r="E35" i="1"/>
  <c r="F35" i="1" s="1"/>
  <c r="G35" i="1"/>
  <c r="G34" i="1"/>
  <c r="E33" i="1"/>
  <c r="F33" i="1" s="1"/>
  <c r="G33" i="1"/>
  <c r="E32" i="1"/>
  <c r="F32" i="1" s="1"/>
  <c r="G32" i="1"/>
  <c r="G31" i="1"/>
  <c r="E31" i="1"/>
  <c r="F31" i="1" s="1"/>
  <c r="E30" i="1"/>
  <c r="F30" i="1" s="1"/>
  <c r="G30" i="1"/>
  <c r="E29" i="1"/>
  <c r="F29" i="1" s="1"/>
  <c r="G29" i="1"/>
  <c r="G27" i="1"/>
  <c r="G28" i="1"/>
  <c r="E26" i="1"/>
  <c r="F26" i="1" s="1"/>
  <c r="G26" i="1"/>
  <c r="G25" i="1"/>
  <c r="E25" i="1"/>
  <c r="F25" i="1" s="1"/>
  <c r="G24" i="1"/>
  <c r="E24" i="1"/>
  <c r="F24" i="1" s="1"/>
  <c r="G23" i="1"/>
  <c r="E23" i="1"/>
  <c r="F23" i="1" s="1"/>
  <c r="G22" i="1"/>
  <c r="E22" i="1"/>
  <c r="F22" i="1" s="1"/>
  <c r="E21" i="1"/>
  <c r="F21" i="1" s="1"/>
  <c r="G21" i="1"/>
  <c r="E20" i="1"/>
  <c r="F20" i="1" s="1"/>
  <c r="G20" i="1"/>
  <c r="G19" i="1"/>
  <c r="G18" i="1"/>
  <c r="G17" i="1"/>
  <c r="E17" i="1"/>
  <c r="F17" i="1" s="1"/>
  <c r="E16" i="1"/>
  <c r="F16" i="1" s="1"/>
  <c r="G16" i="1"/>
  <c r="G15" i="1"/>
  <c r="E15" i="1"/>
  <c r="F15" i="1" s="1"/>
  <c r="E14" i="1"/>
  <c r="F14" i="1" s="1"/>
  <c r="G14" i="1"/>
  <c r="E13" i="1"/>
  <c r="F13" i="1" s="1"/>
  <c r="G13" i="1"/>
  <c r="C9" i="3"/>
  <c r="C15" i="3" s="1"/>
  <c r="D95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G8" i="1"/>
  <c r="G168" i="1" l="1"/>
  <c r="G167" i="1"/>
  <c r="G177" i="1"/>
  <c r="G180" i="1"/>
  <c r="G160" i="1"/>
  <c r="E178" i="1"/>
  <c r="F178" i="1" s="1"/>
  <c r="G175" i="1"/>
  <c r="E176" i="1"/>
  <c r="F176" i="1" s="1"/>
  <c r="G165" i="1"/>
  <c r="G159" i="1"/>
  <c r="G166" i="1"/>
  <c r="G161" i="1"/>
  <c r="G178" i="1"/>
  <c r="E160" i="1"/>
  <c r="F160" i="1" s="1"/>
  <c r="G173" i="1"/>
  <c r="G174" i="1"/>
  <c r="G164" i="1"/>
  <c r="G169" i="1"/>
  <c r="G156" i="1"/>
  <c r="G176" i="1"/>
  <c r="G172" i="1"/>
  <c r="G163" i="1"/>
  <c r="E175" i="1"/>
  <c r="F175" i="1" s="1"/>
  <c r="E157" i="1"/>
  <c r="F157" i="1" s="1"/>
  <c r="E171" i="1"/>
  <c r="F171" i="1" s="1"/>
  <c r="E158" i="1"/>
  <c r="F158" i="1" s="1"/>
  <c r="G158" i="1"/>
  <c r="E119" i="1"/>
  <c r="F119" i="1" s="1"/>
  <c r="G119" i="1"/>
  <c r="G121" i="1"/>
  <c r="E121" i="1"/>
  <c r="F121" i="1" s="1"/>
  <c r="E135" i="1"/>
  <c r="F135" i="1" s="1"/>
  <c r="G135" i="1"/>
  <c r="G118" i="1"/>
  <c r="E118" i="1"/>
  <c r="F118" i="1" s="1"/>
  <c r="G120" i="1"/>
  <c r="E120" i="1"/>
  <c r="F120" i="1" s="1"/>
  <c r="G91" i="1"/>
  <c r="E91" i="1"/>
  <c r="F91" i="1" s="1"/>
  <c r="G124" i="1"/>
  <c r="E124" i="1"/>
  <c r="F124" i="1" s="1"/>
  <c r="G137" i="1"/>
  <c r="E137" i="1"/>
  <c r="F137" i="1" s="1"/>
  <c r="G89" i="1"/>
  <c r="E89" i="1"/>
  <c r="F89" i="1" s="1"/>
  <c r="E77" i="1"/>
  <c r="F77" i="1" s="1"/>
  <c r="G77" i="1"/>
  <c r="G125" i="1"/>
  <c r="E125" i="1"/>
  <c r="G132" i="1"/>
  <c r="E132" i="1"/>
  <c r="G87" i="1"/>
  <c r="E87" i="1"/>
  <c r="F87" i="1" s="1"/>
  <c r="E141" i="1"/>
  <c r="F141" i="1" s="1"/>
  <c r="G141" i="1"/>
  <c r="G122" i="1"/>
  <c r="E122" i="1"/>
  <c r="F122" i="1" s="1"/>
  <c r="G78" i="1"/>
  <c r="G112" i="1" s="1"/>
  <c r="E78" i="1"/>
  <c r="F78" i="1" s="1"/>
  <c r="G90" i="1"/>
  <c r="E90" i="1"/>
  <c r="F90" i="1" s="1"/>
  <c r="G86" i="1"/>
  <c r="E86" i="1"/>
  <c r="F86" i="1" s="1"/>
  <c r="G138" i="1"/>
  <c r="E138" i="1"/>
  <c r="F138" i="1" s="1"/>
  <c r="E117" i="1"/>
  <c r="F117" i="1" s="1"/>
  <c r="G117" i="1"/>
  <c r="G88" i="1"/>
  <c r="E88" i="1"/>
  <c r="F88" i="1" s="1"/>
  <c r="G85" i="1"/>
  <c r="E85" i="1"/>
  <c r="F85" i="1" s="1"/>
  <c r="E79" i="1"/>
  <c r="F79" i="1" s="1"/>
  <c r="G79" i="1"/>
  <c r="E92" i="1"/>
  <c r="F92" i="1" s="1"/>
  <c r="G92" i="1"/>
  <c r="G84" i="1"/>
  <c r="E84" i="1"/>
  <c r="F84" i="1" s="1"/>
  <c r="G139" i="1"/>
  <c r="E139" i="1"/>
  <c r="F139" i="1" s="1"/>
  <c r="G133" i="1"/>
  <c r="E133" i="1"/>
  <c r="F133" i="1" s="1"/>
  <c r="G83" i="1"/>
  <c r="E83" i="1"/>
  <c r="F83" i="1" s="1"/>
  <c r="E129" i="1"/>
  <c r="F129" i="1" s="1"/>
  <c r="G129" i="1"/>
  <c r="G134" i="1"/>
  <c r="E134" i="1"/>
  <c r="F134" i="1" s="1"/>
  <c r="E131" i="1"/>
  <c r="F131" i="1" s="1"/>
  <c r="E93" i="1"/>
  <c r="F93" i="1" s="1"/>
  <c r="G93" i="1"/>
  <c r="G94" i="1"/>
  <c r="E94" i="1"/>
  <c r="F94" i="1" s="1"/>
  <c r="E82" i="1"/>
  <c r="F82" i="1" s="1"/>
  <c r="G82" i="1"/>
  <c r="E127" i="1"/>
  <c r="F127" i="1" s="1"/>
  <c r="G127" i="1"/>
  <c r="E81" i="1"/>
  <c r="F81" i="1" s="1"/>
  <c r="G81" i="1"/>
  <c r="E126" i="1"/>
  <c r="F126" i="1" s="1"/>
  <c r="G126" i="1"/>
  <c r="G80" i="1"/>
  <c r="D131" i="1"/>
  <c r="F132" i="1"/>
  <c r="D124" i="1"/>
  <c r="D137" i="1"/>
  <c r="D141" i="1"/>
  <c r="F125" i="1"/>
  <c r="D129" i="1"/>
  <c r="G4" i="4"/>
  <c r="G8" i="4" s="1"/>
  <c r="G12" i="4" s="1"/>
  <c r="G71" i="1"/>
  <c r="G9" i="2"/>
  <c r="I9" i="2" s="1"/>
  <c r="G188" i="1" l="1"/>
  <c r="E130" i="1"/>
  <c r="F130" i="1" s="1"/>
  <c r="G130" i="1"/>
  <c r="G131" i="1"/>
  <c r="G140" i="1"/>
  <c r="E140" i="1"/>
  <c r="F140" i="1" s="1"/>
  <c r="E128" i="1"/>
  <c r="F128" i="1" s="1"/>
  <c r="G128" i="1"/>
  <c r="G136" i="1"/>
  <c r="E136" i="1"/>
  <c r="F136" i="1" s="1"/>
  <c r="G123" i="1"/>
  <c r="E123" i="1"/>
  <c r="F123" i="1" s="1"/>
  <c r="H4" i="4"/>
  <c r="H8" i="4" s="1"/>
  <c r="H12" i="4" s="1"/>
  <c r="G7" i="2"/>
  <c r="C23" i="2"/>
  <c r="I4" i="4" l="1"/>
  <c r="I8" i="4" s="1"/>
  <c r="I12" i="4" s="1"/>
  <c r="E35" i="2"/>
  <c r="G35" i="2" s="1"/>
  <c r="I35" i="2" s="1"/>
  <c r="J35" i="2" s="1"/>
  <c r="D35" i="2"/>
  <c r="J4" i="4" l="1"/>
  <c r="J8" i="4" s="1"/>
  <c r="J12" i="4" s="1"/>
  <c r="H35" i="2"/>
  <c r="K35" i="2" s="1"/>
  <c r="K4" i="4" l="1"/>
  <c r="K8" i="4" s="1"/>
  <c r="K12" i="4" s="1"/>
  <c r="D5" i="3"/>
  <c r="D9" i="3" s="1"/>
  <c r="D15" i="3" s="1"/>
  <c r="L4" i="4" l="1"/>
  <c r="L8" i="4" s="1"/>
  <c r="L12" i="4" s="1"/>
  <c r="E5" i="3"/>
  <c r="M4" i="4" l="1"/>
  <c r="M8" i="4" s="1"/>
  <c r="M12" i="4" s="1"/>
  <c r="E9" i="3"/>
  <c r="E15" i="3" s="1"/>
  <c r="F5" i="3"/>
  <c r="N4" i="4" l="1"/>
  <c r="N8" i="4" s="1"/>
  <c r="N12" i="4" s="1"/>
  <c r="F9" i="3"/>
  <c r="F15" i="3" s="1"/>
  <c r="G5" i="3"/>
  <c r="J9" i="2"/>
  <c r="I7" i="2"/>
  <c r="H7" i="2" s="1"/>
  <c r="K7" i="2" s="1"/>
  <c r="O4" i="4" l="1"/>
  <c r="O8" i="4" s="1"/>
  <c r="O12" i="4" s="1"/>
  <c r="G9" i="3"/>
  <c r="G15" i="3" s="1"/>
  <c r="H5" i="3"/>
  <c r="H9" i="2"/>
  <c r="K9" i="2" s="1"/>
  <c r="J7" i="2"/>
  <c r="P4" i="4" l="1"/>
  <c r="P8" i="4" s="1"/>
  <c r="P12" i="4" s="1"/>
  <c r="H9" i="3"/>
  <c r="H15" i="3" s="1"/>
  <c r="I5" i="3"/>
  <c r="Q4" i="4" l="1"/>
  <c r="Q8" i="4" s="1"/>
  <c r="Q12" i="4" s="1"/>
  <c r="G149" i="1"/>
  <c r="I9" i="3"/>
  <c r="I15" i="3" s="1"/>
  <c r="J5" i="3"/>
  <c r="C1" i="1"/>
  <c r="C1" i="2"/>
  <c r="H1" i="1" l="1"/>
  <c r="J1" i="1" s="1"/>
  <c r="R4" i="4"/>
  <c r="R8" i="4" s="1"/>
  <c r="R12" i="4" s="1"/>
  <c r="J9" i="3"/>
  <c r="J15" i="3" s="1"/>
  <c r="G1" i="2"/>
  <c r="I1" i="2"/>
  <c r="K5" i="3"/>
  <c r="S4" i="4" l="1"/>
  <c r="S8" i="4" s="1"/>
  <c r="S12" i="4" s="1"/>
  <c r="K9" i="3"/>
  <c r="K15" i="3" s="1"/>
  <c r="L5" i="3"/>
  <c r="T4" i="4" l="1"/>
  <c r="T8" i="4" s="1"/>
  <c r="T12" i="4" s="1"/>
  <c r="L9" i="3"/>
  <c r="L15" i="3" s="1"/>
  <c r="M5" i="3"/>
  <c r="U4" i="4" l="1"/>
  <c r="V4" i="4" s="1"/>
  <c r="W4" i="4" s="1"/>
  <c r="X4" i="4" s="1"/>
  <c r="X8" i="4" s="1"/>
  <c r="X12" i="4" s="1"/>
  <c r="M9" i="3"/>
  <c r="M15" i="3" s="1"/>
  <c r="N5" i="3"/>
  <c r="Y4" i="4" l="1"/>
  <c r="Y8" i="4" s="1"/>
  <c r="Y12" i="4" s="1"/>
  <c r="N9" i="3"/>
  <c r="N15" i="3" s="1"/>
  <c r="O5" i="3"/>
  <c r="Z4" i="4" l="1"/>
  <c r="Z8" i="4" s="1"/>
  <c r="Z12" i="4" s="1"/>
  <c r="O9" i="3"/>
  <c r="O15" i="3" s="1"/>
  <c r="P5" i="3"/>
  <c r="AA4" i="4" l="1"/>
  <c r="P9" i="3"/>
  <c r="P15" i="3" s="1"/>
  <c r="Q5" i="3"/>
  <c r="AB4" i="4" l="1"/>
  <c r="AA8" i="4"/>
  <c r="AA12" i="4" s="1"/>
  <c r="Q9" i="3"/>
  <c r="Q15" i="3" s="1"/>
  <c r="R5" i="3"/>
  <c r="U8" i="4" l="1"/>
  <c r="U12" i="4" s="1"/>
  <c r="AB8" i="4"/>
  <c r="R9" i="3"/>
  <c r="R15" i="3" s="1"/>
  <c r="S5" i="3"/>
  <c r="B9" i="4" l="1"/>
  <c r="AB12" i="4"/>
  <c r="S9" i="3"/>
  <c r="S15" i="3" s="1"/>
  <c r="T5" i="3"/>
  <c r="U5" i="3" s="1"/>
  <c r="U9" i="3" s="1"/>
  <c r="U15" i="3" s="1"/>
  <c r="AB9" i="4" l="1"/>
  <c r="B13" i="4"/>
  <c r="E9" i="4"/>
  <c r="E13" i="4" s="1"/>
  <c r="W9" i="4"/>
  <c r="W13" i="4" s="1"/>
  <c r="C9" i="4"/>
  <c r="C13" i="4" s="1"/>
  <c r="D9" i="4"/>
  <c r="D13" i="4" s="1"/>
  <c r="V9" i="4"/>
  <c r="V13" i="4" s="1"/>
  <c r="F9" i="4"/>
  <c r="F13" i="4" s="1"/>
  <c r="G9" i="4"/>
  <c r="G13" i="4" s="1"/>
  <c r="H9" i="4"/>
  <c r="H13" i="4" s="1"/>
  <c r="I9" i="4"/>
  <c r="I13" i="4" s="1"/>
  <c r="J9" i="4"/>
  <c r="J13" i="4" s="1"/>
  <c r="K9" i="4"/>
  <c r="K13" i="4" s="1"/>
  <c r="L9" i="4"/>
  <c r="L13" i="4" s="1"/>
  <c r="M9" i="4"/>
  <c r="M13" i="4" s="1"/>
  <c r="N9" i="4"/>
  <c r="N13" i="4" s="1"/>
  <c r="O9" i="4"/>
  <c r="O13" i="4" s="1"/>
  <c r="P9" i="4"/>
  <c r="P13" i="4" s="1"/>
  <c r="Q9" i="4"/>
  <c r="Q13" i="4" s="1"/>
  <c r="R9" i="4"/>
  <c r="R13" i="4" s="1"/>
  <c r="S9" i="4"/>
  <c r="S13" i="4" s="1"/>
  <c r="T9" i="4"/>
  <c r="T13" i="4" s="1"/>
  <c r="X9" i="4"/>
  <c r="X13" i="4" s="1"/>
  <c r="U9" i="4"/>
  <c r="U13" i="4" s="1"/>
  <c r="Y9" i="4"/>
  <c r="Y13" i="4" s="1"/>
  <c r="Z9" i="4"/>
  <c r="Z13" i="4" s="1"/>
  <c r="AA9" i="4"/>
  <c r="AA13" i="4" s="1"/>
  <c r="T9" i="3"/>
  <c r="T15" i="3" s="1"/>
  <c r="B10" i="4" l="1"/>
  <c r="B14" i="4" s="1"/>
  <c r="AB13" i="4"/>
  <c r="U4" i="3"/>
  <c r="B10" i="3" l="1"/>
  <c r="O10" i="3"/>
  <c r="O16" i="3" s="1"/>
  <c r="H10" i="3"/>
  <c r="H16" i="3" s="1"/>
  <c r="N10" i="3" l="1"/>
  <c r="N16" i="3" s="1"/>
  <c r="B16" i="3"/>
  <c r="S10" i="3"/>
  <c r="S16" i="3" s="1"/>
  <c r="Q10" i="3"/>
  <c r="Q16" i="3" s="1"/>
  <c r="U10" i="3"/>
  <c r="C10" i="3"/>
  <c r="C16" i="3" s="1"/>
  <c r="R10" i="3"/>
  <c r="R16" i="3" s="1"/>
  <c r="L10" i="3"/>
  <c r="L16" i="3" s="1"/>
  <c r="P10" i="3"/>
  <c r="P16" i="3" s="1"/>
  <c r="D10" i="3"/>
  <c r="D16" i="3" s="1"/>
  <c r="E10" i="3"/>
  <c r="E16" i="3" s="1"/>
  <c r="M10" i="3"/>
  <c r="M16" i="3" s="1"/>
  <c r="I10" i="3"/>
  <c r="I16" i="3" s="1"/>
  <c r="F10" i="3"/>
  <c r="F16" i="3" s="1"/>
  <c r="G10" i="3"/>
  <c r="G16" i="3" s="1"/>
  <c r="K10" i="3"/>
  <c r="K16" i="3" s="1"/>
  <c r="J10" i="3"/>
  <c r="J16" i="3" s="1"/>
  <c r="T10" i="3"/>
  <c r="T16" i="3" s="1"/>
  <c r="B11" i="3" l="1"/>
  <c r="B17" i="3" s="1"/>
  <c r="U16" i="3"/>
</calcChain>
</file>

<file path=xl/sharedStrings.xml><?xml version="1.0" encoding="utf-8"?>
<sst xmlns="http://schemas.openxmlformats.org/spreadsheetml/2006/main" count="297" uniqueCount="207">
  <si>
    <t>From</t>
  </si>
  <si>
    <t>To</t>
  </si>
  <si>
    <t>No of Bytes</t>
  </si>
  <si>
    <t>Date</t>
  </si>
  <si>
    <t>Remarks</t>
  </si>
  <si>
    <t xml:space="preserve">Max Capacity </t>
  </si>
  <si>
    <t>8 MB</t>
  </si>
  <si>
    <t>Bytes</t>
  </si>
  <si>
    <t>32 Kb</t>
  </si>
  <si>
    <t>Remaining Capacity</t>
  </si>
  <si>
    <t>MB</t>
  </si>
  <si>
    <t>Kb</t>
  </si>
  <si>
    <t>Parameter</t>
  </si>
  <si>
    <t>NAME IN CODE</t>
  </si>
  <si>
    <t>Address (Hex Formate)</t>
  </si>
  <si>
    <t>Size (Kb)</t>
  </si>
  <si>
    <t>No of blocks of size 4096</t>
  </si>
  <si>
    <t>Example</t>
  </si>
  <si>
    <t>Log 1</t>
  </si>
  <si>
    <t>Log 2</t>
  </si>
  <si>
    <t>Source Address</t>
  </si>
  <si>
    <t>SPN</t>
  </si>
  <si>
    <t>Occurance Count</t>
  </si>
  <si>
    <t>0x30000</t>
  </si>
  <si>
    <t>0x60000</t>
  </si>
  <si>
    <t>DATALOG</t>
  </si>
  <si>
    <t>No of 64Kb blocks</t>
  </si>
  <si>
    <t>WINBOND_DATALOG_OVERFLOW_ADDR</t>
  </si>
  <si>
    <t>MACRO'S USED IN THE CODE</t>
  </si>
  <si>
    <t>End Address (In hex)</t>
  </si>
  <si>
    <t>End Address  (In decimal)</t>
  </si>
  <si>
    <t>Start Address (In decimal)</t>
  </si>
  <si>
    <t>Start Address (In hex)</t>
  </si>
  <si>
    <t>NEXT_ADDRESS</t>
  </si>
  <si>
    <t>FOR PARAMETERS</t>
  </si>
  <si>
    <t>Data Frame Size(or)Length</t>
  </si>
  <si>
    <t>Max No of Data Frames</t>
  </si>
  <si>
    <t>FRAM - PRIMARY_MEMORY(01)</t>
  </si>
  <si>
    <t>WINBOND - SECONDARY_MEMORY(02)</t>
  </si>
  <si>
    <t>WINBOND_OPCODES</t>
  </si>
  <si>
    <t>CHIP_ERASE_OPCODE1</t>
  </si>
  <si>
    <t>CHIP_ERASE_OPCODE2</t>
  </si>
  <si>
    <t>4KB_ERASE</t>
  </si>
  <si>
    <t>64KB_ERASE</t>
  </si>
  <si>
    <t>0xC7</t>
  </si>
  <si>
    <t>0x60</t>
  </si>
  <si>
    <t>0x20</t>
  </si>
  <si>
    <t>0xD8</t>
  </si>
  <si>
    <t>Total Bytes Used</t>
  </si>
  <si>
    <t xml:space="preserve">SUM1 = </t>
  </si>
  <si>
    <t xml:space="preserve">SUM2 = </t>
  </si>
  <si>
    <t>Month</t>
  </si>
  <si>
    <t>Year</t>
  </si>
  <si>
    <t>Hour</t>
  </si>
  <si>
    <t>Minute</t>
  </si>
  <si>
    <t>Seconds</t>
  </si>
  <si>
    <t>Meridian</t>
  </si>
  <si>
    <t>EOP</t>
  </si>
  <si>
    <t>Address in MEMORY HEX</t>
  </si>
  <si>
    <t>RESERVED</t>
  </si>
  <si>
    <t>Total used</t>
  </si>
  <si>
    <t>Total Frame length</t>
  </si>
  <si>
    <t>Log 3</t>
  </si>
  <si>
    <t>1MB = 1024KB = 1024*1024*1 Bytes</t>
  </si>
  <si>
    <t>UIN_ADDR</t>
  </si>
  <si>
    <t>MAKE_ADDR</t>
  </si>
  <si>
    <t>MODEL_ADDR</t>
  </si>
  <si>
    <t>SERIAL_NO_ADDR</t>
  </si>
  <si>
    <t>UNIT_NO_ADDR</t>
  </si>
  <si>
    <t>MODE_ADDR</t>
  </si>
  <si>
    <t>PASSWORD_ADDR</t>
  </si>
  <si>
    <t>RAW_CAN_DATA_PTR_ADDR</t>
  </si>
  <si>
    <t>DATALOG_PTR_ADDR</t>
  </si>
  <si>
    <t>FAULTLOG_PTR_ADDR</t>
  </si>
  <si>
    <t>ODO_KM_ADDR</t>
  </si>
  <si>
    <t>APLMS_MAXCAPACITY_ADDR</t>
  </si>
  <si>
    <t>APLMS_CALCAPACITY_ADDR</t>
  </si>
  <si>
    <t>APLMS_ZEROCALIBRATION_ADDR</t>
  </si>
  <si>
    <t>APLMS_SPANCALIBRATION_ADDR</t>
  </si>
  <si>
    <t>APLMS_REPORT_PTR_ADDR</t>
  </si>
  <si>
    <t>APLMS_LOGNUM_ADDR</t>
  </si>
  <si>
    <t>SCREEN_SPEEDO_ONOFF_ADDR</t>
  </si>
  <si>
    <t>SCREEN_TRANS_ONOFF_ADDR</t>
  </si>
  <si>
    <t>SCREEN_DIGI_IO_ONOFF_ADDR</t>
  </si>
  <si>
    <t>SCREEN_ANALOG_IO_ONOFF_ADDR</t>
  </si>
  <si>
    <t>SCREEN_ENG_RPM_ONOFF_ADDR</t>
  </si>
  <si>
    <t>SCREEN_SPEEDO_HOME_ADDR</t>
  </si>
  <si>
    <t>SCREEN_TRANS_HOME_ADDR</t>
  </si>
  <si>
    <t>SCREEN_DIGI_IO_HOME_ADDR</t>
  </si>
  <si>
    <t>SCREEN_ANALOG_IO_HOME_ADDR</t>
  </si>
  <si>
    <t>SCREEN_ENG_RPM_HOME_ADDR</t>
  </si>
  <si>
    <t>DAY_MODE_BRIGHTNESS_ADDR</t>
  </si>
  <si>
    <t>NIGHT_MODE_BRIGHTNESS_ADDR</t>
  </si>
  <si>
    <t>DATA_LOG_CURRENT_PTR</t>
  </si>
  <si>
    <t>ERROR_LOG_CURRENT_PTR</t>
  </si>
  <si>
    <t>WINBOND_ERRORLOG_OVERFLOW_ADDR</t>
  </si>
  <si>
    <t>CHANGE_ENGINE_OIL_INTERVAL_ADDR</t>
  </si>
  <si>
    <t>CHANGE_AIRFILTERS_INTERVAL_ADDR</t>
  </si>
  <si>
    <t>CHANGE_HYDRAULIC_OIL_INTERVAL_ADDR</t>
  </si>
  <si>
    <t>SERVICE_ENGINE_INTERVAL_ADDR</t>
  </si>
  <si>
    <t>SERVICE_MACHINE_INTERVAL_ADDR</t>
  </si>
  <si>
    <t>ENGINE_HOUR_METER_ADDR</t>
  </si>
  <si>
    <t>A</t>
  </si>
  <si>
    <t>1A</t>
  </si>
  <si>
    <t>2A</t>
  </si>
  <si>
    <t>3A</t>
  </si>
  <si>
    <t>4A</t>
  </si>
  <si>
    <t>5A</t>
  </si>
  <si>
    <t>5B</t>
  </si>
  <si>
    <t>6C</t>
  </si>
  <si>
    <t>7A</t>
  </si>
  <si>
    <t>7B</t>
  </si>
  <si>
    <t>9A</t>
  </si>
  <si>
    <t>9B</t>
  </si>
  <si>
    <t>9C</t>
  </si>
  <si>
    <t>9D</t>
  </si>
  <si>
    <t>9E</t>
  </si>
  <si>
    <t>9F</t>
  </si>
  <si>
    <t>A0</t>
  </si>
  <si>
    <t>A6</t>
  </si>
  <si>
    <t>A7</t>
  </si>
  <si>
    <t>A8</t>
  </si>
  <si>
    <t>AC</t>
  </si>
  <si>
    <t>B0</t>
  </si>
  <si>
    <t>B1</t>
  </si>
  <si>
    <t>B2</t>
  </si>
  <si>
    <t>B4</t>
  </si>
  <si>
    <t>B6</t>
  </si>
  <si>
    <t>B8</t>
  </si>
  <si>
    <t>BA</t>
  </si>
  <si>
    <t>BC</t>
  </si>
  <si>
    <t>DL_DATE_OFFSET</t>
  </si>
  <si>
    <t>DL_MONTH_OFFSET</t>
  </si>
  <si>
    <t>DL_YEAR_OFFSET</t>
  </si>
  <si>
    <t>DL_HOUR_OFFSET</t>
  </si>
  <si>
    <t>DL_MINUTE_OFFSET</t>
  </si>
  <si>
    <t>DL_SECOND_OFFSET</t>
  </si>
  <si>
    <t>DL_MERIDIAN_OFFSET</t>
  </si>
  <si>
    <t>DL_DISPLAY_HRS_OFFSET</t>
  </si>
  <si>
    <t>DL_ECT_OFFSET</t>
  </si>
  <si>
    <t>DL_EOT_OFFSET</t>
  </si>
  <si>
    <t>DL_EOP_OFFSET</t>
  </si>
  <si>
    <t>DL_ENGINE_RPM_OFFSET</t>
  </si>
  <si>
    <t>DL_TOT_OFFSET</t>
  </si>
  <si>
    <t>DL_TOP_OFFSET</t>
  </si>
  <si>
    <t>DL_VEHICLE_SPEED_OFFSET</t>
  </si>
  <si>
    <t>DL_FUEL_PERCENTAGE_OFFSET</t>
  </si>
  <si>
    <t>DL_BATTERY_OFFSET</t>
  </si>
  <si>
    <t>DL_RBOT_OFFSET</t>
  </si>
  <si>
    <t>PRIMARY_MEMORY_START_ADDRESS(0x400)</t>
  </si>
  <si>
    <t>FOR DATALOG PARAMETERS(1KB onwords)</t>
  </si>
  <si>
    <t>FOR ERRORLOG PARAMETERS(1KB + 100 Bytes onwords)</t>
  </si>
  <si>
    <t>PRIMARY_MEMORY_START_ADDRESS(0x464)</t>
  </si>
  <si>
    <t xml:space="preserve">SUM3 = </t>
  </si>
  <si>
    <t>EL_DATE_OFFSET</t>
  </si>
  <si>
    <t>EL_MONTH_OFFSET</t>
  </si>
  <si>
    <t>EL_YEAR_OFFSET</t>
  </si>
  <si>
    <t>EL_HOUR_OFFSET</t>
  </si>
  <si>
    <t>EL_MINUTE_OFFSET</t>
  </si>
  <si>
    <t>EL_SECOND_OFFSET</t>
  </si>
  <si>
    <t>EL_MERIDIAN_OFFSET</t>
  </si>
  <si>
    <t>EL_DISPLAY_HRS_OFFSET</t>
  </si>
  <si>
    <t>EL_ECT_OFFSET</t>
  </si>
  <si>
    <t>EL_EOT_OFFSET</t>
  </si>
  <si>
    <t>EL_EOP_OFFSET</t>
  </si>
  <si>
    <t>EL_ENGINE_RPM_OFFSET</t>
  </si>
  <si>
    <t>EL_TOT_OFFSET</t>
  </si>
  <si>
    <t>EL_TOP_OFFSET</t>
  </si>
  <si>
    <t>EL_VEHICLE_SPEED_OFFSET</t>
  </si>
  <si>
    <t>EL_FUEL_PERCENTAGE_OFFSET</t>
  </si>
  <si>
    <t>EL_BATTERY_OFFSET</t>
  </si>
  <si>
    <t>EL_RBOT_OFFSET</t>
  </si>
  <si>
    <t>EL_SOURCE_ADDRESS_OFFSET</t>
  </si>
  <si>
    <t>EL_PLUG_ID_OFFSET</t>
  </si>
  <si>
    <t>EL_SPN_OFFSET</t>
  </si>
  <si>
    <t>EL_FMI_OFFSET</t>
  </si>
  <si>
    <t>EL_OCCURANCE_COUNT_OFFSET</t>
  </si>
  <si>
    <t>EL_ERROR_STATUS_OFFSET</t>
  </si>
  <si>
    <t>EL_LAMP_STATUS_OFFSET</t>
  </si>
  <si>
    <t>NEXT_ADDR</t>
  </si>
  <si>
    <t>START_DATALOG_LOC_WINBOND</t>
  </si>
  <si>
    <t>Used SIZE(In decimal)(4MB)</t>
  </si>
  <si>
    <t>START_ERRORLOG_LOC_WINBOND</t>
  </si>
  <si>
    <t>ErrorLog</t>
  </si>
  <si>
    <t>DataLog</t>
  </si>
  <si>
    <t>DisplayHours</t>
  </si>
  <si>
    <t>ECT</t>
  </si>
  <si>
    <t>EOT</t>
  </si>
  <si>
    <t>TOT</t>
  </si>
  <si>
    <t>TOP</t>
  </si>
  <si>
    <t>RBOT</t>
  </si>
  <si>
    <t>Engine RPM</t>
  </si>
  <si>
    <t>Vehicle Speed</t>
  </si>
  <si>
    <t>Fuel Percentage</t>
  </si>
  <si>
    <t>Battery</t>
  </si>
  <si>
    <t>Storage Start point</t>
  </si>
  <si>
    <t>Plug ID</t>
  </si>
  <si>
    <t>FMI</t>
  </si>
  <si>
    <t>Error Status</t>
  </si>
  <si>
    <t>Lamp Status</t>
  </si>
  <si>
    <t>Address in MEMORY DECIMAL</t>
  </si>
  <si>
    <t>FOR SHIFTWISE WORKING HOURS LOG PARAMETERS(1KB + 100 + 100 Bytes onwords)</t>
  </si>
  <si>
    <t>PRIMARY_MEMORY_START_ADDRESS(0x4C8)</t>
  </si>
  <si>
    <t>Used SIZE(In decimal)(3MB)</t>
  </si>
  <si>
    <t>ERRORLOG</t>
  </si>
  <si>
    <t>START_SWWH_LOC_WINBOND</t>
  </si>
  <si>
    <t>SWWHLOG(Shiftwise working hours logging)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</si>
</sst>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16" borderId="1" xfId="0" applyFont="1" applyFill="1" applyBorder="1" applyAlignment="1">
      <alignment horizontal="left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8" borderId="1" xfId="0" applyFont="1" applyFill="1" applyBorder="1" applyAlignment="1">
      <alignment horizontal="left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left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left" vertical="center" wrapText="1"/>
    </xf>
    <xf numFmtId="0" fontId="1" fillId="1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topLeftCell="A144" zoomScale="85" zoomScaleNormal="85" workbookViewId="0">
      <selection activeCell="C156" sqref="C156"/>
    </sheetView>
  </sheetViews>
  <sheetFormatPr defaultRowHeight="14.4" x14ac:dyDescent="0.3"/>
  <cols>
    <col min="1" max="1" width="13.5546875" style="1" customWidth="1"/>
    <col min="2" max="2" width="49.5546875" style="1" customWidth="1"/>
    <col min="3" max="3" width="12.77734375" style="1" customWidth="1"/>
    <col min="4" max="4" width="13.44140625" style="1" customWidth="1"/>
    <col min="5" max="5" width="11.21875" style="1" customWidth="1"/>
    <col min="6" max="6" width="12.88671875" style="1" customWidth="1"/>
    <col min="7" max="7" width="21.21875" style="1" customWidth="1"/>
    <col min="8" max="8" width="31.6640625" style="1" bestFit="1" customWidth="1"/>
    <col min="9" max="9" width="6.109375" style="1" bestFit="1" customWidth="1"/>
    <col min="10" max="10" width="6.21875" style="1" bestFit="1" customWidth="1"/>
    <col min="11" max="11" width="3.88671875" style="1" bestFit="1" customWidth="1"/>
    <col min="12" max="16384" width="8.88671875" style="1"/>
  </cols>
  <sheetData>
    <row r="1" spans="1:12" x14ac:dyDescent="0.3">
      <c r="A1" s="4" t="s">
        <v>5</v>
      </c>
      <c r="B1" s="4" t="s">
        <v>8</v>
      </c>
      <c r="C1" s="4">
        <f>32*1024</f>
        <v>32768</v>
      </c>
      <c r="D1" s="4" t="s">
        <v>7</v>
      </c>
      <c r="E1" s="8"/>
      <c r="F1" s="8"/>
      <c r="G1" s="6" t="s">
        <v>9</v>
      </c>
      <c r="H1" s="6">
        <f>C1-(G71+G112+G149)</f>
        <v>32509</v>
      </c>
      <c r="I1" s="6" t="s">
        <v>7</v>
      </c>
      <c r="J1" s="6">
        <f>H1/1024</f>
        <v>31.7470703125</v>
      </c>
      <c r="K1" s="6" t="s">
        <v>11</v>
      </c>
    </row>
    <row r="3" spans="1:12" x14ac:dyDescent="0.3">
      <c r="A3" s="72" t="s">
        <v>37</v>
      </c>
      <c r="B3" s="72"/>
      <c r="C3" s="72"/>
      <c r="D3" s="72"/>
      <c r="E3" s="72"/>
      <c r="F3" s="72"/>
      <c r="L3" s="2"/>
    </row>
    <row r="4" spans="1:12" x14ac:dyDescent="0.3">
      <c r="B4" s="11"/>
      <c r="C4" s="11"/>
      <c r="D4" s="11"/>
      <c r="E4" s="11"/>
      <c r="F4" s="11"/>
      <c r="G4" s="11"/>
      <c r="H4" s="11"/>
      <c r="I4" s="11"/>
    </row>
    <row r="5" spans="1:12" x14ac:dyDescent="0.3">
      <c r="B5" s="71" t="s">
        <v>34</v>
      </c>
      <c r="C5" s="71"/>
      <c r="D5" s="71"/>
      <c r="E5" s="71"/>
      <c r="F5" s="71"/>
      <c r="G5" s="71"/>
      <c r="H5" s="11"/>
      <c r="I5" s="11"/>
    </row>
    <row r="6" spans="1:12" ht="28.8" customHeight="1" x14ac:dyDescent="0.3">
      <c r="B6" s="73" t="s">
        <v>28</v>
      </c>
      <c r="C6" s="73" t="s">
        <v>32</v>
      </c>
      <c r="D6" s="73" t="s">
        <v>31</v>
      </c>
      <c r="E6" s="73" t="s">
        <v>29</v>
      </c>
      <c r="F6" s="73" t="s">
        <v>30</v>
      </c>
      <c r="G6" s="73" t="s">
        <v>2</v>
      </c>
      <c r="H6" s="11"/>
      <c r="I6" s="10"/>
    </row>
    <row r="7" spans="1:12" x14ac:dyDescent="0.3">
      <c r="B7" s="73"/>
      <c r="C7" s="73"/>
      <c r="D7" s="73"/>
      <c r="E7" s="73"/>
      <c r="F7" s="73"/>
      <c r="G7" s="73"/>
      <c r="H7" s="11"/>
      <c r="I7" s="10"/>
    </row>
    <row r="8" spans="1:12" x14ac:dyDescent="0.3">
      <c r="B8" s="53" t="s">
        <v>59</v>
      </c>
      <c r="C8" s="54">
        <v>0</v>
      </c>
      <c r="D8" s="54">
        <f>HEX2DEC(C8)</f>
        <v>0</v>
      </c>
      <c r="E8" s="54">
        <f>(D9-1)</f>
        <v>9</v>
      </c>
      <c r="F8" s="54">
        <f>HEX2DEC(E8)</f>
        <v>9</v>
      </c>
      <c r="G8" s="54">
        <f>D9-D8</f>
        <v>10</v>
      </c>
      <c r="H8" s="11"/>
      <c r="I8" s="10"/>
    </row>
    <row r="9" spans="1:12" x14ac:dyDescent="0.3">
      <c r="B9" s="55" t="s">
        <v>64</v>
      </c>
      <c r="C9" s="56" t="s">
        <v>102</v>
      </c>
      <c r="D9" s="56">
        <f t="shared" ref="D9:D70" si="0">HEX2DEC(C9)</f>
        <v>10</v>
      </c>
      <c r="E9" s="56">
        <f t="shared" ref="E9:E48" si="1">D10-1</f>
        <v>25</v>
      </c>
      <c r="F9" s="56">
        <f t="shared" ref="F9:F70" si="2">HEX2DEC(E9)</f>
        <v>37</v>
      </c>
      <c r="G9" s="56">
        <f t="shared" ref="G9:G48" si="3">D10-D9</f>
        <v>16</v>
      </c>
      <c r="H9" s="11"/>
      <c r="I9" s="10"/>
    </row>
    <row r="10" spans="1:12" x14ac:dyDescent="0.3">
      <c r="B10" s="55" t="s">
        <v>65</v>
      </c>
      <c r="C10" s="56" t="s">
        <v>103</v>
      </c>
      <c r="D10" s="56">
        <f t="shared" si="0"/>
        <v>26</v>
      </c>
      <c r="E10" s="56">
        <f t="shared" si="1"/>
        <v>41</v>
      </c>
      <c r="F10" s="56">
        <f t="shared" si="2"/>
        <v>65</v>
      </c>
      <c r="G10" s="56">
        <f t="shared" si="3"/>
        <v>16</v>
      </c>
      <c r="H10" s="11"/>
      <c r="I10" s="10"/>
    </row>
    <row r="11" spans="1:12" x14ac:dyDescent="0.3">
      <c r="B11" s="55" t="s">
        <v>66</v>
      </c>
      <c r="C11" s="56" t="s">
        <v>104</v>
      </c>
      <c r="D11" s="56">
        <f t="shared" si="0"/>
        <v>42</v>
      </c>
      <c r="E11" s="56">
        <f t="shared" si="1"/>
        <v>57</v>
      </c>
      <c r="F11" s="56">
        <f t="shared" si="2"/>
        <v>87</v>
      </c>
      <c r="G11" s="56">
        <f t="shared" si="3"/>
        <v>16</v>
      </c>
      <c r="H11" s="19"/>
    </row>
    <row r="12" spans="1:12" x14ac:dyDescent="0.3">
      <c r="B12" s="55" t="s">
        <v>67</v>
      </c>
      <c r="C12" s="56" t="s">
        <v>105</v>
      </c>
      <c r="D12" s="56">
        <f t="shared" si="0"/>
        <v>58</v>
      </c>
      <c r="E12" s="56">
        <f t="shared" si="1"/>
        <v>73</v>
      </c>
      <c r="F12" s="56">
        <f t="shared" si="2"/>
        <v>115</v>
      </c>
      <c r="G12" s="56">
        <f t="shared" si="3"/>
        <v>16</v>
      </c>
      <c r="H12" s="11"/>
    </row>
    <row r="13" spans="1:12" x14ac:dyDescent="0.3">
      <c r="B13" s="55" t="s">
        <v>68</v>
      </c>
      <c r="C13" s="56" t="s">
        <v>106</v>
      </c>
      <c r="D13" s="56">
        <f t="shared" si="0"/>
        <v>74</v>
      </c>
      <c r="E13" s="56">
        <f t="shared" si="1"/>
        <v>89</v>
      </c>
      <c r="F13" s="56">
        <f t="shared" si="2"/>
        <v>137</v>
      </c>
      <c r="G13" s="56">
        <f t="shared" si="3"/>
        <v>16</v>
      </c>
      <c r="H13" s="11"/>
    </row>
    <row r="14" spans="1:12" x14ac:dyDescent="0.3">
      <c r="B14" s="55" t="s">
        <v>69</v>
      </c>
      <c r="C14" s="56" t="s">
        <v>107</v>
      </c>
      <c r="D14" s="56">
        <f t="shared" si="0"/>
        <v>90</v>
      </c>
      <c r="E14" s="56">
        <f t="shared" si="1"/>
        <v>90</v>
      </c>
      <c r="F14" s="56">
        <f t="shared" si="2"/>
        <v>144</v>
      </c>
      <c r="G14" s="56">
        <f t="shared" si="3"/>
        <v>1</v>
      </c>
      <c r="H14" s="11"/>
    </row>
    <row r="15" spans="1:12" x14ac:dyDescent="0.3">
      <c r="B15" s="55" t="s">
        <v>70</v>
      </c>
      <c r="C15" s="56" t="s">
        <v>108</v>
      </c>
      <c r="D15" s="56">
        <f t="shared" si="0"/>
        <v>91</v>
      </c>
      <c r="E15" s="56">
        <f t="shared" si="1"/>
        <v>95</v>
      </c>
      <c r="F15" s="56">
        <f t="shared" si="2"/>
        <v>149</v>
      </c>
      <c r="G15" s="56">
        <f t="shared" si="3"/>
        <v>5</v>
      </c>
      <c r="H15" s="11"/>
    </row>
    <row r="16" spans="1:12" x14ac:dyDescent="0.3">
      <c r="B16" s="55" t="s">
        <v>71</v>
      </c>
      <c r="C16" s="56">
        <v>60</v>
      </c>
      <c r="D16" s="56">
        <f t="shared" si="0"/>
        <v>96</v>
      </c>
      <c r="E16" s="56">
        <f t="shared" si="1"/>
        <v>99</v>
      </c>
      <c r="F16" s="56">
        <f t="shared" si="2"/>
        <v>153</v>
      </c>
      <c r="G16" s="56">
        <f t="shared" si="3"/>
        <v>4</v>
      </c>
      <c r="H16" s="11"/>
      <c r="I16" s="8"/>
    </row>
    <row r="17" spans="2:9" x14ac:dyDescent="0.3">
      <c r="B17" s="55" t="s">
        <v>72</v>
      </c>
      <c r="C17" s="56">
        <v>64</v>
      </c>
      <c r="D17" s="56">
        <f t="shared" si="0"/>
        <v>100</v>
      </c>
      <c r="E17" s="56">
        <f t="shared" si="1"/>
        <v>103</v>
      </c>
      <c r="F17" s="56">
        <f t="shared" si="2"/>
        <v>259</v>
      </c>
      <c r="G17" s="56">
        <f t="shared" si="3"/>
        <v>4</v>
      </c>
      <c r="H17" s="11"/>
    </row>
    <row r="18" spans="2:9" x14ac:dyDescent="0.3">
      <c r="B18" s="55" t="s">
        <v>73</v>
      </c>
      <c r="C18" s="56">
        <v>68</v>
      </c>
      <c r="D18" s="56">
        <f t="shared" si="0"/>
        <v>104</v>
      </c>
      <c r="E18" s="56">
        <f t="shared" si="1"/>
        <v>107</v>
      </c>
      <c r="F18" s="56">
        <f t="shared" si="2"/>
        <v>263</v>
      </c>
      <c r="G18" s="56">
        <f t="shared" si="3"/>
        <v>4</v>
      </c>
      <c r="H18" s="11"/>
      <c r="I18" s="2"/>
    </row>
    <row r="19" spans="2:9" x14ac:dyDescent="0.3">
      <c r="B19" s="55" t="s">
        <v>74</v>
      </c>
      <c r="C19" s="56" t="s">
        <v>109</v>
      </c>
      <c r="D19" s="56">
        <f t="shared" si="0"/>
        <v>108</v>
      </c>
      <c r="E19" s="56">
        <f t="shared" si="1"/>
        <v>111</v>
      </c>
      <c r="F19" s="56">
        <f t="shared" si="2"/>
        <v>273</v>
      </c>
      <c r="G19" s="56">
        <f t="shared" si="3"/>
        <v>4</v>
      </c>
      <c r="H19" s="11"/>
      <c r="I19" s="11"/>
    </row>
    <row r="20" spans="2:9" x14ac:dyDescent="0.3">
      <c r="B20" s="57" t="s">
        <v>75</v>
      </c>
      <c r="C20" s="47">
        <v>70</v>
      </c>
      <c r="D20" s="47">
        <f t="shared" si="0"/>
        <v>112</v>
      </c>
      <c r="E20" s="47">
        <f t="shared" si="1"/>
        <v>113</v>
      </c>
      <c r="F20" s="47">
        <f t="shared" si="2"/>
        <v>275</v>
      </c>
      <c r="G20" s="47">
        <f t="shared" si="3"/>
        <v>2</v>
      </c>
      <c r="H20" s="11"/>
      <c r="I20" s="11"/>
    </row>
    <row r="21" spans="2:9" x14ac:dyDescent="0.3">
      <c r="B21" s="57" t="s">
        <v>76</v>
      </c>
      <c r="C21" s="47">
        <v>72</v>
      </c>
      <c r="D21" s="47">
        <f t="shared" si="0"/>
        <v>114</v>
      </c>
      <c r="E21" s="47">
        <f t="shared" si="1"/>
        <v>115</v>
      </c>
      <c r="F21" s="47">
        <f t="shared" si="2"/>
        <v>277</v>
      </c>
      <c r="G21" s="47">
        <f t="shared" si="3"/>
        <v>2</v>
      </c>
      <c r="H21" s="11"/>
    </row>
    <row r="22" spans="2:9" x14ac:dyDescent="0.3">
      <c r="B22" s="57" t="s">
        <v>77</v>
      </c>
      <c r="C22" s="47">
        <v>74</v>
      </c>
      <c r="D22" s="47">
        <f t="shared" si="0"/>
        <v>116</v>
      </c>
      <c r="E22" s="47">
        <f t="shared" si="1"/>
        <v>117</v>
      </c>
      <c r="F22" s="47">
        <f t="shared" si="2"/>
        <v>279</v>
      </c>
      <c r="G22" s="47">
        <f t="shared" si="3"/>
        <v>2</v>
      </c>
      <c r="H22" s="11"/>
      <c r="I22" s="10"/>
    </row>
    <row r="23" spans="2:9" ht="19.2" customHeight="1" x14ac:dyDescent="0.3">
      <c r="B23" s="57" t="s">
        <v>78</v>
      </c>
      <c r="C23" s="47">
        <v>76</v>
      </c>
      <c r="D23" s="47">
        <f t="shared" si="0"/>
        <v>118</v>
      </c>
      <c r="E23" s="47">
        <f t="shared" si="1"/>
        <v>119</v>
      </c>
      <c r="F23" s="47">
        <f t="shared" si="2"/>
        <v>281</v>
      </c>
      <c r="G23" s="47">
        <f t="shared" si="3"/>
        <v>2</v>
      </c>
      <c r="H23" s="11"/>
      <c r="I23" s="10"/>
    </row>
    <row r="24" spans="2:9" ht="14.4" customHeight="1" x14ac:dyDescent="0.3">
      <c r="B24" s="57" t="s">
        <v>79</v>
      </c>
      <c r="C24" s="47">
        <v>78</v>
      </c>
      <c r="D24" s="47">
        <f t="shared" si="0"/>
        <v>120</v>
      </c>
      <c r="E24" s="47">
        <f t="shared" si="1"/>
        <v>121</v>
      </c>
      <c r="F24" s="47">
        <f t="shared" si="2"/>
        <v>289</v>
      </c>
      <c r="G24" s="47">
        <f t="shared" si="3"/>
        <v>2</v>
      </c>
      <c r="H24" s="11"/>
    </row>
    <row r="25" spans="2:9" x14ac:dyDescent="0.3">
      <c r="B25" s="57" t="s">
        <v>80</v>
      </c>
      <c r="C25" s="47" t="s">
        <v>110</v>
      </c>
      <c r="D25" s="47">
        <f t="shared" si="0"/>
        <v>122</v>
      </c>
      <c r="E25" s="47">
        <f t="shared" si="1"/>
        <v>122</v>
      </c>
      <c r="F25" s="47">
        <f t="shared" si="2"/>
        <v>290</v>
      </c>
      <c r="G25" s="47">
        <f t="shared" si="3"/>
        <v>1</v>
      </c>
      <c r="H25" s="11"/>
    </row>
    <row r="26" spans="2:9" x14ac:dyDescent="0.3">
      <c r="B26" s="53" t="s">
        <v>59</v>
      </c>
      <c r="C26" s="54" t="s">
        <v>111</v>
      </c>
      <c r="D26" s="54">
        <f t="shared" si="0"/>
        <v>123</v>
      </c>
      <c r="E26" s="54">
        <f t="shared" si="1"/>
        <v>149</v>
      </c>
      <c r="F26" s="54">
        <f t="shared" si="2"/>
        <v>329</v>
      </c>
      <c r="G26" s="54">
        <f t="shared" si="3"/>
        <v>27</v>
      </c>
      <c r="H26" s="11"/>
    </row>
    <row r="27" spans="2:9" x14ac:dyDescent="0.3">
      <c r="B27" s="58" t="s">
        <v>81</v>
      </c>
      <c r="C27" s="48">
        <v>96</v>
      </c>
      <c r="D27" s="48">
        <f t="shared" si="0"/>
        <v>150</v>
      </c>
      <c r="E27" s="48">
        <f t="shared" si="1"/>
        <v>150</v>
      </c>
      <c r="F27" s="48">
        <f t="shared" si="2"/>
        <v>336</v>
      </c>
      <c r="G27" s="48">
        <f t="shared" si="3"/>
        <v>1</v>
      </c>
      <c r="H27" s="11"/>
    </row>
    <row r="28" spans="2:9" x14ac:dyDescent="0.3">
      <c r="B28" s="58" t="s">
        <v>82</v>
      </c>
      <c r="C28" s="48">
        <v>97</v>
      </c>
      <c r="D28" s="48">
        <f t="shared" si="0"/>
        <v>151</v>
      </c>
      <c r="E28" s="48">
        <f t="shared" si="1"/>
        <v>151</v>
      </c>
      <c r="F28" s="48">
        <f t="shared" si="2"/>
        <v>337</v>
      </c>
      <c r="G28" s="48">
        <f t="shared" si="3"/>
        <v>1</v>
      </c>
      <c r="H28" s="11"/>
    </row>
    <row r="29" spans="2:9" x14ac:dyDescent="0.3">
      <c r="B29" s="58" t="s">
        <v>83</v>
      </c>
      <c r="C29" s="48">
        <v>98</v>
      </c>
      <c r="D29" s="48">
        <f t="shared" si="0"/>
        <v>152</v>
      </c>
      <c r="E29" s="48">
        <f t="shared" si="1"/>
        <v>152</v>
      </c>
      <c r="F29" s="48">
        <f t="shared" si="2"/>
        <v>338</v>
      </c>
      <c r="G29" s="48">
        <f t="shared" si="3"/>
        <v>1</v>
      </c>
      <c r="H29" s="11"/>
    </row>
    <row r="30" spans="2:9" x14ac:dyDescent="0.3">
      <c r="B30" s="58" t="s">
        <v>84</v>
      </c>
      <c r="C30" s="48">
        <v>99</v>
      </c>
      <c r="D30" s="48">
        <f t="shared" si="0"/>
        <v>153</v>
      </c>
      <c r="E30" s="48">
        <f t="shared" si="1"/>
        <v>153</v>
      </c>
      <c r="F30" s="48">
        <f t="shared" si="2"/>
        <v>339</v>
      </c>
      <c r="G30" s="48">
        <f t="shared" si="3"/>
        <v>1</v>
      </c>
      <c r="H30" s="11"/>
    </row>
    <row r="31" spans="2:9" x14ac:dyDescent="0.3">
      <c r="B31" s="58" t="s">
        <v>85</v>
      </c>
      <c r="C31" s="48" t="s">
        <v>112</v>
      </c>
      <c r="D31" s="48">
        <f t="shared" si="0"/>
        <v>154</v>
      </c>
      <c r="E31" s="48">
        <f t="shared" si="1"/>
        <v>154</v>
      </c>
      <c r="F31" s="48">
        <f t="shared" si="2"/>
        <v>340</v>
      </c>
      <c r="G31" s="48">
        <f t="shared" si="3"/>
        <v>1</v>
      </c>
      <c r="H31" s="11"/>
    </row>
    <row r="32" spans="2:9" x14ac:dyDescent="0.3">
      <c r="B32" s="59" t="s">
        <v>86</v>
      </c>
      <c r="C32" s="46" t="s">
        <v>113</v>
      </c>
      <c r="D32" s="46">
        <f t="shared" si="0"/>
        <v>155</v>
      </c>
      <c r="E32" s="46">
        <f t="shared" si="1"/>
        <v>155</v>
      </c>
      <c r="F32" s="46">
        <f t="shared" si="2"/>
        <v>341</v>
      </c>
      <c r="G32" s="46">
        <f t="shared" si="3"/>
        <v>1</v>
      </c>
      <c r="H32" s="11"/>
    </row>
    <row r="33" spans="2:9" x14ac:dyDescent="0.3">
      <c r="B33" s="59" t="s">
        <v>87</v>
      </c>
      <c r="C33" s="46" t="s">
        <v>114</v>
      </c>
      <c r="D33" s="46">
        <f t="shared" si="0"/>
        <v>156</v>
      </c>
      <c r="E33" s="46">
        <f t="shared" si="1"/>
        <v>156</v>
      </c>
      <c r="F33" s="46">
        <f t="shared" si="2"/>
        <v>342</v>
      </c>
      <c r="G33" s="46">
        <f t="shared" si="3"/>
        <v>1</v>
      </c>
      <c r="H33" s="11"/>
      <c r="I33" s="11"/>
    </row>
    <row r="34" spans="2:9" x14ac:dyDescent="0.3">
      <c r="B34" s="59" t="s">
        <v>88</v>
      </c>
      <c r="C34" s="46" t="s">
        <v>115</v>
      </c>
      <c r="D34" s="46">
        <f t="shared" si="0"/>
        <v>157</v>
      </c>
      <c r="E34" s="46">
        <f t="shared" si="1"/>
        <v>157</v>
      </c>
      <c r="F34" s="46">
        <f t="shared" si="2"/>
        <v>343</v>
      </c>
      <c r="G34" s="46">
        <f t="shared" si="3"/>
        <v>1</v>
      </c>
      <c r="H34" s="11"/>
      <c r="I34" s="11"/>
    </row>
    <row r="35" spans="2:9" x14ac:dyDescent="0.3">
      <c r="B35" s="59" t="s">
        <v>89</v>
      </c>
      <c r="C35" s="46" t="s">
        <v>116</v>
      </c>
      <c r="D35" s="46">
        <f t="shared" si="0"/>
        <v>158</v>
      </c>
      <c r="E35" s="46">
        <f t="shared" si="1"/>
        <v>158</v>
      </c>
      <c r="F35" s="46">
        <f t="shared" si="2"/>
        <v>344</v>
      </c>
      <c r="G35" s="46">
        <f t="shared" si="3"/>
        <v>1</v>
      </c>
      <c r="H35" s="11"/>
      <c r="I35" s="11"/>
    </row>
    <row r="36" spans="2:9" x14ac:dyDescent="0.3">
      <c r="B36" s="59" t="s">
        <v>90</v>
      </c>
      <c r="C36" s="46" t="s">
        <v>117</v>
      </c>
      <c r="D36" s="46">
        <f t="shared" si="0"/>
        <v>159</v>
      </c>
      <c r="E36" s="46">
        <f t="shared" si="1"/>
        <v>159</v>
      </c>
      <c r="F36" s="46">
        <f t="shared" si="2"/>
        <v>345</v>
      </c>
      <c r="G36" s="46">
        <f t="shared" si="3"/>
        <v>1</v>
      </c>
      <c r="H36" s="11"/>
    </row>
    <row r="37" spans="2:9" x14ac:dyDescent="0.3">
      <c r="B37" s="53" t="s">
        <v>59</v>
      </c>
      <c r="C37" s="54" t="s">
        <v>118</v>
      </c>
      <c r="D37" s="54">
        <f t="shared" si="0"/>
        <v>160</v>
      </c>
      <c r="E37" s="54">
        <f t="shared" si="1"/>
        <v>165</v>
      </c>
      <c r="F37" s="54">
        <f t="shared" si="2"/>
        <v>357</v>
      </c>
      <c r="G37" s="54">
        <f t="shared" si="3"/>
        <v>6</v>
      </c>
      <c r="H37" s="11"/>
      <c r="I37" s="10"/>
    </row>
    <row r="38" spans="2:9" x14ac:dyDescent="0.3">
      <c r="B38" s="33" t="s">
        <v>91</v>
      </c>
      <c r="C38" s="34" t="s">
        <v>119</v>
      </c>
      <c r="D38" s="34">
        <f t="shared" si="0"/>
        <v>166</v>
      </c>
      <c r="E38" s="34">
        <f t="shared" si="1"/>
        <v>166</v>
      </c>
      <c r="F38" s="34">
        <f t="shared" si="2"/>
        <v>358</v>
      </c>
      <c r="G38" s="34">
        <f t="shared" si="3"/>
        <v>1</v>
      </c>
      <c r="H38" s="11"/>
      <c r="I38" s="10"/>
    </row>
    <row r="39" spans="2:9" x14ac:dyDescent="0.3">
      <c r="B39" s="33" t="s">
        <v>92</v>
      </c>
      <c r="C39" s="34" t="s">
        <v>120</v>
      </c>
      <c r="D39" s="34">
        <f t="shared" si="0"/>
        <v>167</v>
      </c>
      <c r="E39" s="34">
        <f t="shared" si="1"/>
        <v>167</v>
      </c>
      <c r="F39" s="34">
        <f t="shared" si="2"/>
        <v>359</v>
      </c>
      <c r="G39" s="34">
        <f t="shared" si="3"/>
        <v>1</v>
      </c>
      <c r="H39" s="11"/>
    </row>
    <row r="40" spans="2:9" x14ac:dyDescent="0.3">
      <c r="B40" s="52" t="s">
        <v>93</v>
      </c>
      <c r="C40" s="45" t="s">
        <v>121</v>
      </c>
      <c r="D40" s="45">
        <f t="shared" si="0"/>
        <v>168</v>
      </c>
      <c r="E40" s="45">
        <f t="shared" si="1"/>
        <v>171</v>
      </c>
      <c r="F40" s="45">
        <f t="shared" si="2"/>
        <v>369</v>
      </c>
      <c r="G40" s="45">
        <f t="shared" si="3"/>
        <v>4</v>
      </c>
      <c r="H40" s="11"/>
    </row>
    <row r="41" spans="2:9" x14ac:dyDescent="0.3">
      <c r="B41" s="52" t="s">
        <v>94</v>
      </c>
      <c r="C41" s="45" t="s">
        <v>122</v>
      </c>
      <c r="D41" s="45">
        <f t="shared" si="0"/>
        <v>172</v>
      </c>
      <c r="E41" s="45">
        <f t="shared" si="1"/>
        <v>175</v>
      </c>
      <c r="F41" s="45">
        <f t="shared" si="2"/>
        <v>373</v>
      </c>
      <c r="G41" s="45">
        <f t="shared" si="3"/>
        <v>4</v>
      </c>
      <c r="H41" s="11"/>
    </row>
    <row r="42" spans="2:9" x14ac:dyDescent="0.3">
      <c r="B42" s="52" t="s">
        <v>27</v>
      </c>
      <c r="C42" s="45" t="s">
        <v>123</v>
      </c>
      <c r="D42" s="45">
        <f t="shared" si="0"/>
        <v>176</v>
      </c>
      <c r="E42" s="45">
        <f t="shared" si="1"/>
        <v>176</v>
      </c>
      <c r="F42" s="45">
        <f t="shared" si="2"/>
        <v>374</v>
      </c>
      <c r="G42" s="45">
        <f t="shared" si="3"/>
        <v>1</v>
      </c>
      <c r="H42" s="11"/>
    </row>
    <row r="43" spans="2:9" x14ac:dyDescent="0.3">
      <c r="B43" s="52" t="s">
        <v>95</v>
      </c>
      <c r="C43" s="45" t="s">
        <v>124</v>
      </c>
      <c r="D43" s="45">
        <f t="shared" si="0"/>
        <v>177</v>
      </c>
      <c r="E43" s="45">
        <f t="shared" si="1"/>
        <v>177</v>
      </c>
      <c r="F43" s="45">
        <f t="shared" si="2"/>
        <v>375</v>
      </c>
      <c r="G43" s="45">
        <f t="shared" si="3"/>
        <v>1</v>
      </c>
      <c r="H43" s="11"/>
    </row>
    <row r="44" spans="2:9" x14ac:dyDescent="0.3">
      <c r="B44" s="60" t="s">
        <v>96</v>
      </c>
      <c r="C44" s="61" t="s">
        <v>125</v>
      </c>
      <c r="D44" s="61">
        <v>178</v>
      </c>
      <c r="E44" s="61">
        <f t="shared" si="1"/>
        <v>179</v>
      </c>
      <c r="F44" s="61">
        <f t="shared" si="2"/>
        <v>377</v>
      </c>
      <c r="G44" s="61">
        <f t="shared" si="3"/>
        <v>2</v>
      </c>
      <c r="H44" s="11"/>
    </row>
    <row r="45" spans="2:9" x14ac:dyDescent="0.3">
      <c r="B45" s="60" t="s">
        <v>97</v>
      </c>
      <c r="C45" s="61" t="s">
        <v>126</v>
      </c>
      <c r="D45" s="61">
        <v>180</v>
      </c>
      <c r="E45" s="61">
        <f t="shared" si="1"/>
        <v>181</v>
      </c>
      <c r="F45" s="61">
        <f t="shared" si="2"/>
        <v>385</v>
      </c>
      <c r="G45" s="61">
        <f t="shared" si="3"/>
        <v>2</v>
      </c>
      <c r="H45" s="11"/>
    </row>
    <row r="46" spans="2:9" x14ac:dyDescent="0.3">
      <c r="B46" s="60" t="s">
        <v>98</v>
      </c>
      <c r="C46" s="61" t="s">
        <v>127</v>
      </c>
      <c r="D46" s="61">
        <v>182</v>
      </c>
      <c r="E46" s="61">
        <f t="shared" si="1"/>
        <v>183</v>
      </c>
      <c r="F46" s="61">
        <f t="shared" si="2"/>
        <v>387</v>
      </c>
      <c r="G46" s="61">
        <f t="shared" si="3"/>
        <v>2</v>
      </c>
      <c r="H46" s="11"/>
    </row>
    <row r="47" spans="2:9" x14ac:dyDescent="0.3">
      <c r="B47" s="60" t="s">
        <v>99</v>
      </c>
      <c r="C47" s="61" t="s">
        <v>128</v>
      </c>
      <c r="D47" s="61">
        <v>184</v>
      </c>
      <c r="E47" s="61">
        <f t="shared" si="1"/>
        <v>185</v>
      </c>
      <c r="F47" s="61">
        <f t="shared" si="2"/>
        <v>389</v>
      </c>
      <c r="G47" s="61">
        <f t="shared" si="3"/>
        <v>2</v>
      </c>
      <c r="H47" s="11"/>
    </row>
    <row r="48" spans="2:9" x14ac:dyDescent="0.3">
      <c r="B48" s="60" t="s">
        <v>100</v>
      </c>
      <c r="C48" s="61" t="s">
        <v>129</v>
      </c>
      <c r="D48" s="61">
        <v>186</v>
      </c>
      <c r="E48" s="61">
        <f t="shared" si="1"/>
        <v>187</v>
      </c>
      <c r="F48" s="61">
        <f t="shared" si="2"/>
        <v>391</v>
      </c>
      <c r="G48" s="61">
        <f t="shared" si="3"/>
        <v>2</v>
      </c>
      <c r="H48" s="11"/>
    </row>
    <row r="49" spans="2:8" x14ac:dyDescent="0.3">
      <c r="B49" s="60" t="s">
        <v>101</v>
      </c>
      <c r="C49" s="61" t="s">
        <v>130</v>
      </c>
      <c r="D49" s="61">
        <v>188</v>
      </c>
      <c r="E49" s="61"/>
      <c r="F49" s="61">
        <f t="shared" si="2"/>
        <v>0</v>
      </c>
      <c r="G49" s="61"/>
      <c r="H49" s="11"/>
    </row>
    <row r="50" spans="2:8" x14ac:dyDescent="0.3">
      <c r="B50" s="18"/>
      <c r="C50" s="22"/>
      <c r="D50" s="22">
        <f t="shared" si="0"/>
        <v>0</v>
      </c>
      <c r="E50" s="22"/>
      <c r="F50" s="22">
        <f t="shared" si="2"/>
        <v>0</v>
      </c>
      <c r="G50" s="22"/>
      <c r="H50" s="11"/>
    </row>
    <row r="51" spans="2:8" x14ac:dyDescent="0.3">
      <c r="B51" s="18"/>
      <c r="C51" s="22"/>
      <c r="D51" s="22">
        <f t="shared" si="0"/>
        <v>0</v>
      </c>
      <c r="E51" s="22"/>
      <c r="F51" s="22">
        <f t="shared" si="2"/>
        <v>0</v>
      </c>
      <c r="G51" s="22"/>
      <c r="H51" s="11"/>
    </row>
    <row r="52" spans="2:8" x14ac:dyDescent="0.3">
      <c r="B52" s="18"/>
      <c r="C52" s="22"/>
      <c r="D52" s="22">
        <f t="shared" si="0"/>
        <v>0</v>
      </c>
      <c r="E52" s="22"/>
      <c r="F52" s="22">
        <f t="shared" si="2"/>
        <v>0</v>
      </c>
      <c r="G52" s="22"/>
      <c r="H52" s="11"/>
    </row>
    <row r="53" spans="2:8" x14ac:dyDescent="0.3">
      <c r="B53" s="18"/>
      <c r="C53" s="22"/>
      <c r="D53" s="22">
        <f t="shared" si="0"/>
        <v>0</v>
      </c>
      <c r="E53" s="22"/>
      <c r="F53" s="22">
        <f t="shared" si="2"/>
        <v>0</v>
      </c>
      <c r="G53" s="22"/>
      <c r="H53" s="11"/>
    </row>
    <row r="54" spans="2:8" x14ac:dyDescent="0.3">
      <c r="B54" s="18"/>
      <c r="C54" s="22"/>
      <c r="D54" s="22">
        <f t="shared" si="0"/>
        <v>0</v>
      </c>
      <c r="E54" s="22"/>
      <c r="F54" s="22">
        <f t="shared" si="2"/>
        <v>0</v>
      </c>
      <c r="G54" s="22"/>
      <c r="H54" s="11"/>
    </row>
    <row r="55" spans="2:8" x14ac:dyDescent="0.3">
      <c r="B55" s="18"/>
      <c r="C55" s="22"/>
      <c r="D55" s="22">
        <f t="shared" si="0"/>
        <v>0</v>
      </c>
      <c r="E55" s="22"/>
      <c r="F55" s="22">
        <f t="shared" si="2"/>
        <v>0</v>
      </c>
      <c r="G55" s="22"/>
      <c r="H55" s="11"/>
    </row>
    <row r="56" spans="2:8" x14ac:dyDescent="0.3">
      <c r="B56" s="18"/>
      <c r="C56" s="22"/>
      <c r="D56" s="22">
        <f t="shared" si="0"/>
        <v>0</v>
      </c>
      <c r="E56" s="22"/>
      <c r="F56" s="22">
        <f t="shared" si="2"/>
        <v>0</v>
      </c>
      <c r="G56" s="22"/>
      <c r="H56" s="11"/>
    </row>
    <row r="57" spans="2:8" x14ac:dyDescent="0.3">
      <c r="B57" s="18"/>
      <c r="C57" s="22"/>
      <c r="D57" s="22">
        <f t="shared" si="0"/>
        <v>0</v>
      </c>
      <c r="E57" s="22"/>
      <c r="F57" s="22">
        <f t="shared" si="2"/>
        <v>0</v>
      </c>
      <c r="G57" s="22"/>
      <c r="H57" s="11"/>
    </row>
    <row r="58" spans="2:8" x14ac:dyDescent="0.3">
      <c r="B58" s="18"/>
      <c r="C58" s="22"/>
      <c r="D58" s="22">
        <f t="shared" si="0"/>
        <v>0</v>
      </c>
      <c r="E58" s="22"/>
      <c r="F58" s="22">
        <f t="shared" si="2"/>
        <v>0</v>
      </c>
      <c r="G58" s="22"/>
      <c r="H58" s="11"/>
    </row>
    <row r="59" spans="2:8" x14ac:dyDescent="0.3">
      <c r="B59" s="18"/>
      <c r="C59" s="22"/>
      <c r="D59" s="22">
        <f t="shared" si="0"/>
        <v>0</v>
      </c>
      <c r="E59" s="22"/>
      <c r="F59" s="22">
        <f t="shared" si="2"/>
        <v>0</v>
      </c>
      <c r="G59" s="22"/>
      <c r="H59" s="11"/>
    </row>
    <row r="60" spans="2:8" x14ac:dyDescent="0.3">
      <c r="B60" s="18"/>
      <c r="C60" s="22"/>
      <c r="D60" s="22">
        <f t="shared" si="0"/>
        <v>0</v>
      </c>
      <c r="E60" s="22"/>
      <c r="F60" s="22">
        <f t="shared" si="2"/>
        <v>0</v>
      </c>
      <c r="G60" s="22"/>
      <c r="H60" s="11"/>
    </row>
    <row r="61" spans="2:8" x14ac:dyDescent="0.3">
      <c r="B61" s="18"/>
      <c r="C61" s="22"/>
      <c r="D61" s="22">
        <f t="shared" si="0"/>
        <v>0</v>
      </c>
      <c r="E61" s="22"/>
      <c r="F61" s="22">
        <f t="shared" si="2"/>
        <v>0</v>
      </c>
      <c r="G61" s="22"/>
      <c r="H61" s="11"/>
    </row>
    <row r="62" spans="2:8" x14ac:dyDescent="0.3">
      <c r="B62" s="18"/>
      <c r="C62" s="22"/>
      <c r="D62" s="22">
        <f t="shared" si="0"/>
        <v>0</v>
      </c>
      <c r="E62" s="22"/>
      <c r="F62" s="22">
        <f t="shared" si="2"/>
        <v>0</v>
      </c>
      <c r="G62" s="22"/>
      <c r="H62" s="11"/>
    </row>
    <row r="63" spans="2:8" x14ac:dyDescent="0.3">
      <c r="B63" s="18"/>
      <c r="C63" s="22"/>
      <c r="D63" s="22">
        <f t="shared" si="0"/>
        <v>0</v>
      </c>
      <c r="E63" s="22"/>
      <c r="F63" s="22">
        <f t="shared" si="2"/>
        <v>0</v>
      </c>
      <c r="G63" s="22"/>
      <c r="H63" s="11"/>
    </row>
    <row r="64" spans="2:8" x14ac:dyDescent="0.3">
      <c r="B64" s="18"/>
      <c r="C64" s="22"/>
      <c r="D64" s="22">
        <f t="shared" si="0"/>
        <v>0</v>
      </c>
      <c r="E64" s="22"/>
      <c r="F64" s="22">
        <f t="shared" si="2"/>
        <v>0</v>
      </c>
      <c r="G64" s="22"/>
      <c r="H64" s="11"/>
    </row>
    <row r="65" spans="2:8" x14ac:dyDescent="0.3">
      <c r="B65" s="18"/>
      <c r="C65" s="22"/>
      <c r="D65" s="22">
        <f t="shared" si="0"/>
        <v>0</v>
      </c>
      <c r="E65" s="22"/>
      <c r="F65" s="22">
        <f t="shared" si="2"/>
        <v>0</v>
      </c>
      <c r="G65" s="22"/>
      <c r="H65" s="11"/>
    </row>
    <row r="66" spans="2:8" x14ac:dyDescent="0.3">
      <c r="B66" s="18"/>
      <c r="C66" s="22"/>
      <c r="D66" s="22">
        <f t="shared" si="0"/>
        <v>0</v>
      </c>
      <c r="E66" s="22"/>
      <c r="F66" s="22">
        <f t="shared" si="2"/>
        <v>0</v>
      </c>
      <c r="G66" s="22"/>
      <c r="H66" s="11"/>
    </row>
    <row r="67" spans="2:8" x14ac:dyDescent="0.3">
      <c r="B67" s="18"/>
      <c r="C67" s="22"/>
      <c r="D67" s="22">
        <f t="shared" si="0"/>
        <v>0</v>
      </c>
      <c r="E67" s="22"/>
      <c r="F67" s="22">
        <f t="shared" si="2"/>
        <v>0</v>
      </c>
      <c r="G67" s="22"/>
      <c r="H67" s="11"/>
    </row>
    <row r="68" spans="2:8" ht="18" customHeight="1" x14ac:dyDescent="0.3">
      <c r="B68" s="18"/>
      <c r="C68" s="22"/>
      <c r="D68" s="22">
        <f t="shared" si="0"/>
        <v>0</v>
      </c>
      <c r="E68" s="22"/>
      <c r="F68" s="22">
        <f t="shared" si="2"/>
        <v>0</v>
      </c>
      <c r="G68" s="22"/>
      <c r="H68" s="11"/>
    </row>
    <row r="69" spans="2:8" x14ac:dyDescent="0.3">
      <c r="B69" s="18"/>
      <c r="C69" s="22"/>
      <c r="D69" s="22">
        <f t="shared" si="0"/>
        <v>0</v>
      </c>
      <c r="E69" s="22"/>
      <c r="F69" s="22">
        <f t="shared" si="2"/>
        <v>0</v>
      </c>
      <c r="G69" s="22"/>
      <c r="H69" s="11"/>
    </row>
    <row r="70" spans="2:8" x14ac:dyDescent="0.3">
      <c r="B70" s="18"/>
      <c r="C70" s="22"/>
      <c r="D70" s="22">
        <f t="shared" si="0"/>
        <v>0</v>
      </c>
      <c r="E70" s="22"/>
      <c r="F70" s="22">
        <f t="shared" si="2"/>
        <v>0</v>
      </c>
      <c r="G70" s="22"/>
      <c r="H70" s="11"/>
    </row>
    <row r="71" spans="2:8" x14ac:dyDescent="0.3">
      <c r="B71" s="11"/>
      <c r="C71" s="11"/>
      <c r="D71" s="11"/>
      <c r="E71" s="11"/>
      <c r="F71" s="44" t="s">
        <v>49</v>
      </c>
      <c r="G71" s="44">
        <f>SUM(G8:G70)</f>
        <v>188</v>
      </c>
      <c r="H71" s="11"/>
    </row>
    <row r="72" spans="2:8" x14ac:dyDescent="0.3">
      <c r="B72" s="11"/>
      <c r="C72" s="11"/>
      <c r="D72" s="11"/>
      <c r="E72" s="11"/>
      <c r="F72" s="11"/>
      <c r="G72" s="11"/>
      <c r="H72" s="11"/>
    </row>
    <row r="73" spans="2:8" x14ac:dyDescent="0.3">
      <c r="H73" s="11"/>
    </row>
    <row r="74" spans="2:8" ht="14.4" customHeight="1" x14ac:dyDescent="0.3">
      <c r="B74" s="35" t="s">
        <v>150</v>
      </c>
      <c r="C74" s="68" t="s">
        <v>149</v>
      </c>
      <c r="D74" s="69"/>
      <c r="E74" s="69"/>
      <c r="F74" s="70"/>
      <c r="G74" s="35">
        <v>1024</v>
      </c>
      <c r="H74" s="11"/>
    </row>
    <row r="75" spans="2:8" ht="14.4" customHeight="1" x14ac:dyDescent="0.3">
      <c r="B75" s="66" t="s">
        <v>28</v>
      </c>
      <c r="C75" s="66" t="s">
        <v>32</v>
      </c>
      <c r="D75" s="66" t="s">
        <v>31</v>
      </c>
      <c r="E75" s="66" t="s">
        <v>29</v>
      </c>
      <c r="F75" s="66" t="s">
        <v>30</v>
      </c>
      <c r="G75" s="66" t="s">
        <v>2</v>
      </c>
      <c r="H75" s="11"/>
    </row>
    <row r="76" spans="2:8" x14ac:dyDescent="0.3">
      <c r="B76" s="67"/>
      <c r="C76" s="67"/>
      <c r="D76" s="67"/>
      <c r="E76" s="67"/>
      <c r="F76" s="67"/>
      <c r="G76" s="67"/>
      <c r="H76" s="11"/>
    </row>
    <row r="77" spans="2:8" x14ac:dyDescent="0.3">
      <c r="B77" s="27" t="s">
        <v>131</v>
      </c>
      <c r="C77" s="28" t="str">
        <f>DEC2HEX(G74+0)</f>
        <v>400</v>
      </c>
      <c r="D77" s="28">
        <f>HEX2DEC(C77)</f>
        <v>1024</v>
      </c>
      <c r="E77" s="28" t="str">
        <f>DEC2HEX(D78-1)</f>
        <v>400</v>
      </c>
      <c r="F77" s="28">
        <f t="shared" ref="F77:F94" si="4">HEX2DEC(E77)</f>
        <v>1024</v>
      </c>
      <c r="G77" s="29">
        <f>D78-D77</f>
        <v>1</v>
      </c>
      <c r="H77" s="11"/>
    </row>
    <row r="78" spans="2:8" x14ac:dyDescent="0.3">
      <c r="B78" s="27" t="s">
        <v>132</v>
      </c>
      <c r="C78" s="28" t="str">
        <f>DEC2HEX(G74+1)</f>
        <v>401</v>
      </c>
      <c r="D78" s="28">
        <f t="shared" ref="D78:D94" si="5">HEX2DEC(C78)</f>
        <v>1025</v>
      </c>
      <c r="E78" s="28" t="str">
        <f t="shared" ref="E78:E94" si="6">DEC2HEX(D79-1)</f>
        <v>401</v>
      </c>
      <c r="F78" s="28">
        <f t="shared" si="4"/>
        <v>1025</v>
      </c>
      <c r="G78" s="29">
        <f t="shared" ref="G78:G94" si="7">D79-D78</f>
        <v>1</v>
      </c>
      <c r="H78" s="11"/>
    </row>
    <row r="79" spans="2:8" x14ac:dyDescent="0.3">
      <c r="B79" s="27" t="s">
        <v>133</v>
      </c>
      <c r="C79" s="28" t="str">
        <f>DEC2HEX(G74+2)</f>
        <v>402</v>
      </c>
      <c r="D79" s="28">
        <f t="shared" si="5"/>
        <v>1026</v>
      </c>
      <c r="E79" s="28" t="str">
        <f t="shared" si="6"/>
        <v>402</v>
      </c>
      <c r="F79" s="28">
        <f t="shared" si="4"/>
        <v>1026</v>
      </c>
      <c r="G79" s="29">
        <f t="shared" si="7"/>
        <v>1</v>
      </c>
      <c r="H79" s="11"/>
    </row>
    <row r="80" spans="2:8" x14ac:dyDescent="0.3">
      <c r="B80" s="27" t="s">
        <v>134</v>
      </c>
      <c r="C80" s="28" t="str">
        <f>DEC2HEX(G74+3)</f>
        <v>403</v>
      </c>
      <c r="D80" s="28">
        <f t="shared" si="5"/>
        <v>1027</v>
      </c>
      <c r="E80" s="28" t="str">
        <f t="shared" si="6"/>
        <v>403</v>
      </c>
      <c r="F80" s="28">
        <f t="shared" si="4"/>
        <v>1027</v>
      </c>
      <c r="G80" s="29">
        <f t="shared" si="7"/>
        <v>1</v>
      </c>
      <c r="H80" s="11"/>
    </row>
    <row r="81" spans="2:8" x14ac:dyDescent="0.3">
      <c r="B81" s="27" t="s">
        <v>135</v>
      </c>
      <c r="C81" s="28" t="str">
        <f>DEC2HEX(G74+4)</f>
        <v>404</v>
      </c>
      <c r="D81" s="28">
        <f t="shared" si="5"/>
        <v>1028</v>
      </c>
      <c r="E81" s="28" t="str">
        <f t="shared" si="6"/>
        <v>404</v>
      </c>
      <c r="F81" s="28">
        <f t="shared" si="4"/>
        <v>1028</v>
      </c>
      <c r="G81" s="29">
        <f t="shared" si="7"/>
        <v>1</v>
      </c>
      <c r="H81" s="11"/>
    </row>
    <row r="82" spans="2:8" x14ac:dyDescent="0.3">
      <c r="B82" s="27" t="s">
        <v>136</v>
      </c>
      <c r="C82" s="28" t="str">
        <f>DEC2HEX(G74+5)</f>
        <v>405</v>
      </c>
      <c r="D82" s="28">
        <f t="shared" si="5"/>
        <v>1029</v>
      </c>
      <c r="E82" s="28" t="str">
        <f t="shared" si="6"/>
        <v>405</v>
      </c>
      <c r="F82" s="28">
        <f t="shared" si="4"/>
        <v>1029</v>
      </c>
      <c r="G82" s="29">
        <f t="shared" si="7"/>
        <v>1</v>
      </c>
      <c r="H82" s="11"/>
    </row>
    <row r="83" spans="2:8" x14ac:dyDescent="0.3">
      <c r="B83" s="27" t="s">
        <v>137</v>
      </c>
      <c r="C83" s="28" t="str">
        <f>DEC2HEX(G74+6)</f>
        <v>406</v>
      </c>
      <c r="D83" s="28">
        <f t="shared" si="5"/>
        <v>1030</v>
      </c>
      <c r="E83" s="28" t="str">
        <f t="shared" si="6"/>
        <v>406</v>
      </c>
      <c r="F83" s="28">
        <f t="shared" si="4"/>
        <v>1030</v>
      </c>
      <c r="G83" s="29">
        <f t="shared" si="7"/>
        <v>1</v>
      </c>
      <c r="H83" s="11"/>
    </row>
    <row r="84" spans="2:8" x14ac:dyDescent="0.3">
      <c r="B84" s="30" t="s">
        <v>138</v>
      </c>
      <c r="C84" s="31" t="str">
        <f>DEC2HEX(G74+7)</f>
        <v>407</v>
      </c>
      <c r="D84" s="31">
        <f t="shared" si="5"/>
        <v>1031</v>
      </c>
      <c r="E84" s="31" t="str">
        <f t="shared" si="6"/>
        <v>40A</v>
      </c>
      <c r="F84" s="31">
        <f t="shared" si="4"/>
        <v>1034</v>
      </c>
      <c r="G84" s="32">
        <f t="shared" si="7"/>
        <v>4</v>
      </c>
      <c r="H84" s="11"/>
    </row>
    <row r="85" spans="2:8" x14ac:dyDescent="0.3">
      <c r="B85" s="30" t="s">
        <v>139</v>
      </c>
      <c r="C85" s="31" t="str">
        <f>DEC2HEX(G74+11)</f>
        <v>40B</v>
      </c>
      <c r="D85" s="31">
        <f t="shared" si="5"/>
        <v>1035</v>
      </c>
      <c r="E85" s="31" t="str">
        <f t="shared" si="6"/>
        <v>40C</v>
      </c>
      <c r="F85" s="31">
        <f t="shared" si="4"/>
        <v>1036</v>
      </c>
      <c r="G85" s="32">
        <f t="shared" si="7"/>
        <v>2</v>
      </c>
      <c r="H85" s="11"/>
    </row>
    <row r="86" spans="2:8" x14ac:dyDescent="0.3">
      <c r="B86" s="30" t="s">
        <v>140</v>
      </c>
      <c r="C86" s="31" t="str">
        <f>DEC2HEX(G74+13)</f>
        <v>40D</v>
      </c>
      <c r="D86" s="31">
        <f t="shared" si="5"/>
        <v>1037</v>
      </c>
      <c r="E86" s="31" t="str">
        <f t="shared" si="6"/>
        <v>40E</v>
      </c>
      <c r="F86" s="31">
        <f t="shared" si="4"/>
        <v>1038</v>
      </c>
      <c r="G86" s="32">
        <f t="shared" si="7"/>
        <v>2</v>
      </c>
      <c r="H86" s="11"/>
    </row>
    <row r="87" spans="2:8" x14ac:dyDescent="0.3">
      <c r="B87" s="30" t="s">
        <v>141</v>
      </c>
      <c r="C87" s="31" t="str">
        <f>DEC2HEX(G74+15)</f>
        <v>40F</v>
      </c>
      <c r="D87" s="31">
        <f t="shared" si="5"/>
        <v>1039</v>
      </c>
      <c r="E87" s="31" t="str">
        <f t="shared" si="6"/>
        <v>410</v>
      </c>
      <c r="F87" s="31">
        <f t="shared" si="4"/>
        <v>1040</v>
      </c>
      <c r="G87" s="32">
        <f t="shared" si="7"/>
        <v>2</v>
      </c>
      <c r="H87" s="11"/>
    </row>
    <row r="88" spans="2:8" x14ac:dyDescent="0.3">
      <c r="B88" s="30" t="s">
        <v>142</v>
      </c>
      <c r="C88" s="31" t="str">
        <f>DEC2HEX(G74+17)</f>
        <v>411</v>
      </c>
      <c r="D88" s="31">
        <f t="shared" si="5"/>
        <v>1041</v>
      </c>
      <c r="E88" s="31" t="str">
        <f t="shared" si="6"/>
        <v>412</v>
      </c>
      <c r="F88" s="31">
        <f t="shared" si="4"/>
        <v>1042</v>
      </c>
      <c r="G88" s="32">
        <f t="shared" si="7"/>
        <v>2</v>
      </c>
      <c r="H88" s="11"/>
    </row>
    <row r="89" spans="2:8" x14ac:dyDescent="0.3">
      <c r="B89" s="30" t="s">
        <v>143</v>
      </c>
      <c r="C89" s="31" t="str">
        <f>DEC2HEX(G74+19)</f>
        <v>413</v>
      </c>
      <c r="D89" s="31">
        <f t="shared" si="5"/>
        <v>1043</v>
      </c>
      <c r="E89" s="31" t="str">
        <f t="shared" si="6"/>
        <v>414</v>
      </c>
      <c r="F89" s="31">
        <f t="shared" si="4"/>
        <v>1044</v>
      </c>
      <c r="G89" s="32">
        <f t="shared" si="7"/>
        <v>2</v>
      </c>
      <c r="H89" s="11"/>
    </row>
    <row r="90" spans="2:8" x14ac:dyDescent="0.3">
      <c r="B90" s="30" t="s">
        <v>144</v>
      </c>
      <c r="C90" s="31" t="str">
        <f>DEC2HEX(G74+21)</f>
        <v>415</v>
      </c>
      <c r="D90" s="31">
        <f t="shared" si="5"/>
        <v>1045</v>
      </c>
      <c r="E90" s="31" t="str">
        <f t="shared" si="6"/>
        <v>416</v>
      </c>
      <c r="F90" s="31">
        <f t="shared" si="4"/>
        <v>1046</v>
      </c>
      <c r="G90" s="32">
        <f t="shared" si="7"/>
        <v>2</v>
      </c>
      <c r="H90" s="11"/>
    </row>
    <row r="91" spans="2:8" x14ac:dyDescent="0.3">
      <c r="B91" s="30" t="s">
        <v>145</v>
      </c>
      <c r="C91" s="31" t="str">
        <f>DEC2HEX(G74+23)</f>
        <v>417</v>
      </c>
      <c r="D91" s="31">
        <f t="shared" si="5"/>
        <v>1047</v>
      </c>
      <c r="E91" s="31" t="str">
        <f t="shared" si="6"/>
        <v>418</v>
      </c>
      <c r="F91" s="31">
        <f t="shared" si="4"/>
        <v>1048</v>
      </c>
      <c r="G91" s="32">
        <f t="shared" si="7"/>
        <v>2</v>
      </c>
      <c r="H91" s="11"/>
    </row>
    <row r="92" spans="2:8" x14ac:dyDescent="0.3">
      <c r="B92" s="30" t="s">
        <v>146</v>
      </c>
      <c r="C92" s="31" t="str">
        <f>DEC2HEX(G74+25)</f>
        <v>419</v>
      </c>
      <c r="D92" s="31">
        <f t="shared" si="5"/>
        <v>1049</v>
      </c>
      <c r="E92" s="31" t="str">
        <f t="shared" si="6"/>
        <v>41A</v>
      </c>
      <c r="F92" s="31">
        <f t="shared" si="4"/>
        <v>1050</v>
      </c>
      <c r="G92" s="32">
        <f t="shared" si="7"/>
        <v>2</v>
      </c>
      <c r="H92" s="11"/>
    </row>
    <row r="93" spans="2:8" x14ac:dyDescent="0.3">
      <c r="B93" s="30" t="s">
        <v>147</v>
      </c>
      <c r="C93" s="31" t="str">
        <f>DEC2HEX(G74+27)</f>
        <v>41B</v>
      </c>
      <c r="D93" s="31">
        <f t="shared" si="5"/>
        <v>1051</v>
      </c>
      <c r="E93" s="31" t="str">
        <f t="shared" si="6"/>
        <v>41C</v>
      </c>
      <c r="F93" s="31">
        <f t="shared" si="4"/>
        <v>1052</v>
      </c>
      <c r="G93" s="32">
        <f t="shared" si="7"/>
        <v>2</v>
      </c>
      <c r="H93" s="11"/>
    </row>
    <row r="94" spans="2:8" x14ac:dyDescent="0.3">
      <c r="B94" s="30" t="s">
        <v>148</v>
      </c>
      <c r="C94" s="31" t="str">
        <f>DEC2HEX(G74+29)</f>
        <v>41D</v>
      </c>
      <c r="D94" s="31">
        <f t="shared" si="5"/>
        <v>1053</v>
      </c>
      <c r="E94" s="31" t="str">
        <f t="shared" si="6"/>
        <v>41E</v>
      </c>
      <c r="F94" s="31">
        <f t="shared" si="4"/>
        <v>1054</v>
      </c>
      <c r="G94" s="32">
        <f t="shared" si="7"/>
        <v>2</v>
      </c>
      <c r="H94" s="11"/>
    </row>
    <row r="95" spans="2:8" x14ac:dyDescent="0.3">
      <c r="B95" s="18" t="s">
        <v>33</v>
      </c>
      <c r="C95" s="22" t="str">
        <f>DEC2HEX(G74+31)</f>
        <v>41F</v>
      </c>
      <c r="D95" s="22">
        <f>HEX2DEC(C95)</f>
        <v>1055</v>
      </c>
      <c r="E95" s="49"/>
      <c r="F95" s="22"/>
      <c r="G95" s="23"/>
    </row>
    <row r="96" spans="2:8" x14ac:dyDescent="0.3">
      <c r="B96" s="50"/>
      <c r="C96" s="49"/>
      <c r="D96" s="49"/>
      <c r="E96" s="49"/>
      <c r="F96" s="49"/>
      <c r="G96" s="51"/>
    </row>
    <row r="97" spans="2:7" x14ac:dyDescent="0.3">
      <c r="B97" s="50"/>
      <c r="C97" s="49"/>
      <c r="D97" s="49"/>
      <c r="E97" s="49"/>
      <c r="F97" s="49"/>
      <c r="G97" s="51"/>
    </row>
    <row r="98" spans="2:7" x14ac:dyDescent="0.3">
      <c r="B98" s="50"/>
      <c r="C98" s="49"/>
      <c r="D98" s="49"/>
      <c r="E98" s="49"/>
      <c r="F98" s="49"/>
      <c r="G98" s="51"/>
    </row>
    <row r="99" spans="2:7" x14ac:dyDescent="0.3">
      <c r="B99" s="50"/>
      <c r="C99" s="49"/>
      <c r="D99" s="49"/>
      <c r="E99" s="49"/>
      <c r="F99" s="49"/>
      <c r="G99" s="51"/>
    </row>
    <row r="100" spans="2:7" x14ac:dyDescent="0.3">
      <c r="B100" s="50"/>
      <c r="C100" s="49"/>
      <c r="D100" s="49"/>
      <c r="E100" s="49"/>
      <c r="F100" s="49"/>
      <c r="G100" s="51"/>
    </row>
    <row r="101" spans="2:7" x14ac:dyDescent="0.3">
      <c r="B101" s="50"/>
      <c r="C101" s="49"/>
      <c r="D101" s="49"/>
      <c r="E101" s="49"/>
      <c r="F101" s="49"/>
      <c r="G101" s="51"/>
    </row>
    <row r="102" spans="2:7" x14ac:dyDescent="0.3">
      <c r="B102" s="50"/>
      <c r="C102" s="49"/>
      <c r="D102" s="49"/>
      <c r="E102" s="49"/>
      <c r="F102" s="49"/>
      <c r="G102" s="51"/>
    </row>
    <row r="103" spans="2:7" x14ac:dyDescent="0.3">
      <c r="B103" s="50"/>
      <c r="C103" s="49"/>
      <c r="D103" s="49"/>
      <c r="E103" s="49"/>
      <c r="F103" s="49"/>
      <c r="G103" s="51"/>
    </row>
    <row r="104" spans="2:7" x14ac:dyDescent="0.3">
      <c r="B104" s="50"/>
      <c r="C104" s="49"/>
      <c r="D104" s="49"/>
      <c r="E104" s="49"/>
      <c r="F104" s="49"/>
      <c r="G104" s="51"/>
    </row>
    <row r="105" spans="2:7" x14ac:dyDescent="0.3">
      <c r="B105" s="50"/>
      <c r="C105" s="49"/>
      <c r="D105" s="49"/>
      <c r="E105" s="49"/>
      <c r="F105" s="49"/>
      <c r="G105" s="51"/>
    </row>
    <row r="106" spans="2:7" x14ac:dyDescent="0.3">
      <c r="B106" s="50"/>
      <c r="C106" s="49"/>
      <c r="D106" s="49"/>
      <c r="E106" s="49"/>
      <c r="F106" s="49"/>
      <c r="G106" s="51"/>
    </row>
    <row r="107" spans="2:7" x14ac:dyDescent="0.3">
      <c r="B107" s="50"/>
      <c r="C107" s="49"/>
      <c r="D107" s="49"/>
      <c r="E107" s="49"/>
      <c r="F107" s="49"/>
      <c r="G107" s="51"/>
    </row>
    <row r="108" spans="2:7" x14ac:dyDescent="0.3">
      <c r="B108" s="50"/>
      <c r="C108" s="49"/>
      <c r="D108" s="49"/>
      <c r="E108" s="49"/>
      <c r="F108" s="49"/>
      <c r="G108" s="51"/>
    </row>
    <row r="109" spans="2:7" x14ac:dyDescent="0.3">
      <c r="B109" s="50"/>
      <c r="C109" s="49"/>
      <c r="D109" s="49"/>
      <c r="E109" s="49"/>
      <c r="F109" s="49"/>
      <c r="G109" s="51"/>
    </row>
    <row r="110" spans="2:7" x14ac:dyDescent="0.3">
      <c r="B110" s="50"/>
      <c r="C110" s="49"/>
      <c r="D110" s="49"/>
      <c r="E110" s="49"/>
      <c r="F110" s="49"/>
      <c r="G110" s="51"/>
    </row>
    <row r="111" spans="2:7" x14ac:dyDescent="0.3">
      <c r="D111" s="20"/>
      <c r="E111" s="11"/>
    </row>
    <row r="112" spans="2:7" x14ac:dyDescent="0.3">
      <c r="F112" s="21" t="s">
        <v>50</v>
      </c>
      <c r="G112" s="21">
        <f>SUM(G77:G107)</f>
        <v>31</v>
      </c>
    </row>
    <row r="114" spans="2:7" x14ac:dyDescent="0.3">
      <c r="B114" s="35" t="s">
        <v>151</v>
      </c>
      <c r="C114" s="68" t="s">
        <v>152</v>
      </c>
      <c r="D114" s="69"/>
      <c r="E114" s="69"/>
      <c r="F114" s="70"/>
      <c r="G114" s="35">
        <f>HEX2DEC(464)</f>
        <v>1124</v>
      </c>
    </row>
    <row r="115" spans="2:7" x14ac:dyDescent="0.3">
      <c r="B115" s="66" t="s">
        <v>28</v>
      </c>
      <c r="C115" s="66" t="s">
        <v>32</v>
      </c>
      <c r="D115" s="66" t="s">
        <v>31</v>
      </c>
      <c r="E115" s="66" t="s">
        <v>29</v>
      </c>
      <c r="F115" s="66" t="s">
        <v>30</v>
      </c>
      <c r="G115" s="66" t="s">
        <v>2</v>
      </c>
    </row>
    <row r="116" spans="2:7" x14ac:dyDescent="0.3">
      <c r="B116" s="67"/>
      <c r="C116" s="67"/>
      <c r="D116" s="67"/>
      <c r="E116" s="67"/>
      <c r="F116" s="67"/>
      <c r="G116" s="67"/>
    </row>
    <row r="117" spans="2:7" x14ac:dyDescent="0.3">
      <c r="B117" s="27" t="s">
        <v>154</v>
      </c>
      <c r="C117" s="28" t="str">
        <f>DEC2HEX(G114+0)</f>
        <v>464</v>
      </c>
      <c r="D117" s="28">
        <f>HEX2DEC(C117)</f>
        <v>1124</v>
      </c>
      <c r="E117" s="28" t="str">
        <f>DEC2HEX(D118-1)</f>
        <v>464</v>
      </c>
      <c r="F117" s="28">
        <f t="shared" ref="F117:F141" si="8">HEX2DEC(E117)</f>
        <v>1124</v>
      </c>
      <c r="G117" s="29">
        <f>D118-D117</f>
        <v>1</v>
      </c>
    </row>
    <row r="118" spans="2:7" x14ac:dyDescent="0.3">
      <c r="B118" s="27" t="s">
        <v>155</v>
      </c>
      <c r="C118" s="28" t="str">
        <f>DEC2HEX(G114+1)</f>
        <v>465</v>
      </c>
      <c r="D118" s="28">
        <f t="shared" ref="D118:D142" si="9">HEX2DEC(C118)</f>
        <v>1125</v>
      </c>
      <c r="E118" s="28" t="str">
        <f t="shared" ref="E118:E141" si="10">DEC2HEX(D119-1)</f>
        <v>465</v>
      </c>
      <c r="F118" s="28">
        <f t="shared" si="8"/>
        <v>1125</v>
      </c>
      <c r="G118" s="29">
        <f t="shared" ref="G118:G141" si="11">D119-D118</f>
        <v>1</v>
      </c>
    </row>
    <row r="119" spans="2:7" x14ac:dyDescent="0.3">
      <c r="B119" s="27" t="s">
        <v>156</v>
      </c>
      <c r="C119" s="28" t="str">
        <f>DEC2HEX(G114+2)</f>
        <v>466</v>
      </c>
      <c r="D119" s="28">
        <f t="shared" si="9"/>
        <v>1126</v>
      </c>
      <c r="E119" s="28" t="str">
        <f t="shared" si="10"/>
        <v>466</v>
      </c>
      <c r="F119" s="28">
        <f t="shared" si="8"/>
        <v>1126</v>
      </c>
      <c r="G119" s="29">
        <f t="shared" si="11"/>
        <v>1</v>
      </c>
    </row>
    <row r="120" spans="2:7" x14ac:dyDescent="0.3">
      <c r="B120" s="27" t="s">
        <v>157</v>
      </c>
      <c r="C120" s="28" t="str">
        <f>DEC2HEX(G114+3)</f>
        <v>467</v>
      </c>
      <c r="D120" s="28">
        <f t="shared" si="9"/>
        <v>1127</v>
      </c>
      <c r="E120" s="28" t="str">
        <f t="shared" si="10"/>
        <v>467</v>
      </c>
      <c r="F120" s="28">
        <f t="shared" si="8"/>
        <v>1127</v>
      </c>
      <c r="G120" s="29">
        <f t="shared" si="11"/>
        <v>1</v>
      </c>
    </row>
    <row r="121" spans="2:7" x14ac:dyDescent="0.3">
      <c r="B121" s="27" t="s">
        <v>158</v>
      </c>
      <c r="C121" s="28" t="str">
        <f>DEC2HEX(G114+4)</f>
        <v>468</v>
      </c>
      <c r="D121" s="28">
        <f t="shared" si="9"/>
        <v>1128</v>
      </c>
      <c r="E121" s="28" t="str">
        <f t="shared" si="10"/>
        <v>468</v>
      </c>
      <c r="F121" s="28">
        <f t="shared" si="8"/>
        <v>1128</v>
      </c>
      <c r="G121" s="29">
        <f t="shared" si="11"/>
        <v>1</v>
      </c>
    </row>
    <row r="122" spans="2:7" x14ac:dyDescent="0.3">
      <c r="B122" s="27" t="s">
        <v>159</v>
      </c>
      <c r="C122" s="28" t="str">
        <f>DEC2HEX(G114+5)</f>
        <v>469</v>
      </c>
      <c r="D122" s="28">
        <f t="shared" si="9"/>
        <v>1129</v>
      </c>
      <c r="E122" s="28" t="str">
        <f t="shared" si="10"/>
        <v>469</v>
      </c>
      <c r="F122" s="28">
        <f t="shared" si="8"/>
        <v>1129</v>
      </c>
      <c r="G122" s="29">
        <f t="shared" si="11"/>
        <v>1</v>
      </c>
    </row>
    <row r="123" spans="2:7" x14ac:dyDescent="0.3">
      <c r="B123" s="27" t="s">
        <v>160</v>
      </c>
      <c r="C123" s="28" t="str">
        <f>DEC2HEX(G114+6)</f>
        <v>46A</v>
      </c>
      <c r="D123" s="28">
        <f t="shared" si="9"/>
        <v>1130</v>
      </c>
      <c r="E123" s="28" t="str">
        <f t="shared" si="10"/>
        <v>46A</v>
      </c>
      <c r="F123" s="28">
        <f t="shared" si="8"/>
        <v>1130</v>
      </c>
      <c r="G123" s="29">
        <f t="shared" si="11"/>
        <v>1</v>
      </c>
    </row>
    <row r="124" spans="2:7" x14ac:dyDescent="0.3">
      <c r="B124" s="30" t="s">
        <v>161</v>
      </c>
      <c r="C124" s="31" t="str">
        <f>DEC2HEX(G114+7)</f>
        <v>46B</v>
      </c>
      <c r="D124" s="31">
        <f t="shared" si="9"/>
        <v>1131</v>
      </c>
      <c r="E124" s="28" t="str">
        <f t="shared" si="10"/>
        <v>46E</v>
      </c>
      <c r="F124" s="31">
        <f t="shared" si="8"/>
        <v>1134</v>
      </c>
      <c r="G124" s="29">
        <f t="shared" si="11"/>
        <v>4</v>
      </c>
    </row>
    <row r="125" spans="2:7" x14ac:dyDescent="0.3">
      <c r="B125" s="30" t="s">
        <v>162</v>
      </c>
      <c r="C125" s="31" t="str">
        <f>DEC2HEX(G114+11)</f>
        <v>46F</v>
      </c>
      <c r="D125" s="31">
        <f t="shared" si="9"/>
        <v>1135</v>
      </c>
      <c r="E125" s="28" t="str">
        <f t="shared" si="10"/>
        <v>470</v>
      </c>
      <c r="F125" s="31">
        <f t="shared" si="8"/>
        <v>1136</v>
      </c>
      <c r="G125" s="29">
        <f t="shared" si="11"/>
        <v>2</v>
      </c>
    </row>
    <row r="126" spans="2:7" x14ac:dyDescent="0.3">
      <c r="B126" s="30" t="s">
        <v>163</v>
      </c>
      <c r="C126" s="31" t="str">
        <f>DEC2HEX(G114+13)</f>
        <v>471</v>
      </c>
      <c r="D126" s="31">
        <f t="shared" si="9"/>
        <v>1137</v>
      </c>
      <c r="E126" s="28" t="str">
        <f t="shared" si="10"/>
        <v>472</v>
      </c>
      <c r="F126" s="31">
        <f t="shared" si="8"/>
        <v>1138</v>
      </c>
      <c r="G126" s="29">
        <f t="shared" si="11"/>
        <v>2</v>
      </c>
    </row>
    <row r="127" spans="2:7" x14ac:dyDescent="0.3">
      <c r="B127" s="30" t="s">
        <v>164</v>
      </c>
      <c r="C127" s="31" t="str">
        <f>DEC2HEX(G114+15)</f>
        <v>473</v>
      </c>
      <c r="D127" s="31">
        <f t="shared" si="9"/>
        <v>1139</v>
      </c>
      <c r="E127" s="28" t="str">
        <f t="shared" si="10"/>
        <v>474</v>
      </c>
      <c r="F127" s="31">
        <f t="shared" si="8"/>
        <v>1140</v>
      </c>
      <c r="G127" s="29">
        <f t="shared" si="11"/>
        <v>2</v>
      </c>
    </row>
    <row r="128" spans="2:7" x14ac:dyDescent="0.3">
      <c r="B128" s="30" t="s">
        <v>165</v>
      </c>
      <c r="C128" s="31" t="str">
        <f>DEC2HEX(G114+17)</f>
        <v>475</v>
      </c>
      <c r="D128" s="31">
        <f t="shared" si="9"/>
        <v>1141</v>
      </c>
      <c r="E128" s="28" t="str">
        <f t="shared" si="10"/>
        <v>476</v>
      </c>
      <c r="F128" s="31">
        <f t="shared" si="8"/>
        <v>1142</v>
      </c>
      <c r="G128" s="29">
        <f t="shared" si="11"/>
        <v>2</v>
      </c>
    </row>
    <row r="129" spans="2:7" x14ac:dyDescent="0.3">
      <c r="B129" s="30" t="s">
        <v>166</v>
      </c>
      <c r="C129" s="31" t="str">
        <f>DEC2HEX(G114+19)</f>
        <v>477</v>
      </c>
      <c r="D129" s="31">
        <f t="shared" si="9"/>
        <v>1143</v>
      </c>
      <c r="E129" s="28" t="str">
        <f t="shared" si="10"/>
        <v>478</v>
      </c>
      <c r="F129" s="31">
        <f t="shared" si="8"/>
        <v>1144</v>
      </c>
      <c r="G129" s="29">
        <f t="shared" si="11"/>
        <v>2</v>
      </c>
    </row>
    <row r="130" spans="2:7" x14ac:dyDescent="0.3">
      <c r="B130" s="30" t="s">
        <v>167</v>
      </c>
      <c r="C130" s="31" t="str">
        <f>DEC2HEX(G114+21)</f>
        <v>479</v>
      </c>
      <c r="D130" s="31">
        <f t="shared" si="9"/>
        <v>1145</v>
      </c>
      <c r="E130" s="28" t="str">
        <f t="shared" si="10"/>
        <v>47A</v>
      </c>
      <c r="F130" s="31">
        <f t="shared" si="8"/>
        <v>1146</v>
      </c>
      <c r="G130" s="29">
        <f t="shared" si="11"/>
        <v>2</v>
      </c>
    </row>
    <row r="131" spans="2:7" x14ac:dyDescent="0.3">
      <c r="B131" s="30" t="s">
        <v>168</v>
      </c>
      <c r="C131" s="31" t="str">
        <f>DEC2HEX(G114+23)</f>
        <v>47B</v>
      </c>
      <c r="D131" s="31">
        <f t="shared" si="9"/>
        <v>1147</v>
      </c>
      <c r="E131" s="28" t="str">
        <f t="shared" si="10"/>
        <v>47C</v>
      </c>
      <c r="F131" s="31">
        <f t="shared" si="8"/>
        <v>1148</v>
      </c>
      <c r="G131" s="29">
        <f t="shared" si="11"/>
        <v>2</v>
      </c>
    </row>
    <row r="132" spans="2:7" x14ac:dyDescent="0.3">
      <c r="B132" s="30" t="s">
        <v>169</v>
      </c>
      <c r="C132" s="31" t="str">
        <f>DEC2HEX(G114+25)</f>
        <v>47D</v>
      </c>
      <c r="D132" s="31">
        <f t="shared" si="9"/>
        <v>1149</v>
      </c>
      <c r="E132" s="28" t="str">
        <f t="shared" si="10"/>
        <v>47E</v>
      </c>
      <c r="F132" s="31">
        <f t="shared" si="8"/>
        <v>1150</v>
      </c>
      <c r="G132" s="29">
        <f t="shared" si="11"/>
        <v>2</v>
      </c>
    </row>
    <row r="133" spans="2:7" x14ac:dyDescent="0.3">
      <c r="B133" s="30" t="s">
        <v>170</v>
      </c>
      <c r="C133" s="31" t="str">
        <f>DEC2HEX(G114+27)</f>
        <v>47F</v>
      </c>
      <c r="D133" s="31">
        <f t="shared" si="9"/>
        <v>1151</v>
      </c>
      <c r="E133" s="28" t="str">
        <f t="shared" si="10"/>
        <v>480</v>
      </c>
      <c r="F133" s="31">
        <f t="shared" si="8"/>
        <v>1152</v>
      </c>
      <c r="G133" s="29">
        <f t="shared" si="11"/>
        <v>2</v>
      </c>
    </row>
    <row r="134" spans="2:7" x14ac:dyDescent="0.3">
      <c r="B134" s="30" t="s">
        <v>171</v>
      </c>
      <c r="C134" s="31" t="str">
        <f>DEC2HEX(G114+29)</f>
        <v>481</v>
      </c>
      <c r="D134" s="31">
        <f t="shared" si="9"/>
        <v>1153</v>
      </c>
      <c r="E134" s="28" t="str">
        <f t="shared" si="10"/>
        <v>482</v>
      </c>
      <c r="F134" s="31">
        <f t="shared" si="8"/>
        <v>1154</v>
      </c>
      <c r="G134" s="29">
        <f t="shared" si="11"/>
        <v>2</v>
      </c>
    </row>
    <row r="135" spans="2:7" x14ac:dyDescent="0.3">
      <c r="B135" s="33" t="s">
        <v>172</v>
      </c>
      <c r="C135" s="34" t="str">
        <f>DEC2HEX(G114+31)</f>
        <v>483</v>
      </c>
      <c r="D135" s="34">
        <f t="shared" si="9"/>
        <v>1155</v>
      </c>
      <c r="E135" s="28" t="str">
        <f t="shared" si="10"/>
        <v>483</v>
      </c>
      <c r="F135" s="34">
        <f t="shared" si="8"/>
        <v>1155</v>
      </c>
      <c r="G135" s="29">
        <f t="shared" si="11"/>
        <v>1</v>
      </c>
    </row>
    <row r="136" spans="2:7" x14ac:dyDescent="0.3">
      <c r="B136" s="33" t="s">
        <v>173</v>
      </c>
      <c r="C136" s="34" t="str">
        <f>DEC2HEX(G114+32)</f>
        <v>484</v>
      </c>
      <c r="D136" s="34">
        <f t="shared" si="9"/>
        <v>1156</v>
      </c>
      <c r="E136" s="28" t="str">
        <f t="shared" si="10"/>
        <v>484</v>
      </c>
      <c r="F136" s="34">
        <f t="shared" si="8"/>
        <v>1156</v>
      </c>
      <c r="G136" s="29">
        <f t="shared" si="11"/>
        <v>1</v>
      </c>
    </row>
    <row r="137" spans="2:7" x14ac:dyDescent="0.3">
      <c r="B137" s="33" t="s">
        <v>174</v>
      </c>
      <c r="C137" s="34" t="str">
        <f>DEC2HEX(G114+33)</f>
        <v>485</v>
      </c>
      <c r="D137" s="34">
        <f t="shared" si="9"/>
        <v>1157</v>
      </c>
      <c r="E137" s="28" t="str">
        <f t="shared" si="10"/>
        <v>487</v>
      </c>
      <c r="F137" s="34">
        <f t="shared" si="8"/>
        <v>1159</v>
      </c>
      <c r="G137" s="29">
        <f t="shared" si="11"/>
        <v>3</v>
      </c>
    </row>
    <row r="138" spans="2:7" x14ac:dyDescent="0.3">
      <c r="B138" s="33" t="s">
        <v>175</v>
      </c>
      <c r="C138" s="34" t="str">
        <f>DEC2HEX(G114+36)</f>
        <v>488</v>
      </c>
      <c r="D138" s="34">
        <f t="shared" si="9"/>
        <v>1160</v>
      </c>
      <c r="E138" s="28" t="str">
        <f t="shared" si="10"/>
        <v>488</v>
      </c>
      <c r="F138" s="34">
        <f t="shared" si="8"/>
        <v>1160</v>
      </c>
      <c r="G138" s="29">
        <f t="shared" si="11"/>
        <v>1</v>
      </c>
    </row>
    <row r="139" spans="2:7" x14ac:dyDescent="0.3">
      <c r="B139" s="33" t="s">
        <v>176</v>
      </c>
      <c r="C139" s="34" t="str">
        <f>DEC2HEX(G114+37)</f>
        <v>489</v>
      </c>
      <c r="D139" s="34">
        <f t="shared" si="9"/>
        <v>1161</v>
      </c>
      <c r="E139" s="28" t="str">
        <f t="shared" si="10"/>
        <v>489</v>
      </c>
      <c r="F139" s="34">
        <f t="shared" si="8"/>
        <v>1161</v>
      </c>
      <c r="G139" s="29">
        <f t="shared" si="11"/>
        <v>1</v>
      </c>
    </row>
    <row r="140" spans="2:7" x14ac:dyDescent="0.3">
      <c r="B140" s="33" t="s">
        <v>177</v>
      </c>
      <c r="C140" s="34" t="str">
        <f>DEC2HEX(G114+38)</f>
        <v>48A</v>
      </c>
      <c r="D140" s="34">
        <f t="shared" si="9"/>
        <v>1162</v>
      </c>
      <c r="E140" s="28" t="str">
        <f t="shared" si="10"/>
        <v>48A</v>
      </c>
      <c r="F140" s="34">
        <f t="shared" si="8"/>
        <v>1162</v>
      </c>
      <c r="G140" s="29">
        <f t="shared" si="11"/>
        <v>1</v>
      </c>
    </row>
    <row r="141" spans="2:7" x14ac:dyDescent="0.3">
      <c r="B141" s="33" t="s">
        <v>178</v>
      </c>
      <c r="C141" s="34" t="str">
        <f>DEC2HEX(G114+39)</f>
        <v>48B</v>
      </c>
      <c r="D141" s="34">
        <f t="shared" si="9"/>
        <v>1163</v>
      </c>
      <c r="E141" s="28" t="str">
        <f t="shared" si="10"/>
        <v>48B</v>
      </c>
      <c r="F141" s="34">
        <f t="shared" si="8"/>
        <v>1163</v>
      </c>
      <c r="G141" s="29">
        <f t="shared" si="11"/>
        <v>1</v>
      </c>
    </row>
    <row r="142" spans="2:7" x14ac:dyDescent="0.3">
      <c r="B142" s="50" t="s">
        <v>179</v>
      </c>
      <c r="C142" s="49" t="str">
        <f>DEC2HEX(G114+40)</f>
        <v>48C</v>
      </c>
      <c r="D142" s="49">
        <f t="shared" si="9"/>
        <v>1164</v>
      </c>
      <c r="E142" s="49"/>
      <c r="F142" s="49"/>
      <c r="G142" s="51"/>
    </row>
    <row r="143" spans="2:7" x14ac:dyDescent="0.3">
      <c r="B143" s="50"/>
      <c r="C143" s="49"/>
      <c r="D143" s="49"/>
      <c r="E143" s="49"/>
      <c r="F143" s="49"/>
      <c r="G143" s="51"/>
    </row>
    <row r="144" spans="2:7" x14ac:dyDescent="0.3">
      <c r="B144" s="50"/>
      <c r="C144" s="49"/>
      <c r="D144" s="49"/>
      <c r="E144" s="49"/>
      <c r="F144" s="49"/>
      <c r="G144" s="51"/>
    </row>
    <row r="145" spans="2:7" x14ac:dyDescent="0.3">
      <c r="B145" s="50"/>
      <c r="C145" s="49"/>
      <c r="D145" s="49"/>
      <c r="E145" s="49"/>
      <c r="F145" s="49"/>
      <c r="G145" s="51"/>
    </row>
    <row r="146" spans="2:7" x14ac:dyDescent="0.3">
      <c r="B146" s="50"/>
      <c r="C146" s="49"/>
      <c r="D146" s="49"/>
      <c r="E146" s="49"/>
      <c r="F146" s="49"/>
      <c r="G146" s="51"/>
    </row>
    <row r="147" spans="2:7" x14ac:dyDescent="0.3">
      <c r="B147" s="50"/>
      <c r="C147" s="49"/>
      <c r="D147" s="49"/>
      <c r="E147" s="49"/>
      <c r="F147" s="49"/>
      <c r="G147" s="51"/>
    </row>
    <row r="149" spans="2:7" x14ac:dyDescent="0.3">
      <c r="D149" s="20"/>
      <c r="E149" s="11"/>
      <c r="F149" s="21" t="s">
        <v>153</v>
      </c>
      <c r="G149" s="21">
        <f>SUM(G117:G147)</f>
        <v>40</v>
      </c>
    </row>
    <row r="150" spans="2:7" x14ac:dyDescent="0.3">
      <c r="D150" s="20"/>
      <c r="E150" s="11"/>
      <c r="F150" s="11"/>
      <c r="G150" s="11"/>
    </row>
    <row r="151" spans="2:7" x14ac:dyDescent="0.3">
      <c r="D151" s="20"/>
      <c r="E151" s="11"/>
    </row>
    <row r="153" spans="2:7" ht="28.8" x14ac:dyDescent="0.3">
      <c r="B153" s="35" t="s">
        <v>201</v>
      </c>
      <c r="C153" s="68" t="s">
        <v>202</v>
      </c>
      <c r="D153" s="69"/>
      <c r="E153" s="69"/>
      <c r="F153" s="70"/>
      <c r="G153" s="35">
        <v>1224</v>
      </c>
    </row>
    <row r="154" spans="2:7" x14ac:dyDescent="0.3">
      <c r="B154" s="66" t="s">
        <v>28</v>
      </c>
      <c r="C154" s="66" t="s">
        <v>32</v>
      </c>
      <c r="D154" s="66" t="s">
        <v>31</v>
      </c>
      <c r="E154" s="66" t="s">
        <v>29</v>
      </c>
      <c r="F154" s="66" t="s">
        <v>30</v>
      </c>
      <c r="G154" s="66" t="s">
        <v>2</v>
      </c>
    </row>
    <row r="155" spans="2:7" x14ac:dyDescent="0.3">
      <c r="B155" s="67"/>
      <c r="C155" s="67"/>
      <c r="D155" s="67"/>
      <c r="E155" s="67"/>
      <c r="F155" s="67"/>
      <c r="G155" s="67"/>
    </row>
    <row r="156" spans="2:7" x14ac:dyDescent="0.3">
      <c r="B156" s="27" t="s">
        <v>154</v>
      </c>
      <c r="C156" s="28" t="str">
        <f>DEC2HEX(G153+0)</f>
        <v>4C8</v>
      </c>
      <c r="D156" s="28">
        <f>HEX2DEC(C156)</f>
        <v>1224</v>
      </c>
      <c r="E156" s="28" t="str">
        <f>DEC2HEX(D157-1)</f>
        <v>4C8</v>
      </c>
      <c r="F156" s="28">
        <f t="shared" ref="F156:F180" si="12">HEX2DEC(E156)</f>
        <v>1224</v>
      </c>
      <c r="G156" s="29">
        <f>D157-D156</f>
        <v>1</v>
      </c>
    </row>
    <row r="157" spans="2:7" x14ac:dyDescent="0.3">
      <c r="B157" s="27" t="s">
        <v>155</v>
      </c>
      <c r="C157" s="28" t="str">
        <f>DEC2HEX(G153+1)</f>
        <v>4C9</v>
      </c>
      <c r="D157" s="28">
        <f t="shared" ref="D157:D181" si="13">HEX2DEC(C157)</f>
        <v>1225</v>
      </c>
      <c r="E157" s="28" t="str">
        <f t="shared" ref="E157:E180" si="14">DEC2HEX(D158-1)</f>
        <v>4C9</v>
      </c>
      <c r="F157" s="28">
        <f t="shared" si="12"/>
        <v>1225</v>
      </c>
      <c r="G157" s="29">
        <f t="shared" ref="G157:G180" si="15">D158-D157</f>
        <v>1</v>
      </c>
    </row>
    <row r="158" spans="2:7" x14ac:dyDescent="0.3">
      <c r="B158" s="27" t="s">
        <v>156</v>
      </c>
      <c r="C158" s="28" t="str">
        <f>DEC2HEX(G153+2)</f>
        <v>4CA</v>
      </c>
      <c r="D158" s="28">
        <f t="shared" si="13"/>
        <v>1226</v>
      </c>
      <c r="E158" s="28" t="str">
        <f t="shared" si="14"/>
        <v>4CA</v>
      </c>
      <c r="F158" s="28">
        <f t="shared" si="12"/>
        <v>1226</v>
      </c>
      <c r="G158" s="29">
        <f t="shared" si="15"/>
        <v>1</v>
      </c>
    </row>
    <row r="159" spans="2:7" x14ac:dyDescent="0.3">
      <c r="B159" s="27" t="s">
        <v>157</v>
      </c>
      <c r="C159" s="28" t="str">
        <f>DEC2HEX(G153+3)</f>
        <v>4CB</v>
      </c>
      <c r="D159" s="28">
        <f t="shared" si="13"/>
        <v>1227</v>
      </c>
      <c r="E159" s="28" t="str">
        <f t="shared" si="14"/>
        <v>4CB</v>
      </c>
      <c r="F159" s="28">
        <f t="shared" si="12"/>
        <v>1227</v>
      </c>
      <c r="G159" s="29">
        <f t="shared" si="15"/>
        <v>1</v>
      </c>
    </row>
    <row r="160" spans="2:7" x14ac:dyDescent="0.3">
      <c r="B160" s="27" t="s">
        <v>158</v>
      </c>
      <c r="C160" s="28" t="str">
        <f>DEC2HEX(G153+4)</f>
        <v>4CC</v>
      </c>
      <c r="D160" s="28">
        <f t="shared" si="13"/>
        <v>1228</v>
      </c>
      <c r="E160" s="28" t="str">
        <f t="shared" si="14"/>
        <v>4CC</v>
      </c>
      <c r="F160" s="28">
        <f t="shared" si="12"/>
        <v>1228</v>
      </c>
      <c r="G160" s="29">
        <f t="shared" si="15"/>
        <v>1</v>
      </c>
    </row>
    <row r="161" spans="2:7" x14ac:dyDescent="0.3">
      <c r="B161" s="27" t="s">
        <v>159</v>
      </c>
      <c r="C161" s="28" t="str">
        <f>DEC2HEX(G153+5)</f>
        <v>4CD</v>
      </c>
      <c r="D161" s="28">
        <f t="shared" si="13"/>
        <v>1229</v>
      </c>
      <c r="E161" s="28" t="str">
        <f t="shared" si="14"/>
        <v>4CD</v>
      </c>
      <c r="F161" s="28">
        <f t="shared" si="12"/>
        <v>1229</v>
      </c>
      <c r="G161" s="29">
        <f t="shared" si="15"/>
        <v>1</v>
      </c>
    </row>
    <row r="162" spans="2:7" x14ac:dyDescent="0.3">
      <c r="B162" s="27" t="s">
        <v>160</v>
      </c>
      <c r="C162" s="28" t="str">
        <f>DEC2HEX(G153+6)</f>
        <v>4CE</v>
      </c>
      <c r="D162" s="28">
        <f t="shared" si="13"/>
        <v>1230</v>
      </c>
      <c r="E162" s="28" t="str">
        <f t="shared" si="14"/>
        <v>4CE</v>
      </c>
      <c r="F162" s="28">
        <f t="shared" si="12"/>
        <v>1230</v>
      </c>
      <c r="G162" s="29">
        <f t="shared" si="15"/>
        <v>1</v>
      </c>
    </row>
    <row r="163" spans="2:7" x14ac:dyDescent="0.3">
      <c r="B163" s="30" t="s">
        <v>161</v>
      </c>
      <c r="C163" s="31" t="str">
        <f>DEC2HEX(G153+7)</f>
        <v>4CF</v>
      </c>
      <c r="D163" s="31">
        <f t="shared" si="13"/>
        <v>1231</v>
      </c>
      <c r="E163" s="28" t="str">
        <f t="shared" si="14"/>
        <v>4D2</v>
      </c>
      <c r="F163" s="31">
        <f t="shared" si="12"/>
        <v>1234</v>
      </c>
      <c r="G163" s="29">
        <f t="shared" si="15"/>
        <v>4</v>
      </c>
    </row>
    <row r="164" spans="2:7" x14ac:dyDescent="0.3">
      <c r="B164" s="30" t="s">
        <v>162</v>
      </c>
      <c r="C164" s="31" t="str">
        <f>DEC2HEX(G153+11)</f>
        <v>4D3</v>
      </c>
      <c r="D164" s="31">
        <f t="shared" si="13"/>
        <v>1235</v>
      </c>
      <c r="E164" s="28" t="str">
        <f t="shared" si="14"/>
        <v>4D4</v>
      </c>
      <c r="F164" s="31">
        <f t="shared" si="12"/>
        <v>1236</v>
      </c>
      <c r="G164" s="29">
        <f t="shared" si="15"/>
        <v>2</v>
      </c>
    </row>
    <row r="165" spans="2:7" x14ac:dyDescent="0.3">
      <c r="B165" s="30" t="s">
        <v>163</v>
      </c>
      <c r="C165" s="31" t="str">
        <f>DEC2HEX(G153+13)</f>
        <v>4D5</v>
      </c>
      <c r="D165" s="31">
        <f t="shared" si="13"/>
        <v>1237</v>
      </c>
      <c r="E165" s="28" t="str">
        <f t="shared" si="14"/>
        <v>4D6</v>
      </c>
      <c r="F165" s="31">
        <f t="shared" si="12"/>
        <v>1238</v>
      </c>
      <c r="G165" s="29">
        <f t="shared" si="15"/>
        <v>2</v>
      </c>
    </row>
    <row r="166" spans="2:7" x14ac:dyDescent="0.3">
      <c r="B166" s="30" t="s">
        <v>164</v>
      </c>
      <c r="C166" s="31" t="str">
        <f>DEC2HEX(G153+15)</f>
        <v>4D7</v>
      </c>
      <c r="D166" s="31">
        <f t="shared" si="13"/>
        <v>1239</v>
      </c>
      <c r="E166" s="28" t="str">
        <f t="shared" si="14"/>
        <v>4D8</v>
      </c>
      <c r="F166" s="31">
        <f t="shared" si="12"/>
        <v>1240</v>
      </c>
      <c r="G166" s="29">
        <f t="shared" si="15"/>
        <v>2</v>
      </c>
    </row>
    <row r="167" spans="2:7" x14ac:dyDescent="0.3">
      <c r="B167" s="30" t="s">
        <v>165</v>
      </c>
      <c r="C167" s="31" t="str">
        <f>DEC2HEX(G153+17)</f>
        <v>4D9</v>
      </c>
      <c r="D167" s="31">
        <f t="shared" si="13"/>
        <v>1241</v>
      </c>
      <c r="E167" s="28" t="str">
        <f t="shared" si="14"/>
        <v>4DA</v>
      </c>
      <c r="F167" s="31">
        <f t="shared" si="12"/>
        <v>1242</v>
      </c>
      <c r="G167" s="29">
        <f t="shared" si="15"/>
        <v>2</v>
      </c>
    </row>
    <row r="168" spans="2:7" x14ac:dyDescent="0.3">
      <c r="B168" s="30" t="s">
        <v>166</v>
      </c>
      <c r="C168" s="31" t="str">
        <f>DEC2HEX(G153+19)</f>
        <v>4DB</v>
      </c>
      <c r="D168" s="31">
        <f t="shared" si="13"/>
        <v>1243</v>
      </c>
      <c r="E168" s="28" t="str">
        <f t="shared" si="14"/>
        <v>4DC</v>
      </c>
      <c r="F168" s="31">
        <f t="shared" si="12"/>
        <v>1244</v>
      </c>
      <c r="G168" s="29">
        <f t="shared" si="15"/>
        <v>2</v>
      </c>
    </row>
    <row r="169" spans="2:7" x14ac:dyDescent="0.3">
      <c r="B169" s="30" t="s">
        <v>167</v>
      </c>
      <c r="C169" s="31" t="str">
        <f>DEC2HEX(G153+21)</f>
        <v>4DD</v>
      </c>
      <c r="D169" s="31">
        <f t="shared" si="13"/>
        <v>1245</v>
      </c>
      <c r="E169" s="28" t="str">
        <f t="shared" si="14"/>
        <v>4DE</v>
      </c>
      <c r="F169" s="31">
        <f t="shared" si="12"/>
        <v>1246</v>
      </c>
      <c r="G169" s="29">
        <f t="shared" si="15"/>
        <v>2</v>
      </c>
    </row>
    <row r="170" spans="2:7" x14ac:dyDescent="0.3">
      <c r="B170" s="30" t="s">
        <v>168</v>
      </c>
      <c r="C170" s="31" t="str">
        <f>DEC2HEX(G153+23)</f>
        <v>4DF</v>
      </c>
      <c r="D170" s="31">
        <f t="shared" si="13"/>
        <v>1247</v>
      </c>
      <c r="E170" s="28" t="str">
        <f t="shared" si="14"/>
        <v>4E0</v>
      </c>
      <c r="F170" s="31">
        <f t="shared" si="12"/>
        <v>1248</v>
      </c>
      <c r="G170" s="29">
        <f t="shared" si="15"/>
        <v>2</v>
      </c>
    </row>
    <row r="171" spans="2:7" x14ac:dyDescent="0.3">
      <c r="B171" s="30" t="s">
        <v>169</v>
      </c>
      <c r="C171" s="31" t="str">
        <f>DEC2HEX(G153+25)</f>
        <v>4E1</v>
      </c>
      <c r="D171" s="31">
        <f t="shared" si="13"/>
        <v>1249</v>
      </c>
      <c r="E171" s="28" t="str">
        <f t="shared" si="14"/>
        <v>4E2</v>
      </c>
      <c r="F171" s="31">
        <f t="shared" si="12"/>
        <v>1250</v>
      </c>
      <c r="G171" s="29">
        <f t="shared" si="15"/>
        <v>2</v>
      </c>
    </row>
    <row r="172" spans="2:7" x14ac:dyDescent="0.3">
      <c r="B172" s="30" t="s">
        <v>170</v>
      </c>
      <c r="C172" s="31" t="str">
        <f>DEC2HEX(G153+27)</f>
        <v>4E3</v>
      </c>
      <c r="D172" s="31">
        <f t="shared" si="13"/>
        <v>1251</v>
      </c>
      <c r="E172" s="28" t="str">
        <f t="shared" si="14"/>
        <v>4E4</v>
      </c>
      <c r="F172" s="31">
        <f t="shared" si="12"/>
        <v>1252</v>
      </c>
      <c r="G172" s="29">
        <f t="shared" si="15"/>
        <v>2</v>
      </c>
    </row>
    <row r="173" spans="2:7" x14ac:dyDescent="0.3">
      <c r="B173" s="30" t="s">
        <v>171</v>
      </c>
      <c r="C173" s="31" t="str">
        <f>DEC2HEX(G153+29)</f>
        <v>4E5</v>
      </c>
      <c r="D173" s="31">
        <f t="shared" si="13"/>
        <v>1253</v>
      </c>
      <c r="E173" s="28" t="str">
        <f t="shared" si="14"/>
        <v>4E6</v>
      </c>
      <c r="F173" s="31">
        <f t="shared" si="12"/>
        <v>1254</v>
      </c>
      <c r="G173" s="29">
        <f t="shared" si="15"/>
        <v>2</v>
      </c>
    </row>
    <row r="174" spans="2:7" x14ac:dyDescent="0.3">
      <c r="B174" s="33" t="s">
        <v>172</v>
      </c>
      <c r="C174" s="34" t="str">
        <f>DEC2HEX(G153+31)</f>
        <v>4E7</v>
      </c>
      <c r="D174" s="34">
        <f t="shared" si="13"/>
        <v>1255</v>
      </c>
      <c r="E174" s="28" t="str">
        <f t="shared" si="14"/>
        <v>4E7</v>
      </c>
      <c r="F174" s="34">
        <f t="shared" si="12"/>
        <v>1255</v>
      </c>
      <c r="G174" s="29">
        <f t="shared" si="15"/>
        <v>1</v>
      </c>
    </row>
    <row r="175" spans="2:7" x14ac:dyDescent="0.3">
      <c r="B175" s="33" t="s">
        <v>173</v>
      </c>
      <c r="C175" s="34" t="str">
        <f>DEC2HEX(G153+32)</f>
        <v>4E8</v>
      </c>
      <c r="D175" s="34">
        <f t="shared" si="13"/>
        <v>1256</v>
      </c>
      <c r="E175" s="28" t="str">
        <f t="shared" si="14"/>
        <v>4E8</v>
      </c>
      <c r="F175" s="34">
        <f t="shared" si="12"/>
        <v>1256</v>
      </c>
      <c r="G175" s="29">
        <f t="shared" si="15"/>
        <v>1</v>
      </c>
    </row>
    <row r="176" spans="2:7" x14ac:dyDescent="0.3">
      <c r="B176" s="33" t="s">
        <v>174</v>
      </c>
      <c r="C176" s="34" t="str">
        <f>DEC2HEX(G153+33)</f>
        <v>4E9</v>
      </c>
      <c r="D176" s="34">
        <f t="shared" si="13"/>
        <v>1257</v>
      </c>
      <c r="E176" s="28" t="str">
        <f t="shared" si="14"/>
        <v>4EB</v>
      </c>
      <c r="F176" s="34">
        <f t="shared" si="12"/>
        <v>1259</v>
      </c>
      <c r="G176" s="29">
        <f t="shared" si="15"/>
        <v>3</v>
      </c>
    </row>
    <row r="177" spans="2:7" x14ac:dyDescent="0.3">
      <c r="B177" s="33" t="s">
        <v>175</v>
      </c>
      <c r="C177" s="34" t="str">
        <f>DEC2HEX(G153+36)</f>
        <v>4EC</v>
      </c>
      <c r="D177" s="34">
        <f t="shared" si="13"/>
        <v>1260</v>
      </c>
      <c r="E177" s="28" t="str">
        <f t="shared" si="14"/>
        <v>4EC</v>
      </c>
      <c r="F177" s="34">
        <f t="shared" si="12"/>
        <v>1260</v>
      </c>
      <c r="G177" s="29">
        <f t="shared" si="15"/>
        <v>1</v>
      </c>
    </row>
    <row r="178" spans="2:7" x14ac:dyDescent="0.3">
      <c r="B178" s="33" t="s">
        <v>176</v>
      </c>
      <c r="C178" s="34" t="str">
        <f>DEC2HEX(G153+37)</f>
        <v>4ED</v>
      </c>
      <c r="D178" s="34">
        <f t="shared" si="13"/>
        <v>1261</v>
      </c>
      <c r="E178" s="28" t="str">
        <f t="shared" si="14"/>
        <v>4ED</v>
      </c>
      <c r="F178" s="34">
        <f t="shared" si="12"/>
        <v>1261</v>
      </c>
      <c r="G178" s="29">
        <f t="shared" si="15"/>
        <v>1</v>
      </c>
    </row>
    <row r="179" spans="2:7" x14ac:dyDescent="0.3">
      <c r="B179" s="33" t="s">
        <v>177</v>
      </c>
      <c r="C179" s="34" t="str">
        <f>DEC2HEX(G153+38)</f>
        <v>4EE</v>
      </c>
      <c r="D179" s="34">
        <f t="shared" si="13"/>
        <v>1262</v>
      </c>
      <c r="E179" s="28" t="str">
        <f t="shared" si="14"/>
        <v>4EE</v>
      </c>
      <c r="F179" s="34">
        <f t="shared" si="12"/>
        <v>1262</v>
      </c>
      <c r="G179" s="29">
        <f t="shared" si="15"/>
        <v>1</v>
      </c>
    </row>
    <row r="180" spans="2:7" x14ac:dyDescent="0.3">
      <c r="B180" s="33" t="s">
        <v>178</v>
      </c>
      <c r="C180" s="34" t="str">
        <f>DEC2HEX(G153+39)</f>
        <v>4EF</v>
      </c>
      <c r="D180" s="34">
        <f t="shared" si="13"/>
        <v>1263</v>
      </c>
      <c r="E180" s="28" t="str">
        <f t="shared" si="14"/>
        <v>4EF</v>
      </c>
      <c r="F180" s="34">
        <f t="shared" si="12"/>
        <v>1263</v>
      </c>
      <c r="G180" s="29">
        <f t="shared" si="15"/>
        <v>1</v>
      </c>
    </row>
    <row r="181" spans="2:7" x14ac:dyDescent="0.3">
      <c r="B181" s="50" t="s">
        <v>179</v>
      </c>
      <c r="C181" s="49" t="str">
        <f>DEC2HEX(G153+40)</f>
        <v>4F0</v>
      </c>
      <c r="D181" s="49">
        <f t="shared" si="13"/>
        <v>1264</v>
      </c>
      <c r="E181" s="49"/>
      <c r="F181" s="49"/>
      <c r="G181" s="51"/>
    </row>
    <row r="182" spans="2:7" x14ac:dyDescent="0.3">
      <c r="B182" s="50"/>
      <c r="C182" s="49"/>
      <c r="D182" s="49"/>
      <c r="E182" s="49"/>
      <c r="F182" s="49"/>
      <c r="G182" s="51"/>
    </row>
    <row r="183" spans="2:7" x14ac:dyDescent="0.3">
      <c r="B183" s="50"/>
      <c r="C183" s="49"/>
      <c r="D183" s="49"/>
      <c r="E183" s="49"/>
      <c r="F183" s="49"/>
      <c r="G183" s="51"/>
    </row>
    <row r="184" spans="2:7" x14ac:dyDescent="0.3">
      <c r="B184" s="50"/>
      <c r="C184" s="49"/>
      <c r="D184" s="49"/>
      <c r="E184" s="49"/>
      <c r="F184" s="49"/>
      <c r="G184" s="51"/>
    </row>
    <row r="185" spans="2:7" x14ac:dyDescent="0.3">
      <c r="B185" s="50"/>
      <c r="C185" s="49"/>
      <c r="D185" s="49"/>
      <c r="E185" s="49"/>
      <c r="F185" s="49"/>
      <c r="G185" s="51"/>
    </row>
    <row r="186" spans="2:7" x14ac:dyDescent="0.3">
      <c r="B186" s="50"/>
      <c r="C186" s="49"/>
      <c r="D186" s="49"/>
      <c r="E186" s="49"/>
      <c r="F186" s="49"/>
      <c r="G186" s="51"/>
    </row>
    <row r="188" spans="2:7" x14ac:dyDescent="0.3">
      <c r="D188" s="20"/>
      <c r="E188" s="11"/>
      <c r="F188" s="21" t="s">
        <v>153</v>
      </c>
      <c r="G188" s="21">
        <f>SUM(G156:G186)</f>
        <v>40</v>
      </c>
    </row>
    <row r="189" spans="2:7" x14ac:dyDescent="0.3">
      <c r="D189" s="20"/>
      <c r="E189" s="11"/>
      <c r="F189" s="11"/>
      <c r="G189" s="11"/>
    </row>
  </sheetData>
  <mergeCells count="29">
    <mergeCell ref="C153:F153"/>
    <mergeCell ref="B154:B155"/>
    <mergeCell ref="C154:C155"/>
    <mergeCell ref="D154:D155"/>
    <mergeCell ref="E154:E155"/>
    <mergeCell ref="F154:F155"/>
    <mergeCell ref="G154:G155"/>
    <mergeCell ref="F75:F76"/>
    <mergeCell ref="G75:G76"/>
    <mergeCell ref="C74:F74"/>
    <mergeCell ref="B5:G5"/>
    <mergeCell ref="A3:F3"/>
    <mergeCell ref="B6:B7"/>
    <mergeCell ref="B75:B76"/>
    <mergeCell ref="C75:C76"/>
    <mergeCell ref="D75:D76"/>
    <mergeCell ref="E75:E76"/>
    <mergeCell ref="C6:C7"/>
    <mergeCell ref="D6:D7"/>
    <mergeCell ref="E6:E7"/>
    <mergeCell ref="F6:F7"/>
    <mergeCell ref="G6:G7"/>
    <mergeCell ref="G115:G116"/>
    <mergeCell ref="C114:F114"/>
    <mergeCell ref="B115:B116"/>
    <mergeCell ref="C115:C116"/>
    <mergeCell ref="D115:D116"/>
    <mergeCell ref="E115:E116"/>
    <mergeCell ref="F115:F1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tabSelected="1" zoomScale="90" zoomScaleNormal="90" workbookViewId="0">
      <selection activeCell="F12" sqref="F12"/>
    </sheetView>
  </sheetViews>
  <sheetFormatPr defaultRowHeight="14.4" x14ac:dyDescent="0.3"/>
  <cols>
    <col min="1" max="1" width="14.33203125" style="3" bestFit="1" customWidth="1"/>
    <col min="2" max="2" width="38" style="3" bestFit="1" customWidth="1"/>
    <col min="3" max="3" width="53.44140625" style="3" bestFit="1" customWidth="1"/>
    <col min="4" max="4" width="10.33203125" style="3" bestFit="1" customWidth="1"/>
    <col min="5" max="5" width="8.88671875" style="3" bestFit="1" customWidth="1"/>
    <col min="6" max="6" width="19.44140625" style="3" bestFit="1" customWidth="1"/>
    <col min="7" max="7" width="17.44140625" style="3" bestFit="1" customWidth="1"/>
    <col min="8" max="8" width="8.5546875" style="3" bestFit="1" customWidth="1"/>
    <col min="9" max="9" width="13" style="3" bestFit="1" customWidth="1"/>
    <col min="10" max="10" width="23" style="3" bestFit="1" customWidth="1"/>
    <col min="11" max="11" width="16.77734375" style="3" bestFit="1" customWidth="1"/>
    <col min="12" max="12" width="8.88671875" style="3"/>
    <col min="13" max="13" width="28.21875" style="3" bestFit="1" customWidth="1"/>
    <col min="14" max="16384" width="8.88671875" style="3"/>
  </cols>
  <sheetData>
    <row r="1" spans="1:13" x14ac:dyDescent="0.3">
      <c r="A1" s="4" t="s">
        <v>5</v>
      </c>
      <c r="B1" s="4" t="s">
        <v>6</v>
      </c>
      <c r="C1" s="4">
        <f>8*1024*1024</f>
        <v>8388608</v>
      </c>
      <c r="D1" s="4" t="s">
        <v>7</v>
      </c>
      <c r="E1" s="5"/>
      <c r="F1" s="6" t="s">
        <v>9</v>
      </c>
      <c r="G1" s="6">
        <f>C1-(SUM(I7:I30))</f>
        <v>0</v>
      </c>
      <c r="H1" s="7" t="s">
        <v>7</v>
      </c>
      <c r="I1" s="7">
        <f>C1-C23</f>
        <v>0</v>
      </c>
      <c r="J1" s="7" t="s">
        <v>10</v>
      </c>
    </row>
    <row r="3" spans="1:13" ht="14.4" customHeight="1" x14ac:dyDescent="0.3">
      <c r="A3" s="1"/>
      <c r="B3" s="83" t="s">
        <v>38</v>
      </c>
      <c r="C3" s="83"/>
      <c r="D3" s="83"/>
      <c r="E3" s="83"/>
      <c r="F3" s="83"/>
      <c r="G3" s="83"/>
    </row>
    <row r="4" spans="1:13" x14ac:dyDescent="0.3">
      <c r="B4" s="74" t="s">
        <v>63</v>
      </c>
      <c r="C4" s="75"/>
      <c r="D4" s="75"/>
      <c r="E4" s="75"/>
      <c r="F4" s="75"/>
      <c r="G4" s="75"/>
      <c r="H4" s="75"/>
      <c r="I4" s="75"/>
      <c r="J4" s="75"/>
      <c r="K4" s="75"/>
      <c r="L4" s="76"/>
    </row>
    <row r="5" spans="1:13" ht="14.4" customHeight="1" x14ac:dyDescent="0.3">
      <c r="B5" s="81" t="s">
        <v>12</v>
      </c>
      <c r="C5" s="81" t="s">
        <v>13</v>
      </c>
      <c r="D5" s="68" t="s">
        <v>14</v>
      </c>
      <c r="E5" s="70"/>
      <c r="F5" s="81" t="s">
        <v>35</v>
      </c>
      <c r="G5" s="81" t="s">
        <v>36</v>
      </c>
      <c r="H5" s="81" t="s">
        <v>15</v>
      </c>
      <c r="I5" s="81" t="s">
        <v>2</v>
      </c>
      <c r="J5" s="81" t="s">
        <v>16</v>
      </c>
      <c r="K5" s="81" t="s">
        <v>26</v>
      </c>
      <c r="L5" s="81" t="s">
        <v>4</v>
      </c>
    </row>
    <row r="6" spans="1:13" x14ac:dyDescent="0.3">
      <c r="B6" s="82"/>
      <c r="C6" s="82"/>
      <c r="D6" s="36" t="s">
        <v>0</v>
      </c>
      <c r="E6" s="36" t="s">
        <v>1</v>
      </c>
      <c r="F6" s="82"/>
      <c r="G6" s="82"/>
      <c r="H6" s="82"/>
      <c r="I6" s="82"/>
      <c r="J6" s="82"/>
      <c r="K6" s="82"/>
      <c r="L6" s="82"/>
    </row>
    <row r="7" spans="1:13" x14ac:dyDescent="0.3">
      <c r="B7" s="39" t="s">
        <v>25</v>
      </c>
      <c r="C7" s="39" t="s">
        <v>180</v>
      </c>
      <c r="D7" s="39">
        <v>0</v>
      </c>
      <c r="E7" s="39" t="str">
        <f>DEC2HEX(C8-1)</f>
        <v>2FFFFF</v>
      </c>
      <c r="F7" s="39">
        <v>64</v>
      </c>
      <c r="G7" s="39">
        <f>C8/F7</f>
        <v>49152</v>
      </c>
      <c r="H7" s="39">
        <f>I7/1024</f>
        <v>3072</v>
      </c>
      <c r="I7" s="39">
        <f>F7*G7</f>
        <v>3145728</v>
      </c>
      <c r="J7" s="39">
        <f>I7/4096</f>
        <v>768</v>
      </c>
      <c r="K7" s="39">
        <f>H7/64</f>
        <v>48</v>
      </c>
      <c r="L7" s="39"/>
    </row>
    <row r="8" spans="1:13" x14ac:dyDescent="0.3">
      <c r="B8" s="12" t="s">
        <v>181</v>
      </c>
      <c r="C8" s="12">
        <f>1024*1024*3</f>
        <v>3145728</v>
      </c>
      <c r="D8" s="12">
        <f>HEX2DEC(D7)</f>
        <v>0</v>
      </c>
      <c r="E8" s="12">
        <f>HEX2DEC(E7)</f>
        <v>3145727</v>
      </c>
      <c r="F8" s="12"/>
      <c r="G8" s="12"/>
      <c r="H8" s="12"/>
      <c r="I8" s="12"/>
      <c r="J8" s="12"/>
      <c r="K8" s="12"/>
      <c r="L8" s="12"/>
    </row>
    <row r="9" spans="1:13" x14ac:dyDescent="0.3">
      <c r="B9" s="39" t="s">
        <v>204</v>
      </c>
      <c r="C9" s="39" t="s">
        <v>182</v>
      </c>
      <c r="D9" s="39" t="str">
        <f>DEC2HEX(E8+1)</f>
        <v>300000</v>
      </c>
      <c r="E9" s="39" t="str">
        <f>DEC2HEX(C1- 1024*1024*1-1)</f>
        <v>6FFFFF</v>
      </c>
      <c r="F9" s="39">
        <v>64</v>
      </c>
      <c r="G9" s="39">
        <f>C10/F9</f>
        <v>65536</v>
      </c>
      <c r="H9" s="39">
        <f>I9/1024</f>
        <v>4096</v>
      </c>
      <c r="I9" s="39">
        <f>F9*G9</f>
        <v>4194304</v>
      </c>
      <c r="J9" s="39">
        <f>I9/4096</f>
        <v>1024</v>
      </c>
      <c r="K9" s="39">
        <f>H9/64</f>
        <v>64</v>
      </c>
      <c r="L9" s="39"/>
    </row>
    <row r="10" spans="1:13" ht="28.8" customHeight="1" x14ac:dyDescent="0.3">
      <c r="B10" s="18" t="s">
        <v>203</v>
      </c>
      <c r="C10" s="12">
        <f>1024*1024*4</f>
        <v>4194304</v>
      </c>
      <c r="D10" s="12">
        <f>HEX2DEC(D9)</f>
        <v>3145728</v>
      </c>
      <c r="E10" s="12">
        <f>HEX2DEC(E9)</f>
        <v>7340031</v>
      </c>
      <c r="F10" s="12"/>
      <c r="G10" s="12"/>
      <c r="H10" s="12"/>
      <c r="I10" s="12"/>
      <c r="J10" s="12"/>
      <c r="K10" s="12"/>
      <c r="L10" s="12"/>
    </row>
    <row r="11" spans="1:13" x14ac:dyDescent="0.3">
      <c r="B11" s="39" t="s">
        <v>206</v>
      </c>
      <c r="C11" s="39" t="s">
        <v>205</v>
      </c>
      <c r="D11" s="39" t="str">
        <f>DEC2HEX(E10+1)</f>
        <v>700000</v>
      </c>
      <c r="E11" s="39" t="str">
        <f>DEC2HEX(C1-1)</f>
        <v>7FFFFF</v>
      </c>
      <c r="F11" s="39">
        <v>32</v>
      </c>
      <c r="G11" s="39">
        <f>C12/F11</f>
        <v>32768</v>
      </c>
      <c r="H11" s="39">
        <f>I11/1024</f>
        <v>1024</v>
      </c>
      <c r="I11" s="39">
        <f>F11*G11</f>
        <v>1048576</v>
      </c>
      <c r="J11" s="39">
        <f>I11/4096</f>
        <v>256</v>
      </c>
      <c r="K11" s="39">
        <f>H11/64</f>
        <v>16</v>
      </c>
      <c r="L11" s="39"/>
    </row>
    <row r="12" spans="1:13" x14ac:dyDescent="0.3">
      <c r="A12" s="24"/>
      <c r="B12" s="12"/>
      <c r="C12" s="12">
        <f xml:space="preserve"> 1024*1024*1</f>
        <v>1048576</v>
      </c>
      <c r="D12" s="12">
        <f>HEX2DEC(D11)</f>
        <v>7340032</v>
      </c>
      <c r="E12" s="12">
        <f>HEX2DEC(E11)</f>
        <v>8388607</v>
      </c>
      <c r="F12" s="12"/>
      <c r="G12" s="12"/>
      <c r="H12" s="12"/>
      <c r="I12" s="12"/>
      <c r="J12" s="12"/>
      <c r="K12" s="12"/>
      <c r="L12" s="12"/>
      <c r="M12" s="24"/>
    </row>
    <row r="13" spans="1:13" x14ac:dyDescent="0.3">
      <c r="A13" s="24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24"/>
    </row>
    <row r="14" spans="1:13" x14ac:dyDescent="0.3">
      <c r="A14" s="2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24"/>
    </row>
    <row r="15" spans="1:13" x14ac:dyDescent="0.3">
      <c r="A15" s="24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24"/>
    </row>
    <row r="16" spans="1:13" x14ac:dyDescent="0.3">
      <c r="A16" s="24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24"/>
    </row>
    <row r="17" spans="1:13" x14ac:dyDescent="0.3">
      <c r="A17" s="24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24"/>
    </row>
    <row r="18" spans="1:13" x14ac:dyDescent="0.3">
      <c r="A18" s="2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24"/>
    </row>
    <row r="19" spans="1:13" x14ac:dyDescent="0.3">
      <c r="A19" s="2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24"/>
    </row>
    <row r="20" spans="1:13" x14ac:dyDescent="0.3">
      <c r="A20" s="24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24"/>
    </row>
    <row r="21" spans="1:13" x14ac:dyDescent="0.3">
      <c r="A21" s="24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24"/>
    </row>
    <row r="22" spans="1:13" x14ac:dyDescent="0.3">
      <c r="A22" s="2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24"/>
    </row>
    <row r="23" spans="1:13" x14ac:dyDescent="0.3">
      <c r="A23" s="24"/>
      <c r="B23" s="40" t="s">
        <v>48</v>
      </c>
      <c r="C23" s="41">
        <f>SUM(C8,C10,C12,C14,C16,C18,C20,C22)</f>
        <v>8388608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3" x14ac:dyDescent="0.3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1:13" x14ac:dyDescent="0.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1:13" x14ac:dyDescent="0.3">
      <c r="A26" s="24"/>
      <c r="B26" s="77" t="s">
        <v>39</v>
      </c>
      <c r="C26" s="78"/>
      <c r="D26" s="24"/>
      <c r="E26" s="24"/>
      <c r="F26" s="24"/>
      <c r="G26" s="24"/>
      <c r="H26" s="24"/>
      <c r="I26" s="24"/>
      <c r="J26" s="24"/>
      <c r="K26" s="24"/>
      <c r="L26" s="24"/>
      <c r="M26" s="24"/>
    </row>
    <row r="27" spans="1:13" x14ac:dyDescent="0.3">
      <c r="A27" s="24"/>
      <c r="B27" s="79"/>
      <c r="C27" s="80"/>
      <c r="D27" s="24"/>
      <c r="E27" s="24"/>
      <c r="F27" s="24"/>
      <c r="G27" s="24"/>
      <c r="H27" s="24"/>
      <c r="I27" s="24"/>
      <c r="J27" s="24"/>
      <c r="K27" s="24"/>
      <c r="L27" s="24"/>
      <c r="M27" s="24"/>
    </row>
    <row r="28" spans="1:13" x14ac:dyDescent="0.3">
      <c r="A28" s="24"/>
      <c r="B28" s="25" t="s">
        <v>40</v>
      </c>
      <c r="C28" s="26" t="s">
        <v>44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</row>
    <row r="29" spans="1:13" x14ac:dyDescent="0.3">
      <c r="A29" s="24"/>
      <c r="B29" s="25" t="s">
        <v>41</v>
      </c>
      <c r="C29" s="26" t="s">
        <v>45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</row>
    <row r="30" spans="1:13" x14ac:dyDescent="0.3">
      <c r="A30" s="24"/>
      <c r="B30" s="25" t="s">
        <v>42</v>
      </c>
      <c r="C30" s="26" t="s">
        <v>46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spans="1:13" x14ac:dyDescent="0.3">
      <c r="A31" s="24"/>
      <c r="B31" s="25" t="s">
        <v>43</v>
      </c>
      <c r="C31" s="26" t="s">
        <v>47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5" spans="2:11" x14ac:dyDescent="0.3">
      <c r="B35" s="3" t="s">
        <v>23</v>
      </c>
      <c r="C35" s="3" t="s">
        <v>24</v>
      </c>
      <c r="D35" s="3">
        <f>HEX2DEC(30000)</f>
        <v>196608</v>
      </c>
      <c r="E35" s="3">
        <f>HEX2DEC(60000)</f>
        <v>393216</v>
      </c>
      <c r="F35" s="3">
        <v>64</v>
      </c>
      <c r="G35" s="3">
        <f>(E35-D35)/F35</f>
        <v>3072</v>
      </c>
      <c r="H35" s="3">
        <f>I35/1024</f>
        <v>192</v>
      </c>
      <c r="I35" s="3">
        <f>F35*G35</f>
        <v>196608</v>
      </c>
      <c r="J35" s="3">
        <f>I35/4096</f>
        <v>48</v>
      </c>
      <c r="K35" s="3">
        <f>H35/64</f>
        <v>3</v>
      </c>
    </row>
  </sheetData>
  <mergeCells count="13">
    <mergeCell ref="B4:L4"/>
    <mergeCell ref="B26:C27"/>
    <mergeCell ref="L5:L6"/>
    <mergeCell ref="B3:G3"/>
    <mergeCell ref="H5:H6"/>
    <mergeCell ref="I5:I6"/>
    <mergeCell ref="J5:J6"/>
    <mergeCell ref="K5:K6"/>
    <mergeCell ref="B5:B6"/>
    <mergeCell ref="C5:C6"/>
    <mergeCell ref="D5:E5"/>
    <mergeCell ref="F5:F6"/>
    <mergeCell ref="G5:G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8"/>
  <sheetViews>
    <sheetView zoomScaleNormal="100" workbookViewId="0">
      <selection activeCell="I18" sqref="I18"/>
    </sheetView>
  </sheetViews>
  <sheetFormatPr defaultRowHeight="14.4" x14ac:dyDescent="0.3"/>
  <cols>
    <col min="1" max="1" width="10.33203125" style="3" bestFit="1" customWidth="1"/>
    <col min="2" max="2" width="26.77734375" style="13" bestFit="1" customWidth="1"/>
    <col min="3" max="6" width="7" style="3" bestFit="1" customWidth="1"/>
    <col min="7" max="7" width="7.109375" style="3" bestFit="1" customWidth="1"/>
    <col min="8" max="8" width="8" style="3" bestFit="1" customWidth="1"/>
    <col min="9" max="9" width="8.5546875" style="3" bestFit="1" customWidth="1"/>
    <col min="10" max="10" width="14" style="3" bestFit="1" customWidth="1"/>
    <col min="11" max="12" width="14.44140625" style="3" bestFit="1" customWidth="1"/>
    <col min="13" max="13" width="14.88671875" style="3" bestFit="1" customWidth="1"/>
    <col min="14" max="14" width="11.88671875" style="3" bestFit="1" customWidth="1"/>
    <col min="15" max="15" width="9.109375" style="3" bestFit="1" customWidth="1"/>
    <col min="16" max="16" width="8.77734375" style="3" bestFit="1" customWidth="1"/>
    <col min="17" max="17" width="13.88671875" style="3" bestFit="1" customWidth="1"/>
    <col min="18" max="18" width="16.77734375" style="3" bestFit="1" customWidth="1"/>
    <col min="19" max="19" width="8.44140625" style="3" bestFit="1" customWidth="1"/>
    <col min="20" max="20" width="7" style="3" bestFit="1" customWidth="1"/>
    <col min="21" max="21" width="14" style="3" bestFit="1" customWidth="1"/>
    <col min="22" max="22" width="13.33203125" style="3" bestFit="1" customWidth="1"/>
    <col min="23" max="23" width="20.21875" style="3" bestFit="1" customWidth="1"/>
    <col min="24" max="24" width="15" style="3" bestFit="1" customWidth="1"/>
    <col min="25" max="25" width="13.88671875" style="3" bestFit="1" customWidth="1"/>
    <col min="26" max="26" width="18.21875" style="3" bestFit="1" customWidth="1"/>
    <col min="27" max="27" width="19.88671875" style="3" bestFit="1" customWidth="1"/>
    <col min="28" max="28" width="17.44140625" style="3" bestFit="1" customWidth="1"/>
    <col min="29" max="29" width="22.109375" style="3" bestFit="1" customWidth="1"/>
    <col min="30" max="30" width="25.5546875" style="3" bestFit="1" customWidth="1"/>
    <col min="31" max="31" width="27" style="3" bestFit="1" customWidth="1"/>
    <col min="32" max="32" width="21.33203125" style="3" bestFit="1" customWidth="1"/>
    <col min="33" max="33" width="27.5546875" style="3" bestFit="1" customWidth="1"/>
    <col min="34" max="35" width="9.6640625" style="3" bestFit="1" customWidth="1"/>
    <col min="36" max="36" width="16.77734375" style="3" bestFit="1" customWidth="1"/>
    <col min="37" max="37" width="9.77734375" style="3" bestFit="1" customWidth="1"/>
    <col min="38" max="38" width="5.21875" style="3" bestFit="1" customWidth="1"/>
    <col min="39" max="39" width="5" style="3" bestFit="1" customWidth="1"/>
    <col min="40" max="16384" width="8.88671875" style="3"/>
  </cols>
  <sheetData>
    <row r="1" spans="1:37" x14ac:dyDescent="0.3">
      <c r="A1" s="14">
        <v>44902</v>
      </c>
      <c r="B1" s="3"/>
    </row>
    <row r="2" spans="1:37" x14ac:dyDescent="0.3">
      <c r="Z2" s="24"/>
      <c r="AA2" s="24"/>
      <c r="AB2" s="24"/>
      <c r="AC2" s="24"/>
      <c r="AD2" s="24"/>
      <c r="AE2" s="24"/>
      <c r="AF2" s="24"/>
      <c r="AG2" s="24"/>
      <c r="AH2" s="24"/>
    </row>
    <row r="3" spans="1:37" s="13" customFormat="1" x14ac:dyDescent="0.3">
      <c r="B3" s="15" t="s">
        <v>184</v>
      </c>
      <c r="C3" s="37" t="s">
        <v>3</v>
      </c>
      <c r="D3" s="37" t="s">
        <v>51</v>
      </c>
      <c r="E3" s="37" t="s">
        <v>52</v>
      </c>
      <c r="F3" s="37" t="s">
        <v>53</v>
      </c>
      <c r="G3" s="37" t="s">
        <v>54</v>
      </c>
      <c r="H3" s="37" t="s">
        <v>55</v>
      </c>
      <c r="I3" s="37" t="s">
        <v>56</v>
      </c>
      <c r="J3" s="38" t="s">
        <v>185</v>
      </c>
      <c r="K3" s="38" t="s">
        <v>186</v>
      </c>
      <c r="L3" s="38" t="s">
        <v>187</v>
      </c>
      <c r="M3" s="38" t="s">
        <v>57</v>
      </c>
      <c r="N3" s="38" t="s">
        <v>191</v>
      </c>
      <c r="O3" s="38" t="s">
        <v>188</v>
      </c>
      <c r="P3" s="38" t="s">
        <v>189</v>
      </c>
      <c r="Q3" s="38" t="s">
        <v>192</v>
      </c>
      <c r="R3" s="38" t="s">
        <v>193</v>
      </c>
      <c r="S3" s="38" t="s">
        <v>194</v>
      </c>
      <c r="T3" s="38" t="s">
        <v>190</v>
      </c>
      <c r="U3" s="42" t="s">
        <v>59</v>
      </c>
      <c r="V3" s="39" t="s">
        <v>60</v>
      </c>
      <c r="W3" s="62" t="s">
        <v>61</v>
      </c>
      <c r="Z3" s="24"/>
      <c r="AA3" s="24"/>
      <c r="AB3" s="24"/>
      <c r="AC3" s="24"/>
      <c r="AD3" s="24"/>
      <c r="AE3" s="24"/>
      <c r="AF3" s="24"/>
      <c r="AG3" s="24"/>
      <c r="AH3" s="24"/>
    </row>
    <row r="4" spans="1:37" x14ac:dyDescent="0.3">
      <c r="B4" s="12" t="s">
        <v>2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4</v>
      </c>
      <c r="K4" s="12">
        <v>2</v>
      </c>
      <c r="L4" s="12">
        <v>2</v>
      </c>
      <c r="M4" s="12">
        <v>2</v>
      </c>
      <c r="N4" s="12">
        <v>2</v>
      </c>
      <c r="O4" s="12">
        <v>2</v>
      </c>
      <c r="P4" s="12">
        <v>2</v>
      </c>
      <c r="Q4" s="12">
        <v>2</v>
      </c>
      <c r="R4" s="12">
        <v>2</v>
      </c>
      <c r="S4" s="12">
        <v>2</v>
      </c>
      <c r="T4" s="12">
        <v>2</v>
      </c>
      <c r="U4" s="12">
        <f>W4-V4</f>
        <v>33</v>
      </c>
      <c r="V4" s="12">
        <f>SUM(C4:T4)</f>
        <v>31</v>
      </c>
      <c r="W4" s="63">
        <v>64</v>
      </c>
      <c r="Z4" s="24"/>
      <c r="AA4" s="24"/>
      <c r="AB4" s="24"/>
      <c r="AC4" s="24"/>
      <c r="AD4" s="24"/>
      <c r="AE4" s="24"/>
      <c r="AF4" s="24"/>
      <c r="AG4" s="24"/>
      <c r="AH4" s="24"/>
    </row>
    <row r="5" spans="1:37" x14ac:dyDescent="0.3">
      <c r="B5" s="12" t="s">
        <v>195</v>
      </c>
      <c r="C5" s="12">
        <v>0</v>
      </c>
      <c r="D5" s="12">
        <f t="shared" ref="D5:U5" si="0">C5+C4</f>
        <v>1</v>
      </c>
      <c r="E5" s="12">
        <f t="shared" si="0"/>
        <v>2</v>
      </c>
      <c r="F5" s="12">
        <f t="shared" si="0"/>
        <v>3</v>
      </c>
      <c r="G5" s="12">
        <f t="shared" si="0"/>
        <v>4</v>
      </c>
      <c r="H5" s="12">
        <f t="shared" si="0"/>
        <v>5</v>
      </c>
      <c r="I5" s="12">
        <f t="shared" si="0"/>
        <v>6</v>
      </c>
      <c r="J5" s="12">
        <f t="shared" si="0"/>
        <v>7</v>
      </c>
      <c r="K5" s="12">
        <f t="shared" si="0"/>
        <v>11</v>
      </c>
      <c r="L5" s="12">
        <f t="shared" si="0"/>
        <v>13</v>
      </c>
      <c r="M5" s="12">
        <f t="shared" si="0"/>
        <v>15</v>
      </c>
      <c r="N5" s="12">
        <f t="shared" si="0"/>
        <v>17</v>
      </c>
      <c r="O5" s="12">
        <f t="shared" si="0"/>
        <v>19</v>
      </c>
      <c r="P5" s="12">
        <f t="shared" si="0"/>
        <v>21</v>
      </c>
      <c r="Q5" s="12">
        <f t="shared" si="0"/>
        <v>23</v>
      </c>
      <c r="R5" s="12">
        <f t="shared" si="0"/>
        <v>25</v>
      </c>
      <c r="S5" s="12">
        <f t="shared" si="0"/>
        <v>27</v>
      </c>
      <c r="T5" s="12">
        <f t="shared" si="0"/>
        <v>29</v>
      </c>
      <c r="U5" s="12">
        <f t="shared" si="0"/>
        <v>31</v>
      </c>
      <c r="V5" s="64"/>
      <c r="W5" s="64"/>
      <c r="Z5" s="24"/>
      <c r="AA5" s="24"/>
      <c r="AB5" s="24"/>
      <c r="AC5" s="24"/>
      <c r="AD5" s="24"/>
      <c r="AE5" s="24"/>
      <c r="AF5" s="24"/>
      <c r="AG5" s="24"/>
      <c r="AH5" s="24"/>
    </row>
    <row r="6" spans="1:37" x14ac:dyDescent="0.3">
      <c r="V6" s="65"/>
      <c r="W6" s="65"/>
      <c r="Z6" s="24"/>
      <c r="AA6" s="24"/>
      <c r="AB6" s="24"/>
      <c r="AC6" s="24"/>
      <c r="AD6" s="24"/>
      <c r="AE6" s="24"/>
      <c r="AF6" s="24"/>
      <c r="AG6" s="24"/>
      <c r="AH6" s="24"/>
    </row>
    <row r="7" spans="1:37" x14ac:dyDescent="0.3">
      <c r="B7" s="13" t="s">
        <v>17</v>
      </c>
      <c r="Z7" s="24"/>
      <c r="AA7" s="24"/>
      <c r="AB7" s="24"/>
      <c r="AC7" s="24"/>
      <c r="AD7" s="24"/>
      <c r="AE7" s="24"/>
      <c r="AF7" s="24"/>
      <c r="AG7" s="24"/>
      <c r="AH7" s="24"/>
    </row>
    <row r="8" spans="1:37" x14ac:dyDescent="0.3">
      <c r="B8" s="13" t="s">
        <v>200</v>
      </c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7" x14ac:dyDescent="0.3">
      <c r="A9" s="13" t="s">
        <v>18</v>
      </c>
      <c r="B9" s="12">
        <v>0</v>
      </c>
      <c r="C9" s="9">
        <f>B9+C5</f>
        <v>0</v>
      </c>
      <c r="D9" s="9">
        <f>B9+D5</f>
        <v>1</v>
      </c>
      <c r="E9" s="9">
        <f>B9+E5</f>
        <v>2</v>
      </c>
      <c r="F9" s="9">
        <f>B9+F5</f>
        <v>3</v>
      </c>
      <c r="G9" s="9">
        <f>B9+G5</f>
        <v>4</v>
      </c>
      <c r="H9" s="9">
        <f>B9+H5</f>
        <v>5</v>
      </c>
      <c r="I9" s="9">
        <f>B9+I5</f>
        <v>6</v>
      </c>
      <c r="J9" s="9">
        <f>B9+J5</f>
        <v>7</v>
      </c>
      <c r="K9" s="9">
        <f>B9+K5</f>
        <v>11</v>
      </c>
      <c r="L9" s="9">
        <f>B9+L5</f>
        <v>13</v>
      </c>
      <c r="M9" s="9">
        <f>B9+M5</f>
        <v>15</v>
      </c>
      <c r="N9" s="9">
        <f>B9+N5</f>
        <v>17</v>
      </c>
      <c r="O9" s="9">
        <f>B9+O5</f>
        <v>19</v>
      </c>
      <c r="P9" s="9">
        <f>B9+P5</f>
        <v>21</v>
      </c>
      <c r="Q9" s="9">
        <f>B9+Q5</f>
        <v>23</v>
      </c>
      <c r="R9" s="9">
        <f>B9+R5</f>
        <v>25</v>
      </c>
      <c r="S9" s="9">
        <f>B9+S5</f>
        <v>27</v>
      </c>
      <c r="T9" s="9">
        <f>B9+T5</f>
        <v>29</v>
      </c>
      <c r="U9" s="9">
        <f>B9+U5</f>
        <v>31</v>
      </c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7" x14ac:dyDescent="0.3">
      <c r="A10" s="13" t="s">
        <v>19</v>
      </c>
      <c r="B10" s="12">
        <f>U9+U4</f>
        <v>64</v>
      </c>
      <c r="C10" s="9">
        <f>B10+C5</f>
        <v>64</v>
      </c>
      <c r="D10" s="9">
        <f>B10+D5</f>
        <v>65</v>
      </c>
      <c r="E10" s="9">
        <f>B10+E5</f>
        <v>66</v>
      </c>
      <c r="F10" s="9">
        <f>B10+F5</f>
        <v>67</v>
      </c>
      <c r="G10" s="9">
        <f>B10+G5</f>
        <v>68</v>
      </c>
      <c r="H10" s="9">
        <f>B10+H5</f>
        <v>69</v>
      </c>
      <c r="I10" s="9">
        <f>B10+I5</f>
        <v>70</v>
      </c>
      <c r="J10" s="9">
        <f>B10+J5</f>
        <v>71</v>
      </c>
      <c r="K10" s="9">
        <f>B10+K5</f>
        <v>75</v>
      </c>
      <c r="L10" s="9">
        <f>B10+L5</f>
        <v>77</v>
      </c>
      <c r="M10" s="9">
        <f>B10+M5</f>
        <v>79</v>
      </c>
      <c r="N10" s="9">
        <f>B10+N5</f>
        <v>81</v>
      </c>
      <c r="O10" s="9">
        <f>B10+O5</f>
        <v>83</v>
      </c>
      <c r="P10" s="9">
        <f>B10+P5</f>
        <v>85</v>
      </c>
      <c r="Q10" s="9">
        <f>B10+Q5</f>
        <v>87</v>
      </c>
      <c r="R10" s="9">
        <f>B10+R5</f>
        <v>89</v>
      </c>
      <c r="S10" s="9">
        <f>B10+S5</f>
        <v>91</v>
      </c>
      <c r="T10" s="9">
        <f>B10+T5</f>
        <v>93</v>
      </c>
      <c r="U10" s="9">
        <f>B10+U5</f>
        <v>95</v>
      </c>
      <c r="V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7" x14ac:dyDescent="0.3">
      <c r="A11" s="13" t="s">
        <v>62</v>
      </c>
      <c r="B11" s="12">
        <f>U10+U4</f>
        <v>128</v>
      </c>
      <c r="V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7" x14ac:dyDescent="0.3"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customFormat="1" x14ac:dyDescent="0.3">
      <c r="A13" s="3"/>
      <c r="B13" s="1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x14ac:dyDescent="0.3">
      <c r="B14" s="13" t="s">
        <v>58</v>
      </c>
      <c r="AI14" s="24"/>
      <c r="AJ14" s="24"/>
      <c r="AK14" s="24"/>
    </row>
    <row r="15" spans="1:37" x14ac:dyDescent="0.3">
      <c r="A15" s="13" t="s">
        <v>18</v>
      </c>
      <c r="B15" s="12" t="str">
        <f>DEC2HEX(B9)</f>
        <v>0</v>
      </c>
      <c r="C15" s="9" t="str">
        <f>DEC2HEX(C9)</f>
        <v>0</v>
      </c>
      <c r="D15" s="9" t="str">
        <f t="shared" ref="D15:U15" si="1">DEC2HEX(D9)</f>
        <v>1</v>
      </c>
      <c r="E15" s="9" t="str">
        <f t="shared" si="1"/>
        <v>2</v>
      </c>
      <c r="F15" s="9" t="str">
        <f t="shared" si="1"/>
        <v>3</v>
      </c>
      <c r="G15" s="9" t="str">
        <f t="shared" si="1"/>
        <v>4</v>
      </c>
      <c r="H15" s="9" t="str">
        <f t="shared" si="1"/>
        <v>5</v>
      </c>
      <c r="I15" s="9" t="str">
        <f t="shared" si="1"/>
        <v>6</v>
      </c>
      <c r="J15" s="9" t="str">
        <f t="shared" si="1"/>
        <v>7</v>
      </c>
      <c r="K15" s="9" t="str">
        <f t="shared" si="1"/>
        <v>B</v>
      </c>
      <c r="L15" s="9" t="str">
        <f t="shared" si="1"/>
        <v>D</v>
      </c>
      <c r="M15" s="9" t="str">
        <f t="shared" si="1"/>
        <v>F</v>
      </c>
      <c r="N15" s="9" t="str">
        <f t="shared" si="1"/>
        <v>11</v>
      </c>
      <c r="O15" s="9" t="str">
        <f t="shared" si="1"/>
        <v>13</v>
      </c>
      <c r="P15" s="9" t="str">
        <f t="shared" si="1"/>
        <v>15</v>
      </c>
      <c r="Q15" s="9" t="str">
        <f t="shared" si="1"/>
        <v>17</v>
      </c>
      <c r="R15" s="9" t="str">
        <f t="shared" si="1"/>
        <v>19</v>
      </c>
      <c r="S15" s="9" t="str">
        <f t="shared" si="1"/>
        <v>1B</v>
      </c>
      <c r="T15" s="9" t="str">
        <f t="shared" si="1"/>
        <v>1D</v>
      </c>
      <c r="U15" s="9" t="str">
        <f t="shared" si="1"/>
        <v>1F</v>
      </c>
      <c r="AI15" s="24"/>
      <c r="AJ15" s="24"/>
      <c r="AK15" s="24"/>
    </row>
    <row r="16" spans="1:37" x14ac:dyDescent="0.3">
      <c r="A16" s="13" t="s">
        <v>19</v>
      </c>
      <c r="B16" s="12" t="str">
        <f t="shared" ref="B16:B17" si="2">DEC2HEX(B10)</f>
        <v>40</v>
      </c>
      <c r="C16" s="9" t="str">
        <f>DEC2HEX(C10)</f>
        <v>40</v>
      </c>
      <c r="D16" s="9" t="str">
        <f t="shared" ref="D16:U16" si="3">DEC2HEX(D10)</f>
        <v>41</v>
      </c>
      <c r="E16" s="9" t="str">
        <f t="shared" si="3"/>
        <v>42</v>
      </c>
      <c r="F16" s="9" t="str">
        <f t="shared" si="3"/>
        <v>43</v>
      </c>
      <c r="G16" s="9" t="str">
        <f t="shared" si="3"/>
        <v>44</v>
      </c>
      <c r="H16" s="9" t="str">
        <f t="shared" si="3"/>
        <v>45</v>
      </c>
      <c r="I16" s="9" t="str">
        <f t="shared" si="3"/>
        <v>46</v>
      </c>
      <c r="J16" s="9" t="str">
        <f t="shared" si="3"/>
        <v>47</v>
      </c>
      <c r="K16" s="9" t="str">
        <f t="shared" si="3"/>
        <v>4B</v>
      </c>
      <c r="L16" s="9" t="str">
        <f t="shared" si="3"/>
        <v>4D</v>
      </c>
      <c r="M16" s="9" t="str">
        <f t="shared" si="3"/>
        <v>4F</v>
      </c>
      <c r="N16" s="9" t="str">
        <f t="shared" si="3"/>
        <v>51</v>
      </c>
      <c r="O16" s="9" t="str">
        <f t="shared" si="3"/>
        <v>53</v>
      </c>
      <c r="P16" s="9" t="str">
        <f t="shared" si="3"/>
        <v>55</v>
      </c>
      <c r="Q16" s="9" t="str">
        <f t="shared" si="3"/>
        <v>57</v>
      </c>
      <c r="R16" s="9" t="str">
        <f t="shared" si="3"/>
        <v>59</v>
      </c>
      <c r="S16" s="9" t="str">
        <f t="shared" si="3"/>
        <v>5B</v>
      </c>
      <c r="T16" s="9" t="str">
        <f t="shared" si="3"/>
        <v>5D</v>
      </c>
      <c r="U16" s="9" t="str">
        <f t="shared" si="3"/>
        <v>5F</v>
      </c>
      <c r="AI16" s="24"/>
      <c r="AJ16" s="24"/>
      <c r="AK16" s="24"/>
    </row>
    <row r="17" spans="1:37" x14ac:dyDescent="0.3">
      <c r="A17" s="13" t="s">
        <v>62</v>
      </c>
      <c r="B17" s="12" t="str">
        <f t="shared" si="2"/>
        <v>80</v>
      </c>
      <c r="AI17" s="24"/>
      <c r="AJ17" s="24"/>
      <c r="AK17" s="24"/>
    </row>
    <row r="18" spans="1:37" x14ac:dyDescent="0.3">
      <c r="AI18" s="24"/>
      <c r="AJ18" s="24"/>
      <c r="AK18" s="2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J14"/>
  <sheetViews>
    <sheetView zoomScaleNormal="100" workbookViewId="0">
      <selection activeCell="F27" sqref="F27"/>
    </sheetView>
  </sheetViews>
  <sheetFormatPr defaultColWidth="8.6640625" defaultRowHeight="14.4" x14ac:dyDescent="0.3"/>
  <cols>
    <col min="1" max="1" width="5.44140625" style="16" bestFit="1" customWidth="1"/>
    <col min="2" max="2" width="26.77734375" style="16" bestFit="1" customWidth="1"/>
    <col min="3" max="3" width="8" style="16" bestFit="1" customWidth="1"/>
    <col min="4" max="4" width="14" style="16" bestFit="1" customWidth="1"/>
    <col min="5" max="8" width="8" style="16" bestFit="1" customWidth="1"/>
    <col min="9" max="9" width="8.5546875" style="16" bestFit="1" customWidth="1"/>
    <col min="10" max="10" width="11.88671875" style="16" bestFit="1" customWidth="1"/>
    <col min="11" max="11" width="8.6640625" style="16"/>
    <col min="12" max="12" width="8" style="16" bestFit="1" customWidth="1"/>
    <col min="13" max="13" width="8.6640625" style="16"/>
    <col min="14" max="14" width="11.109375" style="16" bestFit="1" customWidth="1"/>
    <col min="15" max="16" width="8.6640625" style="16"/>
    <col min="17" max="17" width="12.77734375" style="16" bestFit="1" customWidth="1"/>
    <col min="18" max="18" width="14.44140625" style="16" bestFit="1" customWidth="1"/>
    <col min="19" max="20" width="8.6640625" style="16"/>
    <col min="21" max="21" width="14" style="16" bestFit="1" customWidth="1"/>
    <col min="22" max="24" width="8.6640625" style="16"/>
    <col min="25" max="25" width="15.5546875" style="16" bestFit="1" customWidth="1"/>
    <col min="26" max="26" width="10.77734375" style="16" bestFit="1" customWidth="1"/>
    <col min="27" max="27" width="11.33203125" style="16" bestFit="1" customWidth="1"/>
    <col min="28" max="29" width="9.6640625" style="16" bestFit="1" customWidth="1"/>
    <col min="30" max="30" width="16.77734375" style="16" bestFit="1" customWidth="1"/>
    <col min="31" max="16384" width="8.6640625" style="16"/>
  </cols>
  <sheetData>
    <row r="2" spans="1:36" x14ac:dyDescent="0.3">
      <c r="A2" s="13"/>
      <c r="B2" s="15" t="s">
        <v>183</v>
      </c>
      <c r="C2" s="37" t="s">
        <v>3</v>
      </c>
      <c r="D2" s="37" t="s">
        <v>51</v>
      </c>
      <c r="E2" s="37" t="s">
        <v>52</v>
      </c>
      <c r="F2" s="37" t="s">
        <v>53</v>
      </c>
      <c r="G2" s="37" t="s">
        <v>54</v>
      </c>
      <c r="H2" s="37" t="s">
        <v>55</v>
      </c>
      <c r="I2" s="37" t="s">
        <v>56</v>
      </c>
      <c r="J2" s="38" t="s">
        <v>185</v>
      </c>
      <c r="K2" s="38" t="s">
        <v>186</v>
      </c>
      <c r="L2" s="38" t="s">
        <v>187</v>
      </c>
      <c r="M2" s="38" t="s">
        <v>57</v>
      </c>
      <c r="N2" s="38" t="s">
        <v>191</v>
      </c>
      <c r="O2" s="38" t="s">
        <v>188</v>
      </c>
      <c r="P2" s="38" t="s">
        <v>189</v>
      </c>
      <c r="Q2" s="38" t="s">
        <v>192</v>
      </c>
      <c r="R2" s="38" t="s">
        <v>193</v>
      </c>
      <c r="S2" s="38" t="s">
        <v>194</v>
      </c>
      <c r="T2" s="38" t="s">
        <v>190</v>
      </c>
      <c r="U2" s="38" t="s">
        <v>20</v>
      </c>
      <c r="V2" s="38" t="s">
        <v>196</v>
      </c>
      <c r="W2" s="38" t="s">
        <v>21</v>
      </c>
      <c r="X2" s="38" t="s">
        <v>197</v>
      </c>
      <c r="Y2" s="38" t="s">
        <v>22</v>
      </c>
      <c r="Z2" s="38" t="s">
        <v>198</v>
      </c>
      <c r="AA2" s="38" t="s">
        <v>199</v>
      </c>
      <c r="AB2" s="42" t="s">
        <v>59</v>
      </c>
      <c r="AC2" s="39" t="s">
        <v>60</v>
      </c>
      <c r="AD2" s="43" t="s">
        <v>61</v>
      </c>
      <c r="AE2" s="24"/>
      <c r="AF2" s="24"/>
      <c r="AG2" s="24"/>
      <c r="AH2" s="24"/>
    </row>
    <row r="3" spans="1:36" x14ac:dyDescent="0.3">
      <c r="A3" s="3"/>
      <c r="B3" s="12" t="s">
        <v>2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4</v>
      </c>
      <c r="K3" s="12">
        <v>2</v>
      </c>
      <c r="L3" s="12">
        <v>2</v>
      </c>
      <c r="M3" s="12">
        <v>2</v>
      </c>
      <c r="N3" s="12">
        <v>2</v>
      </c>
      <c r="O3" s="12">
        <v>2</v>
      </c>
      <c r="P3" s="12">
        <v>2</v>
      </c>
      <c r="Q3" s="12">
        <v>2</v>
      </c>
      <c r="R3" s="12">
        <v>2</v>
      </c>
      <c r="S3" s="12">
        <v>2</v>
      </c>
      <c r="T3" s="12">
        <v>2</v>
      </c>
      <c r="U3" s="12">
        <v>1</v>
      </c>
      <c r="V3" s="12">
        <v>1</v>
      </c>
      <c r="W3" s="12">
        <v>3</v>
      </c>
      <c r="X3" s="12">
        <v>1</v>
      </c>
      <c r="Y3" s="12">
        <v>1</v>
      </c>
      <c r="Z3" s="12">
        <v>1</v>
      </c>
      <c r="AA3" s="12">
        <v>1</v>
      </c>
      <c r="AB3" s="12">
        <f>AD3-AC3</f>
        <v>24</v>
      </c>
      <c r="AC3" s="12">
        <f>SUM(C3:AA3)</f>
        <v>40</v>
      </c>
      <c r="AD3" s="12">
        <v>64</v>
      </c>
      <c r="AE3" s="24"/>
      <c r="AF3" s="24"/>
      <c r="AG3" s="24"/>
      <c r="AH3" s="24"/>
    </row>
    <row r="4" spans="1:36" x14ac:dyDescent="0.3">
      <c r="A4" s="3"/>
      <c r="B4" s="12" t="s">
        <v>195</v>
      </c>
      <c r="C4" s="12">
        <v>0</v>
      </c>
      <c r="D4" s="12">
        <f t="shared" ref="D4:AB4" si="0">C4+C3</f>
        <v>1</v>
      </c>
      <c r="E4" s="12">
        <f t="shared" si="0"/>
        <v>2</v>
      </c>
      <c r="F4" s="12">
        <f t="shared" si="0"/>
        <v>3</v>
      </c>
      <c r="G4" s="12">
        <f t="shared" si="0"/>
        <v>4</v>
      </c>
      <c r="H4" s="12">
        <f t="shared" si="0"/>
        <v>5</v>
      </c>
      <c r="I4" s="12">
        <f t="shared" si="0"/>
        <v>6</v>
      </c>
      <c r="J4" s="12">
        <f t="shared" si="0"/>
        <v>7</v>
      </c>
      <c r="K4" s="12">
        <f t="shared" si="0"/>
        <v>11</v>
      </c>
      <c r="L4" s="12">
        <f t="shared" si="0"/>
        <v>13</v>
      </c>
      <c r="M4" s="12">
        <f t="shared" si="0"/>
        <v>15</v>
      </c>
      <c r="N4" s="12">
        <f t="shared" si="0"/>
        <v>17</v>
      </c>
      <c r="O4" s="12">
        <f t="shared" si="0"/>
        <v>19</v>
      </c>
      <c r="P4" s="12">
        <f t="shared" si="0"/>
        <v>21</v>
      </c>
      <c r="Q4" s="12">
        <f t="shared" si="0"/>
        <v>23</v>
      </c>
      <c r="R4" s="12">
        <f t="shared" si="0"/>
        <v>25</v>
      </c>
      <c r="S4" s="12">
        <f t="shared" si="0"/>
        <v>27</v>
      </c>
      <c r="T4" s="12">
        <f t="shared" si="0"/>
        <v>29</v>
      </c>
      <c r="U4" s="12">
        <f t="shared" si="0"/>
        <v>31</v>
      </c>
      <c r="V4" s="12">
        <f t="shared" si="0"/>
        <v>32</v>
      </c>
      <c r="W4" s="12">
        <f t="shared" si="0"/>
        <v>33</v>
      </c>
      <c r="X4" s="12">
        <f t="shared" si="0"/>
        <v>36</v>
      </c>
      <c r="Y4" s="12">
        <f t="shared" si="0"/>
        <v>37</v>
      </c>
      <c r="Z4" s="12">
        <f t="shared" si="0"/>
        <v>38</v>
      </c>
      <c r="AA4" s="12">
        <f t="shared" si="0"/>
        <v>39</v>
      </c>
      <c r="AB4" s="12">
        <f t="shared" si="0"/>
        <v>40</v>
      </c>
      <c r="AC4" s="64"/>
      <c r="AD4" s="64"/>
      <c r="AE4" s="24"/>
      <c r="AF4" s="24"/>
      <c r="AG4" s="24"/>
      <c r="AH4" s="24"/>
    </row>
    <row r="5" spans="1:36" x14ac:dyDescent="0.3">
      <c r="A5" s="3"/>
      <c r="B5" s="1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</row>
    <row r="6" spans="1:36" x14ac:dyDescent="0.3">
      <c r="A6" s="3"/>
      <c r="B6" s="13" t="s">
        <v>17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</row>
    <row r="7" spans="1:36" x14ac:dyDescent="0.3">
      <c r="A7" s="3"/>
      <c r="B7" s="13" t="s">
        <v>200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24"/>
      <c r="AC7" s="24"/>
      <c r="AD7" s="24"/>
      <c r="AE7" s="24"/>
      <c r="AF7" s="24"/>
      <c r="AG7" s="24"/>
      <c r="AH7" s="24"/>
      <c r="AI7" s="24"/>
      <c r="AJ7" s="24"/>
    </row>
    <row r="8" spans="1:36" x14ac:dyDescent="0.3">
      <c r="A8" s="13" t="s">
        <v>18</v>
      </c>
      <c r="B8" s="12">
        <f>HEX2DEC(100000)</f>
        <v>1048576</v>
      </c>
      <c r="C8" s="9">
        <f>B8+C4</f>
        <v>1048576</v>
      </c>
      <c r="D8" s="9">
        <f>B8+D4</f>
        <v>1048577</v>
      </c>
      <c r="E8" s="9">
        <f>B8+E4</f>
        <v>1048578</v>
      </c>
      <c r="F8" s="9">
        <f>B8+F4</f>
        <v>1048579</v>
      </c>
      <c r="G8" s="9">
        <f>B8+G4</f>
        <v>1048580</v>
      </c>
      <c r="H8" s="9">
        <f>B8+H4</f>
        <v>1048581</v>
      </c>
      <c r="I8" s="9">
        <f>B8+I4</f>
        <v>1048582</v>
      </c>
      <c r="J8" s="9">
        <f>B8+J4</f>
        <v>1048583</v>
      </c>
      <c r="K8" s="9">
        <f>B8+K4</f>
        <v>1048587</v>
      </c>
      <c r="L8" s="9">
        <f>B8+L4</f>
        <v>1048589</v>
      </c>
      <c r="M8" s="9">
        <f>B8+M4</f>
        <v>1048591</v>
      </c>
      <c r="N8" s="9">
        <f>B8+N4</f>
        <v>1048593</v>
      </c>
      <c r="O8" s="9">
        <f>B8+O4</f>
        <v>1048595</v>
      </c>
      <c r="P8" s="9">
        <f>B8+P4</f>
        <v>1048597</v>
      </c>
      <c r="Q8" s="9">
        <f>B8+Q4</f>
        <v>1048599</v>
      </c>
      <c r="R8" s="9">
        <f>B8+R4</f>
        <v>1048601</v>
      </c>
      <c r="S8" s="9">
        <f>B8+S4</f>
        <v>1048603</v>
      </c>
      <c r="T8" s="9">
        <f>B8+T4</f>
        <v>1048605</v>
      </c>
      <c r="U8" s="9">
        <f>B8+'FAULT LOGG(DM1 Log)FRAME FORMAT'!AB4</f>
        <v>1048616</v>
      </c>
      <c r="V8" s="9">
        <f>B8+'FAULT LOGG(DM1 Log)FRAME FORMAT'!AC4</f>
        <v>1048576</v>
      </c>
      <c r="W8" s="9">
        <f>B8+'FAULT LOGG(DM1 Log)FRAME FORMAT'!AD4</f>
        <v>1048576</v>
      </c>
      <c r="X8" s="9">
        <f>B8+X4</f>
        <v>1048612</v>
      </c>
      <c r="Y8" s="9">
        <f>B8+Y4</f>
        <v>1048613</v>
      </c>
      <c r="Z8" s="9">
        <f>B8+Z4</f>
        <v>1048614</v>
      </c>
      <c r="AA8" s="9">
        <f>B8+AA4</f>
        <v>1048615</v>
      </c>
      <c r="AB8" s="9">
        <f>B8+AB4</f>
        <v>1048616</v>
      </c>
      <c r="AC8" s="24"/>
      <c r="AD8" s="24"/>
      <c r="AE8" s="24"/>
      <c r="AF8" s="24"/>
      <c r="AG8" s="24"/>
      <c r="AH8" s="24"/>
      <c r="AI8" s="24"/>
      <c r="AJ8" s="24"/>
    </row>
    <row r="9" spans="1:36" x14ac:dyDescent="0.3">
      <c r="A9" s="13" t="s">
        <v>19</v>
      </c>
      <c r="B9" s="12">
        <f>AB8+AB3</f>
        <v>1048640</v>
      </c>
      <c r="C9" s="9">
        <f>B9+C4</f>
        <v>1048640</v>
      </c>
      <c r="D9" s="9">
        <f>B9+D4</f>
        <v>1048641</v>
      </c>
      <c r="E9" s="9">
        <f>B9+E4</f>
        <v>1048642</v>
      </c>
      <c r="F9" s="9">
        <f>B9+F4</f>
        <v>1048643</v>
      </c>
      <c r="G9" s="9">
        <f>B9+G4</f>
        <v>1048644</v>
      </c>
      <c r="H9" s="9">
        <f>B9+H4</f>
        <v>1048645</v>
      </c>
      <c r="I9" s="9">
        <f>B9+I4</f>
        <v>1048646</v>
      </c>
      <c r="J9" s="9">
        <f>B9+J4</f>
        <v>1048647</v>
      </c>
      <c r="K9" s="9">
        <f>B9+K4</f>
        <v>1048651</v>
      </c>
      <c r="L9" s="9">
        <f>B9+L4</f>
        <v>1048653</v>
      </c>
      <c r="M9" s="9">
        <f>B9+M4</f>
        <v>1048655</v>
      </c>
      <c r="N9" s="9">
        <f>B9+N4</f>
        <v>1048657</v>
      </c>
      <c r="O9" s="9">
        <f>B9+O4</f>
        <v>1048659</v>
      </c>
      <c r="P9" s="9">
        <f>B9+P4</f>
        <v>1048661</v>
      </c>
      <c r="Q9" s="9">
        <f>B9+Q4</f>
        <v>1048663</v>
      </c>
      <c r="R9" s="9">
        <f>B9+R4</f>
        <v>1048665</v>
      </c>
      <c r="S9" s="9">
        <f>B9+S4</f>
        <v>1048667</v>
      </c>
      <c r="T9" s="9">
        <f>B9+T4</f>
        <v>1048669</v>
      </c>
      <c r="U9" s="9">
        <f>B9+'FAULT LOGG(DM1 Log)FRAME FORMAT'!AB4</f>
        <v>1048680</v>
      </c>
      <c r="V9" s="9">
        <f>B9+'FAULT LOGG(DM1 Log)FRAME FORMAT'!AC4</f>
        <v>1048640</v>
      </c>
      <c r="W9" s="9">
        <f>B9+'FAULT LOGG(DM1 Log)FRAME FORMAT'!AD4</f>
        <v>1048640</v>
      </c>
      <c r="X9" s="9">
        <f>B9+X4</f>
        <v>1048676</v>
      </c>
      <c r="Y9" s="9">
        <f>B9+Y4</f>
        <v>1048677</v>
      </c>
      <c r="Z9" s="9">
        <f>B9+Z4</f>
        <v>1048678</v>
      </c>
      <c r="AA9" s="9">
        <f>B9+AA4</f>
        <v>1048679</v>
      </c>
      <c r="AB9" s="9">
        <f>B9+AB4</f>
        <v>1048680</v>
      </c>
      <c r="AC9" s="24"/>
      <c r="AD9" s="24"/>
      <c r="AE9" s="24"/>
      <c r="AF9" s="24"/>
      <c r="AG9" s="24"/>
      <c r="AH9" s="24"/>
      <c r="AI9" s="24"/>
      <c r="AJ9" s="24"/>
    </row>
    <row r="10" spans="1:36" x14ac:dyDescent="0.3">
      <c r="A10" s="13" t="s">
        <v>62</v>
      </c>
      <c r="B10" s="12">
        <f>AB9+AB3</f>
        <v>1048704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24"/>
      <c r="AC10" s="24"/>
      <c r="AD10" s="24"/>
      <c r="AE10" s="24"/>
      <c r="AF10" s="24"/>
      <c r="AG10" s="24"/>
      <c r="AH10" s="24"/>
      <c r="AI10" s="24"/>
      <c r="AJ10" s="24"/>
    </row>
    <row r="11" spans="1:36" x14ac:dyDescent="0.3">
      <c r="A11" s="3"/>
      <c r="B11" s="13" t="s">
        <v>58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24"/>
      <c r="AC11" s="24"/>
      <c r="AD11" s="24"/>
      <c r="AE11" s="24"/>
      <c r="AF11" s="24"/>
      <c r="AG11" s="24"/>
      <c r="AH11" s="24"/>
      <c r="AI11" s="24"/>
      <c r="AJ11" s="24"/>
    </row>
    <row r="12" spans="1:36" x14ac:dyDescent="0.3">
      <c r="A12" s="13" t="s">
        <v>18</v>
      </c>
      <c r="B12" s="12" t="str">
        <f>DEC2HEX(B8)</f>
        <v>100000</v>
      </c>
      <c r="C12" s="9" t="str">
        <f>DEC2HEX(C8)</f>
        <v>100000</v>
      </c>
      <c r="D12" s="9" t="str">
        <f t="shared" ref="D12:AB12" si="1">DEC2HEX(D8)</f>
        <v>100001</v>
      </c>
      <c r="E12" s="9" t="str">
        <f t="shared" si="1"/>
        <v>100002</v>
      </c>
      <c r="F12" s="9" t="str">
        <f t="shared" si="1"/>
        <v>100003</v>
      </c>
      <c r="G12" s="9" t="str">
        <f t="shared" si="1"/>
        <v>100004</v>
      </c>
      <c r="H12" s="9" t="str">
        <f t="shared" si="1"/>
        <v>100005</v>
      </c>
      <c r="I12" s="9" t="str">
        <f t="shared" si="1"/>
        <v>100006</v>
      </c>
      <c r="J12" s="9" t="str">
        <f t="shared" si="1"/>
        <v>100007</v>
      </c>
      <c r="K12" s="9" t="str">
        <f t="shared" si="1"/>
        <v>10000B</v>
      </c>
      <c r="L12" s="9" t="str">
        <f t="shared" si="1"/>
        <v>10000D</v>
      </c>
      <c r="M12" s="9" t="str">
        <f t="shared" si="1"/>
        <v>10000F</v>
      </c>
      <c r="N12" s="9" t="str">
        <f t="shared" si="1"/>
        <v>100011</v>
      </c>
      <c r="O12" s="9" t="str">
        <f t="shared" si="1"/>
        <v>100013</v>
      </c>
      <c r="P12" s="9" t="str">
        <f t="shared" si="1"/>
        <v>100015</v>
      </c>
      <c r="Q12" s="9" t="str">
        <f t="shared" si="1"/>
        <v>100017</v>
      </c>
      <c r="R12" s="9" t="str">
        <f t="shared" si="1"/>
        <v>100019</v>
      </c>
      <c r="S12" s="9" t="str">
        <f t="shared" si="1"/>
        <v>10001B</v>
      </c>
      <c r="T12" s="9" t="str">
        <f t="shared" si="1"/>
        <v>10001D</v>
      </c>
      <c r="U12" s="9" t="str">
        <f t="shared" si="1"/>
        <v>100028</v>
      </c>
      <c r="V12" s="9" t="str">
        <f t="shared" si="1"/>
        <v>100000</v>
      </c>
      <c r="W12" s="9" t="str">
        <f t="shared" si="1"/>
        <v>100000</v>
      </c>
      <c r="X12" s="9" t="str">
        <f t="shared" si="1"/>
        <v>100024</v>
      </c>
      <c r="Y12" s="9" t="str">
        <f t="shared" si="1"/>
        <v>100025</v>
      </c>
      <c r="Z12" s="9" t="str">
        <f t="shared" si="1"/>
        <v>100026</v>
      </c>
      <c r="AA12" s="9" t="str">
        <f t="shared" si="1"/>
        <v>100027</v>
      </c>
      <c r="AB12" s="9" t="str">
        <f t="shared" si="1"/>
        <v>100028</v>
      </c>
      <c r="AC12" s="24"/>
      <c r="AD12" s="24"/>
      <c r="AE12" s="24"/>
      <c r="AF12" s="24"/>
      <c r="AG12" s="24"/>
      <c r="AH12" s="24"/>
      <c r="AI12" s="24"/>
      <c r="AJ12" s="24"/>
    </row>
    <row r="13" spans="1:36" x14ac:dyDescent="0.3">
      <c r="A13" s="13" t="s">
        <v>19</v>
      </c>
      <c r="B13" s="12" t="str">
        <f t="shared" ref="B13:B14" si="2">DEC2HEX(B9)</f>
        <v>100040</v>
      </c>
      <c r="C13" s="17" t="str">
        <f>DEC2HEX(C9)</f>
        <v>100040</v>
      </c>
      <c r="D13" s="17" t="str">
        <f t="shared" ref="D13:AB13" si="3">DEC2HEX(D9)</f>
        <v>100041</v>
      </c>
      <c r="E13" s="17" t="str">
        <f t="shared" si="3"/>
        <v>100042</v>
      </c>
      <c r="F13" s="17" t="str">
        <f t="shared" si="3"/>
        <v>100043</v>
      </c>
      <c r="G13" s="17" t="str">
        <f t="shared" si="3"/>
        <v>100044</v>
      </c>
      <c r="H13" s="17" t="str">
        <f t="shared" si="3"/>
        <v>100045</v>
      </c>
      <c r="I13" s="17" t="str">
        <f t="shared" si="3"/>
        <v>100046</v>
      </c>
      <c r="J13" s="17" t="str">
        <f t="shared" si="3"/>
        <v>100047</v>
      </c>
      <c r="K13" s="17" t="str">
        <f t="shared" si="3"/>
        <v>10004B</v>
      </c>
      <c r="L13" s="17" t="str">
        <f t="shared" si="3"/>
        <v>10004D</v>
      </c>
      <c r="M13" s="17" t="str">
        <f t="shared" si="3"/>
        <v>10004F</v>
      </c>
      <c r="N13" s="17" t="str">
        <f t="shared" si="3"/>
        <v>100051</v>
      </c>
      <c r="O13" s="17" t="str">
        <f t="shared" si="3"/>
        <v>100053</v>
      </c>
      <c r="P13" s="17" t="str">
        <f t="shared" si="3"/>
        <v>100055</v>
      </c>
      <c r="Q13" s="17" t="str">
        <f t="shared" si="3"/>
        <v>100057</v>
      </c>
      <c r="R13" s="17" t="str">
        <f t="shared" si="3"/>
        <v>100059</v>
      </c>
      <c r="S13" s="17" t="str">
        <f t="shared" si="3"/>
        <v>10005B</v>
      </c>
      <c r="T13" s="17" t="str">
        <f t="shared" si="3"/>
        <v>10005D</v>
      </c>
      <c r="U13" s="17" t="str">
        <f t="shared" si="3"/>
        <v>100068</v>
      </c>
      <c r="V13" s="17" t="str">
        <f t="shared" si="3"/>
        <v>100040</v>
      </c>
      <c r="W13" s="17" t="str">
        <f t="shared" si="3"/>
        <v>100040</v>
      </c>
      <c r="X13" s="17" t="str">
        <f t="shared" si="3"/>
        <v>100064</v>
      </c>
      <c r="Y13" s="17" t="str">
        <f t="shared" si="3"/>
        <v>100065</v>
      </c>
      <c r="Z13" s="17" t="str">
        <f t="shared" si="3"/>
        <v>100066</v>
      </c>
      <c r="AA13" s="17" t="str">
        <f t="shared" si="3"/>
        <v>100067</v>
      </c>
      <c r="AB13" s="17" t="str">
        <f t="shared" si="3"/>
        <v>100068</v>
      </c>
    </row>
    <row r="14" spans="1:36" x14ac:dyDescent="0.3">
      <c r="A14" s="13" t="s">
        <v>62</v>
      </c>
      <c r="B14" s="12" t="str">
        <f t="shared" si="2"/>
        <v>100080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FRAM</vt:lpstr>
      <vt:lpstr>WINBOND</vt:lpstr>
      <vt:lpstr>DATALOG FRAME FORMAT</vt:lpstr>
      <vt:lpstr>FAULT LOGG(DM1 Log)FRAME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2023-12-12T11:30:18Z</dcterms:modified>
</cp:coreProperties>
</file>