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5" windowWidth="14295" windowHeight="5640" firstSheet="8" activeTab="8"/>
  </bookViews>
  <sheets>
    <sheet name="Sheet1" sheetId="1" state="hidden" r:id="rId1"/>
    <sheet name="Sheet2" sheetId="2" state="hidden" r:id="rId2"/>
    <sheet name="Sheet3" sheetId="3" state="hidden" r:id="rId3"/>
    <sheet name="Sheet4" sheetId="4" state="hidden" r:id="rId4"/>
    <sheet name="Sheet5" sheetId="5" state="hidden" r:id="rId5"/>
    <sheet name="Sheet6" sheetId="6" state="hidden" r:id="rId6"/>
    <sheet name="Sheet7" sheetId="7" state="hidden" r:id="rId7"/>
    <sheet name="Sheet8" sheetId="8" state="hidden" r:id="rId8"/>
    <sheet name="Sheet9" sheetId="9" r:id="rId9"/>
  </sheets>
  <calcPr calcId="124519"/>
</workbook>
</file>

<file path=xl/calcChain.xml><?xml version="1.0" encoding="utf-8"?>
<calcChain xmlns="http://schemas.openxmlformats.org/spreadsheetml/2006/main">
  <c r="J12" i="9"/>
  <c r="J11"/>
  <c r="J7"/>
  <c r="J5"/>
  <c r="J4"/>
  <c r="J2"/>
  <c r="I2"/>
  <c r="H2"/>
  <c r="G2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"/>
  <c r="E25"/>
  <c r="E24"/>
  <c r="E23"/>
  <c r="E22"/>
  <c r="E21"/>
  <c r="E20"/>
  <c r="E19"/>
  <c r="E18"/>
  <c r="E17"/>
  <c r="E16"/>
  <c r="E15"/>
  <c r="E14"/>
  <c r="E13"/>
  <c r="E12"/>
  <c r="E11"/>
  <c r="E10"/>
  <c r="E9"/>
  <c r="E8"/>
  <c r="E7"/>
  <c r="E6"/>
  <c r="E5"/>
  <c r="E4"/>
  <c r="E3"/>
  <c r="E2"/>
  <c r="C3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"/>
  <c r="D2" s="1"/>
  <c r="I34" i="8"/>
  <c r="I33"/>
  <c r="H30"/>
  <c r="G34"/>
  <c r="G33"/>
  <c r="G31"/>
  <c r="G30"/>
  <c r="G28"/>
  <c r="G27"/>
  <c r="H3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"/>
  <c r="G3"/>
  <c r="G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"/>
  <c r="E25"/>
  <c r="E24"/>
  <c r="E23"/>
  <c r="E22"/>
  <c r="E21"/>
  <c r="E20"/>
  <c r="E19"/>
  <c r="E18"/>
  <c r="E17"/>
  <c r="E16"/>
  <c r="E15"/>
  <c r="E14"/>
  <c r="E13"/>
  <c r="E12"/>
  <c r="E11"/>
  <c r="E10"/>
  <c r="E9"/>
  <c r="E8"/>
  <c r="E7"/>
  <c r="E6"/>
  <c r="E5"/>
  <c r="E4"/>
  <c r="E3"/>
  <c r="E2"/>
  <c r="D2"/>
  <c r="C2"/>
  <c r="F28" i="7"/>
  <c r="F26"/>
  <c r="E27"/>
  <c r="E26"/>
  <c r="E25"/>
  <c r="E23"/>
  <c r="E16"/>
  <c r="D23"/>
  <c r="D16"/>
  <c r="C24"/>
  <c r="C25"/>
  <c r="C26"/>
  <c r="C27"/>
  <c r="C23"/>
  <c r="C17"/>
  <c r="C18"/>
  <c r="C19"/>
  <c r="C20"/>
  <c r="C21"/>
  <c r="C16"/>
  <c r="B24"/>
  <c r="B25"/>
  <c r="B26"/>
  <c r="B27"/>
  <c r="B23"/>
  <c r="B17"/>
  <c r="B18"/>
  <c r="B19"/>
  <c r="B20"/>
  <c r="B21"/>
  <c r="B16"/>
  <c r="A27"/>
  <c r="A21"/>
  <c r="D9"/>
  <c r="D3"/>
  <c r="C9"/>
  <c r="C10"/>
  <c r="C11"/>
  <c r="C12"/>
  <c r="C8"/>
  <c r="B9"/>
  <c r="B10"/>
  <c r="B11"/>
  <c r="B12"/>
  <c r="B8"/>
  <c r="A12"/>
  <c r="C2"/>
  <c r="C3"/>
  <c r="C4"/>
  <c r="C5"/>
  <c r="C6"/>
  <c r="C1"/>
  <c r="B2"/>
  <c r="B3"/>
  <c r="B4"/>
  <c r="B5"/>
  <c r="B6"/>
  <c r="B1"/>
  <c r="A6"/>
  <c r="O7" i="6"/>
  <c r="L10"/>
  <c r="L9"/>
  <c r="L11"/>
  <c r="M10" s="1"/>
  <c r="M9"/>
  <c r="O3"/>
  <c r="N3"/>
  <c r="O1"/>
  <c r="N2"/>
  <c r="N1"/>
  <c r="L5"/>
  <c r="L4"/>
  <c r="M4"/>
  <c r="L3"/>
  <c r="J3"/>
  <c r="I3"/>
  <c r="I2"/>
  <c r="G3"/>
  <c r="B15"/>
  <c r="F13"/>
  <c r="G14"/>
  <c r="F15"/>
  <c r="F14"/>
  <c r="E6"/>
  <c r="E1"/>
  <c r="D7"/>
  <c r="D8"/>
  <c r="D6"/>
  <c r="C7"/>
  <c r="C8"/>
  <c r="C6"/>
  <c r="B6"/>
  <c r="D2"/>
  <c r="D3"/>
  <c r="D4"/>
  <c r="D1"/>
  <c r="C4"/>
  <c r="C3"/>
  <c r="C2"/>
  <c r="C1"/>
  <c r="B1"/>
  <c r="D10" i="5"/>
  <c r="C10"/>
  <c r="H4"/>
  <c r="G4"/>
  <c r="F2"/>
  <c r="C9"/>
  <c r="C7"/>
  <c r="D6"/>
  <c r="C6"/>
  <c r="D4"/>
  <c r="C4"/>
  <c r="D3"/>
  <c r="C3"/>
  <c r="D2"/>
  <c r="C2"/>
  <c r="O8" i="4"/>
  <c r="N9"/>
  <c r="M10"/>
  <c r="M9"/>
  <c r="L10"/>
  <c r="L9"/>
  <c r="L8"/>
  <c r="I11"/>
  <c r="M5"/>
  <c r="I5"/>
  <c r="J3"/>
  <c r="J2"/>
  <c r="I6"/>
  <c r="I3"/>
  <c r="H3"/>
  <c r="I2"/>
  <c r="G3"/>
  <c r="G4"/>
  <c r="G5"/>
  <c r="G6"/>
  <c r="G7"/>
  <c r="G8"/>
  <c r="G9"/>
  <c r="G10"/>
  <c r="G11"/>
  <c r="G12"/>
  <c r="G13"/>
  <c r="G14"/>
  <c r="G15"/>
  <c r="G2"/>
  <c r="H2"/>
  <c r="F19"/>
  <c r="F18"/>
  <c r="F17"/>
  <c r="F16"/>
  <c r="F15"/>
  <c r="F14"/>
  <c r="F13"/>
  <c r="F12"/>
  <c r="F11"/>
  <c r="F10"/>
  <c r="F9"/>
  <c r="F8"/>
  <c r="F7"/>
  <c r="F6"/>
  <c r="F5"/>
  <c r="F4"/>
  <c r="F3"/>
  <c r="F2"/>
  <c r="D4"/>
  <c r="D3"/>
  <c r="A17" i="3"/>
  <c r="B19"/>
  <c r="B17"/>
  <c r="D15"/>
  <c r="D13"/>
  <c r="C14"/>
  <c r="C11"/>
  <c r="C2"/>
  <c r="C3"/>
  <c r="C4"/>
  <c r="C5"/>
  <c r="C6"/>
  <c r="C7"/>
  <c r="C8"/>
  <c r="C9"/>
  <c r="C10"/>
  <c r="C1"/>
  <c r="B11"/>
  <c r="A11"/>
  <c r="O8" i="2"/>
  <c r="N9"/>
  <c r="N8"/>
  <c r="I15"/>
  <c r="M5"/>
  <c r="M11"/>
  <c r="N13"/>
  <c r="J10"/>
  <c r="K9" s="1"/>
  <c r="J9"/>
  <c r="I6"/>
  <c r="J4"/>
  <c r="F3"/>
  <c r="F4"/>
  <c r="G4" s="1"/>
  <c r="F5"/>
  <c r="F6"/>
  <c r="F7"/>
  <c r="G7" s="1"/>
  <c r="F8"/>
  <c r="F9"/>
  <c r="F10"/>
  <c r="G10" s="1"/>
  <c r="F11"/>
  <c r="F12"/>
  <c r="G12" s="1"/>
  <c r="F13"/>
  <c r="F14"/>
  <c r="F15"/>
  <c r="G15" s="1"/>
  <c r="F16"/>
  <c r="F17"/>
  <c r="F18"/>
  <c r="G18" s="1"/>
  <c r="F19"/>
  <c r="F20"/>
  <c r="G20" s="1"/>
  <c r="F21"/>
  <c r="F22"/>
  <c r="G22" s="1"/>
  <c r="F23"/>
  <c r="G23" s="1"/>
  <c r="F24"/>
  <c r="F25"/>
  <c r="F26"/>
  <c r="G26" s="1"/>
  <c r="F2"/>
  <c r="G24"/>
  <c r="G21"/>
  <c r="G19"/>
  <c r="G17"/>
  <c r="G13"/>
  <c r="G11"/>
  <c r="G9"/>
  <c r="G5"/>
  <c r="G3"/>
  <c r="D2"/>
  <c r="C3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"/>
  <c r="G25"/>
  <c r="G6"/>
  <c r="G8"/>
  <c r="G14"/>
  <c r="G16"/>
  <c r="G2"/>
  <c r="E3"/>
  <c r="E2"/>
  <c r="A1" i="1"/>
  <c r="A2" s="1"/>
  <c r="H2" i="2" l="1"/>
  <c r="I2" s="1"/>
  <c r="A3" i="1"/>
</calcChain>
</file>

<file path=xl/sharedStrings.xml><?xml version="1.0" encoding="utf-8"?>
<sst xmlns="http://schemas.openxmlformats.org/spreadsheetml/2006/main" count="58" uniqueCount="54">
  <si>
    <t>QWERTY errors</t>
  </si>
  <si>
    <t>Alphabetical errors</t>
  </si>
  <si>
    <t>Average meal prices at restaurants in Gettysburg ($)</t>
  </si>
  <si>
    <t>Average meal prices at restaurants in Wilma ($)</t>
  </si>
  <si>
    <t>gett</t>
  </si>
  <si>
    <t>wilma</t>
  </si>
  <si>
    <t>getty</t>
  </si>
  <si>
    <t>SEM</t>
  </si>
  <si>
    <t>Pairs of shoes (females)</t>
  </si>
  <si>
    <t>Pairs of shoes (males)</t>
  </si>
  <si>
    <t>X1</t>
  </si>
  <si>
    <t>X2</t>
  </si>
  <si>
    <t>N1</t>
  </si>
  <si>
    <t>N2</t>
  </si>
  <si>
    <t>SP2</t>
  </si>
  <si>
    <t>TSTAT</t>
  </si>
  <si>
    <t>`</t>
  </si>
  <si>
    <t>Congruent</t>
  </si>
  <si>
    <t>Incongruent</t>
  </si>
  <si>
    <t>Mean for Congruent</t>
  </si>
  <si>
    <t>Mean For Incongruent</t>
  </si>
  <si>
    <t>Congruent-Mean for Congruent</t>
  </si>
  <si>
    <t>Incongruent-Mean for Incongruent</t>
  </si>
  <si>
    <t>(Congruent-Mean for Congruent)^2</t>
  </si>
  <si>
    <t>(Incongruent-Mean for Incongruent)^2</t>
  </si>
  <si>
    <t>Sum of squares for Congruent</t>
  </si>
  <si>
    <t>Sum of squares for Incongruent</t>
  </si>
  <si>
    <t>variance for congruent</t>
  </si>
  <si>
    <t>variance for incongruent</t>
  </si>
  <si>
    <t>standard deviation for congurent</t>
  </si>
  <si>
    <t>standard deviation for incongruent</t>
  </si>
  <si>
    <t>sum of variance</t>
  </si>
  <si>
    <t>Standard error</t>
  </si>
  <si>
    <t>t statistics</t>
  </si>
  <si>
    <t>t critical</t>
  </si>
  <si>
    <t>difference Incongruent-Congruent</t>
  </si>
  <si>
    <t>Average</t>
  </si>
  <si>
    <t>Standard Error</t>
  </si>
  <si>
    <t>(difference -Average)</t>
  </si>
  <si>
    <t>(difference -Average)^2</t>
  </si>
  <si>
    <t>sum of SS</t>
  </si>
  <si>
    <t>Variance</t>
  </si>
  <si>
    <t>Standard Deviation</t>
  </si>
  <si>
    <t>Standard Error(S.D/sqrt(N))</t>
  </si>
  <si>
    <t>Average of difference</t>
  </si>
  <si>
    <t>T critical</t>
  </si>
  <si>
    <t>T statistics</t>
  </si>
  <si>
    <t>Reject Null Hypothesis</t>
  </si>
  <si>
    <t>Confidence interval</t>
  </si>
  <si>
    <t>X - tcritical*SEM,X + tcritical*SEM</t>
  </si>
  <si>
    <t>t critical of 95% of CI</t>
  </si>
  <si>
    <t>Confidence interval(lower bound)</t>
  </si>
  <si>
    <t>Confidence interval(upper bound)</t>
  </si>
  <si>
    <t>Alpha level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</si>
</sst>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>
        <f>(1.984*200)/10</f>
        <v>39.68</v>
      </c>
    </row>
    <row r="2" spans="1:1">
      <c r="A2">
        <f>1700+A1</f>
        <v>1739.68</v>
      </c>
    </row>
    <row r="3" spans="1:1">
      <c r="A3">
        <f>1700-A1</f>
        <v>1660.32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0"/>
  <sheetViews>
    <sheetView workbookViewId="0">
      <selection activeCell="O9" sqref="O9"/>
    </sheetView>
  </sheetViews>
  <sheetFormatPr defaultRowHeight="15"/>
  <sheetData>
    <row r="1" spans="1:15" ht="27" thickBot="1">
      <c r="A1" s="1" t="s">
        <v>0</v>
      </c>
      <c r="B1" s="1" t="s">
        <v>1</v>
      </c>
    </row>
    <row r="2" spans="1:15" ht="15.75" thickBot="1">
      <c r="A2" s="2">
        <v>6</v>
      </c>
      <c r="B2" s="2">
        <v>6</v>
      </c>
      <c r="C2">
        <f>A2-B2</f>
        <v>0</v>
      </c>
      <c r="D2">
        <f>AVERAGE(C2:C26)</f>
        <v>-2.72</v>
      </c>
      <c r="E2">
        <f>AVERAGE(A2:A26)</f>
        <v>5.08</v>
      </c>
      <c r="F2">
        <f>C2-D$2</f>
        <v>2.72</v>
      </c>
      <c r="G2">
        <f>F2^2</f>
        <v>7.3984000000000014</v>
      </c>
      <c r="H2">
        <f>SUM(G2:G26)/24</f>
        <v>13.626666666666665</v>
      </c>
      <c r="I2">
        <f>SQRT(H2)</f>
        <v>3.6914315199752337</v>
      </c>
    </row>
    <row r="3" spans="1:15" ht="15.75" thickBot="1">
      <c r="A3" s="2">
        <v>6</v>
      </c>
      <c r="B3" s="2">
        <v>11</v>
      </c>
      <c r="C3">
        <f t="shared" ref="C3:C26" si="0">A3-B3</f>
        <v>-5</v>
      </c>
      <c r="E3">
        <f>AVERAGE(B2:B26)</f>
        <v>7.8</v>
      </c>
      <c r="F3">
        <f t="shared" ref="F3:F26" si="1">C3-D$2</f>
        <v>-2.2799999999999998</v>
      </c>
      <c r="G3">
        <f t="shared" ref="G3:G21" si="2">F3^2</f>
        <v>5.1983999999999995</v>
      </c>
    </row>
    <row r="4" spans="1:15" ht="15.75" thickBot="1">
      <c r="A4" s="2">
        <v>2</v>
      </c>
      <c r="B4" s="2">
        <v>8</v>
      </c>
      <c r="C4">
        <f t="shared" si="0"/>
        <v>-6</v>
      </c>
      <c r="F4">
        <f t="shared" si="1"/>
        <v>-3.28</v>
      </c>
      <c r="G4">
        <f t="shared" si="2"/>
        <v>10.758399999999998</v>
      </c>
      <c r="J4">
        <f>D2*5/I2</f>
        <v>-3.684207583536927</v>
      </c>
    </row>
    <row r="5" spans="1:15" ht="15.75" thickBot="1">
      <c r="A5" s="2">
        <v>7</v>
      </c>
      <c r="B5" s="2">
        <v>5</v>
      </c>
      <c r="C5">
        <f t="shared" si="0"/>
        <v>2</v>
      </c>
      <c r="F5">
        <f t="shared" si="1"/>
        <v>4.7200000000000006</v>
      </c>
      <c r="G5">
        <f t="shared" si="2"/>
        <v>22.278400000000005</v>
      </c>
      <c r="J5">
        <v>2.0640000000000001</v>
      </c>
      <c r="M5">
        <f>4/24</f>
        <v>0.16666666666666666</v>
      </c>
    </row>
    <row r="6" spans="1:15" ht="15.75" thickBot="1">
      <c r="A6" s="2">
        <v>8</v>
      </c>
      <c r="B6" s="2">
        <v>11</v>
      </c>
      <c r="C6">
        <f t="shared" si="0"/>
        <v>-3</v>
      </c>
      <c r="F6">
        <f t="shared" si="1"/>
        <v>-0.2799999999999998</v>
      </c>
      <c r="G6">
        <f t="shared" si="2"/>
        <v>7.8399999999999886E-2</v>
      </c>
      <c r="I6">
        <f>D2/I2</f>
        <v>-0.7368415167073854</v>
      </c>
    </row>
    <row r="7" spans="1:15" ht="15.75" thickBot="1">
      <c r="A7" s="2">
        <v>8</v>
      </c>
      <c r="B7" s="2">
        <v>8</v>
      </c>
      <c r="C7">
        <f t="shared" si="0"/>
        <v>0</v>
      </c>
      <c r="F7">
        <f t="shared" si="1"/>
        <v>2.72</v>
      </c>
      <c r="G7">
        <f t="shared" si="2"/>
        <v>7.3984000000000014</v>
      </c>
      <c r="N7">
        <v>-2.5</v>
      </c>
    </row>
    <row r="8" spans="1:15" ht="15.75" thickBot="1">
      <c r="A8" s="2">
        <v>2</v>
      </c>
      <c r="B8" s="2">
        <v>10</v>
      </c>
      <c r="C8">
        <f t="shared" si="0"/>
        <v>-8</v>
      </c>
      <c r="F8">
        <f t="shared" si="1"/>
        <v>-5.2799999999999994</v>
      </c>
      <c r="G8">
        <f t="shared" si="2"/>
        <v>27.878399999999992</v>
      </c>
      <c r="N8">
        <f>N7^2</f>
        <v>6.25</v>
      </c>
      <c r="O8">
        <f>N8/N9</f>
        <v>0.20661157024793389</v>
      </c>
    </row>
    <row r="9" spans="1:15" ht="15.75" thickBot="1">
      <c r="A9" s="2">
        <v>3</v>
      </c>
      <c r="B9" s="2">
        <v>7</v>
      </c>
      <c r="C9">
        <f t="shared" si="0"/>
        <v>-4</v>
      </c>
      <c r="F9">
        <f t="shared" si="1"/>
        <v>-1.2799999999999998</v>
      </c>
      <c r="G9">
        <f t="shared" si="2"/>
        <v>1.6383999999999994</v>
      </c>
      <c r="J9">
        <f>D2-J10</f>
        <v>-4.2438229314457772</v>
      </c>
      <c r="K9">
        <f>D2+J10</f>
        <v>-1.1961770685542237</v>
      </c>
      <c r="N9">
        <f>N8+24</f>
        <v>30.25</v>
      </c>
    </row>
    <row r="10" spans="1:15" ht="15.75" thickBot="1">
      <c r="A10" s="2">
        <v>5</v>
      </c>
      <c r="B10" s="2">
        <v>4</v>
      </c>
      <c r="C10">
        <f t="shared" si="0"/>
        <v>1</v>
      </c>
      <c r="F10">
        <f t="shared" si="1"/>
        <v>3.72</v>
      </c>
      <c r="G10">
        <f t="shared" si="2"/>
        <v>13.838400000000002</v>
      </c>
      <c r="J10">
        <f>J5*(I2/SQRT(25))</f>
        <v>1.5238229314457765</v>
      </c>
    </row>
    <row r="11" spans="1:15" ht="15.75" thickBot="1">
      <c r="A11" s="2">
        <v>7</v>
      </c>
      <c r="B11" s="2">
        <v>3</v>
      </c>
      <c r="C11">
        <f t="shared" si="0"/>
        <v>4</v>
      </c>
      <c r="F11">
        <f t="shared" si="1"/>
        <v>6.7200000000000006</v>
      </c>
      <c r="G11">
        <f t="shared" si="2"/>
        <v>45.158400000000007</v>
      </c>
      <c r="M11">
        <f>(9*SQRT(1000))/2.9546</f>
        <v>96.326064243943051</v>
      </c>
    </row>
    <row r="12" spans="1:15" ht="15.75" thickBot="1">
      <c r="A12" s="2">
        <v>10</v>
      </c>
      <c r="B12" s="2">
        <v>7</v>
      </c>
      <c r="C12">
        <f t="shared" si="0"/>
        <v>3</v>
      </c>
      <c r="F12">
        <f t="shared" si="1"/>
        <v>5.7200000000000006</v>
      </c>
      <c r="G12">
        <f t="shared" si="2"/>
        <v>32.71840000000001</v>
      </c>
    </row>
    <row r="13" spans="1:15" ht="15.75" thickBot="1">
      <c r="A13" s="2">
        <v>5</v>
      </c>
      <c r="B13" s="2">
        <v>6</v>
      </c>
      <c r="C13">
        <f t="shared" si="0"/>
        <v>-1</v>
      </c>
      <c r="F13">
        <f t="shared" si="1"/>
        <v>1.7200000000000002</v>
      </c>
      <c r="G13">
        <f t="shared" si="2"/>
        <v>2.9584000000000006</v>
      </c>
      <c r="M13">
        <v>1.2</v>
      </c>
      <c r="N13">
        <f>SQRT(M13^2+M14^2)</f>
        <v>2.9546573405388314</v>
      </c>
    </row>
    <row r="14" spans="1:15" ht="15.75" thickBot="1">
      <c r="A14" s="2">
        <v>4</v>
      </c>
      <c r="B14" s="2">
        <v>10</v>
      </c>
      <c r="C14">
        <f t="shared" si="0"/>
        <v>-6</v>
      </c>
      <c r="F14">
        <f t="shared" si="1"/>
        <v>-3.28</v>
      </c>
      <c r="G14">
        <f t="shared" si="2"/>
        <v>10.758399999999998</v>
      </c>
      <c r="M14">
        <v>2.7</v>
      </c>
    </row>
    <row r="15" spans="1:15" ht="15.75" thickBot="1">
      <c r="A15" s="2">
        <v>7</v>
      </c>
      <c r="B15" s="2">
        <v>10</v>
      </c>
      <c r="C15">
        <f t="shared" si="0"/>
        <v>-3</v>
      </c>
      <c r="F15">
        <f t="shared" si="1"/>
        <v>-0.2799999999999998</v>
      </c>
      <c r="G15">
        <f t="shared" si="2"/>
        <v>7.8399999999999886E-2</v>
      </c>
      <c r="I15">
        <f>5.25/(24-5.25)</f>
        <v>0.28000000000000003</v>
      </c>
    </row>
    <row r="16" spans="1:15" ht="15.75" thickBot="1">
      <c r="A16" s="2">
        <v>5</v>
      </c>
      <c r="B16" s="2">
        <v>6</v>
      </c>
      <c r="C16">
        <f t="shared" si="0"/>
        <v>-1</v>
      </c>
      <c r="F16">
        <f t="shared" si="1"/>
        <v>1.7200000000000002</v>
      </c>
      <c r="G16">
        <f t="shared" si="2"/>
        <v>2.9584000000000006</v>
      </c>
    </row>
    <row r="17" spans="1:7" ht="15.75" thickBot="1">
      <c r="A17" s="2">
        <v>7</v>
      </c>
      <c r="B17" s="2">
        <v>5</v>
      </c>
      <c r="C17">
        <f t="shared" si="0"/>
        <v>2</v>
      </c>
      <c r="F17">
        <f t="shared" si="1"/>
        <v>4.7200000000000006</v>
      </c>
      <c r="G17">
        <f t="shared" si="2"/>
        <v>22.278400000000005</v>
      </c>
    </row>
    <row r="18" spans="1:7" ht="15.75" thickBot="1">
      <c r="A18" s="2">
        <v>4</v>
      </c>
      <c r="B18" s="2">
        <v>10</v>
      </c>
      <c r="C18">
        <f t="shared" si="0"/>
        <v>-6</v>
      </c>
      <c r="F18">
        <f t="shared" si="1"/>
        <v>-3.28</v>
      </c>
      <c r="G18">
        <f t="shared" si="2"/>
        <v>10.758399999999998</v>
      </c>
    </row>
    <row r="19" spans="1:7" ht="15.75" thickBot="1">
      <c r="A19" s="2">
        <v>5</v>
      </c>
      <c r="B19" s="2">
        <v>11</v>
      </c>
      <c r="C19">
        <f t="shared" si="0"/>
        <v>-6</v>
      </c>
      <c r="F19">
        <f t="shared" si="1"/>
        <v>-3.28</v>
      </c>
      <c r="G19">
        <f t="shared" si="2"/>
        <v>10.758399999999998</v>
      </c>
    </row>
    <row r="20" spans="1:7" ht="15.75" thickBot="1">
      <c r="A20" s="2">
        <v>2</v>
      </c>
      <c r="B20" s="2">
        <v>13</v>
      </c>
      <c r="C20">
        <f t="shared" si="0"/>
        <v>-11</v>
      </c>
      <c r="F20">
        <f t="shared" si="1"/>
        <v>-8.2799999999999994</v>
      </c>
      <c r="G20">
        <f t="shared" si="2"/>
        <v>68.558399999999992</v>
      </c>
    </row>
    <row r="21" spans="1:7" ht="15.75" thickBot="1">
      <c r="A21" s="2">
        <v>5</v>
      </c>
      <c r="B21" s="2">
        <v>8</v>
      </c>
      <c r="C21">
        <f t="shared" si="0"/>
        <v>-3</v>
      </c>
      <c r="F21">
        <f t="shared" si="1"/>
        <v>-0.2799999999999998</v>
      </c>
      <c r="G21">
        <f t="shared" si="2"/>
        <v>7.8399999999999886E-2</v>
      </c>
    </row>
    <row r="22" spans="1:7" ht="15.75" thickBot="1">
      <c r="A22" s="2">
        <v>3</v>
      </c>
      <c r="B22" s="2">
        <v>5</v>
      </c>
      <c r="C22">
        <f t="shared" si="0"/>
        <v>-2</v>
      </c>
      <c r="F22">
        <f t="shared" si="1"/>
        <v>0.7200000000000002</v>
      </c>
      <c r="G22">
        <f>F22^2</f>
        <v>0.51840000000000031</v>
      </c>
    </row>
    <row r="23" spans="1:7" ht="15.75" thickBot="1">
      <c r="A23" s="2">
        <v>4</v>
      </c>
      <c r="B23" s="2">
        <v>11</v>
      </c>
      <c r="C23">
        <f t="shared" si="0"/>
        <v>-7</v>
      </c>
      <c r="F23">
        <f t="shared" si="1"/>
        <v>-4.2799999999999994</v>
      </c>
      <c r="G23">
        <f>F23^2</f>
        <v>18.318399999999993</v>
      </c>
    </row>
    <row r="24" spans="1:7" ht="15.75" thickBot="1">
      <c r="A24" s="2">
        <v>4</v>
      </c>
      <c r="B24" s="2">
        <v>7</v>
      </c>
      <c r="C24">
        <f t="shared" si="0"/>
        <v>-3</v>
      </c>
      <c r="F24">
        <f t="shared" si="1"/>
        <v>-0.2799999999999998</v>
      </c>
      <c r="G24">
        <f t="shared" ref="G24:G26" si="3">F24^2</f>
        <v>7.8399999999999886E-2</v>
      </c>
    </row>
    <row r="25" spans="1:7" ht="15.75" thickBot="1">
      <c r="A25" s="2">
        <v>4</v>
      </c>
      <c r="B25" s="2">
        <v>8</v>
      </c>
      <c r="C25">
        <f t="shared" si="0"/>
        <v>-4</v>
      </c>
      <c r="F25">
        <f t="shared" si="1"/>
        <v>-1.2799999999999998</v>
      </c>
      <c r="G25">
        <f t="shared" si="3"/>
        <v>1.6383999999999994</v>
      </c>
    </row>
    <row r="26" spans="1:7" ht="15.75" thickBot="1">
      <c r="A26" s="2">
        <v>4</v>
      </c>
      <c r="B26" s="2">
        <v>5</v>
      </c>
      <c r="C26">
        <f t="shared" si="0"/>
        <v>-1</v>
      </c>
      <c r="F26">
        <f t="shared" si="1"/>
        <v>1.7200000000000002</v>
      </c>
      <c r="G26">
        <f t="shared" si="3"/>
        <v>2.9584000000000006</v>
      </c>
    </row>
    <row r="27" spans="1:7" ht="15.75" thickBot="1">
      <c r="A27" s="1"/>
      <c r="B27" s="1"/>
    </row>
    <row r="28" spans="1:7" ht="15.75" thickBot="1">
      <c r="A28" s="1"/>
      <c r="B28" s="1"/>
    </row>
    <row r="29" spans="1:7" ht="15.75" thickBot="1">
      <c r="A29" s="1"/>
      <c r="B29" s="1"/>
    </row>
    <row r="30" spans="1:7" ht="15.75" thickBot="1">
      <c r="A30" s="1"/>
      <c r="B30" s="1"/>
    </row>
    <row r="31" spans="1:7" ht="15.75" thickBot="1">
      <c r="A31" s="1"/>
      <c r="B31" s="1"/>
    </row>
    <row r="32" spans="1:7" ht="15.75" thickBot="1">
      <c r="A32" s="1"/>
      <c r="B32" s="1"/>
    </row>
    <row r="33" spans="1:2" ht="15.75" thickBot="1">
      <c r="A33" s="1"/>
      <c r="B33" s="1"/>
    </row>
    <row r="34" spans="1:2" ht="15.75" thickBot="1">
      <c r="A34" s="1"/>
      <c r="B34" s="1"/>
    </row>
    <row r="35" spans="1:2" ht="15.75" thickBot="1">
      <c r="A35" s="1"/>
      <c r="B35" s="1"/>
    </row>
    <row r="36" spans="1:2" ht="15.75" thickBot="1">
      <c r="A36" s="1"/>
      <c r="B36" s="1"/>
    </row>
    <row r="37" spans="1:2" ht="15.75" thickBot="1">
      <c r="A37" s="1"/>
      <c r="B37" s="1"/>
    </row>
    <row r="38" spans="1:2" ht="15.75" thickBot="1">
      <c r="A38" s="1"/>
      <c r="B38" s="1"/>
    </row>
    <row r="39" spans="1:2" ht="15.75" thickBot="1">
      <c r="A39" s="1"/>
      <c r="B39" s="1"/>
    </row>
    <row r="40" spans="1:2" ht="15.75" thickBot="1">
      <c r="A40" s="1"/>
      <c r="B40" s="1"/>
    </row>
    <row r="41" spans="1:2" ht="15.75" thickBot="1">
      <c r="A41" s="1"/>
      <c r="B41" s="1"/>
    </row>
    <row r="42" spans="1:2" ht="15.75" thickBot="1">
      <c r="A42" s="1"/>
      <c r="B42" s="1"/>
    </row>
    <row r="43" spans="1:2" ht="15.75" thickBot="1">
      <c r="A43" s="1"/>
      <c r="B43" s="1"/>
    </row>
    <row r="44" spans="1:2" ht="15.75" thickBot="1">
      <c r="A44" s="1"/>
      <c r="B44" s="1"/>
    </row>
    <row r="45" spans="1:2" ht="15.75" thickBot="1">
      <c r="A45" s="1"/>
      <c r="B45" s="1"/>
    </row>
    <row r="46" spans="1:2" ht="15.75" thickBot="1">
      <c r="A46" s="1"/>
      <c r="B46" s="1"/>
    </row>
    <row r="47" spans="1:2" ht="15.75" thickBot="1">
      <c r="A47" s="1"/>
      <c r="B47" s="1"/>
    </row>
    <row r="48" spans="1:2" ht="15.75" thickBot="1">
      <c r="A48" s="1"/>
      <c r="B48" s="1"/>
    </row>
    <row r="49" spans="1:2" ht="15.75" thickBot="1">
      <c r="A49" s="1"/>
      <c r="B49" s="1"/>
    </row>
    <row r="50" spans="1:2" ht="15.75" thickBot="1">
      <c r="A50" s="1"/>
      <c r="B50" s="1"/>
    </row>
    <row r="51" spans="1:2" ht="15.75" thickBot="1">
      <c r="A51" s="1"/>
      <c r="B51" s="1"/>
    </row>
    <row r="52" spans="1:2" ht="15.75" thickBot="1">
      <c r="A52" s="1"/>
      <c r="B52" s="1"/>
    </row>
    <row r="53" spans="1:2" ht="15.75" thickBot="1">
      <c r="A53" s="1"/>
      <c r="B53" s="1"/>
    </row>
    <row r="54" spans="1:2" ht="15.75" thickBot="1">
      <c r="A54" s="1"/>
      <c r="B54" s="1"/>
    </row>
    <row r="55" spans="1:2" ht="15.75" thickBot="1">
      <c r="A55" s="1"/>
      <c r="B55" s="1"/>
    </row>
    <row r="56" spans="1:2" ht="15.75" thickBot="1">
      <c r="A56" s="1"/>
      <c r="B56" s="1"/>
    </row>
    <row r="57" spans="1:2" ht="15.75" thickBot="1">
      <c r="A57" s="1"/>
      <c r="B57" s="1"/>
    </row>
    <row r="58" spans="1:2" ht="15.75" thickBot="1">
      <c r="A58" s="1"/>
      <c r="B58" s="1"/>
    </row>
    <row r="59" spans="1:2" ht="15.75" thickBot="1">
      <c r="A59" s="1"/>
      <c r="B59" s="1"/>
    </row>
    <row r="60" spans="1:2" ht="15.75" thickBot="1">
      <c r="A60" s="1"/>
      <c r="B60" s="1"/>
    </row>
    <row r="61" spans="1:2" ht="15.75" thickBot="1">
      <c r="A61" s="1"/>
      <c r="B61" s="1"/>
    </row>
    <row r="62" spans="1:2" ht="15.75" thickBot="1">
      <c r="A62" s="1"/>
      <c r="B62" s="1"/>
    </row>
    <row r="63" spans="1:2" ht="15.75" thickBot="1">
      <c r="A63" s="1"/>
      <c r="B63" s="1"/>
    </row>
    <row r="64" spans="1:2" ht="15.75" thickBot="1">
      <c r="A64" s="1"/>
      <c r="B64" s="1"/>
    </row>
    <row r="65" spans="1:2" ht="15.75" thickBot="1">
      <c r="A65" s="1"/>
      <c r="B65" s="1"/>
    </row>
    <row r="66" spans="1:2" ht="15.75" thickBot="1">
      <c r="A66" s="1"/>
      <c r="B66" s="1"/>
    </row>
    <row r="67" spans="1:2" ht="15.75" thickBot="1">
      <c r="A67" s="1"/>
      <c r="B67" s="1"/>
    </row>
    <row r="68" spans="1:2" ht="15.75" thickBot="1">
      <c r="A68" s="1"/>
      <c r="B68" s="1"/>
    </row>
    <row r="69" spans="1:2" ht="15.75" thickBot="1">
      <c r="A69" s="1"/>
      <c r="B69" s="1"/>
    </row>
    <row r="70" spans="1:2" ht="15.75" thickBot="1">
      <c r="A70" s="1"/>
      <c r="B70" s="1"/>
    </row>
    <row r="71" spans="1:2" ht="15.75" thickBot="1">
      <c r="A71" s="1"/>
      <c r="B71" s="1"/>
    </row>
    <row r="72" spans="1:2" ht="15.75" thickBot="1">
      <c r="A72" s="1"/>
      <c r="B72" s="1"/>
    </row>
    <row r="73" spans="1:2" ht="15.75" thickBot="1">
      <c r="A73" s="1"/>
      <c r="B73" s="1"/>
    </row>
    <row r="74" spans="1:2" ht="15.75" thickBot="1">
      <c r="A74" s="1"/>
      <c r="B74" s="1"/>
    </row>
    <row r="75" spans="1:2" ht="15.75" thickBot="1">
      <c r="A75" s="1"/>
      <c r="B75" s="1"/>
    </row>
    <row r="76" spans="1:2" ht="15.75" thickBot="1">
      <c r="A76" s="1"/>
      <c r="B76" s="1"/>
    </row>
    <row r="77" spans="1:2" ht="15.75" thickBot="1">
      <c r="A77" s="1"/>
      <c r="B77" s="1"/>
    </row>
    <row r="78" spans="1:2" ht="15.75" thickBot="1">
      <c r="A78" s="1"/>
      <c r="B78" s="1"/>
    </row>
    <row r="79" spans="1:2" ht="15.75" thickBot="1">
      <c r="A79" s="1"/>
      <c r="B79" s="1"/>
    </row>
    <row r="80" spans="1:2" ht="15.75" thickBot="1">
      <c r="A80" s="1"/>
      <c r="B80" s="1"/>
    </row>
    <row r="81" spans="1:2" ht="15.75" thickBot="1">
      <c r="A81" s="1"/>
      <c r="B81" s="1"/>
    </row>
    <row r="82" spans="1:2" ht="15.75" thickBot="1">
      <c r="A82" s="1"/>
      <c r="B82" s="1"/>
    </row>
    <row r="83" spans="1:2" ht="15.75" thickBot="1">
      <c r="A83" s="1"/>
      <c r="B83" s="1"/>
    </row>
    <row r="84" spans="1:2" ht="15.75" thickBot="1">
      <c r="A84" s="1"/>
      <c r="B84" s="1"/>
    </row>
    <row r="85" spans="1:2" ht="15.75" thickBot="1">
      <c r="A85" s="1"/>
      <c r="B85" s="1"/>
    </row>
    <row r="86" spans="1:2" ht="15.75" thickBot="1">
      <c r="A86" s="1"/>
      <c r="B86" s="1"/>
    </row>
    <row r="87" spans="1:2" ht="15.75" thickBot="1">
      <c r="A87" s="1"/>
      <c r="B87" s="1"/>
    </row>
    <row r="88" spans="1:2" ht="15.75" thickBot="1">
      <c r="A88" s="1"/>
      <c r="B88" s="1"/>
    </row>
    <row r="89" spans="1:2" ht="15.75" thickBot="1">
      <c r="A89" s="1"/>
      <c r="B89" s="1"/>
    </row>
    <row r="90" spans="1:2" ht="15.75" thickBot="1">
      <c r="A90" s="1"/>
      <c r="B90" s="1"/>
    </row>
    <row r="91" spans="1:2" ht="15.75" thickBot="1">
      <c r="A91" s="1"/>
      <c r="B91" s="1"/>
    </row>
    <row r="92" spans="1:2" ht="15.75" thickBot="1">
      <c r="A92" s="1"/>
      <c r="B92" s="1"/>
    </row>
    <row r="93" spans="1:2" ht="15.75" thickBot="1">
      <c r="A93" s="1"/>
      <c r="B93" s="1"/>
    </row>
    <row r="94" spans="1:2" ht="15.75" thickBot="1">
      <c r="A94" s="1"/>
      <c r="B94" s="1"/>
    </row>
    <row r="95" spans="1:2" ht="15.75" thickBot="1">
      <c r="A95" s="1"/>
      <c r="B95" s="1"/>
    </row>
    <row r="96" spans="1:2" ht="15.75" thickBot="1">
      <c r="A96" s="1"/>
      <c r="B96" s="1"/>
    </row>
    <row r="97" spans="1:2" ht="15.75" thickBot="1">
      <c r="A97" s="1"/>
      <c r="B97" s="1"/>
    </row>
    <row r="98" spans="1:2" ht="15.75" thickBot="1">
      <c r="A98" s="1"/>
      <c r="B98" s="1"/>
    </row>
    <row r="99" spans="1:2" ht="15.75" thickBot="1">
      <c r="A99" s="1"/>
      <c r="B99" s="1"/>
    </row>
    <row r="100" spans="1:2" ht="15.75" thickBot="1">
      <c r="A100" s="1"/>
      <c r="B100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"/>
  <sheetViews>
    <sheetView topLeftCell="A4" workbookViewId="0">
      <selection activeCell="B17" sqref="B17"/>
    </sheetView>
  </sheetViews>
  <sheetFormatPr defaultRowHeight="15"/>
  <sheetData>
    <row r="1" spans="1:4">
      <c r="A1">
        <v>8</v>
      </c>
      <c r="B1">
        <v>5</v>
      </c>
      <c r="C1">
        <f>A1-B1</f>
        <v>3</v>
      </c>
    </row>
    <row r="2" spans="1:4">
      <c r="A2">
        <v>7</v>
      </c>
      <c r="B2">
        <v>6</v>
      </c>
      <c r="C2">
        <f t="shared" ref="C2:C11" si="0">A2-B2</f>
        <v>1</v>
      </c>
    </row>
    <row r="3" spans="1:4">
      <c r="A3">
        <v>6</v>
      </c>
      <c r="B3">
        <v>4</v>
      </c>
      <c r="C3">
        <f t="shared" si="0"/>
        <v>2</v>
      </c>
    </row>
    <row r="4" spans="1:4">
      <c r="A4">
        <v>9</v>
      </c>
      <c r="B4">
        <v>6</v>
      </c>
      <c r="C4">
        <f t="shared" si="0"/>
        <v>3</v>
      </c>
    </row>
    <row r="5" spans="1:4">
      <c r="A5">
        <v>10</v>
      </c>
      <c r="B5">
        <v>5</v>
      </c>
      <c r="C5">
        <f t="shared" si="0"/>
        <v>5</v>
      </c>
    </row>
    <row r="6" spans="1:4">
      <c r="A6">
        <v>5</v>
      </c>
      <c r="B6">
        <v>3</v>
      </c>
      <c r="C6">
        <f t="shared" si="0"/>
        <v>2</v>
      </c>
    </row>
    <row r="7" spans="1:4">
      <c r="A7">
        <v>7</v>
      </c>
      <c r="B7">
        <v>2</v>
      </c>
      <c r="C7">
        <f t="shared" si="0"/>
        <v>5</v>
      </c>
    </row>
    <row r="8" spans="1:4">
      <c r="A8">
        <v>11</v>
      </c>
      <c r="B8">
        <v>9</v>
      </c>
      <c r="C8">
        <f t="shared" si="0"/>
        <v>2</v>
      </c>
    </row>
    <row r="9" spans="1:4">
      <c r="A9">
        <v>8</v>
      </c>
      <c r="B9">
        <v>4</v>
      </c>
      <c r="C9">
        <f t="shared" si="0"/>
        <v>4</v>
      </c>
    </row>
    <row r="10" spans="1:4">
      <c r="A10">
        <v>7</v>
      </c>
      <c r="B10">
        <v>4</v>
      </c>
      <c r="C10">
        <f t="shared" si="0"/>
        <v>3</v>
      </c>
    </row>
    <row r="11" spans="1:4">
      <c r="A11">
        <f>AVERAGE(A1:A10)</f>
        <v>7.8</v>
      </c>
      <c r="B11">
        <f>AVERAGE(B1:B10)</f>
        <v>4.8</v>
      </c>
      <c r="C11">
        <f>AVERAGE(C1:C10)</f>
        <v>3</v>
      </c>
    </row>
    <row r="13" spans="1:4">
      <c r="C13">
        <v>-3</v>
      </c>
      <c r="D13">
        <f>C13/C14</f>
        <v>-7.1329571281993518</v>
      </c>
    </row>
    <row r="14" spans="1:4">
      <c r="C14">
        <f>1.33/SQRT(10)</f>
        <v>0.42058292880239445</v>
      </c>
    </row>
    <row r="15" spans="1:4">
      <c r="D15">
        <f>C13/1.33</f>
        <v>-2.255639097744361</v>
      </c>
    </row>
    <row r="17" spans="1:2">
      <c r="A17">
        <f>2.262*0.4205</f>
        <v>0.95117099999999999</v>
      </c>
      <c r="B17">
        <f>A17+A18</f>
        <v>3.951171</v>
      </c>
    </row>
    <row r="18" spans="1:2">
      <c r="A18">
        <v>3</v>
      </c>
    </row>
    <row r="19" spans="1:2">
      <c r="B19">
        <f>A18-A17</f>
        <v>2.048829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0"/>
  <sheetViews>
    <sheetView topLeftCell="B1" workbookViewId="0">
      <selection activeCell="O8" sqref="O8"/>
    </sheetView>
  </sheetViews>
  <sheetFormatPr defaultRowHeight="15"/>
  <cols>
    <col min="9" max="9" width="12" bestFit="1" customWidth="1"/>
  </cols>
  <sheetData>
    <row r="1" spans="1:15" ht="90.75" thickBot="1">
      <c r="A1" s="1" t="s">
        <v>2</v>
      </c>
      <c r="B1" s="1" t="s">
        <v>3</v>
      </c>
      <c r="F1" t="s">
        <v>6</v>
      </c>
    </row>
    <row r="2" spans="1:15" ht="15.75" thickBot="1">
      <c r="A2" s="2">
        <v>9</v>
      </c>
      <c r="B2" s="2">
        <v>11</v>
      </c>
      <c r="F2">
        <f>(A2-D$3)^2</f>
        <v>3.0864197530863979E-3</v>
      </c>
      <c r="G2">
        <f>(B2-D$4)^2</f>
        <v>2.0408163265305979E-2</v>
      </c>
      <c r="H2">
        <f>SUM(F2:F19)/17</f>
        <v>6.9967320261437917</v>
      </c>
      <c r="I2">
        <f>SUM(G2:G15)/13</f>
        <v>4.7472527472527482</v>
      </c>
      <c r="J2">
        <f>STDEV(A2:A19)</f>
        <v>2.6451336499586904</v>
      </c>
    </row>
    <row r="3" spans="1:15" ht="15.75" thickBot="1">
      <c r="A3" s="2">
        <v>5</v>
      </c>
      <c r="B3" s="2">
        <v>10</v>
      </c>
      <c r="D3">
        <f>AVERAGE(A2:A19)</f>
        <v>8.9444444444444446</v>
      </c>
      <c r="E3" t="s">
        <v>4</v>
      </c>
      <c r="F3">
        <f t="shared" ref="F3:F19" si="0">(A3-D$3)^2</f>
        <v>15.558641975308644</v>
      </c>
      <c r="G3">
        <f t="shared" ref="G3:G15" si="1">(B3-D$4)^2</f>
        <v>1.3061224489795906</v>
      </c>
      <c r="H3">
        <f>SQRT(H2)</f>
        <v>2.6451336499586917</v>
      </c>
      <c r="I3">
        <f>SQRT(I2)</f>
        <v>2.1788191176076888</v>
      </c>
      <c r="J3">
        <f>STDEV(B2:B15)</f>
        <v>2.1788191176076901</v>
      </c>
    </row>
    <row r="4" spans="1:15" ht="15.75" thickBot="1">
      <c r="A4" s="2">
        <v>6</v>
      </c>
      <c r="B4" s="2">
        <v>12</v>
      </c>
      <c r="D4">
        <f>AVERAGE(B2:B15)</f>
        <v>11.142857142857142</v>
      </c>
      <c r="E4" t="s">
        <v>5</v>
      </c>
      <c r="F4">
        <f t="shared" si="0"/>
        <v>8.669753086419755</v>
      </c>
      <c r="G4">
        <f t="shared" si="1"/>
        <v>0.73469387755102122</v>
      </c>
    </row>
    <row r="5" spans="1:15" ht="15.75" thickBot="1">
      <c r="A5" s="2">
        <v>11</v>
      </c>
      <c r="B5" s="2">
        <v>9</v>
      </c>
      <c r="F5">
        <f t="shared" si="0"/>
        <v>4.2253086419753076</v>
      </c>
      <c r="G5">
        <f t="shared" si="1"/>
        <v>4.5918367346938753</v>
      </c>
      <c r="I5">
        <f>(H2/18)+(I2/14)</f>
        <v>0.72779681673239105</v>
      </c>
      <c r="M5">
        <f>(8.94-11.14)/0.85</f>
        <v>-2.5882352941176485</v>
      </c>
    </row>
    <row r="6" spans="1:15" ht="15.75" thickBot="1">
      <c r="A6" s="2">
        <v>8</v>
      </c>
      <c r="B6" s="2">
        <v>8</v>
      </c>
      <c r="F6">
        <f t="shared" si="0"/>
        <v>0.89197530864197572</v>
      </c>
      <c r="G6">
        <f t="shared" si="1"/>
        <v>9.8775510204081609</v>
      </c>
      <c r="I6">
        <f>SQRT(I5)</f>
        <v>0.85311008476772276</v>
      </c>
      <c r="J6" t="s">
        <v>7</v>
      </c>
    </row>
    <row r="7" spans="1:15" ht="15.75" thickBot="1">
      <c r="A7" s="2">
        <v>5</v>
      </c>
      <c r="B7" s="2">
        <v>13</v>
      </c>
      <c r="F7">
        <f t="shared" si="0"/>
        <v>15.558641975308644</v>
      </c>
      <c r="G7">
        <f t="shared" si="1"/>
        <v>3.4489795918367365</v>
      </c>
    </row>
    <row r="8" spans="1:15" ht="15.75" thickBot="1">
      <c r="A8" s="2">
        <v>7</v>
      </c>
      <c r="B8" s="2">
        <v>14</v>
      </c>
      <c r="F8">
        <f t="shared" si="0"/>
        <v>3.7808641975308648</v>
      </c>
      <c r="G8">
        <f t="shared" si="1"/>
        <v>8.1632653061224527</v>
      </c>
      <c r="L8">
        <f>33.5-31.2</f>
        <v>2.3000000000000007</v>
      </c>
      <c r="O8">
        <f>L8/N9</f>
        <v>0.39551177686805394</v>
      </c>
    </row>
    <row r="9" spans="1:15" ht="15.75" thickBot="1">
      <c r="A9" s="2">
        <v>13</v>
      </c>
      <c r="B9" s="2">
        <v>15</v>
      </c>
      <c r="F9">
        <f t="shared" si="0"/>
        <v>16.447530864197528</v>
      </c>
      <c r="G9">
        <f t="shared" si="1"/>
        <v>14.877551020408168</v>
      </c>
      <c r="L9">
        <f>(8.89^2)</f>
        <v>79.032100000000014</v>
      </c>
      <c r="M9">
        <f>L9/6</f>
        <v>13.17201666666667</v>
      </c>
      <c r="N9">
        <f>SQRT(M9+M10)</f>
        <v>5.8152503528796311</v>
      </c>
    </row>
    <row r="10" spans="1:15" ht="15.75" thickBot="1">
      <c r="A10" s="2">
        <v>12</v>
      </c>
      <c r="B10" s="2">
        <v>12</v>
      </c>
      <c r="F10">
        <f t="shared" si="0"/>
        <v>9.3364197530864192</v>
      </c>
      <c r="G10">
        <f t="shared" si="1"/>
        <v>0.73469387755102122</v>
      </c>
      <c r="L10">
        <f>(10.16^2)</f>
        <v>103.2256</v>
      </c>
      <c r="M10">
        <f>L10/5</f>
        <v>20.645119999999999</v>
      </c>
    </row>
    <row r="11" spans="1:15" ht="15.75" thickBot="1">
      <c r="A11" s="2">
        <v>13</v>
      </c>
      <c r="B11" s="2">
        <v>11</v>
      </c>
      <c r="F11">
        <f t="shared" si="0"/>
        <v>16.447530864197528</v>
      </c>
      <c r="G11">
        <f t="shared" si="1"/>
        <v>2.0408163265305979E-2</v>
      </c>
      <c r="I11">
        <f>(D3-D4)/I6</f>
        <v>-2.5769390582356815</v>
      </c>
    </row>
    <row r="12" spans="1:15" ht="15.75" thickBot="1">
      <c r="A12" s="2">
        <v>9</v>
      </c>
      <c r="B12" s="2">
        <v>13</v>
      </c>
      <c r="F12">
        <f t="shared" si="0"/>
        <v>3.0864197530863979E-3</v>
      </c>
      <c r="G12">
        <f t="shared" si="1"/>
        <v>3.4489795918367365</v>
      </c>
    </row>
    <row r="13" spans="1:15" ht="15.75" thickBot="1">
      <c r="A13" s="2">
        <v>8</v>
      </c>
      <c r="B13" s="2">
        <v>8</v>
      </c>
      <c r="F13">
        <f t="shared" si="0"/>
        <v>0.89197530864197572</v>
      </c>
      <c r="G13">
        <f t="shared" si="1"/>
        <v>9.8775510204081609</v>
      </c>
    </row>
    <row r="14" spans="1:15" ht="15.75" thickBot="1">
      <c r="A14" s="2">
        <v>10</v>
      </c>
      <c r="B14" s="2">
        <v>9</v>
      </c>
      <c r="F14">
        <f t="shared" si="0"/>
        <v>1.1141975308641971</v>
      </c>
      <c r="G14">
        <f t="shared" si="1"/>
        <v>4.5918367346938753</v>
      </c>
    </row>
    <row r="15" spans="1:15" ht="15.75" thickBot="1">
      <c r="A15" s="2">
        <v>6</v>
      </c>
      <c r="B15" s="2">
        <v>11</v>
      </c>
      <c r="F15">
        <f t="shared" si="0"/>
        <v>8.669753086419755</v>
      </c>
      <c r="G15">
        <f t="shared" si="1"/>
        <v>2.0408163265305979E-2</v>
      </c>
    </row>
    <row r="16" spans="1:15" ht="15.75" thickBot="1">
      <c r="A16" s="2">
        <v>11</v>
      </c>
      <c r="B16" s="1"/>
      <c r="F16">
        <f t="shared" si="0"/>
        <v>4.2253086419753076</v>
      </c>
    </row>
    <row r="17" spans="1:6" ht="15.75" thickBot="1">
      <c r="A17" s="2">
        <v>9</v>
      </c>
      <c r="B17" s="1"/>
      <c r="F17">
        <f t="shared" si="0"/>
        <v>3.0864197530863979E-3</v>
      </c>
    </row>
    <row r="18" spans="1:6" ht="15.75" thickBot="1">
      <c r="A18" s="2">
        <v>7</v>
      </c>
      <c r="B18" s="1"/>
      <c r="F18">
        <f t="shared" si="0"/>
        <v>3.7808641975308648</v>
      </c>
    </row>
    <row r="19" spans="1:6" ht="15.75" thickBot="1">
      <c r="A19" s="2">
        <v>12</v>
      </c>
      <c r="B19" s="1"/>
      <c r="F19">
        <f t="shared" si="0"/>
        <v>9.3364197530864192</v>
      </c>
    </row>
    <row r="20" spans="1:6" ht="15.75" thickBot="1">
      <c r="A20" s="1"/>
      <c r="B20" s="1"/>
    </row>
    <row r="21" spans="1:6" ht="15.75" thickBot="1">
      <c r="A21" s="1"/>
      <c r="B21" s="1"/>
    </row>
    <row r="22" spans="1:6" ht="15.75" thickBot="1">
      <c r="A22" s="1"/>
      <c r="B22" s="1"/>
    </row>
    <row r="23" spans="1:6" ht="15.75" thickBot="1">
      <c r="A23" s="1"/>
      <c r="B23" s="1"/>
    </row>
    <row r="24" spans="1:6" ht="15.75" thickBot="1">
      <c r="A24" s="1"/>
      <c r="B24" s="1"/>
    </row>
    <row r="25" spans="1:6" ht="15.75" thickBot="1">
      <c r="A25" s="1"/>
      <c r="B25" s="1"/>
    </row>
    <row r="26" spans="1:6" ht="15.75" thickBot="1">
      <c r="A26" s="1"/>
      <c r="B26" s="1"/>
    </row>
    <row r="27" spans="1:6" ht="15.75" thickBot="1">
      <c r="A27" s="1"/>
      <c r="B27" s="1"/>
    </row>
    <row r="28" spans="1:6" ht="15.75" thickBot="1">
      <c r="A28" s="1"/>
      <c r="B28" s="1"/>
    </row>
    <row r="29" spans="1:6" ht="15.75" thickBot="1">
      <c r="A29" s="1"/>
      <c r="B29" s="1"/>
    </row>
    <row r="30" spans="1:6" ht="15.75" thickBot="1">
      <c r="A30" s="1"/>
      <c r="B30" s="1"/>
    </row>
    <row r="31" spans="1:6" ht="15.75" thickBot="1">
      <c r="A31" s="1"/>
      <c r="B31" s="1"/>
    </row>
    <row r="32" spans="1:6" ht="15.75" thickBot="1">
      <c r="A32" s="1"/>
      <c r="B32" s="1"/>
    </row>
    <row r="33" spans="1:2" ht="15.75" thickBot="1">
      <c r="A33" s="1"/>
      <c r="B33" s="1"/>
    </row>
    <row r="34" spans="1:2" ht="15.75" thickBot="1">
      <c r="A34" s="1"/>
      <c r="B34" s="1"/>
    </row>
    <row r="35" spans="1:2" ht="15.75" thickBot="1">
      <c r="A35" s="1"/>
      <c r="B35" s="1"/>
    </row>
    <row r="36" spans="1:2" ht="15.75" thickBot="1">
      <c r="A36" s="1"/>
      <c r="B36" s="1"/>
    </row>
    <row r="37" spans="1:2" ht="15.75" thickBot="1">
      <c r="A37" s="1"/>
      <c r="B37" s="1"/>
    </row>
    <row r="38" spans="1:2" ht="15.75" thickBot="1">
      <c r="A38" s="1"/>
      <c r="B38" s="1"/>
    </row>
    <row r="39" spans="1:2" ht="15.75" thickBot="1">
      <c r="A39" s="1"/>
      <c r="B39" s="1"/>
    </row>
    <row r="40" spans="1:2" ht="15.75" thickBot="1">
      <c r="A40" s="1"/>
      <c r="B40" s="1"/>
    </row>
    <row r="41" spans="1:2" ht="15.75" thickBot="1">
      <c r="A41" s="1"/>
      <c r="B41" s="1"/>
    </row>
    <row r="42" spans="1:2" ht="15.75" thickBot="1">
      <c r="A42" s="1"/>
      <c r="B42" s="1"/>
    </row>
    <row r="43" spans="1:2" ht="15.75" thickBot="1">
      <c r="A43" s="1"/>
      <c r="B43" s="1"/>
    </row>
    <row r="44" spans="1:2" ht="15.75" thickBot="1">
      <c r="A44" s="1"/>
      <c r="B44" s="1"/>
    </row>
    <row r="45" spans="1:2" ht="15.75" thickBot="1">
      <c r="A45" s="1"/>
      <c r="B45" s="1"/>
    </row>
    <row r="46" spans="1:2" ht="15.75" thickBot="1">
      <c r="A46" s="1"/>
      <c r="B46" s="1"/>
    </row>
    <row r="47" spans="1:2" ht="15.75" thickBot="1">
      <c r="A47" s="1"/>
      <c r="B47" s="1"/>
    </row>
    <row r="48" spans="1:2" ht="15.75" thickBot="1">
      <c r="A48" s="1"/>
      <c r="B48" s="1"/>
    </row>
    <row r="49" spans="1:2" ht="15.75" thickBot="1">
      <c r="A49" s="1"/>
      <c r="B49" s="1"/>
    </row>
    <row r="50" spans="1:2" ht="15.75" thickBot="1">
      <c r="A50" s="1"/>
      <c r="B50" s="1"/>
    </row>
    <row r="51" spans="1:2" ht="15.75" thickBot="1">
      <c r="A51" s="1"/>
      <c r="B51" s="1"/>
    </row>
    <row r="52" spans="1:2" ht="15.75" thickBot="1">
      <c r="A52" s="1"/>
      <c r="B52" s="1"/>
    </row>
    <row r="53" spans="1:2" ht="15.75" thickBot="1">
      <c r="A53" s="1"/>
      <c r="B53" s="1"/>
    </row>
    <row r="54" spans="1:2" ht="15.75" thickBot="1">
      <c r="A54" s="1"/>
      <c r="B54" s="1"/>
    </row>
    <row r="55" spans="1:2" ht="15.75" thickBot="1">
      <c r="A55" s="1"/>
      <c r="B55" s="1"/>
    </row>
    <row r="56" spans="1:2" ht="15.75" thickBot="1">
      <c r="A56" s="1"/>
      <c r="B56" s="1"/>
    </row>
    <row r="57" spans="1:2" ht="15.75" thickBot="1">
      <c r="A57" s="1"/>
      <c r="B57" s="1"/>
    </row>
    <row r="58" spans="1:2" ht="15.75" thickBot="1">
      <c r="A58" s="1"/>
      <c r="B58" s="1"/>
    </row>
    <row r="59" spans="1:2" ht="15.75" thickBot="1">
      <c r="A59" s="1"/>
      <c r="B59" s="1"/>
    </row>
    <row r="60" spans="1:2" ht="15.75" thickBot="1">
      <c r="A60" s="1"/>
      <c r="B60" s="1"/>
    </row>
    <row r="61" spans="1:2" ht="15.75" thickBot="1">
      <c r="A61" s="1"/>
      <c r="B61" s="1"/>
    </row>
    <row r="62" spans="1:2" ht="15.75" thickBot="1">
      <c r="A62" s="1"/>
      <c r="B62" s="1"/>
    </row>
    <row r="63" spans="1:2" ht="15.75" thickBot="1">
      <c r="A63" s="1"/>
      <c r="B63" s="1"/>
    </row>
    <row r="64" spans="1:2" ht="15.75" thickBot="1">
      <c r="A64" s="1"/>
      <c r="B64" s="1"/>
    </row>
    <row r="65" spans="1:2" ht="15.75" thickBot="1">
      <c r="A65" s="1"/>
      <c r="B65" s="1"/>
    </row>
    <row r="66" spans="1:2" ht="15.75" thickBot="1">
      <c r="A66" s="1"/>
      <c r="B66" s="1"/>
    </row>
    <row r="67" spans="1:2" ht="15.75" thickBot="1">
      <c r="A67" s="1"/>
      <c r="B67" s="1"/>
    </row>
    <row r="68" spans="1:2" ht="15.75" thickBot="1">
      <c r="A68" s="1"/>
      <c r="B68" s="1"/>
    </row>
    <row r="69" spans="1:2" ht="15.75" thickBot="1">
      <c r="A69" s="1"/>
      <c r="B69" s="1"/>
    </row>
    <row r="70" spans="1:2" ht="15.75" thickBot="1">
      <c r="A70" s="1"/>
      <c r="B70" s="1"/>
    </row>
    <row r="71" spans="1:2" ht="15.75" thickBot="1">
      <c r="A71" s="1"/>
      <c r="B71" s="1"/>
    </row>
    <row r="72" spans="1:2" ht="15.75" thickBot="1">
      <c r="A72" s="1"/>
      <c r="B72" s="1"/>
    </row>
    <row r="73" spans="1:2" ht="15.75" thickBot="1">
      <c r="A73" s="1"/>
      <c r="B73" s="1"/>
    </row>
    <row r="74" spans="1:2" ht="15.75" thickBot="1">
      <c r="A74" s="1"/>
      <c r="B74" s="1"/>
    </row>
    <row r="75" spans="1:2" ht="15.75" thickBot="1">
      <c r="A75" s="1"/>
      <c r="B75" s="1"/>
    </row>
    <row r="76" spans="1:2" ht="15.75" thickBot="1">
      <c r="A76" s="1"/>
      <c r="B76" s="1"/>
    </row>
    <row r="77" spans="1:2" ht="15.75" thickBot="1">
      <c r="A77" s="1"/>
      <c r="B77" s="1"/>
    </row>
    <row r="78" spans="1:2" ht="15.75" thickBot="1">
      <c r="A78" s="1"/>
      <c r="B78" s="1"/>
    </row>
    <row r="79" spans="1:2" ht="15.75" thickBot="1">
      <c r="A79" s="1"/>
      <c r="B79" s="1"/>
    </row>
    <row r="80" spans="1:2" ht="15.75" thickBot="1">
      <c r="A80" s="1"/>
      <c r="B80" s="1"/>
    </row>
    <row r="81" spans="1:2" ht="15.75" thickBot="1">
      <c r="A81" s="1"/>
      <c r="B81" s="1"/>
    </row>
    <row r="82" spans="1:2" ht="15.75" thickBot="1">
      <c r="A82" s="1"/>
      <c r="B82" s="1"/>
    </row>
    <row r="83" spans="1:2" ht="15.75" thickBot="1">
      <c r="A83" s="1"/>
      <c r="B83" s="1"/>
    </row>
    <row r="84" spans="1:2" ht="15.75" thickBot="1">
      <c r="A84" s="1"/>
      <c r="B84" s="1"/>
    </row>
    <row r="85" spans="1:2" ht="15.75" thickBot="1">
      <c r="A85" s="1"/>
      <c r="B85" s="1"/>
    </row>
    <row r="86" spans="1:2" ht="15.75" thickBot="1">
      <c r="A86" s="1"/>
      <c r="B86" s="1"/>
    </row>
    <row r="87" spans="1:2" ht="15.75" thickBot="1">
      <c r="A87" s="1"/>
      <c r="B87" s="1"/>
    </row>
    <row r="88" spans="1:2" ht="15.75" thickBot="1">
      <c r="A88" s="1"/>
      <c r="B88" s="1"/>
    </row>
    <row r="89" spans="1:2" ht="15.75" thickBot="1">
      <c r="A89" s="1"/>
      <c r="B89" s="1"/>
    </row>
    <row r="90" spans="1:2" ht="15.75" thickBot="1">
      <c r="A90" s="1"/>
      <c r="B90" s="1"/>
    </row>
    <row r="91" spans="1:2" ht="15.75" thickBot="1">
      <c r="A91" s="1"/>
      <c r="B91" s="1"/>
    </row>
    <row r="92" spans="1:2" ht="15.75" thickBot="1">
      <c r="A92" s="1"/>
      <c r="B92" s="1"/>
    </row>
    <row r="93" spans="1:2" ht="15.75" thickBot="1">
      <c r="A93" s="1"/>
      <c r="B93" s="1"/>
    </row>
    <row r="94" spans="1:2" ht="15.75" thickBot="1">
      <c r="A94" s="1"/>
      <c r="B94" s="1"/>
    </row>
    <row r="95" spans="1:2" ht="15.75" thickBot="1">
      <c r="A95" s="1"/>
      <c r="B95" s="1"/>
    </row>
    <row r="96" spans="1:2" ht="15.75" thickBot="1">
      <c r="A96" s="1"/>
      <c r="B96" s="1"/>
    </row>
    <row r="97" spans="1:2" ht="15.75" thickBot="1">
      <c r="A97" s="1"/>
      <c r="B97" s="1"/>
    </row>
    <row r="98" spans="1:2" ht="15.75" thickBot="1">
      <c r="A98" s="1"/>
      <c r="B98" s="1"/>
    </row>
    <row r="99" spans="1:2" ht="15.75" thickBot="1">
      <c r="A99" s="1"/>
      <c r="B99" s="1"/>
    </row>
    <row r="100" spans="1:2" ht="15.75" thickBot="1">
      <c r="A100" s="1"/>
      <c r="B10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0"/>
  <sheetViews>
    <sheetView workbookViewId="0">
      <selection activeCell="D10" sqref="D10"/>
    </sheetView>
  </sheetViews>
  <sheetFormatPr defaultRowHeight="15"/>
  <sheetData>
    <row r="1" spans="1:8" ht="52.5" thickBot="1">
      <c r="A1" s="3" t="s">
        <v>8</v>
      </c>
      <c r="B1" s="3" t="s">
        <v>9</v>
      </c>
    </row>
    <row r="2" spans="1:8" ht="15.75" thickBot="1">
      <c r="A2" s="2">
        <v>90</v>
      </c>
      <c r="B2" s="2">
        <v>4</v>
      </c>
      <c r="C2">
        <f>AVERAGE(A2:A8)</f>
        <v>33.142857142857146</v>
      </c>
      <c r="D2">
        <f>AVERAGE(B2:B12)</f>
        <v>18</v>
      </c>
      <c r="F2">
        <f>C2-D2</f>
        <v>15.142857142857146</v>
      </c>
      <c r="G2">
        <v>2.12</v>
      </c>
      <c r="H2">
        <v>15.725088769901236</v>
      </c>
    </row>
    <row r="3" spans="1:8" ht="15.75" thickBot="1">
      <c r="A3" s="2">
        <v>28</v>
      </c>
      <c r="B3" s="2">
        <v>120</v>
      </c>
      <c r="C3">
        <f>STDEV(A2:A8)</f>
        <v>31.360423952430722</v>
      </c>
      <c r="D3">
        <f>STDEV(B2:B12)</f>
        <v>34.272437905699093</v>
      </c>
    </row>
    <row r="4" spans="1:8" ht="15.75" thickBot="1">
      <c r="A4" s="2">
        <v>30</v>
      </c>
      <c r="B4" s="2">
        <v>5</v>
      </c>
      <c r="C4">
        <f>C3^2</f>
        <v>983.47619047619048</v>
      </c>
      <c r="D4">
        <f>D3^2</f>
        <v>1174.5999999999999</v>
      </c>
      <c r="G4">
        <f>F2-(G2*H2)</f>
        <v>-18.194331049333478</v>
      </c>
      <c r="H4">
        <f>F2+(G2*H2)</f>
        <v>48.48004533504777</v>
      </c>
    </row>
    <row r="5" spans="1:8" ht="15.75" thickBot="1">
      <c r="A5" s="2">
        <v>10</v>
      </c>
      <c r="B5" s="2">
        <v>3</v>
      </c>
      <c r="C5">
        <v>7</v>
      </c>
      <c r="D5">
        <v>11</v>
      </c>
    </row>
    <row r="6" spans="1:8" ht="15.75" thickBot="1">
      <c r="A6" s="2">
        <v>5</v>
      </c>
      <c r="B6" s="2">
        <v>10</v>
      </c>
      <c r="C6">
        <f>C4/C5</f>
        <v>140.49659863945578</v>
      </c>
      <c r="D6">
        <f>D4/D5</f>
        <v>106.78181818181817</v>
      </c>
    </row>
    <row r="7" spans="1:8" ht="15.75" thickBot="1">
      <c r="A7" s="2">
        <v>9</v>
      </c>
      <c r="B7" s="2">
        <v>3</v>
      </c>
      <c r="C7">
        <f>SQRT(C6+D6)</f>
        <v>15.725088769901236</v>
      </c>
      <c r="D7" t="s">
        <v>7</v>
      </c>
    </row>
    <row r="8" spans="1:8" ht="15.75" thickBot="1">
      <c r="A8" s="2">
        <v>60</v>
      </c>
      <c r="B8" s="2">
        <v>5</v>
      </c>
    </row>
    <row r="9" spans="1:8" ht="15.75" thickBot="1">
      <c r="A9" s="1"/>
      <c r="B9" s="2">
        <v>13</v>
      </c>
      <c r="C9">
        <f>(C2-D2)/C7</f>
        <v>0.96297435037959744</v>
      </c>
    </row>
    <row r="10" spans="1:8" ht="15.75" thickBot="1">
      <c r="A10" s="1"/>
      <c r="B10" s="2">
        <v>4</v>
      </c>
      <c r="C10">
        <f>C9^2</f>
        <v>0.92731959948900766</v>
      </c>
      <c r="D10">
        <f>C10/(C10+16)</f>
        <v>5.478242400037163E-2</v>
      </c>
    </row>
    <row r="11" spans="1:8" ht="15.75" thickBot="1">
      <c r="A11" s="1"/>
      <c r="B11" s="2">
        <v>10</v>
      </c>
    </row>
    <row r="12" spans="1:8" ht="15.75" thickBot="1">
      <c r="A12" s="1"/>
      <c r="B12" s="2">
        <v>21</v>
      </c>
    </row>
    <row r="13" spans="1:8" ht="15.75" thickBot="1">
      <c r="A13" s="1"/>
      <c r="B13" s="1"/>
    </row>
    <row r="14" spans="1:8" ht="15.75" thickBot="1">
      <c r="A14" s="1"/>
      <c r="B14" s="1"/>
    </row>
    <row r="15" spans="1:8" ht="15.75" thickBot="1">
      <c r="A15" s="1"/>
      <c r="B15" s="1"/>
    </row>
    <row r="16" spans="1:8" ht="15.75" thickBot="1">
      <c r="A16" s="1"/>
      <c r="B16" s="1"/>
    </row>
    <row r="17" spans="1:2" ht="15.75" thickBot="1">
      <c r="A17" s="1"/>
      <c r="B17" s="1"/>
    </row>
    <row r="18" spans="1:2" ht="15.75" thickBot="1">
      <c r="A18" s="1"/>
      <c r="B18" s="1"/>
    </row>
    <row r="19" spans="1:2" ht="15.75" thickBot="1">
      <c r="A19" s="1"/>
      <c r="B19" s="1"/>
    </row>
    <row r="20" spans="1:2" ht="15.75" thickBot="1">
      <c r="A20" s="1"/>
      <c r="B20" s="1"/>
    </row>
    <row r="21" spans="1:2" ht="15.75" thickBot="1">
      <c r="A21" s="1"/>
      <c r="B21" s="1"/>
    </row>
    <row r="22" spans="1:2" ht="15.75" thickBot="1">
      <c r="A22" s="1"/>
      <c r="B22" s="1"/>
    </row>
    <row r="23" spans="1:2" ht="15.75" thickBot="1">
      <c r="A23" s="1"/>
      <c r="B23" s="1"/>
    </row>
    <row r="24" spans="1:2" ht="15.75" thickBot="1">
      <c r="A24" s="1"/>
      <c r="B24" s="1"/>
    </row>
    <row r="25" spans="1:2" ht="15.75" thickBot="1">
      <c r="A25" s="1"/>
      <c r="B25" s="1"/>
    </row>
    <row r="26" spans="1:2" ht="15.75" thickBot="1">
      <c r="A26" s="1"/>
      <c r="B26" s="1"/>
    </row>
    <row r="27" spans="1:2" ht="15.75" thickBot="1">
      <c r="A27" s="1"/>
      <c r="B27" s="1"/>
    </row>
    <row r="28" spans="1:2" ht="15.75" thickBot="1">
      <c r="A28" s="1"/>
      <c r="B28" s="1"/>
    </row>
    <row r="29" spans="1:2" ht="15.75" thickBot="1">
      <c r="A29" s="1"/>
      <c r="B29" s="1"/>
    </row>
    <row r="30" spans="1:2" ht="15.75" thickBot="1">
      <c r="A30" s="1"/>
      <c r="B30" s="1"/>
    </row>
    <row r="31" spans="1:2" ht="15.75" thickBot="1">
      <c r="A31" s="1"/>
      <c r="B31" s="1"/>
    </row>
    <row r="32" spans="1:2" ht="15.75" thickBot="1">
      <c r="A32" s="1"/>
      <c r="B32" s="1"/>
    </row>
    <row r="33" spans="1:2" ht="15.75" thickBot="1">
      <c r="A33" s="1"/>
      <c r="B33" s="1"/>
    </row>
    <row r="34" spans="1:2" ht="15.75" thickBot="1">
      <c r="A34" s="1"/>
      <c r="B34" s="1"/>
    </row>
    <row r="35" spans="1:2" ht="15.75" thickBot="1">
      <c r="A35" s="1"/>
      <c r="B35" s="1"/>
    </row>
    <row r="36" spans="1:2" ht="15.75" thickBot="1">
      <c r="A36" s="1"/>
      <c r="B36" s="1"/>
    </row>
    <row r="37" spans="1:2" ht="15.75" thickBot="1">
      <c r="A37" s="1"/>
      <c r="B37" s="1"/>
    </row>
    <row r="38" spans="1:2" ht="15.75" thickBot="1">
      <c r="A38" s="1"/>
      <c r="B38" s="1"/>
    </row>
    <row r="39" spans="1:2" ht="15.75" thickBot="1">
      <c r="A39" s="1"/>
      <c r="B39" s="1"/>
    </row>
    <row r="40" spans="1:2" ht="15.75" thickBot="1">
      <c r="A40" s="1"/>
      <c r="B40" s="1"/>
    </row>
    <row r="41" spans="1:2" ht="15.75" thickBot="1">
      <c r="A41" s="1"/>
      <c r="B41" s="1"/>
    </row>
    <row r="42" spans="1:2" ht="15.75" thickBot="1">
      <c r="A42" s="1"/>
      <c r="B42" s="1"/>
    </row>
    <row r="43" spans="1:2" ht="15.75" thickBot="1">
      <c r="A43" s="1"/>
      <c r="B43" s="1"/>
    </row>
    <row r="44" spans="1:2" ht="15.75" thickBot="1">
      <c r="A44" s="1"/>
      <c r="B44" s="1"/>
    </row>
    <row r="45" spans="1:2" ht="15.75" thickBot="1">
      <c r="A45" s="1"/>
      <c r="B45" s="1"/>
    </row>
    <row r="46" spans="1:2" ht="15.75" thickBot="1">
      <c r="A46" s="1"/>
      <c r="B46" s="1"/>
    </row>
    <row r="47" spans="1:2" ht="15.75" thickBot="1">
      <c r="A47" s="1"/>
      <c r="B47" s="1"/>
    </row>
    <row r="48" spans="1:2" ht="15.75" thickBot="1">
      <c r="A48" s="1"/>
      <c r="B48" s="1"/>
    </row>
    <row r="49" spans="1:2" ht="15.75" thickBot="1">
      <c r="A49" s="1"/>
      <c r="B49" s="1"/>
    </row>
    <row r="50" spans="1:2" ht="15.75" thickBot="1">
      <c r="A50" s="1"/>
      <c r="B50" s="1"/>
    </row>
    <row r="51" spans="1:2" ht="15.75" thickBot="1">
      <c r="A51" s="1"/>
      <c r="B51" s="1"/>
    </row>
    <row r="52" spans="1:2" ht="15.75" thickBot="1">
      <c r="A52" s="1"/>
      <c r="B52" s="1"/>
    </row>
    <row r="53" spans="1:2" ht="15.75" thickBot="1">
      <c r="A53" s="1"/>
      <c r="B53" s="1"/>
    </row>
    <row r="54" spans="1:2" ht="15.75" thickBot="1">
      <c r="A54" s="1"/>
      <c r="B54" s="1"/>
    </row>
    <row r="55" spans="1:2" ht="15.75" thickBot="1">
      <c r="A55" s="1"/>
      <c r="B55" s="1"/>
    </row>
    <row r="56" spans="1:2" ht="15.75" thickBot="1">
      <c r="A56" s="1"/>
      <c r="B56" s="1"/>
    </row>
    <row r="57" spans="1:2" ht="15.75" thickBot="1">
      <c r="A57" s="1"/>
      <c r="B57" s="1"/>
    </row>
    <row r="58" spans="1:2" ht="15.75" thickBot="1">
      <c r="A58" s="1"/>
      <c r="B58" s="1"/>
    </row>
    <row r="59" spans="1:2" ht="15.75" thickBot="1">
      <c r="A59" s="1"/>
      <c r="B59" s="1"/>
    </row>
    <row r="60" spans="1:2" ht="15.75" thickBot="1">
      <c r="A60" s="1"/>
      <c r="B60" s="1"/>
    </row>
    <row r="61" spans="1:2" ht="15.75" thickBot="1">
      <c r="A61" s="1"/>
      <c r="B61" s="1"/>
    </row>
    <row r="62" spans="1:2" ht="15.75" thickBot="1">
      <c r="A62" s="1"/>
      <c r="B62" s="1"/>
    </row>
    <row r="63" spans="1:2" ht="15.75" thickBot="1">
      <c r="A63" s="1"/>
      <c r="B63" s="1"/>
    </row>
    <row r="64" spans="1:2" ht="15.75" thickBot="1">
      <c r="A64" s="1"/>
      <c r="B64" s="1"/>
    </row>
    <row r="65" spans="1:2" ht="15.75" thickBot="1">
      <c r="A65" s="1"/>
      <c r="B65" s="1"/>
    </row>
    <row r="66" spans="1:2" ht="15.75" thickBot="1">
      <c r="A66" s="1"/>
      <c r="B66" s="1"/>
    </row>
    <row r="67" spans="1:2" ht="15.75" thickBot="1">
      <c r="A67" s="1"/>
      <c r="B67" s="1"/>
    </row>
    <row r="68" spans="1:2" ht="15.75" thickBot="1">
      <c r="A68" s="1"/>
      <c r="B68" s="1"/>
    </row>
    <row r="69" spans="1:2" ht="15.75" thickBot="1">
      <c r="A69" s="1"/>
      <c r="B69" s="1"/>
    </row>
    <row r="70" spans="1:2" ht="15.75" thickBot="1">
      <c r="A70" s="1"/>
      <c r="B70" s="1"/>
    </row>
    <row r="71" spans="1:2" ht="15.75" thickBot="1">
      <c r="A71" s="1"/>
      <c r="B71" s="1"/>
    </row>
    <row r="72" spans="1:2" ht="15.75" thickBot="1">
      <c r="A72" s="1"/>
      <c r="B72" s="1"/>
    </row>
    <row r="73" spans="1:2" ht="15.75" thickBot="1">
      <c r="A73" s="1"/>
      <c r="B73" s="1"/>
    </row>
    <row r="74" spans="1:2" ht="15.75" thickBot="1">
      <c r="A74" s="1"/>
      <c r="B74" s="1"/>
    </row>
    <row r="75" spans="1:2" ht="15.75" thickBot="1">
      <c r="A75" s="1"/>
      <c r="B75" s="1"/>
    </row>
    <row r="76" spans="1:2" ht="15.75" thickBot="1">
      <c r="A76" s="1"/>
      <c r="B76" s="1"/>
    </row>
    <row r="77" spans="1:2" ht="15.75" thickBot="1">
      <c r="A77" s="1"/>
      <c r="B77" s="1"/>
    </row>
    <row r="78" spans="1:2" ht="15.75" thickBot="1">
      <c r="A78" s="1"/>
      <c r="B78" s="1"/>
    </row>
    <row r="79" spans="1:2" ht="15.75" thickBot="1">
      <c r="A79" s="1"/>
      <c r="B79" s="1"/>
    </row>
    <row r="80" spans="1:2" ht="15.75" thickBot="1">
      <c r="A80" s="1"/>
      <c r="B80" s="1"/>
    </row>
    <row r="81" spans="1:2" ht="15.75" thickBot="1">
      <c r="A81" s="1"/>
      <c r="B81" s="1"/>
    </row>
    <row r="82" spans="1:2" ht="15.75" thickBot="1">
      <c r="A82" s="1"/>
      <c r="B82" s="1"/>
    </row>
    <row r="83" spans="1:2" ht="15.75" thickBot="1">
      <c r="A83" s="1"/>
      <c r="B83" s="1"/>
    </row>
    <row r="84" spans="1:2" ht="15.75" thickBot="1">
      <c r="A84" s="1"/>
      <c r="B84" s="1"/>
    </row>
    <row r="85" spans="1:2" ht="15.75" thickBot="1">
      <c r="A85" s="1"/>
      <c r="B85" s="1"/>
    </row>
    <row r="86" spans="1:2" ht="15.75" thickBot="1">
      <c r="A86" s="1"/>
      <c r="B86" s="1"/>
    </row>
    <row r="87" spans="1:2" ht="15.75" thickBot="1">
      <c r="A87" s="1"/>
      <c r="B87" s="1"/>
    </row>
    <row r="88" spans="1:2" ht="15.75" thickBot="1">
      <c r="A88" s="1"/>
      <c r="B88" s="1"/>
    </row>
    <row r="89" spans="1:2" ht="15.75" thickBot="1">
      <c r="A89" s="1"/>
      <c r="B89" s="1"/>
    </row>
    <row r="90" spans="1:2" ht="15.75" thickBot="1">
      <c r="A90" s="1"/>
      <c r="B90" s="1"/>
    </row>
    <row r="91" spans="1:2" ht="15.75" thickBot="1">
      <c r="A91" s="1"/>
      <c r="B91" s="1"/>
    </row>
    <row r="92" spans="1:2" ht="15.75" thickBot="1">
      <c r="A92" s="1"/>
      <c r="B92" s="1"/>
    </row>
    <row r="93" spans="1:2" ht="15.75" thickBot="1">
      <c r="A93" s="1"/>
      <c r="B93" s="1"/>
    </row>
    <row r="94" spans="1:2" ht="15.75" thickBot="1">
      <c r="A94" s="1"/>
      <c r="B94" s="1"/>
    </row>
    <row r="95" spans="1:2" ht="15.75" thickBot="1">
      <c r="A95" s="1"/>
      <c r="B95" s="1"/>
    </row>
    <row r="96" spans="1:2" ht="15.75" thickBot="1">
      <c r="A96" s="1"/>
      <c r="B96" s="1"/>
    </row>
    <row r="97" spans="1:2" ht="15.75" thickBot="1">
      <c r="A97" s="1"/>
      <c r="B97" s="1"/>
    </row>
    <row r="98" spans="1:2" ht="15.75" thickBot="1">
      <c r="A98" s="1"/>
      <c r="B98" s="1"/>
    </row>
    <row r="99" spans="1:2" ht="15.75" thickBot="1">
      <c r="A99" s="1"/>
      <c r="B99" s="1"/>
    </row>
    <row r="100" spans="1:2" ht="15.75" thickBot="1">
      <c r="A100" s="1"/>
      <c r="B10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5"/>
  <sheetViews>
    <sheetView workbookViewId="0">
      <selection activeCell="O7" sqref="O7"/>
    </sheetView>
  </sheetViews>
  <sheetFormatPr defaultRowHeight="15"/>
  <sheetData>
    <row r="1" spans="1:15">
      <c r="A1">
        <v>5</v>
      </c>
      <c r="B1">
        <f>AVERAGE(A1:A4)</f>
        <v>2</v>
      </c>
      <c r="C1">
        <f>A1-B$1</f>
        <v>3</v>
      </c>
      <c r="D1">
        <f>C1^2</f>
        <v>9</v>
      </c>
      <c r="E1">
        <f>SUM(D1:D4)</f>
        <v>62</v>
      </c>
      <c r="N1">
        <f>0.13/18</f>
        <v>7.2222222222222228E-3</v>
      </c>
      <c r="O1">
        <f>SQRT(N1+N2)</f>
        <v>0.11145502331533659</v>
      </c>
    </row>
    <row r="2" spans="1:15">
      <c r="A2">
        <v>6</v>
      </c>
      <c r="C2">
        <f t="shared" ref="C2:C4" si="0">A2-B$1</f>
        <v>4</v>
      </c>
      <c r="D2">
        <f t="shared" ref="D2:D4" si="1">C2^2</f>
        <v>16</v>
      </c>
      <c r="I2">
        <f>G3/207+G3/220</f>
        <v>1.7715828360329637E-2</v>
      </c>
      <c r="N2">
        <f>0.13/25</f>
        <v>5.1999999999999998E-3</v>
      </c>
    </row>
    <row r="3" spans="1:15">
      <c r="A3">
        <v>1</v>
      </c>
      <c r="C3">
        <f t="shared" si="0"/>
        <v>-1</v>
      </c>
      <c r="D3">
        <f t="shared" si="1"/>
        <v>1</v>
      </c>
      <c r="G3">
        <f>(481+322)/425</f>
        <v>1.8894117647058823</v>
      </c>
      <c r="I3">
        <f>SQRT(I2)</f>
        <v>0.13310082028421025</v>
      </c>
      <c r="J3">
        <f>(35.8-31.6)/I3</f>
        <v>31.555027166862935</v>
      </c>
      <c r="L3">
        <f>3/0.94</f>
        <v>3.191489361702128</v>
      </c>
      <c r="N3">
        <f>3.8-2.1</f>
        <v>1.6999999999999997</v>
      </c>
      <c r="O3">
        <f>N3/O1</f>
        <v>15.252789416141766</v>
      </c>
    </row>
    <row r="4" spans="1:15">
      <c r="A4">
        <v>-4</v>
      </c>
      <c r="C4">
        <f t="shared" si="0"/>
        <v>-6</v>
      </c>
      <c r="D4">
        <f t="shared" si="1"/>
        <v>36</v>
      </c>
      <c r="L4">
        <f>L3^2</f>
        <v>10.185604345857858</v>
      </c>
      <c r="M4">
        <f>3/2.33</f>
        <v>1.2875536480686696</v>
      </c>
    </row>
    <row r="5" spans="1:15">
      <c r="L5">
        <f>L4/(18+L4)</f>
        <v>0.36137612026597288</v>
      </c>
    </row>
    <row r="6" spans="1:15">
      <c r="A6">
        <v>3</v>
      </c>
      <c r="B6">
        <f>AVERAGE(A6:A8)</f>
        <v>6</v>
      </c>
      <c r="C6">
        <f>A6-B$6</f>
        <v>-3</v>
      </c>
      <c r="D6">
        <f>C6^2</f>
        <v>9</v>
      </c>
      <c r="E6">
        <f>SUM(D6:D8)</f>
        <v>14</v>
      </c>
    </row>
    <row r="7" spans="1:15">
      <c r="A7">
        <v>7</v>
      </c>
      <c r="C7">
        <f t="shared" ref="C7:C8" si="2">A7-B$6</f>
        <v>1</v>
      </c>
      <c r="D7">
        <f t="shared" ref="D7:D8" si="3">C7^2</f>
        <v>1</v>
      </c>
      <c r="G7" t="s">
        <v>10</v>
      </c>
      <c r="H7" t="s">
        <v>11</v>
      </c>
      <c r="I7" t="s">
        <v>12</v>
      </c>
      <c r="J7" t="s">
        <v>13</v>
      </c>
      <c r="K7" t="s">
        <v>14</v>
      </c>
      <c r="O7">
        <f>1/1.29</f>
        <v>0.77519379844961234</v>
      </c>
    </row>
    <row r="8" spans="1:15">
      <c r="A8">
        <v>8</v>
      </c>
      <c r="C8">
        <f t="shared" si="2"/>
        <v>2</v>
      </c>
      <c r="D8">
        <f t="shared" si="3"/>
        <v>4</v>
      </c>
      <c r="G8">
        <v>12</v>
      </c>
      <c r="H8">
        <v>8</v>
      </c>
      <c r="I8">
        <v>52</v>
      </c>
      <c r="J8">
        <v>57</v>
      </c>
      <c r="K8">
        <v>5.0999999999999996</v>
      </c>
      <c r="M8" t="s">
        <v>15</v>
      </c>
    </row>
    <row r="9" spans="1:15">
      <c r="L9">
        <f>K8/I8</f>
        <v>9.8076923076923075E-2</v>
      </c>
      <c r="M9">
        <f>G8-H8-3</f>
        <v>1</v>
      </c>
    </row>
    <row r="10" spans="1:15">
      <c r="L10">
        <f>K8/J8</f>
        <v>8.9473684210526316E-2</v>
      </c>
      <c r="M10">
        <f>M9/L11</f>
        <v>2.3090894797690584</v>
      </c>
    </row>
    <row r="11" spans="1:15">
      <c r="L11">
        <f>SQRT(L9+L10)</f>
        <v>0.43307113421174748</v>
      </c>
    </row>
    <row r="12" spans="1:15">
      <c r="F12">
        <v>15.2</v>
      </c>
    </row>
    <row r="13" spans="1:15">
      <c r="F13">
        <f>F12</f>
        <v>15.2</v>
      </c>
    </row>
    <row r="14" spans="1:15">
      <c r="E14">
        <v>4</v>
      </c>
      <c r="F14">
        <f>F13/E14</f>
        <v>3.8</v>
      </c>
      <c r="G14">
        <f>SQRT(F14+F15)</f>
        <v>2.9776948578836393</v>
      </c>
    </row>
    <row r="15" spans="1:15">
      <c r="B15">
        <f>(B1-B6)/G14</f>
        <v>-1.343320988518935</v>
      </c>
      <c r="E15">
        <v>3</v>
      </c>
      <c r="F15">
        <f>F13/E15</f>
        <v>5.0666666666666664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8"/>
  <sheetViews>
    <sheetView topLeftCell="A13" workbookViewId="0">
      <selection activeCell="F28" sqref="F28"/>
    </sheetView>
  </sheetViews>
  <sheetFormatPr defaultRowHeight="15"/>
  <sheetData>
    <row r="1" spans="1:5">
      <c r="A1">
        <v>2</v>
      </c>
      <c r="B1">
        <f>A1-A$6</f>
        <v>-1</v>
      </c>
      <c r="C1">
        <f>B1^2</f>
        <v>1</v>
      </c>
    </row>
    <row r="2" spans="1:5">
      <c r="A2">
        <v>-3</v>
      </c>
      <c r="B2">
        <f t="shared" ref="B2:B6" si="0">A2-A$6</f>
        <v>-6</v>
      </c>
      <c r="C2">
        <f t="shared" ref="C2:C6" si="1">B2^2</f>
        <v>36</v>
      </c>
    </row>
    <row r="3" spans="1:5">
      <c r="A3">
        <v>5</v>
      </c>
      <c r="B3">
        <f t="shared" si="0"/>
        <v>2</v>
      </c>
      <c r="C3">
        <f t="shared" si="1"/>
        <v>4</v>
      </c>
      <c r="D3">
        <f>SUM(C1:C5)</f>
        <v>58</v>
      </c>
    </row>
    <row r="4" spans="1:5">
      <c r="A4">
        <v>4</v>
      </c>
      <c r="B4">
        <f t="shared" si="0"/>
        <v>1</v>
      </c>
      <c r="C4">
        <f t="shared" si="1"/>
        <v>1</v>
      </c>
    </row>
    <row r="5" spans="1:5">
      <c r="A5">
        <v>7</v>
      </c>
      <c r="B5">
        <f t="shared" si="0"/>
        <v>4</v>
      </c>
      <c r="C5">
        <f t="shared" si="1"/>
        <v>16</v>
      </c>
    </row>
    <row r="6" spans="1:5">
      <c r="A6">
        <f>AVERAGE(A1:A5)</f>
        <v>3</v>
      </c>
      <c r="B6">
        <f t="shared" si="0"/>
        <v>0</v>
      </c>
      <c r="C6">
        <f t="shared" si="1"/>
        <v>0</v>
      </c>
    </row>
    <row r="8" spans="1:5">
      <c r="A8">
        <v>10</v>
      </c>
      <c r="B8">
        <f>A8-A$12</f>
        <v>-2</v>
      </c>
      <c r="C8">
        <f>B8^2</f>
        <v>4</v>
      </c>
    </row>
    <row r="9" spans="1:5">
      <c r="A9">
        <v>13</v>
      </c>
      <c r="B9">
        <f t="shared" ref="B9:B12" si="2">A9-A$12</f>
        <v>1</v>
      </c>
      <c r="C9">
        <f t="shared" ref="C9:C12" si="3">B9^2</f>
        <v>1</v>
      </c>
      <c r="D9">
        <f>SUM(C8:C11)</f>
        <v>18</v>
      </c>
    </row>
    <row r="10" spans="1:5">
      <c r="A10">
        <v>15</v>
      </c>
      <c r="B10">
        <f t="shared" si="2"/>
        <v>3</v>
      </c>
      <c r="C10">
        <f t="shared" si="3"/>
        <v>9</v>
      </c>
    </row>
    <row r="11" spans="1:5">
      <c r="A11">
        <v>10</v>
      </c>
      <c r="B11">
        <f t="shared" si="2"/>
        <v>-2</v>
      </c>
      <c r="C11">
        <f t="shared" si="3"/>
        <v>4</v>
      </c>
    </row>
    <row r="12" spans="1:5">
      <c r="A12">
        <f>AVERAGE(A8:A11)</f>
        <v>12</v>
      </c>
      <c r="B12">
        <f t="shared" si="2"/>
        <v>0</v>
      </c>
      <c r="C12">
        <f t="shared" si="3"/>
        <v>0</v>
      </c>
    </row>
    <row r="16" spans="1:5">
      <c r="A16">
        <v>2</v>
      </c>
      <c r="B16">
        <f>A16-A$21</f>
        <v>-1</v>
      </c>
      <c r="C16">
        <f>B16^2</f>
        <v>1</v>
      </c>
      <c r="D16">
        <f>SUM(C16:C20)</f>
        <v>58</v>
      </c>
      <c r="E16">
        <f>D16/D17</f>
        <v>14.5</v>
      </c>
    </row>
    <row r="17" spans="1:6">
      <c r="A17">
        <v>-3</v>
      </c>
      <c r="B17">
        <f t="shared" ref="B17:B21" si="4">A17-A$21</f>
        <v>-6</v>
      </c>
      <c r="C17">
        <f t="shared" ref="C17:C21" si="5">B17^2</f>
        <v>36</v>
      </c>
      <c r="D17">
        <v>4</v>
      </c>
    </row>
    <row r="18" spans="1:6">
      <c r="A18">
        <v>5</v>
      </c>
      <c r="B18">
        <f t="shared" si="4"/>
        <v>2</v>
      </c>
      <c r="C18">
        <f t="shared" si="5"/>
        <v>4</v>
      </c>
    </row>
    <row r="19" spans="1:6">
      <c r="A19">
        <v>4</v>
      </c>
      <c r="B19">
        <f t="shared" si="4"/>
        <v>1</v>
      </c>
      <c r="C19">
        <f t="shared" si="5"/>
        <v>1</v>
      </c>
    </row>
    <row r="20" spans="1:6">
      <c r="A20">
        <v>7</v>
      </c>
      <c r="B20">
        <f t="shared" si="4"/>
        <v>4</v>
      </c>
      <c r="C20">
        <f t="shared" si="5"/>
        <v>16</v>
      </c>
      <c r="E20" t="s">
        <v>16</v>
      </c>
      <c r="F20" t="s">
        <v>16</v>
      </c>
    </row>
    <row r="21" spans="1:6">
      <c r="A21">
        <f>AVERAGE(A16:A20)</f>
        <v>3</v>
      </c>
      <c r="B21">
        <f t="shared" si="4"/>
        <v>0</v>
      </c>
      <c r="C21">
        <f t="shared" si="5"/>
        <v>0</v>
      </c>
    </row>
    <row r="23" spans="1:6">
      <c r="A23">
        <v>10</v>
      </c>
      <c r="B23">
        <f>A23-A$27</f>
        <v>-2</v>
      </c>
      <c r="C23">
        <f>B23^2</f>
        <v>4</v>
      </c>
      <c r="D23">
        <f>SUM(C23:C26)</f>
        <v>18</v>
      </c>
      <c r="E23">
        <f>D23/D24</f>
        <v>6</v>
      </c>
    </row>
    <row r="24" spans="1:6">
      <c r="A24">
        <v>13</v>
      </c>
      <c r="B24">
        <f t="shared" ref="B24:B27" si="6">A24-A$27</f>
        <v>1</v>
      </c>
      <c r="C24">
        <f t="shared" ref="C24:C27" si="7">B24^2</f>
        <v>1</v>
      </c>
      <c r="D24">
        <v>3</v>
      </c>
    </row>
    <row r="25" spans="1:6">
      <c r="A25">
        <v>15</v>
      </c>
      <c r="B25">
        <f t="shared" si="6"/>
        <v>3</v>
      </c>
      <c r="C25">
        <f t="shared" si="7"/>
        <v>9</v>
      </c>
      <c r="E25">
        <f>(D16+D23)/7</f>
        <v>10.857142857142858</v>
      </c>
    </row>
    <row r="26" spans="1:6">
      <c r="A26">
        <v>10</v>
      </c>
      <c r="B26">
        <f t="shared" si="6"/>
        <v>-2</v>
      </c>
      <c r="C26">
        <f t="shared" si="7"/>
        <v>4</v>
      </c>
      <c r="E26">
        <f>E25/5</f>
        <v>2.1714285714285717</v>
      </c>
      <c r="F26">
        <f>SQRT(E26+E27)</f>
        <v>2.210365192839022</v>
      </c>
    </row>
    <row r="27" spans="1:6">
      <c r="A27">
        <f>AVERAGE(A23:A26)</f>
        <v>12</v>
      </c>
      <c r="B27">
        <f t="shared" si="6"/>
        <v>0</v>
      </c>
      <c r="C27">
        <f t="shared" si="7"/>
        <v>0</v>
      </c>
      <c r="E27">
        <f>E25/4</f>
        <v>2.7142857142857144</v>
      </c>
    </row>
    <row r="28" spans="1:6">
      <c r="F28">
        <f>(A21-A27)/F26</f>
        <v>-4.0717253552297761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5"/>
  <sheetViews>
    <sheetView topLeftCell="C1" workbookViewId="0">
      <selection activeCell="I35" sqref="I35"/>
    </sheetView>
  </sheetViews>
  <sheetFormatPr defaultRowHeight="15"/>
  <cols>
    <col min="1" max="1" width="10.28515625" bestFit="1" customWidth="1"/>
    <col min="2" max="2" width="11.7109375" bestFit="1" customWidth="1"/>
    <col min="3" max="3" width="19" bestFit="1" customWidth="1"/>
    <col min="4" max="4" width="20.7109375" bestFit="1" customWidth="1"/>
    <col min="5" max="5" width="29.28515625" bestFit="1" customWidth="1"/>
    <col min="6" max="6" width="32.28515625" bestFit="1" customWidth="1"/>
    <col min="7" max="7" width="32.85546875" bestFit="1" customWidth="1"/>
    <col min="8" max="8" width="35.85546875" bestFit="1" customWidth="1"/>
  </cols>
  <sheetData>
    <row r="1" spans="1:8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</row>
    <row r="2" spans="1:8">
      <c r="A2">
        <v>12.079000000000001</v>
      </c>
      <c r="B2">
        <v>19.277999999999999</v>
      </c>
      <c r="C2">
        <f>AVERAGE(A2:A25)</f>
        <v>14.051125000000001</v>
      </c>
      <c r="D2">
        <f>AVERAGE(B2:B25)</f>
        <v>22.015916666666669</v>
      </c>
      <c r="E2">
        <f>A2-C$2</f>
        <v>-1.9721250000000001</v>
      </c>
      <c r="F2">
        <f>B2-D$2</f>
        <v>-2.7379166666666706</v>
      </c>
      <c r="G2">
        <f>E2^2</f>
        <v>3.8892770156250007</v>
      </c>
      <c r="H2">
        <f>F2^2</f>
        <v>7.4961876736111321</v>
      </c>
    </row>
    <row r="3" spans="1:8">
      <c r="A3">
        <v>16.791</v>
      </c>
      <c r="B3">
        <v>18.741</v>
      </c>
      <c r="E3">
        <f t="shared" ref="E3:E25" si="0">A3-C$2</f>
        <v>2.7398749999999996</v>
      </c>
      <c r="F3">
        <f t="shared" ref="F3:F25" si="1">B3-D$2</f>
        <v>-3.2749166666666696</v>
      </c>
      <c r="G3">
        <f t="shared" ref="G3:G25" si="2">E3^2</f>
        <v>7.5069150156249975</v>
      </c>
      <c r="H3">
        <f t="shared" ref="H3:H25" si="3">F3^2</f>
        <v>10.72507917361113</v>
      </c>
    </row>
    <row r="4" spans="1:8">
      <c r="A4">
        <v>9.5640000000000001</v>
      </c>
      <c r="B4">
        <v>21.213999999999999</v>
      </c>
      <c r="E4">
        <f t="shared" si="0"/>
        <v>-4.4871250000000007</v>
      </c>
      <c r="F4">
        <f t="shared" si="1"/>
        <v>-0.80191666666667061</v>
      </c>
      <c r="G4">
        <f t="shared" si="2"/>
        <v>20.134290765625007</v>
      </c>
      <c r="H4">
        <f t="shared" si="3"/>
        <v>0.64307034027778409</v>
      </c>
    </row>
    <row r="5" spans="1:8">
      <c r="A5">
        <v>8.6300000000000008</v>
      </c>
      <c r="B5">
        <v>15.686999999999999</v>
      </c>
      <c r="E5">
        <f t="shared" si="0"/>
        <v>-5.421125</v>
      </c>
      <c r="F5">
        <f t="shared" si="1"/>
        <v>-6.3289166666666699</v>
      </c>
      <c r="G5">
        <f t="shared" si="2"/>
        <v>29.388596265625001</v>
      </c>
      <c r="H5">
        <f t="shared" si="3"/>
        <v>40.055186173611155</v>
      </c>
    </row>
    <row r="6" spans="1:8">
      <c r="A6">
        <v>14.669</v>
      </c>
      <c r="B6">
        <v>22.803000000000001</v>
      </c>
      <c r="E6">
        <f t="shared" si="0"/>
        <v>0.61787499999999973</v>
      </c>
      <c r="F6">
        <f t="shared" si="1"/>
        <v>0.78708333333333158</v>
      </c>
      <c r="G6">
        <f t="shared" si="2"/>
        <v>0.38176951562499967</v>
      </c>
      <c r="H6">
        <f t="shared" si="3"/>
        <v>0.61950017361110832</v>
      </c>
    </row>
    <row r="7" spans="1:8">
      <c r="A7">
        <v>12.238</v>
      </c>
      <c r="B7">
        <v>20.878</v>
      </c>
      <c r="E7">
        <f t="shared" si="0"/>
        <v>-1.8131250000000012</v>
      </c>
      <c r="F7">
        <f t="shared" si="1"/>
        <v>-1.1379166666666691</v>
      </c>
      <c r="G7">
        <f t="shared" si="2"/>
        <v>3.2874222656250045</v>
      </c>
      <c r="H7">
        <f t="shared" si="3"/>
        <v>1.2948543402777835</v>
      </c>
    </row>
    <row r="8" spans="1:8">
      <c r="A8">
        <v>14.692</v>
      </c>
      <c r="B8">
        <v>24.571999999999999</v>
      </c>
      <c r="E8">
        <f t="shared" si="0"/>
        <v>0.64087499999999942</v>
      </c>
      <c r="F8">
        <f t="shared" si="1"/>
        <v>2.5560833333333299</v>
      </c>
      <c r="G8">
        <f t="shared" si="2"/>
        <v>0.41072076562499926</v>
      </c>
      <c r="H8">
        <f t="shared" si="3"/>
        <v>6.5335620069444271</v>
      </c>
    </row>
    <row r="9" spans="1:8">
      <c r="A9">
        <v>8.9870000000000001</v>
      </c>
      <c r="B9">
        <v>17.393999999999998</v>
      </c>
      <c r="E9">
        <f t="shared" si="0"/>
        <v>-5.0641250000000007</v>
      </c>
      <c r="F9">
        <f t="shared" si="1"/>
        <v>-4.6219166666666709</v>
      </c>
      <c r="G9">
        <f t="shared" si="2"/>
        <v>25.645362015625008</v>
      </c>
      <c r="H9">
        <f t="shared" si="3"/>
        <v>21.362113673611152</v>
      </c>
    </row>
    <row r="10" spans="1:8">
      <c r="A10">
        <v>9.4009999999999998</v>
      </c>
      <c r="B10">
        <v>20.762</v>
      </c>
      <c r="E10">
        <f t="shared" si="0"/>
        <v>-4.650125000000001</v>
      </c>
      <c r="F10">
        <f t="shared" si="1"/>
        <v>-1.2539166666666688</v>
      </c>
      <c r="G10">
        <f t="shared" si="2"/>
        <v>21.623662515625011</v>
      </c>
      <c r="H10">
        <f t="shared" si="3"/>
        <v>1.5723070069444498</v>
      </c>
    </row>
    <row r="11" spans="1:8">
      <c r="A11">
        <v>14.48</v>
      </c>
      <c r="B11">
        <v>26.282</v>
      </c>
      <c r="E11">
        <f t="shared" si="0"/>
        <v>0.42887499999999967</v>
      </c>
      <c r="F11">
        <f t="shared" si="1"/>
        <v>4.2660833333333308</v>
      </c>
      <c r="G11">
        <f t="shared" si="2"/>
        <v>0.18393376562499972</v>
      </c>
      <c r="H11">
        <f t="shared" si="3"/>
        <v>18.199467006944424</v>
      </c>
    </row>
    <row r="12" spans="1:8">
      <c r="A12">
        <v>22.327999999999999</v>
      </c>
      <c r="B12">
        <v>24.524000000000001</v>
      </c>
      <c r="E12">
        <f t="shared" si="0"/>
        <v>8.2768749999999986</v>
      </c>
      <c r="F12">
        <f t="shared" si="1"/>
        <v>2.5080833333333317</v>
      </c>
      <c r="G12">
        <f t="shared" si="2"/>
        <v>68.506659765624974</v>
      </c>
      <c r="H12">
        <f t="shared" si="3"/>
        <v>6.290482006944436</v>
      </c>
    </row>
    <row r="13" spans="1:8">
      <c r="A13">
        <v>15.298</v>
      </c>
      <c r="B13">
        <v>18.643999999999998</v>
      </c>
      <c r="E13">
        <f t="shared" si="0"/>
        <v>1.2468749999999993</v>
      </c>
      <c r="F13">
        <f t="shared" si="1"/>
        <v>-3.3719166666666709</v>
      </c>
      <c r="G13">
        <f t="shared" si="2"/>
        <v>1.5546972656249982</v>
      </c>
      <c r="H13">
        <f t="shared" si="3"/>
        <v>11.369822006944473</v>
      </c>
    </row>
    <row r="14" spans="1:8">
      <c r="A14">
        <v>15.073</v>
      </c>
      <c r="B14">
        <v>17.510000000000002</v>
      </c>
      <c r="E14">
        <f t="shared" si="0"/>
        <v>1.0218749999999996</v>
      </c>
      <c r="F14">
        <f t="shared" si="1"/>
        <v>-4.5059166666666677</v>
      </c>
      <c r="G14">
        <f t="shared" si="2"/>
        <v>1.0442285156249993</v>
      </c>
      <c r="H14">
        <f t="shared" si="3"/>
        <v>20.303285006944453</v>
      </c>
    </row>
    <row r="15" spans="1:8">
      <c r="A15">
        <v>16.928999999999998</v>
      </c>
      <c r="B15">
        <v>20.329999999999998</v>
      </c>
      <c r="E15">
        <f t="shared" si="0"/>
        <v>2.8778749999999977</v>
      </c>
      <c r="F15">
        <f t="shared" si="1"/>
        <v>-1.6859166666666709</v>
      </c>
      <c r="G15">
        <f t="shared" si="2"/>
        <v>8.2821645156249861</v>
      </c>
      <c r="H15">
        <f t="shared" si="3"/>
        <v>2.8423150069444589</v>
      </c>
    </row>
    <row r="16" spans="1:8">
      <c r="A16">
        <v>18.2</v>
      </c>
      <c r="B16">
        <v>35.255000000000003</v>
      </c>
      <c r="E16">
        <f t="shared" si="0"/>
        <v>4.1488749999999985</v>
      </c>
      <c r="F16">
        <f t="shared" si="1"/>
        <v>13.239083333333333</v>
      </c>
      <c r="G16">
        <f t="shared" si="2"/>
        <v>17.213163765624987</v>
      </c>
      <c r="H16">
        <f t="shared" si="3"/>
        <v>175.27332750694444</v>
      </c>
    </row>
    <row r="17" spans="1:8">
      <c r="A17">
        <v>12.13</v>
      </c>
      <c r="B17">
        <v>22.158000000000001</v>
      </c>
      <c r="E17">
        <f t="shared" si="0"/>
        <v>-1.921125</v>
      </c>
      <c r="F17">
        <f t="shared" si="1"/>
        <v>0.14208333333333201</v>
      </c>
      <c r="G17">
        <f t="shared" si="2"/>
        <v>3.6907212656249997</v>
      </c>
      <c r="H17">
        <f t="shared" si="3"/>
        <v>2.0187673611110735E-2</v>
      </c>
    </row>
    <row r="18" spans="1:8">
      <c r="A18">
        <v>18.495000000000001</v>
      </c>
      <c r="B18">
        <v>25.138999999999999</v>
      </c>
      <c r="E18">
        <f t="shared" si="0"/>
        <v>4.4438750000000002</v>
      </c>
      <c r="F18">
        <f t="shared" si="1"/>
        <v>3.1230833333333301</v>
      </c>
      <c r="G18">
        <f t="shared" si="2"/>
        <v>19.748025015625004</v>
      </c>
      <c r="H18">
        <f t="shared" si="3"/>
        <v>9.7536495069444236</v>
      </c>
    </row>
    <row r="19" spans="1:8">
      <c r="A19">
        <v>10.638999999999999</v>
      </c>
      <c r="B19">
        <v>20.428999999999998</v>
      </c>
      <c r="E19">
        <f t="shared" si="0"/>
        <v>-3.4121250000000014</v>
      </c>
      <c r="F19">
        <f t="shared" si="1"/>
        <v>-1.5869166666666707</v>
      </c>
      <c r="G19">
        <f t="shared" si="2"/>
        <v>11.642597015625009</v>
      </c>
      <c r="H19">
        <f t="shared" si="3"/>
        <v>2.5183045069444576</v>
      </c>
    </row>
    <row r="20" spans="1:8">
      <c r="A20">
        <v>11.343999999999999</v>
      </c>
      <c r="B20">
        <v>17.425000000000001</v>
      </c>
      <c r="E20">
        <f t="shared" si="0"/>
        <v>-2.7071250000000013</v>
      </c>
      <c r="F20">
        <f t="shared" si="1"/>
        <v>-4.5909166666666685</v>
      </c>
      <c r="G20">
        <f t="shared" si="2"/>
        <v>7.3285257656250069</v>
      </c>
      <c r="H20">
        <f t="shared" si="3"/>
        <v>21.076515840277796</v>
      </c>
    </row>
    <row r="21" spans="1:8">
      <c r="A21">
        <v>12.369</v>
      </c>
      <c r="B21">
        <v>34.287999999999997</v>
      </c>
      <c r="E21">
        <f t="shared" si="0"/>
        <v>-1.682125000000001</v>
      </c>
      <c r="F21">
        <f t="shared" si="1"/>
        <v>12.272083333333327</v>
      </c>
      <c r="G21">
        <f t="shared" si="2"/>
        <v>2.8295445156250034</v>
      </c>
      <c r="H21">
        <f t="shared" si="3"/>
        <v>150.60402934027763</v>
      </c>
    </row>
    <row r="22" spans="1:8">
      <c r="A22">
        <v>12.944000000000001</v>
      </c>
      <c r="B22">
        <v>23.893999999999998</v>
      </c>
      <c r="E22">
        <f t="shared" si="0"/>
        <v>-1.1071249999999999</v>
      </c>
      <c r="F22">
        <f t="shared" si="1"/>
        <v>1.8780833333333291</v>
      </c>
      <c r="G22">
        <f t="shared" si="2"/>
        <v>1.2257257656249998</v>
      </c>
      <c r="H22">
        <f t="shared" si="3"/>
        <v>3.5271970069444287</v>
      </c>
    </row>
    <row r="23" spans="1:8">
      <c r="A23">
        <v>14.233000000000001</v>
      </c>
      <c r="B23">
        <v>17.96</v>
      </c>
      <c r="E23">
        <f t="shared" si="0"/>
        <v>0.18187499999999979</v>
      </c>
      <c r="F23">
        <f t="shared" si="1"/>
        <v>-4.0559166666666684</v>
      </c>
      <c r="G23">
        <f t="shared" si="2"/>
        <v>3.3078515624999923E-2</v>
      </c>
      <c r="H23">
        <f t="shared" si="3"/>
        <v>16.450460006944457</v>
      </c>
    </row>
    <row r="24" spans="1:8">
      <c r="A24">
        <v>19.71</v>
      </c>
      <c r="B24">
        <v>22.058</v>
      </c>
      <c r="E24">
        <f t="shared" si="0"/>
        <v>5.6588750000000001</v>
      </c>
      <c r="F24">
        <f t="shared" si="1"/>
        <v>4.2083333333330586E-2</v>
      </c>
      <c r="G24">
        <f t="shared" si="2"/>
        <v>32.022866265624998</v>
      </c>
      <c r="H24">
        <f t="shared" si="3"/>
        <v>1.7710069444442133E-3</v>
      </c>
    </row>
    <row r="25" spans="1:8">
      <c r="A25">
        <v>16.004000000000001</v>
      </c>
      <c r="B25">
        <v>21.157</v>
      </c>
      <c r="E25">
        <f t="shared" si="0"/>
        <v>1.9528750000000006</v>
      </c>
      <c r="F25">
        <f t="shared" si="1"/>
        <v>-0.85891666666666922</v>
      </c>
      <c r="G25">
        <f t="shared" si="2"/>
        <v>3.8137207656250021</v>
      </c>
      <c r="H25">
        <f t="shared" si="3"/>
        <v>0.73773784027778211</v>
      </c>
    </row>
    <row r="27" spans="1:8">
      <c r="F27" t="s">
        <v>25</v>
      </c>
      <c r="G27">
        <f>SUM(G2:G25)</f>
        <v>291.38766862500006</v>
      </c>
    </row>
    <row r="28" spans="1:8">
      <c r="F28" t="s">
        <v>26</v>
      </c>
      <c r="G28">
        <f>SUM(H2:H25)</f>
        <v>529.27041183333336</v>
      </c>
    </row>
    <row r="29" spans="1:8">
      <c r="H29" t="s">
        <v>31</v>
      </c>
    </row>
    <row r="30" spans="1:8">
      <c r="F30" t="s">
        <v>27</v>
      </c>
      <c r="G30">
        <f>G27/23</f>
        <v>12.669029070652176</v>
      </c>
      <c r="H30">
        <f>SQRT(SUM(G30+G31))</f>
        <v>5.9733396108779937</v>
      </c>
    </row>
    <row r="31" spans="1:8">
      <c r="F31" t="s">
        <v>28</v>
      </c>
      <c r="G31">
        <f>G28/23</f>
        <v>23.011757036231884</v>
      </c>
    </row>
    <row r="33" spans="6:9">
      <c r="F33" t="s">
        <v>29</v>
      </c>
      <c r="G33">
        <f>SQRT(G30)</f>
        <v>3.5593579576451955</v>
      </c>
      <c r="H33" t="s">
        <v>32</v>
      </c>
      <c r="I33">
        <f>SQRT(SUM(G30:G31)/24)</f>
        <v>1.2193028422505088</v>
      </c>
    </row>
    <row r="34" spans="6:9">
      <c r="F34" t="s">
        <v>30</v>
      </c>
      <c r="G34">
        <f>SQRT(G31)</f>
        <v>4.7970571224691376</v>
      </c>
      <c r="H34" t="s">
        <v>33</v>
      </c>
      <c r="I34">
        <f>(D2-C2)/I33</f>
        <v>6.5322505539032303</v>
      </c>
    </row>
    <row r="35" spans="6:9">
      <c r="H35" t="s">
        <v>34</v>
      </c>
      <c r="I35">
        <v>1.714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>
      <selection activeCell="I15" sqref="I15"/>
    </sheetView>
  </sheetViews>
  <sheetFormatPr defaultRowHeight="15"/>
  <cols>
    <col min="1" max="1" width="10.28515625" bestFit="1" customWidth="1"/>
    <col min="2" max="2" width="11.7109375" bestFit="1" customWidth="1"/>
    <col min="3" max="3" width="32.140625" bestFit="1" customWidth="1"/>
    <col min="5" max="5" width="20.42578125" bestFit="1" customWidth="1"/>
    <col min="6" max="6" width="22.5703125" bestFit="1" customWidth="1"/>
    <col min="7" max="7" width="10" bestFit="1" customWidth="1"/>
    <col min="9" max="9" width="32" bestFit="1" customWidth="1"/>
    <col min="10" max="10" width="30.5703125" bestFit="1" customWidth="1"/>
  </cols>
  <sheetData>
    <row r="1" spans="1:10">
      <c r="A1" t="s">
        <v>17</v>
      </c>
      <c r="B1" t="s">
        <v>18</v>
      </c>
      <c r="C1" t="s">
        <v>35</v>
      </c>
      <c r="D1" t="s">
        <v>36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</row>
    <row r="2" spans="1:10">
      <c r="A2">
        <v>12.079000000000001</v>
      </c>
      <c r="B2">
        <v>19.277999999999999</v>
      </c>
      <c r="C2">
        <f>B2-A2</f>
        <v>7.1989999999999981</v>
      </c>
      <c r="D2">
        <f>AVERAGE(C2:C25)</f>
        <v>7.964791666666664</v>
      </c>
      <c r="E2">
        <f>C2-D$2</f>
        <v>-0.76579166666666598</v>
      </c>
      <c r="F2">
        <f>E2^2</f>
        <v>0.58643687673611011</v>
      </c>
      <c r="G2">
        <f>SUM(F2:F25)</f>
        <v>544.33043995833327</v>
      </c>
      <c r="H2">
        <f>G2/23</f>
        <v>23.666540867753621</v>
      </c>
      <c r="I2">
        <f>SQRT(H2)</f>
        <v>4.8648269103590538</v>
      </c>
      <c r="J2">
        <f>I2/SQRT(24)</f>
        <v>0.99302863477834025</v>
      </c>
    </row>
    <row r="3" spans="1:10">
      <c r="A3">
        <v>16.791</v>
      </c>
      <c r="B3">
        <v>18.741</v>
      </c>
      <c r="C3">
        <f t="shared" ref="C3:C25" si="0">B3-A3</f>
        <v>1.9499999999999993</v>
      </c>
      <c r="E3">
        <f t="shared" ref="E3:E25" si="1">C3-D$2</f>
        <v>-6.0147916666666648</v>
      </c>
      <c r="F3">
        <f t="shared" ref="F3:F25" si="2">E3^2</f>
        <v>36.177718793402754</v>
      </c>
      <c r="I3" t="s">
        <v>53</v>
      </c>
      <c r="J3">
        <v>0.05</v>
      </c>
    </row>
    <row r="4" spans="1:10">
      <c r="A4">
        <v>9.5640000000000001</v>
      </c>
      <c r="B4">
        <v>21.213999999999999</v>
      </c>
      <c r="C4">
        <f t="shared" si="0"/>
        <v>11.649999999999999</v>
      </c>
      <c r="E4">
        <f t="shared" si="1"/>
        <v>3.6852083333333345</v>
      </c>
      <c r="F4">
        <f t="shared" si="2"/>
        <v>13.580760460069452</v>
      </c>
      <c r="I4" t="s">
        <v>44</v>
      </c>
      <c r="J4">
        <f>D2</f>
        <v>7.964791666666664</v>
      </c>
    </row>
    <row r="5" spans="1:10">
      <c r="A5">
        <v>8.6300000000000008</v>
      </c>
      <c r="B5">
        <v>15.686999999999999</v>
      </c>
      <c r="C5">
        <f t="shared" si="0"/>
        <v>7.0569999999999986</v>
      </c>
      <c r="E5">
        <f t="shared" si="1"/>
        <v>-0.90779166666666544</v>
      </c>
      <c r="F5">
        <f t="shared" si="2"/>
        <v>0.8240857100694422</v>
      </c>
      <c r="I5" t="s">
        <v>37</v>
      </c>
      <c r="J5">
        <f>J2</f>
        <v>0.99302863477834025</v>
      </c>
    </row>
    <row r="6" spans="1:10">
      <c r="A6">
        <v>14.669</v>
      </c>
      <c r="B6">
        <v>22.803000000000001</v>
      </c>
      <c r="C6">
        <f t="shared" si="0"/>
        <v>8.1340000000000003</v>
      </c>
      <c r="E6">
        <f t="shared" si="1"/>
        <v>0.16920833333333629</v>
      </c>
      <c r="F6">
        <f t="shared" si="2"/>
        <v>2.8631460069445447E-2</v>
      </c>
      <c r="I6" t="s">
        <v>45</v>
      </c>
      <c r="J6">
        <v>1.714</v>
      </c>
    </row>
    <row r="7" spans="1:10">
      <c r="A7">
        <v>12.238</v>
      </c>
      <c r="B7">
        <v>20.878</v>
      </c>
      <c r="C7">
        <f t="shared" si="0"/>
        <v>8.64</v>
      </c>
      <c r="E7">
        <f t="shared" si="1"/>
        <v>0.67520833333333652</v>
      </c>
      <c r="F7">
        <f t="shared" si="2"/>
        <v>0.4559062934027821</v>
      </c>
      <c r="I7" t="s">
        <v>46</v>
      </c>
      <c r="J7">
        <f>J4/J5</f>
        <v>8.020706944109957</v>
      </c>
    </row>
    <row r="8" spans="1:10">
      <c r="A8">
        <v>14.692</v>
      </c>
      <c r="B8">
        <v>24.571999999999999</v>
      </c>
      <c r="C8">
        <f t="shared" si="0"/>
        <v>9.879999999999999</v>
      </c>
      <c r="E8">
        <f t="shared" si="1"/>
        <v>1.915208333333335</v>
      </c>
      <c r="F8">
        <f t="shared" si="2"/>
        <v>3.6680229600694507</v>
      </c>
      <c r="I8" t="s">
        <v>47</v>
      </c>
    </row>
    <row r="9" spans="1:10">
      <c r="A9">
        <v>8.9870000000000001</v>
      </c>
      <c r="B9">
        <v>17.393999999999998</v>
      </c>
      <c r="C9">
        <f t="shared" si="0"/>
        <v>8.4069999999999983</v>
      </c>
      <c r="E9">
        <f t="shared" si="1"/>
        <v>0.4422083333333342</v>
      </c>
      <c r="F9">
        <f t="shared" si="2"/>
        <v>0.1955482100694452</v>
      </c>
      <c r="I9" t="s">
        <v>48</v>
      </c>
      <c r="J9" t="s">
        <v>49</v>
      </c>
    </row>
    <row r="10" spans="1:10">
      <c r="A10">
        <v>9.4009999999999998</v>
      </c>
      <c r="B10">
        <v>20.762</v>
      </c>
      <c r="C10">
        <f t="shared" si="0"/>
        <v>11.361000000000001</v>
      </c>
      <c r="E10">
        <f t="shared" si="1"/>
        <v>3.3962083333333366</v>
      </c>
      <c r="F10">
        <f t="shared" si="2"/>
        <v>11.5342310434028</v>
      </c>
      <c r="I10" t="s">
        <v>50</v>
      </c>
      <c r="J10">
        <v>2.069</v>
      </c>
    </row>
    <row r="11" spans="1:10">
      <c r="A11">
        <v>14.48</v>
      </c>
      <c r="B11">
        <v>26.282</v>
      </c>
      <c r="C11">
        <f t="shared" si="0"/>
        <v>11.802</v>
      </c>
      <c r="E11">
        <f t="shared" si="1"/>
        <v>3.8372083333333356</v>
      </c>
      <c r="F11">
        <f t="shared" si="2"/>
        <v>14.724167793402795</v>
      </c>
      <c r="I11" t="s">
        <v>51</v>
      </c>
      <c r="J11">
        <f>J4-(J10*J5)</f>
        <v>5.9102154213102782</v>
      </c>
    </row>
    <row r="12" spans="1:10">
      <c r="A12">
        <v>22.327999999999999</v>
      </c>
      <c r="B12">
        <v>24.524000000000001</v>
      </c>
      <c r="C12">
        <f t="shared" si="0"/>
        <v>2.1960000000000015</v>
      </c>
      <c r="E12">
        <f t="shared" si="1"/>
        <v>-5.7687916666666625</v>
      </c>
      <c r="F12">
        <f t="shared" si="2"/>
        <v>33.278957293402733</v>
      </c>
      <c r="I12" t="s">
        <v>52</v>
      </c>
      <c r="J12">
        <f>J4+(J10*J5)</f>
        <v>10.01936791202305</v>
      </c>
    </row>
    <row r="13" spans="1:10">
      <c r="A13">
        <v>15.298</v>
      </c>
      <c r="B13">
        <v>18.643999999999998</v>
      </c>
      <c r="C13">
        <f t="shared" si="0"/>
        <v>3.3459999999999983</v>
      </c>
      <c r="E13">
        <f t="shared" si="1"/>
        <v>-4.6187916666666657</v>
      </c>
      <c r="F13">
        <f t="shared" si="2"/>
        <v>21.333236460069436</v>
      </c>
    </row>
    <row r="14" spans="1:10">
      <c r="A14">
        <v>15.073</v>
      </c>
      <c r="B14">
        <v>17.510000000000002</v>
      </c>
      <c r="C14">
        <f t="shared" si="0"/>
        <v>2.4370000000000012</v>
      </c>
      <c r="E14">
        <f t="shared" si="1"/>
        <v>-5.5277916666666629</v>
      </c>
      <c r="F14">
        <f t="shared" si="2"/>
        <v>30.556480710069401</v>
      </c>
    </row>
    <row r="15" spans="1:10">
      <c r="A15">
        <v>16.928999999999998</v>
      </c>
      <c r="B15">
        <v>20.329999999999998</v>
      </c>
      <c r="C15">
        <f t="shared" si="0"/>
        <v>3.4009999999999998</v>
      </c>
      <c r="E15">
        <f t="shared" si="1"/>
        <v>-4.5637916666666642</v>
      </c>
      <c r="F15">
        <f t="shared" si="2"/>
        <v>20.828194376736089</v>
      </c>
    </row>
    <row r="16" spans="1:10">
      <c r="A16">
        <v>18.2</v>
      </c>
      <c r="B16">
        <v>35.255000000000003</v>
      </c>
      <c r="C16">
        <f t="shared" si="0"/>
        <v>17.055000000000003</v>
      </c>
      <c r="E16">
        <f t="shared" si="1"/>
        <v>9.0902083333333401</v>
      </c>
      <c r="F16">
        <f t="shared" si="2"/>
        <v>82.631887543402897</v>
      </c>
    </row>
    <row r="17" spans="1:6">
      <c r="A17">
        <v>12.13</v>
      </c>
      <c r="B17">
        <v>22.158000000000001</v>
      </c>
      <c r="C17">
        <f t="shared" si="0"/>
        <v>10.028</v>
      </c>
      <c r="E17">
        <f t="shared" si="1"/>
        <v>2.0632083333333364</v>
      </c>
      <c r="F17">
        <f t="shared" si="2"/>
        <v>4.2568286267361239</v>
      </c>
    </row>
    <row r="18" spans="1:6">
      <c r="A18">
        <v>18.495000000000001</v>
      </c>
      <c r="B18">
        <v>25.138999999999999</v>
      </c>
      <c r="C18">
        <f t="shared" si="0"/>
        <v>6.6439999999999984</v>
      </c>
      <c r="E18">
        <f t="shared" si="1"/>
        <v>-1.3207916666666657</v>
      </c>
      <c r="F18">
        <f t="shared" si="2"/>
        <v>1.7444906267361087</v>
      </c>
    </row>
    <row r="19" spans="1:6">
      <c r="A19">
        <v>10.638999999999999</v>
      </c>
      <c r="B19">
        <v>20.428999999999998</v>
      </c>
      <c r="C19">
        <f t="shared" si="0"/>
        <v>9.7899999999999991</v>
      </c>
      <c r="E19">
        <f t="shared" si="1"/>
        <v>1.8252083333333351</v>
      </c>
      <c r="F19">
        <f t="shared" si="2"/>
        <v>3.331385460069451</v>
      </c>
    </row>
    <row r="20" spans="1:6">
      <c r="A20">
        <v>11.343999999999999</v>
      </c>
      <c r="B20">
        <v>17.425000000000001</v>
      </c>
      <c r="C20">
        <f t="shared" si="0"/>
        <v>6.0810000000000013</v>
      </c>
      <c r="E20">
        <f t="shared" si="1"/>
        <v>-1.8837916666666628</v>
      </c>
      <c r="F20">
        <f t="shared" si="2"/>
        <v>3.5486710434027628</v>
      </c>
    </row>
    <row r="21" spans="1:6">
      <c r="A21">
        <v>12.369</v>
      </c>
      <c r="B21">
        <v>34.287999999999997</v>
      </c>
      <c r="C21">
        <f t="shared" si="0"/>
        <v>21.918999999999997</v>
      </c>
      <c r="E21">
        <f t="shared" si="1"/>
        <v>13.954208333333334</v>
      </c>
      <c r="F21">
        <f t="shared" si="2"/>
        <v>194.71993021006946</v>
      </c>
    </row>
    <row r="22" spans="1:6">
      <c r="A22">
        <v>12.944000000000001</v>
      </c>
      <c r="B22">
        <v>23.893999999999998</v>
      </c>
      <c r="C22">
        <f t="shared" si="0"/>
        <v>10.949999999999998</v>
      </c>
      <c r="E22">
        <f t="shared" si="1"/>
        <v>2.9852083333333335</v>
      </c>
      <c r="F22">
        <f t="shared" si="2"/>
        <v>8.9114687934027792</v>
      </c>
    </row>
    <row r="23" spans="1:6">
      <c r="A23">
        <v>14.233000000000001</v>
      </c>
      <c r="B23">
        <v>17.96</v>
      </c>
      <c r="C23">
        <f t="shared" si="0"/>
        <v>3.7270000000000003</v>
      </c>
      <c r="E23">
        <f t="shared" si="1"/>
        <v>-4.2377916666666637</v>
      </c>
      <c r="F23">
        <f t="shared" si="2"/>
        <v>17.958878210069418</v>
      </c>
    </row>
    <row r="24" spans="1:6">
      <c r="A24">
        <v>19.71</v>
      </c>
      <c r="B24">
        <v>22.058</v>
      </c>
      <c r="C24">
        <f t="shared" si="0"/>
        <v>2.347999999999999</v>
      </c>
      <c r="E24">
        <f t="shared" si="1"/>
        <v>-5.6167916666666651</v>
      </c>
      <c r="F24">
        <f t="shared" si="2"/>
        <v>31.548348626736093</v>
      </c>
    </row>
    <row r="25" spans="1:6">
      <c r="A25">
        <v>16.004000000000001</v>
      </c>
      <c r="B25">
        <v>21.157</v>
      </c>
      <c r="C25">
        <f t="shared" si="0"/>
        <v>5.1529999999999987</v>
      </c>
      <c r="E25">
        <f t="shared" si="1"/>
        <v>-2.8117916666666654</v>
      </c>
      <c r="F25">
        <f t="shared" si="2"/>
        <v>7.9061723767361034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2017-04-07T02:42:45Z</dcterms:created>
  <dcterms:modified xsi:type="dcterms:W3CDTF">2017-04-09T11:03:25Z</dcterms:modified>
</cp:coreProperties>
</file>